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930" windowWidth="19200" windowHeight="10800" tabRatio="907" activeTab="14"/>
  </bookViews>
  <sheets>
    <sheet name="目录" sheetId="233" r:id="rId1"/>
    <sheet name="低填浅挖路基处理工程数量表" sheetId="143" r:id="rId2"/>
    <sheet name="防护通用图" sheetId="221" r:id="rId3"/>
    <sheet name="边沟等" sheetId="222" r:id="rId4"/>
    <sheet name="中分带排水" sheetId="223" r:id="rId5"/>
    <sheet name="1路堑防护" sheetId="229" r:id="rId6"/>
    <sheet name="2挡墙" sheetId="228" r:id="rId7"/>
    <sheet name="4实体护坡" sheetId="230" r:id="rId8"/>
    <sheet name="5菱形网格护坡" sheetId="231" r:id="rId9"/>
    <sheet name="5菱形网格护坡 (2)" sheetId="237" r:id="rId10"/>
    <sheet name="6拱形护坡" sheetId="232" r:id="rId11"/>
    <sheet name="6拱形护坡 (2)" sheetId="236" r:id="rId12"/>
    <sheet name="路基每公里土石方数量表" sheetId="142" r:id="rId13"/>
    <sheet name="耕地填前夯压" sheetId="133" r:id="rId14"/>
    <sheet name="低填浅挖" sheetId="132" r:id="rId15"/>
    <sheet name="填挖交界" sheetId="131" r:id="rId16"/>
    <sheet name="陡斜坡路堤" sheetId="134" r:id="rId17"/>
    <sheet name="排水" sheetId="137" r:id="rId18"/>
    <sheet name="中央分隔带" sheetId="173" r:id="rId19"/>
    <sheet name="桥头路基" sheetId="183" r:id="rId20"/>
    <sheet name="上边坡防护" sheetId="136" r:id="rId21"/>
    <sheet name="下边坡防护" sheetId="135" r:id="rId22"/>
    <sheet name="下边坡防护 (3)" sheetId="235" r:id="rId23"/>
    <sheet name="下边坡防护 (2)" sheetId="234" r:id="rId24"/>
    <sheet name="超高方式表" sheetId="192" r:id="rId25"/>
    <sheet name="PM" sheetId="184" r:id="rId26"/>
    <sheet name="PRJ" sheetId="180" r:id="rId27"/>
    <sheet name="断链" sheetId="167" r:id="rId28"/>
    <sheet name="SUP" sheetId="201" r:id="rId29"/>
    <sheet name="wid" sheetId="215" r:id="rId30"/>
    <sheet name="CTR" sheetId="144" r:id="rId31"/>
    <sheet name="TF" sheetId="210" r:id="rId32"/>
    <sheet name="3DR" sheetId="209" r:id="rId33"/>
    <sheet name="DMX" sheetId="23" r:id="rId34"/>
    <sheet name="HDM" sheetId="24" r:id="rId35"/>
    <sheet name="QH" sheetId="211" r:id="rId36"/>
    <sheet name="HD" sheetId="145" r:id="rId37"/>
    <sheet name="DQ" sheetId="161" r:id="rId38"/>
    <sheet name="QT" sheetId="140" r:id="rId39"/>
    <sheet name="汇总" sheetId="98" r:id="rId40"/>
    <sheet name="z-后台信息" sheetId="112" r:id="rId41"/>
    <sheet name="y-后台信息" sheetId="227" r:id="rId42"/>
    <sheet name="附表7-1" sheetId="185" r:id="rId43"/>
    <sheet name="表7.4.1" sheetId="218" r:id="rId44"/>
    <sheet name="表7.5.4" sheetId="217" r:id="rId45"/>
    <sheet name="表7.6.1" sheetId="216" r:id="rId46"/>
    <sheet name="TF (备份)" sheetId="105" r:id="rId47"/>
    <sheet name="pm (备份)" sheetId="171" r:id="rId48"/>
    <sheet name="BUG" sheetId="141" r:id="rId49"/>
    <sheet name="TFFD" sheetId="199" r:id="rId50"/>
    <sheet name="setdata" sheetId="238" r:id="rId51"/>
    <sheet name="Sheet2" sheetId="200" r:id="rId52"/>
  </sheets>
  <functionGroups builtInGroupCount="17"/>
  <definedNames>
    <definedName name="_xlnm._FilterDatabase" localSheetId="5" hidden="1">'1路堑防护'!#REF!</definedName>
    <definedName name="_xlnm._FilterDatabase" localSheetId="6" hidden="1">'2挡墙'!#REF!</definedName>
    <definedName name="_xlnm._FilterDatabase" localSheetId="7" hidden="1">'4实体护坡'!#REF!</definedName>
    <definedName name="_xlnm._FilterDatabase" localSheetId="8" hidden="1">'5菱形网格护坡'!$A$5:$AO$5</definedName>
    <definedName name="_xlnm._FilterDatabase" localSheetId="9" hidden="1">'5菱形网格护坡 (2)'!$A$5:$AO$5</definedName>
    <definedName name="_xlnm._FilterDatabase" localSheetId="10" hidden="1">'6拱形护坡'!#REF!</definedName>
    <definedName name="_xlnm._FilterDatabase" localSheetId="11" hidden="1">'6拱形护坡 (2)'!#REF!</definedName>
    <definedName name="_xlnm._FilterDatabase" localSheetId="41" hidden="1">'y-后台信息'!$N$5:$P$1772</definedName>
    <definedName name="_xlnm._FilterDatabase" localSheetId="3" hidden="1">边沟等!$A$6:$AP$6</definedName>
    <definedName name="A" localSheetId="6">#REF!</definedName>
    <definedName name="A" localSheetId="9">#REF!</definedName>
    <definedName name="A" localSheetId="11">#REF!</definedName>
    <definedName name="A" localSheetId="41">#REF!</definedName>
    <definedName name="A" localSheetId="23">#REF!</definedName>
    <definedName name="A" localSheetId="22">#REF!</definedName>
    <definedName name="A">#REF!</definedName>
    <definedName name="AM" localSheetId="6">#REF!</definedName>
    <definedName name="AM" localSheetId="9">#REF!</definedName>
    <definedName name="AM" localSheetId="11">#REF!</definedName>
    <definedName name="AM" localSheetId="41">#REF!</definedName>
    <definedName name="AM" localSheetId="23">#REF!</definedName>
    <definedName name="AM" localSheetId="22">#REF!</definedName>
    <definedName name="AM">#REF!</definedName>
    <definedName name="_xlnm.Print_Area" localSheetId="5">'1路堑防护'!$Q$1:$AO$34</definedName>
    <definedName name="_xlnm.Print_Area" localSheetId="6">'2挡墙'!$Q$1:$AO$34</definedName>
    <definedName name="_xlnm.Print_Area" localSheetId="7">'4实体护坡'!$Q$1:$AO$34</definedName>
    <definedName name="_xlnm.Print_Area" localSheetId="8">'5菱形网格护坡'!$Q$1:$AO$64</definedName>
    <definedName name="_xlnm.Print_Area" localSheetId="9">'5菱形网格护坡 (2)'!$Q$1:$AO$64</definedName>
    <definedName name="_xlnm.Print_Area" localSheetId="10">'6拱形护坡'!$Q$1:$AO$94</definedName>
    <definedName name="_xlnm.Print_Area" localSheetId="11">'6拱形护坡 (2)'!$Q$1:$AO$94</definedName>
    <definedName name="_xlnm.Print_Area" localSheetId="3">边沟等!$G$1:$AD$243</definedName>
    <definedName name="_xlnm.Print_Area" localSheetId="24">超高方式表!$A$1:$J$33</definedName>
    <definedName name="_xlnm.Print_Area" localSheetId="1">低填浅挖路基处理工程数量表!$E$1:$Q$65</definedName>
    <definedName name="_xlnm.Print_Area" localSheetId="12">路基每公里土石方数量表!$A$1:$Z$65</definedName>
    <definedName name="_xlnm.Print_Area" localSheetId="4">中分带排水!$G$1:$AI$53</definedName>
    <definedName name="_xlnm.Print_Titles" localSheetId="5">'1路堑防护'!$1:$4</definedName>
    <definedName name="_xlnm.Print_Titles" localSheetId="6">'2挡墙'!$1:$4</definedName>
    <definedName name="_xlnm.Print_Titles" localSheetId="7">'4实体护坡'!$1:$4</definedName>
    <definedName name="_xlnm.Print_Titles" localSheetId="8">'5菱形网格护坡'!$1:$4</definedName>
    <definedName name="_xlnm.Print_Titles" localSheetId="9">'5菱形网格护坡 (2)'!$1:$4</definedName>
    <definedName name="_xlnm.Print_Titles" localSheetId="10">'6拱形护坡'!$1:$4</definedName>
    <definedName name="_xlnm.Print_Titles" localSheetId="11">'6拱形护坡 (2)'!$1:$4</definedName>
    <definedName name="_xlnm.Print_Titles" localSheetId="3">边沟等!$1:$5</definedName>
    <definedName name="_xlnm.Print_Titles" localSheetId="24">超高方式表!$1:$3</definedName>
    <definedName name="_xlnm.Print_Titles" localSheetId="12">路基每公里土石方数量表!$1:$6</definedName>
    <definedName name="_xlnm.Print_Titles" localSheetId="4">中分带排水!$1:$9</definedName>
  </definedNames>
  <calcPr calcId="144525" concurrentCalc="0"/>
</workbook>
</file>

<file path=xl/calcChain.xml><?xml version="1.0" encoding="utf-8"?>
<calcChain xmlns="http://schemas.openxmlformats.org/spreadsheetml/2006/main">
  <c r="V6" i="232" l="1"/>
  <c r="S6" i="232"/>
  <c r="Q6" i="232"/>
  <c r="N52" i="231"/>
  <c r="E52" i="231"/>
  <c r="M52" i="231"/>
  <c r="N51" i="231"/>
  <c r="E51" i="231"/>
  <c r="M51" i="231"/>
  <c r="B51" i="231"/>
  <c r="N50" i="231"/>
  <c r="M50" i="231"/>
  <c r="E50" i="231"/>
  <c r="B50" i="231"/>
  <c r="N54" i="232"/>
  <c r="E54" i="232"/>
  <c r="M54" i="232"/>
  <c r="N53" i="232"/>
  <c r="E53" i="232"/>
  <c r="B53" i="232"/>
  <c r="N52" i="232"/>
  <c r="E52" i="232"/>
  <c r="M52" i="232"/>
  <c r="N51" i="232"/>
  <c r="E51" i="232"/>
  <c r="M51" i="232"/>
  <c r="B51" i="232"/>
  <c r="N50" i="232"/>
  <c r="E50" i="232"/>
  <c r="M50" i="232"/>
  <c r="N49" i="232"/>
  <c r="E49" i="232"/>
  <c r="M49" i="232"/>
  <c r="B49" i="232"/>
  <c r="N48" i="232"/>
  <c r="E48" i="232"/>
  <c r="M48" i="232"/>
  <c r="B48" i="232"/>
  <c r="A48" i="232"/>
  <c r="N47" i="232"/>
  <c r="E47" i="232"/>
  <c r="B47" i="232"/>
  <c r="N46" i="232"/>
  <c r="E46" i="232"/>
  <c r="M46" i="232"/>
  <c r="N45" i="232"/>
  <c r="E45" i="232"/>
  <c r="M45" i="232"/>
  <c r="N44" i="232"/>
  <c r="E44" i="232"/>
  <c r="M44" i="232"/>
  <c r="B44" i="232"/>
  <c r="A44" i="232"/>
  <c r="N43" i="232"/>
  <c r="E43" i="232"/>
  <c r="M43" i="232"/>
  <c r="N42" i="232"/>
  <c r="E42" i="232"/>
  <c r="M42" i="232"/>
  <c r="A42" i="232"/>
  <c r="B42" i="232"/>
  <c r="N41" i="232"/>
  <c r="E41" i="232"/>
  <c r="M41" i="232"/>
  <c r="N40" i="232"/>
  <c r="E40" i="232"/>
  <c r="M40" i="232"/>
  <c r="N39" i="232"/>
  <c r="E39" i="232"/>
  <c r="B39" i="232"/>
  <c r="N38" i="232"/>
  <c r="M38" i="232"/>
  <c r="A38" i="232"/>
  <c r="E38" i="232"/>
  <c r="B38" i="232"/>
  <c r="N37" i="232"/>
  <c r="E37" i="232"/>
  <c r="M37" i="232"/>
  <c r="B37" i="232"/>
  <c r="N36" i="232"/>
  <c r="E36" i="232"/>
  <c r="M36" i="232"/>
  <c r="B36" i="232"/>
  <c r="A36" i="232"/>
  <c r="N35" i="232"/>
  <c r="E35" i="232"/>
  <c r="M35" i="232"/>
  <c r="N34" i="232"/>
  <c r="M34" i="232"/>
  <c r="E34" i="232"/>
  <c r="B34" i="232"/>
  <c r="A34" i="232"/>
  <c r="N33" i="232"/>
  <c r="E33" i="232"/>
  <c r="M33" i="232"/>
  <c r="B33" i="232"/>
  <c r="N32" i="232"/>
  <c r="E32" i="232"/>
  <c r="M32" i="232"/>
  <c r="B32" i="232"/>
  <c r="N31" i="232"/>
  <c r="E31" i="232"/>
  <c r="B31" i="232"/>
  <c r="N30" i="232"/>
  <c r="E30" i="232"/>
  <c r="M30" i="232"/>
  <c r="A30" i="232"/>
  <c r="B30" i="232"/>
  <c r="N29" i="232"/>
  <c r="E29" i="232"/>
  <c r="M29" i="232"/>
  <c r="B29" i="232"/>
  <c r="N28" i="232"/>
  <c r="E28" i="232"/>
  <c r="M28" i="232"/>
  <c r="N27" i="232"/>
  <c r="E27" i="232"/>
  <c r="B27" i="232"/>
  <c r="N26" i="232"/>
  <c r="E26" i="232"/>
  <c r="M26" i="232"/>
  <c r="N25" i="232"/>
  <c r="E25" i="232"/>
  <c r="M25" i="232"/>
  <c r="B25" i="232"/>
  <c r="A25" i="232"/>
  <c r="N24" i="232"/>
  <c r="E24" i="232"/>
  <c r="M24" i="232"/>
  <c r="B24" i="232"/>
  <c r="N23" i="232"/>
  <c r="E23" i="232"/>
  <c r="M23" i="232"/>
  <c r="B23" i="232"/>
  <c r="N22" i="232"/>
  <c r="E22" i="232"/>
  <c r="M22" i="232"/>
  <c r="B22" i="232"/>
  <c r="N21" i="232"/>
  <c r="E21" i="232"/>
  <c r="M21" i="232"/>
  <c r="B21" i="232"/>
  <c r="A21" i="232"/>
  <c r="N20" i="232"/>
  <c r="E20" i="232"/>
  <c r="B20" i="232"/>
  <c r="N19" i="232"/>
  <c r="E19" i="232"/>
  <c r="M19" i="232"/>
  <c r="N18" i="232"/>
  <c r="E18" i="232"/>
  <c r="M18" i="232"/>
  <c r="N17" i="232"/>
  <c r="E17" i="232"/>
  <c r="M17" i="232"/>
  <c r="N16" i="232"/>
  <c r="E16" i="232"/>
  <c r="M16" i="232"/>
  <c r="B16" i="232"/>
  <c r="N15" i="232"/>
  <c r="M15" i="232"/>
  <c r="E15" i="232"/>
  <c r="B15" i="232"/>
  <c r="N14" i="232"/>
  <c r="E14" i="232"/>
  <c r="M14" i="232"/>
  <c r="B14" i="232"/>
  <c r="N13" i="232"/>
  <c r="E13" i="232"/>
  <c r="M13" i="232"/>
  <c r="A13" i="232"/>
  <c r="B13" i="232"/>
  <c r="N12" i="232"/>
  <c r="E12" i="232"/>
  <c r="B12" i="232"/>
  <c r="N11" i="232"/>
  <c r="E11" i="232"/>
  <c r="M11" i="232"/>
  <c r="B11" i="232"/>
  <c r="N10" i="232"/>
  <c r="E10" i="232"/>
  <c r="M10" i="232"/>
  <c r="N9" i="232"/>
  <c r="E9" i="232"/>
  <c r="M9" i="232"/>
  <c r="B9" i="232"/>
  <c r="A9" i="232"/>
  <c r="N8" i="232"/>
  <c r="E8" i="232"/>
  <c r="M8" i="232"/>
  <c r="N7" i="232"/>
  <c r="E7" i="232"/>
  <c r="M7" i="232"/>
  <c r="N6" i="232"/>
  <c r="E6" i="232"/>
  <c r="B6" i="232"/>
  <c r="N49" i="231"/>
  <c r="M49" i="231"/>
  <c r="E49" i="231"/>
  <c r="B49" i="231"/>
  <c r="A49" i="231"/>
  <c r="N48" i="231"/>
  <c r="M48" i="231"/>
  <c r="E48" i="231"/>
  <c r="B48" i="231"/>
  <c r="A48" i="231"/>
  <c r="N47" i="231"/>
  <c r="E47" i="231"/>
  <c r="M47" i="231"/>
  <c r="B47" i="231"/>
  <c r="N46" i="231"/>
  <c r="E46" i="231"/>
  <c r="B46" i="231"/>
  <c r="N45" i="231"/>
  <c r="E45" i="231"/>
  <c r="M45" i="231"/>
  <c r="N44" i="231"/>
  <c r="E44" i="231"/>
  <c r="M44" i="231"/>
  <c r="B44" i="231"/>
  <c r="N43" i="231"/>
  <c r="E43" i="231"/>
  <c r="B43" i="231"/>
  <c r="N42" i="231"/>
  <c r="E42" i="231"/>
  <c r="M42" i="231"/>
  <c r="N41" i="231"/>
  <c r="E41" i="231"/>
  <c r="M41" i="231"/>
  <c r="N40" i="231"/>
  <c r="E40" i="231"/>
  <c r="M40" i="231"/>
  <c r="B40" i="231"/>
  <c r="N39" i="231"/>
  <c r="E39" i="231"/>
  <c r="M39" i="231"/>
  <c r="B39" i="231"/>
  <c r="N38" i="231"/>
  <c r="E38" i="231"/>
  <c r="B38" i="231"/>
  <c r="N37" i="231"/>
  <c r="E37" i="231"/>
  <c r="M37" i="231"/>
  <c r="N36" i="231"/>
  <c r="E36" i="231"/>
  <c r="M36" i="231"/>
  <c r="B36" i="231"/>
  <c r="N35" i="231"/>
  <c r="E35" i="231"/>
  <c r="B35" i="231"/>
  <c r="N34" i="231"/>
  <c r="E34" i="231"/>
  <c r="M34" i="231"/>
  <c r="B34" i="231"/>
  <c r="A34" i="231"/>
  <c r="N33" i="231"/>
  <c r="E33" i="231"/>
  <c r="M33" i="231"/>
  <c r="N32" i="231"/>
  <c r="M32" i="231"/>
  <c r="E32" i="231"/>
  <c r="B32" i="231"/>
  <c r="A32" i="231"/>
  <c r="N31" i="231"/>
  <c r="E31" i="231"/>
  <c r="M31" i="231"/>
  <c r="B31" i="231"/>
  <c r="N30" i="231"/>
  <c r="E30" i="231"/>
  <c r="B30" i="231"/>
  <c r="N29" i="231"/>
  <c r="E29" i="231"/>
  <c r="M29" i="231"/>
  <c r="B29" i="231"/>
  <c r="A29" i="231"/>
  <c r="N28" i="231"/>
  <c r="E28" i="231"/>
  <c r="M28" i="231"/>
  <c r="N27" i="231"/>
  <c r="M27" i="231"/>
  <c r="E27" i="231"/>
  <c r="B27" i="231"/>
  <c r="N26" i="231"/>
  <c r="E26" i="231"/>
  <c r="M26" i="231"/>
  <c r="N25" i="231"/>
  <c r="E25" i="231"/>
  <c r="M25" i="231"/>
  <c r="B25" i="231"/>
  <c r="N24" i="231"/>
  <c r="E24" i="231"/>
  <c r="M24" i="231"/>
  <c r="N23" i="231"/>
  <c r="E23" i="231"/>
  <c r="B23" i="231"/>
  <c r="N22" i="231"/>
  <c r="E22" i="231"/>
  <c r="M22" i="231"/>
  <c r="B22" i="231"/>
  <c r="N21" i="231"/>
  <c r="E21" i="231"/>
  <c r="M21" i="231"/>
  <c r="B21" i="231"/>
  <c r="A21" i="231"/>
  <c r="N20" i="231"/>
  <c r="E20" i="231"/>
  <c r="M20" i="231"/>
  <c r="N19" i="231"/>
  <c r="E19" i="231"/>
  <c r="M19" i="231"/>
  <c r="A19" i="231"/>
  <c r="B19" i="231"/>
  <c r="N18" i="231"/>
  <c r="E18" i="231"/>
  <c r="M18" i="231"/>
  <c r="N17" i="231"/>
  <c r="E17" i="231"/>
  <c r="M17" i="231"/>
  <c r="N16" i="231"/>
  <c r="E16" i="231"/>
  <c r="M16" i="231"/>
  <c r="N15" i="231"/>
  <c r="E15" i="231"/>
  <c r="B15" i="231"/>
  <c r="N14" i="231"/>
  <c r="E14" i="231"/>
  <c r="M14" i="231"/>
  <c r="B14" i="231"/>
  <c r="N13" i="231"/>
  <c r="E13" i="231"/>
  <c r="M13" i="231"/>
  <c r="B13" i="231"/>
  <c r="A13" i="231"/>
  <c r="N12" i="231"/>
  <c r="E12" i="231"/>
  <c r="M12" i="231"/>
  <c r="N11" i="231"/>
  <c r="M11" i="231"/>
  <c r="E11" i="231"/>
  <c r="B11" i="231"/>
  <c r="N10" i="231"/>
  <c r="E10" i="231"/>
  <c r="M10" i="231"/>
  <c r="N9" i="231"/>
  <c r="E9" i="231"/>
  <c r="M9" i="231"/>
  <c r="B9" i="231"/>
  <c r="N8" i="231"/>
  <c r="E8" i="231"/>
  <c r="M8" i="231"/>
  <c r="N7" i="231"/>
  <c r="E7" i="231"/>
  <c r="B7" i="231"/>
  <c r="N6" i="231"/>
  <c r="E6" i="231"/>
  <c r="M6" i="231"/>
  <c r="B6" i="231"/>
  <c r="A25" i="231"/>
  <c r="M6" i="232"/>
  <c r="A6" i="232"/>
  <c r="W6" i="232"/>
  <c r="Y6" i="232"/>
  <c r="A16" i="232"/>
  <c r="M53" i="232"/>
  <c r="A14" i="231"/>
  <c r="M30" i="231"/>
  <c r="A30" i="231"/>
  <c r="M46" i="231"/>
  <c r="A46" i="231"/>
  <c r="B10" i="231"/>
  <c r="A10" i="231"/>
  <c r="B20" i="231"/>
  <c r="A20" i="231"/>
  <c r="B26" i="231"/>
  <c r="A26" i="231"/>
  <c r="B41" i="231"/>
  <c r="A41" i="231"/>
  <c r="B7" i="232"/>
  <c r="A7" i="232"/>
  <c r="B17" i="232"/>
  <c r="A17" i="232"/>
  <c r="A22" i="232"/>
  <c r="B28" i="232"/>
  <c r="A28" i="232"/>
  <c r="A33" i="232"/>
  <c r="B54" i="232"/>
  <c r="A54" i="232"/>
  <c r="A36" i="231"/>
  <c r="A47" i="231"/>
  <c r="A49" i="232"/>
  <c r="B42" i="231"/>
  <c r="A42" i="231"/>
  <c r="B8" i="232"/>
  <c r="A8" i="232"/>
  <c r="A29" i="232"/>
  <c r="A40" i="231"/>
  <c r="A23" i="232"/>
  <c r="B17" i="231"/>
  <c r="B19" i="232"/>
  <c r="B40" i="232"/>
  <c r="A40" i="232"/>
  <c r="B45" i="232"/>
  <c r="A50" i="231"/>
  <c r="A11" i="232"/>
  <c r="A53" i="232"/>
  <c r="A17" i="231"/>
  <c r="A22" i="231"/>
  <c r="M38" i="231"/>
  <c r="A38" i="231"/>
  <c r="A14" i="232"/>
  <c r="A24" i="232"/>
  <c r="A37" i="232"/>
  <c r="B12" i="231"/>
  <c r="A12" i="231"/>
  <c r="B18" i="231"/>
  <c r="A18" i="231"/>
  <c r="B28" i="231"/>
  <c r="A28" i="231"/>
  <c r="B33" i="231"/>
  <c r="A33" i="231"/>
  <c r="B41" i="232"/>
  <c r="A41" i="232"/>
  <c r="B46" i="232"/>
  <c r="A46" i="232"/>
  <c r="A51" i="231"/>
  <c r="A9" i="231"/>
  <c r="A31" i="231"/>
  <c r="A27" i="231"/>
  <c r="A19" i="232"/>
  <c r="A45" i="232"/>
  <c r="A6" i="231"/>
  <c r="A15" i="232"/>
  <c r="A11" i="231"/>
  <c r="A51" i="232"/>
  <c r="A39" i="231"/>
  <c r="A44" i="231"/>
  <c r="B52" i="232"/>
  <c r="B52" i="231"/>
  <c r="A52" i="231"/>
  <c r="A52" i="232"/>
  <c r="B50" i="232"/>
  <c r="A50" i="232"/>
  <c r="A32" i="232"/>
  <c r="M27" i="232"/>
  <c r="A27" i="232"/>
  <c r="M31" i="232"/>
  <c r="A31" i="232"/>
  <c r="M39" i="232"/>
  <c r="A39" i="232"/>
  <c r="M47" i="232"/>
  <c r="A47" i="232"/>
  <c r="B35" i="232"/>
  <c r="A35" i="232"/>
  <c r="B43" i="232"/>
  <c r="A43" i="232"/>
  <c r="B10" i="232"/>
  <c r="A10" i="232"/>
  <c r="B18" i="232"/>
  <c r="A18" i="232"/>
  <c r="B26" i="232"/>
  <c r="A26" i="232"/>
  <c r="M12" i="232"/>
  <c r="A12" i="232"/>
  <c r="M20" i="232"/>
  <c r="A20" i="232"/>
  <c r="A43" i="231"/>
  <c r="M35" i="231"/>
  <c r="A35" i="231"/>
  <c r="B37" i="231"/>
  <c r="A37" i="231"/>
  <c r="M43" i="231"/>
  <c r="B45" i="231"/>
  <c r="A45" i="231"/>
  <c r="M23" i="231"/>
  <c r="A23" i="231"/>
  <c r="B8" i="231"/>
  <c r="A8" i="231"/>
  <c r="B16" i="231"/>
  <c r="A16" i="231"/>
  <c r="B24" i="231"/>
  <c r="A24" i="231"/>
  <c r="M15" i="231"/>
  <c r="A15" i="231"/>
  <c r="M7" i="231"/>
  <c r="A7" i="231"/>
  <c r="W54" i="237"/>
  <c r="S54" i="237"/>
  <c r="Q54" i="237"/>
  <c r="N54" i="237"/>
  <c r="E54" i="237"/>
  <c r="B54" i="237"/>
  <c r="W53" i="237"/>
  <c r="S53" i="237"/>
  <c r="Q53" i="237"/>
  <c r="N53" i="237"/>
  <c r="E53" i="237"/>
  <c r="B53" i="237"/>
  <c r="W52" i="237"/>
  <c r="S52" i="237"/>
  <c r="Q52" i="237"/>
  <c r="N52" i="237"/>
  <c r="E52" i="237"/>
  <c r="B52" i="237"/>
  <c r="W51" i="237"/>
  <c r="S51" i="237"/>
  <c r="Q51" i="237"/>
  <c r="N51" i="237"/>
  <c r="E51" i="237"/>
  <c r="V51" i="237"/>
  <c r="B51" i="237"/>
  <c r="W50" i="237"/>
  <c r="S50" i="237"/>
  <c r="Q50" i="237"/>
  <c r="N50" i="237"/>
  <c r="E50" i="237"/>
  <c r="B50" i="237"/>
  <c r="W49" i="237"/>
  <c r="V49" i="237"/>
  <c r="S49" i="237"/>
  <c r="Q49" i="237"/>
  <c r="N49" i="237"/>
  <c r="M49" i="237"/>
  <c r="A49" i="237"/>
  <c r="Y49" i="237"/>
  <c r="E49" i="237"/>
  <c r="B49" i="237"/>
  <c r="W48" i="237"/>
  <c r="S48" i="237"/>
  <c r="Q48" i="237"/>
  <c r="N48" i="237"/>
  <c r="E48" i="237"/>
  <c r="B48" i="237"/>
  <c r="W47" i="237"/>
  <c r="S47" i="237"/>
  <c r="Q47" i="237"/>
  <c r="N47" i="237"/>
  <c r="E47" i="237"/>
  <c r="V47" i="237"/>
  <c r="B47" i="237"/>
  <c r="W46" i="237"/>
  <c r="S46" i="237"/>
  <c r="Q46" i="237"/>
  <c r="N46" i="237"/>
  <c r="E46" i="237"/>
  <c r="B46" i="237"/>
  <c r="W45" i="237"/>
  <c r="S45" i="237"/>
  <c r="Q45" i="237"/>
  <c r="N45" i="237"/>
  <c r="E45" i="237"/>
  <c r="V45" i="237"/>
  <c r="B45" i="237"/>
  <c r="W44" i="237"/>
  <c r="S44" i="237"/>
  <c r="Q44" i="237"/>
  <c r="N44" i="237"/>
  <c r="E44" i="237"/>
  <c r="B44" i="237"/>
  <c r="W43" i="237"/>
  <c r="S43" i="237"/>
  <c r="Q43" i="237"/>
  <c r="N43" i="237"/>
  <c r="E43" i="237"/>
  <c r="V43" i="237"/>
  <c r="W42" i="237"/>
  <c r="S42" i="237"/>
  <c r="Q42" i="237"/>
  <c r="N42" i="237"/>
  <c r="E42" i="237"/>
  <c r="B42" i="237"/>
  <c r="W41" i="237"/>
  <c r="V41" i="237"/>
  <c r="S41" i="237"/>
  <c r="Q41" i="237"/>
  <c r="N41" i="237"/>
  <c r="M41" i="237"/>
  <c r="E41" i="237"/>
  <c r="B41" i="237"/>
  <c r="W40" i="237"/>
  <c r="S40" i="237"/>
  <c r="Q40" i="237"/>
  <c r="N40" i="237"/>
  <c r="E40" i="237"/>
  <c r="B40" i="237"/>
  <c r="W39" i="237"/>
  <c r="V39" i="237"/>
  <c r="S39" i="237"/>
  <c r="Q39" i="237"/>
  <c r="N39" i="237"/>
  <c r="M39" i="237"/>
  <c r="E39" i="237"/>
  <c r="B39" i="237"/>
  <c r="W38" i="237"/>
  <c r="S38" i="237"/>
  <c r="Q38" i="237"/>
  <c r="N38" i="237"/>
  <c r="E38" i="237"/>
  <c r="B38" i="237"/>
  <c r="W37" i="237"/>
  <c r="S37" i="237"/>
  <c r="Q37" i="237"/>
  <c r="N37" i="237"/>
  <c r="E37" i="237"/>
  <c r="B37" i="237"/>
  <c r="W36" i="237"/>
  <c r="S36" i="237"/>
  <c r="Q36" i="237"/>
  <c r="N36" i="237"/>
  <c r="E36" i="237"/>
  <c r="B36" i="237"/>
  <c r="W35" i="237"/>
  <c r="S35" i="237"/>
  <c r="Q35" i="237"/>
  <c r="N35" i="237"/>
  <c r="E35" i="237"/>
  <c r="V35" i="237"/>
  <c r="B35" i="237"/>
  <c r="W34" i="237"/>
  <c r="S34" i="237"/>
  <c r="Q34" i="237"/>
  <c r="N34" i="237"/>
  <c r="E34" i="237"/>
  <c r="B34" i="237"/>
  <c r="W33" i="237"/>
  <c r="V33" i="237"/>
  <c r="S33" i="237"/>
  <c r="Q33" i="237"/>
  <c r="N33" i="237"/>
  <c r="M33" i="237"/>
  <c r="A33" i="237"/>
  <c r="Y33" i="237"/>
  <c r="E33" i="237"/>
  <c r="B33" i="237"/>
  <c r="V32" i="237"/>
  <c r="S32" i="237"/>
  <c r="Q32" i="237"/>
  <c r="N32" i="237"/>
  <c r="E32" i="237"/>
  <c r="B32" i="237"/>
  <c r="V31" i="237"/>
  <c r="S31" i="237"/>
  <c r="Q31" i="237"/>
  <c r="N31" i="237"/>
  <c r="E31" i="237"/>
  <c r="M31" i="237"/>
  <c r="A31" i="237"/>
  <c r="Y31" i="237"/>
  <c r="B31" i="237"/>
  <c r="V30" i="237"/>
  <c r="S30" i="237"/>
  <c r="Q30" i="237"/>
  <c r="N30" i="237"/>
  <c r="E30" i="237"/>
  <c r="B30" i="237"/>
  <c r="V29" i="237"/>
  <c r="S29" i="237"/>
  <c r="Q29" i="237"/>
  <c r="N29" i="237"/>
  <c r="E29" i="237"/>
  <c r="W29" i="237"/>
  <c r="B29" i="237"/>
  <c r="V28" i="237"/>
  <c r="S28" i="237"/>
  <c r="Q28" i="237"/>
  <c r="N28" i="237"/>
  <c r="E28" i="237"/>
  <c r="B28" i="237"/>
  <c r="W27" i="237"/>
  <c r="V27" i="237"/>
  <c r="S27" i="237"/>
  <c r="Q27" i="237"/>
  <c r="N27" i="237"/>
  <c r="E27" i="237"/>
  <c r="M27" i="237"/>
  <c r="V26" i="237"/>
  <c r="S26" i="237"/>
  <c r="Q26" i="237"/>
  <c r="N26" i="237"/>
  <c r="E26" i="237"/>
  <c r="B26" i="237"/>
  <c r="W25" i="237"/>
  <c r="V25" i="237"/>
  <c r="S25" i="237"/>
  <c r="Q25" i="237"/>
  <c r="N25" i="237"/>
  <c r="M25" i="237"/>
  <c r="E25" i="237"/>
  <c r="B25" i="237"/>
  <c r="V24" i="237"/>
  <c r="S24" i="237"/>
  <c r="Q24" i="237"/>
  <c r="N24" i="237"/>
  <c r="E24" i="237"/>
  <c r="B24" i="237"/>
  <c r="W23" i="237"/>
  <c r="V23" i="237"/>
  <c r="S23" i="237"/>
  <c r="Q23" i="237"/>
  <c r="N23" i="237"/>
  <c r="M23" i="237"/>
  <c r="A23" i="237"/>
  <c r="E23" i="237"/>
  <c r="B23" i="237"/>
  <c r="V22" i="237"/>
  <c r="S22" i="237"/>
  <c r="Q22" i="237"/>
  <c r="N22" i="237"/>
  <c r="E22" i="237"/>
  <c r="B22" i="237"/>
  <c r="V21" i="237"/>
  <c r="S21" i="237"/>
  <c r="Q21" i="237"/>
  <c r="N21" i="237"/>
  <c r="E21" i="237"/>
  <c r="B21" i="237"/>
  <c r="V20" i="237"/>
  <c r="S20" i="237"/>
  <c r="Q20" i="237"/>
  <c r="N20" i="237"/>
  <c r="E20" i="237"/>
  <c r="W20" i="237"/>
  <c r="B20" i="237"/>
  <c r="V19" i="237"/>
  <c r="S19" i="237"/>
  <c r="Q19" i="237"/>
  <c r="N19" i="237"/>
  <c r="E19" i="237"/>
  <c r="B19" i="237"/>
  <c r="V18" i="237"/>
  <c r="S18" i="237"/>
  <c r="Q18" i="237"/>
  <c r="N18" i="237"/>
  <c r="E18" i="237"/>
  <c r="W18" i="237"/>
  <c r="B18" i="237"/>
  <c r="V17" i="237"/>
  <c r="S17" i="237"/>
  <c r="Q17" i="237"/>
  <c r="N17" i="237"/>
  <c r="E17" i="237"/>
  <c r="B17" i="237"/>
  <c r="V16" i="237"/>
  <c r="S16" i="237"/>
  <c r="Q16" i="237"/>
  <c r="N16" i="237"/>
  <c r="E16" i="237"/>
  <c r="W16" i="237"/>
  <c r="B16" i="237"/>
  <c r="V15" i="237"/>
  <c r="S15" i="237"/>
  <c r="Q15" i="237"/>
  <c r="N15" i="237"/>
  <c r="E15" i="237"/>
  <c r="B15" i="237"/>
  <c r="V14" i="237"/>
  <c r="S14" i="237"/>
  <c r="Q14" i="237"/>
  <c r="N14" i="237"/>
  <c r="E14" i="237"/>
  <c r="W14" i="237"/>
  <c r="B14" i="237"/>
  <c r="V13" i="237"/>
  <c r="S13" i="237"/>
  <c r="Q13" i="237"/>
  <c r="N13" i="237"/>
  <c r="E13" i="237"/>
  <c r="B13" i="237"/>
  <c r="V12" i="237"/>
  <c r="S12" i="237"/>
  <c r="Q12" i="237"/>
  <c r="N12" i="237"/>
  <c r="E12" i="237"/>
  <c r="W12" i="237"/>
  <c r="B12" i="237"/>
  <c r="V11" i="237"/>
  <c r="S11" i="237"/>
  <c r="Q11" i="237"/>
  <c r="N11" i="237"/>
  <c r="E11" i="237"/>
  <c r="B11" i="237"/>
  <c r="V10" i="237"/>
  <c r="S10" i="237"/>
  <c r="Q10" i="237"/>
  <c r="N10" i="237"/>
  <c r="E10" i="237"/>
  <c r="W10" i="237"/>
  <c r="B10" i="237"/>
  <c r="V9" i="237"/>
  <c r="S9" i="237"/>
  <c r="Q9" i="237"/>
  <c r="N9" i="237"/>
  <c r="E9" i="237"/>
  <c r="B9" i="237"/>
  <c r="V8" i="237"/>
  <c r="S8" i="237"/>
  <c r="Q8" i="237"/>
  <c r="N8" i="237"/>
  <c r="E8" i="237"/>
  <c r="W8" i="237"/>
  <c r="B8" i="237"/>
  <c r="V7" i="237"/>
  <c r="S7" i="237"/>
  <c r="Q7" i="237"/>
  <c r="N7" i="237"/>
  <c r="E7" i="237"/>
  <c r="B7" i="237"/>
  <c r="V6" i="237"/>
  <c r="S6" i="237"/>
  <c r="Q6" i="237"/>
  <c r="N6" i="237"/>
  <c r="E6" i="237"/>
  <c r="W6" i="237"/>
  <c r="B6" i="237"/>
  <c r="A1" i="237"/>
  <c r="AM93" i="236"/>
  <c r="AL93" i="236"/>
  <c r="AK93" i="236"/>
  <c r="AJ93" i="236"/>
  <c r="AI93" i="236"/>
  <c r="AH93" i="236"/>
  <c r="AG93" i="236"/>
  <c r="AF93" i="236"/>
  <c r="AE93" i="236"/>
  <c r="AD93" i="236"/>
  <c r="AC93" i="236"/>
  <c r="AB93" i="236"/>
  <c r="AA93" i="236"/>
  <c r="Z93" i="236"/>
  <c r="X93" i="236"/>
  <c r="V65" i="236"/>
  <c r="S65" i="236"/>
  <c r="Q65" i="236"/>
  <c r="N65" i="236"/>
  <c r="E65" i="236"/>
  <c r="M65" i="236"/>
  <c r="W64" i="236"/>
  <c r="V64" i="236"/>
  <c r="S64" i="236"/>
  <c r="Q64" i="236"/>
  <c r="N64" i="236"/>
  <c r="E64" i="236"/>
  <c r="V63" i="236"/>
  <c r="S63" i="236"/>
  <c r="Q63" i="236"/>
  <c r="N63" i="236"/>
  <c r="E63" i="236"/>
  <c r="W62" i="236"/>
  <c r="S62" i="236"/>
  <c r="Q62" i="236"/>
  <c r="N62" i="236"/>
  <c r="E62" i="236"/>
  <c r="V61" i="236"/>
  <c r="S61" i="236"/>
  <c r="Q61" i="236"/>
  <c r="N61" i="236"/>
  <c r="E61" i="236"/>
  <c r="V60" i="236"/>
  <c r="S60" i="236"/>
  <c r="Q60" i="236"/>
  <c r="N60" i="236"/>
  <c r="E60" i="236"/>
  <c r="W60" i="236"/>
  <c r="W59" i="236"/>
  <c r="S59" i="236"/>
  <c r="Q59" i="236"/>
  <c r="N59" i="236"/>
  <c r="E59" i="236"/>
  <c r="M59" i="236"/>
  <c r="W58" i="236"/>
  <c r="S58" i="236"/>
  <c r="Q58" i="236"/>
  <c r="N58" i="236"/>
  <c r="E58" i="236"/>
  <c r="V58" i="236"/>
  <c r="B58" i="236"/>
  <c r="V57" i="236"/>
  <c r="S57" i="236"/>
  <c r="Q57" i="236"/>
  <c r="N57" i="236"/>
  <c r="M57" i="236"/>
  <c r="E57" i="236"/>
  <c r="W56" i="236"/>
  <c r="S56" i="236"/>
  <c r="Q56" i="236"/>
  <c r="N56" i="236"/>
  <c r="E56" i="236"/>
  <c r="V56" i="236"/>
  <c r="V55" i="236"/>
  <c r="S55" i="236"/>
  <c r="Q55" i="236"/>
  <c r="N55" i="236"/>
  <c r="E55" i="236"/>
  <c r="M55" i="236"/>
  <c r="V54" i="236"/>
  <c r="S54" i="236"/>
  <c r="Q54" i="236"/>
  <c r="N54" i="236"/>
  <c r="E54" i="236"/>
  <c r="M54" i="236"/>
  <c r="B54" i="236"/>
  <c r="W53" i="236"/>
  <c r="S53" i="236"/>
  <c r="Q53" i="236"/>
  <c r="N53" i="236"/>
  <c r="E53" i="236"/>
  <c r="V53" i="236"/>
  <c r="W52" i="236"/>
  <c r="S52" i="236"/>
  <c r="Q52" i="236"/>
  <c r="N52" i="236"/>
  <c r="E52" i="236"/>
  <c r="V52" i="236"/>
  <c r="W51" i="236"/>
  <c r="S51" i="236"/>
  <c r="Q51" i="236"/>
  <c r="N51" i="236"/>
  <c r="E51" i="236"/>
  <c r="W50" i="236"/>
  <c r="S50" i="236"/>
  <c r="Q50" i="236"/>
  <c r="N50" i="236"/>
  <c r="E50" i="236"/>
  <c r="V50" i="236"/>
  <c r="V49" i="236"/>
  <c r="S49" i="236"/>
  <c r="Q49" i="236"/>
  <c r="N49" i="236"/>
  <c r="E49" i="236"/>
  <c r="W48" i="236"/>
  <c r="V48" i="236"/>
  <c r="S48" i="236"/>
  <c r="Q48" i="236"/>
  <c r="N48" i="236"/>
  <c r="E48" i="236"/>
  <c r="M48" i="236"/>
  <c r="B48" i="236"/>
  <c r="A48" i="236"/>
  <c r="Y48" i="236"/>
  <c r="V47" i="236"/>
  <c r="S47" i="236"/>
  <c r="Q47" i="236"/>
  <c r="N47" i="236"/>
  <c r="E47" i="236"/>
  <c r="M47" i="236"/>
  <c r="W46" i="236"/>
  <c r="S46" i="236"/>
  <c r="Q46" i="236"/>
  <c r="N46" i="236"/>
  <c r="E46" i="236"/>
  <c r="V46" i="236"/>
  <c r="B46" i="236"/>
  <c r="V45" i="236"/>
  <c r="S45" i="236"/>
  <c r="Q45" i="236"/>
  <c r="N45" i="236"/>
  <c r="E45" i="236"/>
  <c r="M45" i="236"/>
  <c r="V44" i="236"/>
  <c r="S44" i="236"/>
  <c r="Q44" i="236"/>
  <c r="N44" i="236"/>
  <c r="E44" i="236"/>
  <c r="M44" i="236"/>
  <c r="W43" i="236"/>
  <c r="V43" i="236"/>
  <c r="S43" i="236"/>
  <c r="Q43" i="236"/>
  <c r="N43" i="236"/>
  <c r="M43" i="236"/>
  <c r="E43" i="236"/>
  <c r="W42" i="236"/>
  <c r="S42" i="236"/>
  <c r="Q42" i="236"/>
  <c r="N42" i="236"/>
  <c r="E42" i="236"/>
  <c r="V42" i="236"/>
  <c r="B42" i="236"/>
  <c r="V41" i="236"/>
  <c r="S41" i="236"/>
  <c r="Q41" i="236"/>
  <c r="N41" i="236"/>
  <c r="E41" i="236"/>
  <c r="M41" i="236"/>
  <c r="V40" i="236"/>
  <c r="S40" i="236"/>
  <c r="Q40" i="236"/>
  <c r="N40" i="236"/>
  <c r="E40" i="236"/>
  <c r="M40" i="236"/>
  <c r="W39" i="236"/>
  <c r="S39" i="236"/>
  <c r="Q39" i="236"/>
  <c r="N39" i="236"/>
  <c r="E39" i="236"/>
  <c r="V39" i="236"/>
  <c r="W38" i="236"/>
  <c r="V38" i="236"/>
  <c r="S38" i="236"/>
  <c r="Q38" i="236"/>
  <c r="N38" i="236"/>
  <c r="E38" i="236"/>
  <c r="M38" i="236"/>
  <c r="B38" i="236"/>
  <c r="V37" i="236"/>
  <c r="S37" i="236"/>
  <c r="Q37" i="236"/>
  <c r="N37" i="236"/>
  <c r="E37" i="236"/>
  <c r="V36" i="236"/>
  <c r="S36" i="236"/>
  <c r="Q36" i="236"/>
  <c r="N36" i="236"/>
  <c r="E36" i="236"/>
  <c r="M36" i="236"/>
  <c r="V35" i="236"/>
  <c r="S35" i="236"/>
  <c r="Q35" i="236"/>
  <c r="N35" i="236"/>
  <c r="M35" i="236"/>
  <c r="E35" i="236"/>
  <c r="W34" i="236"/>
  <c r="V34" i="236"/>
  <c r="S34" i="236"/>
  <c r="Q34" i="236"/>
  <c r="N34" i="236"/>
  <c r="E34" i="236"/>
  <c r="M34" i="236"/>
  <c r="B34" i="236"/>
  <c r="A34" i="236"/>
  <c r="Y34" i="236"/>
  <c r="V33" i="236"/>
  <c r="S33" i="236"/>
  <c r="Q33" i="236"/>
  <c r="N33" i="236"/>
  <c r="E33" i="236"/>
  <c r="V32" i="236"/>
  <c r="S32" i="236"/>
  <c r="Q32" i="236"/>
  <c r="N32" i="236"/>
  <c r="E32" i="236"/>
  <c r="M32" i="236"/>
  <c r="B32" i="236"/>
  <c r="A32" i="236"/>
  <c r="Y32" i="236"/>
  <c r="V31" i="236"/>
  <c r="S31" i="236"/>
  <c r="Q31" i="236"/>
  <c r="N31" i="236"/>
  <c r="M31" i="236"/>
  <c r="E31" i="236"/>
  <c r="V30" i="236"/>
  <c r="S30" i="236"/>
  <c r="Q30" i="236"/>
  <c r="N30" i="236"/>
  <c r="E30" i="236"/>
  <c r="M30" i="236"/>
  <c r="B30" i="236"/>
  <c r="V29" i="236"/>
  <c r="S29" i="236"/>
  <c r="Q29" i="236"/>
  <c r="N29" i="236"/>
  <c r="E29" i="236"/>
  <c r="W28" i="236"/>
  <c r="V28" i="236"/>
  <c r="S28" i="236"/>
  <c r="Q28" i="236"/>
  <c r="N28" i="236"/>
  <c r="E28" i="236"/>
  <c r="M28" i="236"/>
  <c r="V27" i="236"/>
  <c r="S27" i="236"/>
  <c r="Q27" i="236"/>
  <c r="N27" i="236"/>
  <c r="E27" i="236"/>
  <c r="M27" i="236"/>
  <c r="V26" i="236"/>
  <c r="S26" i="236"/>
  <c r="Q26" i="236"/>
  <c r="N26" i="236"/>
  <c r="E26" i="236"/>
  <c r="M26" i="236"/>
  <c r="V25" i="236"/>
  <c r="S25" i="236"/>
  <c r="Q25" i="236"/>
  <c r="N25" i="236"/>
  <c r="E25" i="236"/>
  <c r="V24" i="236"/>
  <c r="S24" i="236"/>
  <c r="Q24" i="236"/>
  <c r="N24" i="236"/>
  <c r="E24" i="236"/>
  <c r="M24" i="236"/>
  <c r="V23" i="236"/>
  <c r="S23" i="236"/>
  <c r="Q23" i="236"/>
  <c r="N23" i="236"/>
  <c r="M23" i="236"/>
  <c r="E23" i="236"/>
  <c r="W23" i="236"/>
  <c r="V22" i="236"/>
  <c r="S22" i="236"/>
  <c r="Q22" i="236"/>
  <c r="N22" i="236"/>
  <c r="E22" i="236"/>
  <c r="M22" i="236"/>
  <c r="B22" i="236"/>
  <c r="A22" i="236"/>
  <c r="Y22" i="236"/>
  <c r="V21" i="236"/>
  <c r="S21" i="236"/>
  <c r="Q21" i="236"/>
  <c r="N21" i="236"/>
  <c r="E21" i="236"/>
  <c r="W21" i="236"/>
  <c r="V20" i="236"/>
  <c r="S20" i="236"/>
  <c r="Q20" i="236"/>
  <c r="N20" i="236"/>
  <c r="E20" i="236"/>
  <c r="M20" i="236"/>
  <c r="V19" i="236"/>
  <c r="S19" i="236"/>
  <c r="Q19" i="236"/>
  <c r="N19" i="236"/>
  <c r="E19" i="236"/>
  <c r="W19" i="236"/>
  <c r="V18" i="236"/>
  <c r="S18" i="236"/>
  <c r="Q18" i="236"/>
  <c r="N18" i="236"/>
  <c r="E18" i="236"/>
  <c r="M18" i="236"/>
  <c r="V17" i="236"/>
  <c r="S17" i="236"/>
  <c r="Q17" i="236"/>
  <c r="N17" i="236"/>
  <c r="E17" i="236"/>
  <c r="V16" i="236"/>
  <c r="S16" i="236"/>
  <c r="Q16" i="236"/>
  <c r="N16" i="236"/>
  <c r="E16" i="236"/>
  <c r="M16" i="236"/>
  <c r="V15" i="236"/>
  <c r="S15" i="236"/>
  <c r="Q15" i="236"/>
  <c r="N15" i="236"/>
  <c r="M15" i="236"/>
  <c r="E15" i="236"/>
  <c r="W15" i="236"/>
  <c r="V14" i="236"/>
  <c r="S14" i="236"/>
  <c r="Q14" i="236"/>
  <c r="N14" i="236"/>
  <c r="E14" i="236"/>
  <c r="M14" i="236"/>
  <c r="V13" i="236"/>
  <c r="S13" i="236"/>
  <c r="Q13" i="236"/>
  <c r="N13" i="236"/>
  <c r="E13" i="236"/>
  <c r="W12" i="236"/>
  <c r="V12" i="236"/>
  <c r="S12" i="236"/>
  <c r="Q12" i="236"/>
  <c r="N12" i="236"/>
  <c r="E12" i="236"/>
  <c r="M12" i="236"/>
  <c r="V11" i="236"/>
  <c r="S11" i="236"/>
  <c r="Q11" i="236"/>
  <c r="N11" i="236"/>
  <c r="E11" i="236"/>
  <c r="W10" i="236"/>
  <c r="V10" i="236"/>
  <c r="S10" i="236"/>
  <c r="Q10" i="236"/>
  <c r="N10" i="236"/>
  <c r="E10" i="236"/>
  <c r="M10" i="236"/>
  <c r="V9" i="236"/>
  <c r="S9" i="236"/>
  <c r="Q9" i="236"/>
  <c r="N9" i="236"/>
  <c r="E9" i="236"/>
  <c r="V8" i="236"/>
  <c r="S8" i="236"/>
  <c r="Q8" i="236"/>
  <c r="N8" i="236"/>
  <c r="E8" i="236"/>
  <c r="M8" i="236"/>
  <c r="V7" i="236"/>
  <c r="S7" i="236"/>
  <c r="Q7" i="236"/>
  <c r="N7" i="236"/>
  <c r="E7" i="236"/>
  <c r="N6" i="236"/>
  <c r="E6" i="236"/>
  <c r="B6" i="236"/>
  <c r="A6" i="236"/>
  <c r="A1" i="236"/>
  <c r="A27" i="237"/>
  <c r="Y27" i="237"/>
  <c r="M7" i="237"/>
  <c r="A7" i="237"/>
  <c r="Y7" i="237"/>
  <c r="M11" i="237"/>
  <c r="A11" i="237"/>
  <c r="Y11" i="237"/>
  <c r="M13" i="237"/>
  <c r="A13" i="237"/>
  <c r="Y13" i="237"/>
  <c r="M37" i="237"/>
  <c r="A37" i="237"/>
  <c r="Y37" i="237"/>
  <c r="M53" i="237"/>
  <c r="A53" i="237"/>
  <c r="Y53" i="237"/>
  <c r="A54" i="236"/>
  <c r="Y54" i="236"/>
  <c r="M39" i="236"/>
  <c r="M35" i="237"/>
  <c r="A35" i="237"/>
  <c r="Y35" i="237"/>
  <c r="M51" i="237"/>
  <c r="A51" i="237"/>
  <c r="Y51" i="237"/>
  <c r="B44" i="236"/>
  <c r="A44" i="236"/>
  <c r="Y44" i="236"/>
  <c r="B52" i="236"/>
  <c r="M21" i="237"/>
  <c r="A21" i="237"/>
  <c r="Y21" i="237"/>
  <c r="W9" i="237"/>
  <c r="A16" i="237"/>
  <c r="Y16" i="237"/>
  <c r="M47" i="237"/>
  <c r="A47" i="237"/>
  <c r="Y47" i="237"/>
  <c r="A30" i="236"/>
  <c r="Y30" i="236"/>
  <c r="B40" i="236"/>
  <c r="A40" i="236"/>
  <c r="Y40" i="236"/>
  <c r="B50" i="236"/>
  <c r="M6" i="237"/>
  <c r="A6" i="237"/>
  <c r="Y6" i="237"/>
  <c r="M8" i="237"/>
  <c r="M10" i="237"/>
  <c r="A10" i="237"/>
  <c r="Y10" i="237"/>
  <c r="M12" i="237"/>
  <c r="A12" i="237"/>
  <c r="Y12" i="237"/>
  <c r="M14" i="237"/>
  <c r="A14" i="237"/>
  <c r="Y14" i="237"/>
  <c r="M16" i="237"/>
  <c r="M18" i="237"/>
  <c r="M20" i="237"/>
  <c r="B27" i="237"/>
  <c r="M29" i="237"/>
  <c r="A29" i="237"/>
  <c r="Y29" i="237"/>
  <c r="B43" i="237"/>
  <c r="M45" i="237"/>
  <c r="A45" i="237"/>
  <c r="Y45" i="237"/>
  <c r="M15" i="237"/>
  <c r="A15" i="237"/>
  <c r="Y15" i="237"/>
  <c r="W19" i="237"/>
  <c r="M19" i="236"/>
  <c r="W32" i="236"/>
  <c r="M53" i="236"/>
  <c r="M43" i="237"/>
  <c r="A43" i="237"/>
  <c r="Y43" i="237"/>
  <c r="M9" i="237"/>
  <c r="A9" i="237"/>
  <c r="Y9" i="237"/>
  <c r="W18" i="236"/>
  <c r="V37" i="237"/>
  <c r="W65" i="236"/>
  <c r="W15" i="237"/>
  <c r="W54" i="236"/>
  <c r="B28" i="236"/>
  <c r="A28" i="236"/>
  <c r="Y28" i="236"/>
  <c r="A38" i="236"/>
  <c r="Y38" i="236"/>
  <c r="W31" i="237"/>
  <c r="M19" i="237"/>
  <c r="A19" i="237"/>
  <c r="Y19" i="237"/>
  <c r="W26" i="236"/>
  <c r="W13" i="237"/>
  <c r="W21" i="237"/>
  <c r="A25" i="237"/>
  <c r="Y25" i="237"/>
  <c r="A41" i="237"/>
  <c r="Y41" i="237"/>
  <c r="M17" i="237"/>
  <c r="A17" i="237"/>
  <c r="Y17" i="237"/>
  <c r="W11" i="237"/>
  <c r="A20" i="237"/>
  <c r="W8" i="236"/>
  <c r="W22" i="236"/>
  <c r="W30" i="236"/>
  <c r="B56" i="236"/>
  <c r="W36" i="236"/>
  <c r="V53" i="237"/>
  <c r="W7" i="237"/>
  <c r="W17" i="237"/>
  <c r="A8" i="237"/>
  <c r="W44" i="236"/>
  <c r="W14" i="236"/>
  <c r="B18" i="236"/>
  <c r="A18" i="236"/>
  <c r="Y18" i="236"/>
  <c r="B26" i="236"/>
  <c r="A26" i="236"/>
  <c r="Y26" i="236"/>
  <c r="B36" i="236"/>
  <c r="A36" i="236"/>
  <c r="Y36" i="236"/>
  <c r="W40" i="236"/>
  <c r="Y23" i="237"/>
  <c r="A39" i="237"/>
  <c r="Y39" i="237"/>
  <c r="A18" i="237"/>
  <c r="Y18" i="237"/>
  <c r="A22" i="237"/>
  <c r="Y22" i="237"/>
  <c r="A34" i="237"/>
  <c r="Y34" i="237"/>
  <c r="A38" i="237"/>
  <c r="Y38" i="237"/>
  <c r="A50" i="237"/>
  <c r="Y50" i="237"/>
  <c r="A54" i="237"/>
  <c r="Y54" i="237"/>
  <c r="Y8" i="237"/>
  <c r="Y20" i="237"/>
  <c r="W22" i="237"/>
  <c r="M22" i="237"/>
  <c r="W24" i="237"/>
  <c r="M24" i="237"/>
  <c r="A24" i="237"/>
  <c r="Y24" i="237"/>
  <c r="W26" i="237"/>
  <c r="M26" i="237"/>
  <c r="A26" i="237"/>
  <c r="Y26" i="237"/>
  <c r="W28" i="237"/>
  <c r="M28" i="237"/>
  <c r="A28" i="237"/>
  <c r="Y28" i="237"/>
  <c r="W30" i="237"/>
  <c r="M30" i="237"/>
  <c r="A30" i="237"/>
  <c r="Y30" i="237"/>
  <c r="W32" i="237"/>
  <c r="M32" i="237"/>
  <c r="A32" i="237"/>
  <c r="Y32" i="237"/>
  <c r="V34" i="237"/>
  <c r="V62" i="237"/>
  <c r="M34" i="237"/>
  <c r="V36" i="237"/>
  <c r="M36" i="237"/>
  <c r="A36" i="237"/>
  <c r="Y36" i="237"/>
  <c r="V38" i="237"/>
  <c r="M38" i="237"/>
  <c r="V40" i="237"/>
  <c r="M40" i="237"/>
  <c r="A40" i="237"/>
  <c r="Y40" i="237"/>
  <c r="V42" i="237"/>
  <c r="M42" i="237"/>
  <c r="A42" i="237"/>
  <c r="Y42" i="237"/>
  <c r="V44" i="237"/>
  <c r="M44" i="237"/>
  <c r="A44" i="237"/>
  <c r="Y44" i="237"/>
  <c r="V46" i="237"/>
  <c r="M46" i="237"/>
  <c r="A46" i="237"/>
  <c r="Y46" i="237"/>
  <c r="V48" i="237"/>
  <c r="M48" i="237"/>
  <c r="A48" i="237"/>
  <c r="Y48" i="237"/>
  <c r="V50" i="237"/>
  <c r="M50" i="237"/>
  <c r="V52" i="237"/>
  <c r="M52" i="237"/>
  <c r="A52" i="237"/>
  <c r="Y52" i="237"/>
  <c r="V54" i="237"/>
  <c r="M54" i="237"/>
  <c r="A58" i="236"/>
  <c r="Y58" i="236"/>
  <c r="B17" i="236"/>
  <c r="B25" i="236"/>
  <c r="B29" i="236"/>
  <c r="A29" i="236"/>
  <c r="Y29" i="236"/>
  <c r="W29" i="236"/>
  <c r="B37" i="236"/>
  <c r="W37" i="236"/>
  <c r="B51" i="236"/>
  <c r="M61" i="236"/>
  <c r="B61" i="236"/>
  <c r="A61" i="236"/>
  <c r="Y61" i="236"/>
  <c r="W61" i="236"/>
  <c r="M7" i="236"/>
  <c r="B8" i="236"/>
  <c r="A8" i="236"/>
  <c r="Y8" i="236"/>
  <c r="M9" i="236"/>
  <c r="B10" i="236"/>
  <c r="A10" i="236"/>
  <c r="Y10" i="236"/>
  <c r="M11" i="236"/>
  <c r="B12" i="236"/>
  <c r="A12" i="236"/>
  <c r="Y12" i="236"/>
  <c r="M13" i="236"/>
  <c r="B14" i="236"/>
  <c r="A14" i="236"/>
  <c r="Y14" i="236"/>
  <c r="W16" i="236"/>
  <c r="M17" i="236"/>
  <c r="B19" i="236"/>
  <c r="A19" i="236"/>
  <c r="Y19" i="236"/>
  <c r="B20" i="236"/>
  <c r="A20" i="236"/>
  <c r="Y20" i="236"/>
  <c r="W24" i="236"/>
  <c r="M25" i="236"/>
  <c r="B27" i="236"/>
  <c r="A27" i="236"/>
  <c r="Y27" i="236"/>
  <c r="W27" i="236"/>
  <c r="M29" i="236"/>
  <c r="B35" i="236"/>
  <c r="A35" i="236"/>
  <c r="Y35" i="236"/>
  <c r="W35" i="236"/>
  <c r="M37" i="236"/>
  <c r="B43" i="236"/>
  <c r="A43" i="236"/>
  <c r="Y43" i="236"/>
  <c r="B45" i="236"/>
  <c r="A45" i="236"/>
  <c r="Y45" i="236"/>
  <c r="W45" i="236"/>
  <c r="M51" i="236"/>
  <c r="V51" i="236"/>
  <c r="V93" i="236"/>
  <c r="B57" i="236"/>
  <c r="A57" i="236"/>
  <c r="Y57" i="236"/>
  <c r="W57" i="236"/>
  <c r="W7" i="236"/>
  <c r="W9" i="236"/>
  <c r="W11" i="236"/>
  <c r="W13" i="236"/>
  <c r="W17" i="236"/>
  <c r="B21" i="236"/>
  <c r="A21" i="236"/>
  <c r="Y21" i="236"/>
  <c r="Y24" i="236"/>
  <c r="W25" i="236"/>
  <c r="B33" i="236"/>
  <c r="W33" i="236"/>
  <c r="B49" i="236"/>
  <c r="W49" i="236"/>
  <c r="B7" i="236"/>
  <c r="A7" i="236"/>
  <c r="Y7" i="236"/>
  <c r="B9" i="236"/>
  <c r="A9" i="236"/>
  <c r="Y9" i="236"/>
  <c r="B11" i="236"/>
  <c r="A11" i="236"/>
  <c r="Y11" i="236"/>
  <c r="B13" i="236"/>
  <c r="B15" i="236"/>
  <c r="A15" i="236"/>
  <c r="Y15" i="236"/>
  <c r="B16" i="236"/>
  <c r="A16" i="236"/>
  <c r="Y16" i="236"/>
  <c r="W20" i="236"/>
  <c r="M21" i="236"/>
  <c r="B23" i="236"/>
  <c r="A23" i="236"/>
  <c r="Y23" i="236"/>
  <c r="B24" i="236"/>
  <c r="A24" i="236"/>
  <c r="B31" i="236"/>
  <c r="A31" i="236"/>
  <c r="Y31" i="236"/>
  <c r="W31" i="236"/>
  <c r="M33" i="236"/>
  <c r="B39" i="236"/>
  <c r="B41" i="236"/>
  <c r="A41" i="236"/>
  <c r="Y41" i="236"/>
  <c r="W41" i="236"/>
  <c r="Y47" i="236"/>
  <c r="B47" i="236"/>
  <c r="A47" i="236"/>
  <c r="W47" i="236"/>
  <c r="M49" i="236"/>
  <c r="B53" i="236"/>
  <c r="A53" i="236"/>
  <c r="Y53" i="236"/>
  <c r="B55" i="236"/>
  <c r="A55" i="236"/>
  <c r="Y55" i="236"/>
  <c r="W55" i="236"/>
  <c r="V59" i="236"/>
  <c r="B59" i="236"/>
  <c r="A59" i="236"/>
  <c r="Y59" i="236"/>
  <c r="M63" i="236"/>
  <c r="B63" i="236"/>
  <c r="W63" i="236"/>
  <c r="M42" i="236"/>
  <c r="A42" i="236"/>
  <c r="Y42" i="236"/>
  <c r="M46" i="236"/>
  <c r="A46" i="236"/>
  <c r="Y46" i="236"/>
  <c r="M50" i="236"/>
  <c r="A50" i="236"/>
  <c r="Y50" i="236"/>
  <c r="M52" i="236"/>
  <c r="A52" i="236"/>
  <c r="Y52" i="236"/>
  <c r="M56" i="236"/>
  <c r="A56" i="236"/>
  <c r="Y56" i="236"/>
  <c r="M58" i="236"/>
  <c r="M60" i="236"/>
  <c r="M62" i="236"/>
  <c r="V62" i="236"/>
  <c r="M64" i="236"/>
  <c r="B65" i="236"/>
  <c r="A65" i="236"/>
  <c r="Y65" i="236"/>
  <c r="B60" i="236"/>
  <c r="A60" i="236"/>
  <c r="Y60" i="236"/>
  <c r="B62" i="236"/>
  <c r="B64" i="236"/>
  <c r="X93" i="232"/>
  <c r="Z93" i="232"/>
  <c r="AA93" i="232"/>
  <c r="AB93" i="232"/>
  <c r="AC93" i="232"/>
  <c r="AD93" i="232"/>
  <c r="AE93" i="232"/>
  <c r="AF93" i="232"/>
  <c r="AG93" i="232"/>
  <c r="AH93" i="232"/>
  <c r="AI93" i="232"/>
  <c r="AJ93" i="232"/>
  <c r="AK93" i="232"/>
  <c r="AL93" i="232"/>
  <c r="AM93" i="232"/>
  <c r="A39" i="236"/>
  <c r="Y39" i="236"/>
  <c r="A33" i="236"/>
  <c r="Y33" i="236"/>
  <c r="W62" i="237"/>
  <c r="Y62" i="237"/>
  <c r="A49" i="236"/>
  <c r="Y49" i="236"/>
  <c r="A17" i="236"/>
  <c r="Y17" i="236"/>
  <c r="A64" i="236"/>
  <c r="Y64" i="236"/>
  <c r="A63" i="236"/>
  <c r="Y63" i="236"/>
  <c r="A13" i="236"/>
  <c r="Y13" i="236"/>
  <c r="A37" i="236"/>
  <c r="Y37" i="236"/>
  <c r="A62" i="236"/>
  <c r="Y62" i="236"/>
  <c r="W93" i="236"/>
  <c r="A51" i="236"/>
  <c r="Y51" i="236"/>
  <c r="A25" i="236"/>
  <c r="Y25" i="236"/>
  <c r="X19" i="228"/>
  <c r="Y19" i="228"/>
  <c r="AA19" i="228"/>
  <c r="AB19" i="228"/>
  <c r="AC19" i="228"/>
  <c r="AD19" i="228"/>
  <c r="AE19" i="228"/>
  <c r="AF19" i="228"/>
  <c r="AG19" i="228"/>
  <c r="AH19" i="228"/>
  <c r="AI19" i="228"/>
  <c r="AJ19" i="228"/>
  <c r="AK19" i="228"/>
  <c r="AL19" i="228"/>
  <c r="AM19" i="228"/>
  <c r="AN19" i="228"/>
  <c r="AB9" i="229"/>
  <c r="AC9" i="229"/>
  <c r="AD9" i="229"/>
  <c r="AG9" i="229"/>
  <c r="AK9" i="229"/>
  <c r="V22" i="231"/>
  <c r="S22" i="231"/>
  <c r="Q22" i="231"/>
  <c r="V21" i="231"/>
  <c r="S21" i="231"/>
  <c r="Q21" i="231"/>
  <c r="V20" i="231"/>
  <c r="S20" i="231"/>
  <c r="Q20" i="231"/>
  <c r="V19" i="231"/>
  <c r="S19" i="231"/>
  <c r="Q19" i="231"/>
  <c r="V22" i="232"/>
  <c r="S22" i="232"/>
  <c r="Q22" i="232"/>
  <c r="V21" i="232"/>
  <c r="S21" i="232"/>
  <c r="Q21" i="232"/>
  <c r="V20" i="232"/>
  <c r="S20" i="232"/>
  <c r="Q20" i="232"/>
  <c r="V19" i="232"/>
  <c r="S19" i="232"/>
  <c r="Q19" i="232"/>
  <c r="Y93" i="236"/>
  <c r="W22" i="232"/>
  <c r="Y20" i="231"/>
  <c r="W20" i="231"/>
  <c r="Y21" i="231"/>
  <c r="Y22" i="231"/>
  <c r="W21" i="232"/>
  <c r="W20" i="232"/>
  <c r="W22" i="231"/>
  <c r="Y21" i="232"/>
  <c r="Y22" i="232"/>
  <c r="W21" i="231"/>
  <c r="Y20" i="232"/>
  <c r="W19" i="232"/>
  <c r="W19" i="231"/>
  <c r="S12" i="229"/>
  <c r="Q12" i="229"/>
  <c r="S11" i="229"/>
  <c r="Q11" i="229"/>
  <c r="A1" i="228"/>
  <c r="A1" i="230"/>
  <c r="A1" i="231"/>
  <c r="A1" i="232"/>
  <c r="A1" i="229"/>
  <c r="V54" i="232"/>
  <c r="S54" i="232"/>
  <c r="Q54" i="232"/>
  <c r="S53" i="232"/>
  <c r="Q53" i="232"/>
  <c r="S52" i="232"/>
  <c r="Q52" i="232"/>
  <c r="V52" i="232"/>
  <c r="S51" i="232"/>
  <c r="Q51" i="232"/>
  <c r="S50" i="232"/>
  <c r="Q50" i="232"/>
  <c r="W50" i="232"/>
  <c r="V49" i="232"/>
  <c r="S49" i="232"/>
  <c r="Q49" i="232"/>
  <c r="V48" i="232"/>
  <c r="S48" i="232"/>
  <c r="Q48" i="232"/>
  <c r="V47" i="232"/>
  <c r="S47" i="232"/>
  <c r="Q47" i="232"/>
  <c r="S46" i="232"/>
  <c r="Q46" i="232"/>
  <c r="W46" i="232"/>
  <c r="V45" i="232"/>
  <c r="S45" i="232"/>
  <c r="Q45" i="232"/>
  <c r="V44" i="232"/>
  <c r="S44" i="232"/>
  <c r="Q44" i="232"/>
  <c r="W43" i="232"/>
  <c r="S43" i="232"/>
  <c r="Q43" i="232"/>
  <c r="S42" i="232"/>
  <c r="Q42" i="232"/>
  <c r="W42" i="232"/>
  <c r="V41" i="232"/>
  <c r="S41" i="232"/>
  <c r="Q41" i="232"/>
  <c r="V40" i="232"/>
  <c r="S40" i="232"/>
  <c r="Q40" i="232"/>
  <c r="S39" i="232"/>
  <c r="Q39" i="232"/>
  <c r="V38" i="232"/>
  <c r="S38" i="232"/>
  <c r="Q38" i="232"/>
  <c r="V37" i="232"/>
  <c r="S37" i="232"/>
  <c r="Q37" i="232"/>
  <c r="V36" i="232"/>
  <c r="S36" i="232"/>
  <c r="Q36" i="232"/>
  <c r="V35" i="232"/>
  <c r="S35" i="232"/>
  <c r="Q35" i="232"/>
  <c r="V34" i="232"/>
  <c r="S34" i="232"/>
  <c r="Q34" i="232"/>
  <c r="V33" i="232"/>
  <c r="S33" i="232"/>
  <c r="Q33" i="232"/>
  <c r="V32" i="232"/>
  <c r="S32" i="232"/>
  <c r="Q32" i="232"/>
  <c r="V31" i="232"/>
  <c r="S31" i="232"/>
  <c r="Q31" i="232"/>
  <c r="V30" i="232"/>
  <c r="S30" i="232"/>
  <c r="Q30" i="232"/>
  <c r="V29" i="232"/>
  <c r="S29" i="232"/>
  <c r="Q29" i="232"/>
  <c r="V28" i="232"/>
  <c r="S28" i="232"/>
  <c r="Q28" i="232"/>
  <c r="V27" i="232"/>
  <c r="S27" i="232"/>
  <c r="Q27" i="232"/>
  <c r="V26" i="232"/>
  <c r="S26" i="232"/>
  <c r="Q26" i="232"/>
  <c r="V25" i="232"/>
  <c r="S25" i="232"/>
  <c r="Q25" i="232"/>
  <c r="V24" i="232"/>
  <c r="S24" i="232"/>
  <c r="Q24" i="232"/>
  <c r="V23" i="232"/>
  <c r="S23" i="232"/>
  <c r="Q23" i="232"/>
  <c r="V18" i="232"/>
  <c r="S18" i="232"/>
  <c r="Q18" i="232"/>
  <c r="V17" i="232"/>
  <c r="S17" i="232"/>
  <c r="Q17" i="232"/>
  <c r="V16" i="232"/>
  <c r="S16" i="232"/>
  <c r="Q16" i="232"/>
  <c r="V15" i="232"/>
  <c r="S15" i="232"/>
  <c r="Q15" i="232"/>
  <c r="V14" i="232"/>
  <c r="S14" i="232"/>
  <c r="Q14" i="232"/>
  <c r="V13" i="232"/>
  <c r="S13" i="232"/>
  <c r="Q13" i="232"/>
  <c r="V12" i="232"/>
  <c r="S12" i="232"/>
  <c r="Q12" i="232"/>
  <c r="V11" i="232"/>
  <c r="S11" i="232"/>
  <c r="Q11" i="232"/>
  <c r="V10" i="232"/>
  <c r="S10" i="232"/>
  <c r="Q10" i="232"/>
  <c r="V9" i="232"/>
  <c r="S9" i="232"/>
  <c r="Q9" i="232"/>
  <c r="V8" i="232"/>
  <c r="S8" i="232"/>
  <c r="Q8" i="232"/>
  <c r="V7" i="232"/>
  <c r="S7" i="232"/>
  <c r="Q7" i="232"/>
  <c r="W52" i="231"/>
  <c r="S52" i="231"/>
  <c r="Q52" i="231"/>
  <c r="W51" i="231"/>
  <c r="S51" i="231"/>
  <c r="Q51" i="231"/>
  <c r="W50" i="231"/>
  <c r="S50" i="231"/>
  <c r="Q50" i="231"/>
  <c r="W49" i="231"/>
  <c r="S49" i="231"/>
  <c r="Q49" i="231"/>
  <c r="W48" i="231"/>
  <c r="S48" i="231"/>
  <c r="Q48" i="231"/>
  <c r="W47" i="231"/>
  <c r="S47" i="231"/>
  <c r="Q47" i="231"/>
  <c r="W46" i="231"/>
  <c r="S46" i="231"/>
  <c r="Q46" i="231"/>
  <c r="W45" i="231"/>
  <c r="S45" i="231"/>
  <c r="Q45" i="231"/>
  <c r="W44" i="231"/>
  <c r="S44" i="231"/>
  <c r="Q44" i="231"/>
  <c r="W43" i="231"/>
  <c r="S43" i="231"/>
  <c r="Q43" i="231"/>
  <c r="W42" i="231"/>
  <c r="S42" i="231"/>
  <c r="Q42" i="231"/>
  <c r="W41" i="231"/>
  <c r="S41" i="231"/>
  <c r="Q41" i="231"/>
  <c r="W40" i="231"/>
  <c r="S40" i="231"/>
  <c r="Q40" i="231"/>
  <c r="W39" i="231"/>
  <c r="S39" i="231"/>
  <c r="Q39" i="231"/>
  <c r="W38" i="231"/>
  <c r="S38" i="231"/>
  <c r="Q38" i="231"/>
  <c r="W37" i="231"/>
  <c r="S37" i="231"/>
  <c r="Q37" i="231"/>
  <c r="W36" i="231"/>
  <c r="S36" i="231"/>
  <c r="Q36" i="231"/>
  <c r="W35" i="231"/>
  <c r="S35" i="231"/>
  <c r="Q35" i="231"/>
  <c r="W34" i="231"/>
  <c r="S34" i="231"/>
  <c r="Q34" i="231"/>
  <c r="V33" i="231"/>
  <c r="S33" i="231"/>
  <c r="Q33" i="231"/>
  <c r="V32" i="231"/>
  <c r="S32" i="231"/>
  <c r="Q32" i="231"/>
  <c r="V31" i="231"/>
  <c r="S31" i="231"/>
  <c r="Q31" i="231"/>
  <c r="V30" i="231"/>
  <c r="S30" i="231"/>
  <c r="Q30" i="231"/>
  <c r="V29" i="231"/>
  <c r="S29" i="231"/>
  <c r="Q29" i="231"/>
  <c r="W29" i="231"/>
  <c r="V28" i="231"/>
  <c r="S28" i="231"/>
  <c r="Q28" i="231"/>
  <c r="V27" i="231"/>
  <c r="S27" i="231"/>
  <c r="Q27" i="231"/>
  <c r="V26" i="231"/>
  <c r="S26" i="231"/>
  <c r="Q26" i="231"/>
  <c r="V25" i="231"/>
  <c r="S25" i="231"/>
  <c r="Q25" i="231"/>
  <c r="V24" i="231"/>
  <c r="S24" i="231"/>
  <c r="Q24" i="231"/>
  <c r="V23" i="231"/>
  <c r="S23" i="231"/>
  <c r="Q23" i="231"/>
  <c r="V18" i="231"/>
  <c r="S18" i="231"/>
  <c r="Q18" i="231"/>
  <c r="V17" i="231"/>
  <c r="S17" i="231"/>
  <c r="Q17" i="231"/>
  <c r="V16" i="231"/>
  <c r="S16" i="231"/>
  <c r="Q16" i="231"/>
  <c r="V15" i="231"/>
  <c r="S15" i="231"/>
  <c r="Q15" i="231"/>
  <c r="V14" i="231"/>
  <c r="S14" i="231"/>
  <c r="Q14" i="231"/>
  <c r="V13" i="231"/>
  <c r="S13" i="231"/>
  <c r="Q13" i="231"/>
  <c r="V12" i="231"/>
  <c r="S12" i="231"/>
  <c r="Q12" i="231"/>
  <c r="V11" i="231"/>
  <c r="S11" i="231"/>
  <c r="Q11" i="231"/>
  <c r="V10" i="231"/>
  <c r="S10" i="231"/>
  <c r="Q10" i="231"/>
  <c r="V9" i="231"/>
  <c r="S9" i="231"/>
  <c r="Q9" i="231"/>
  <c r="V8" i="231"/>
  <c r="S8" i="231"/>
  <c r="Q8" i="231"/>
  <c r="V7" i="231"/>
  <c r="S7" i="231"/>
  <c r="Q7" i="231"/>
  <c r="V6" i="231"/>
  <c r="S6" i="231"/>
  <c r="Q6" i="231"/>
  <c r="W6" i="231"/>
  <c r="Y33" i="229"/>
  <c r="X33" i="229"/>
  <c r="V33" i="229"/>
  <c r="W33" i="229"/>
  <c r="X9" i="229"/>
  <c r="X7" i="229"/>
  <c r="U7" i="229"/>
  <c r="S7" i="229"/>
  <c r="Q7" i="229"/>
  <c r="U18" i="228"/>
  <c r="S18" i="228"/>
  <c r="Q18" i="228"/>
  <c r="U17" i="228"/>
  <c r="S17" i="228"/>
  <c r="Q17" i="228"/>
  <c r="U16" i="228"/>
  <c r="S16" i="228"/>
  <c r="Q16" i="228"/>
  <c r="U15" i="228"/>
  <c r="S15" i="228"/>
  <c r="Q15" i="228"/>
  <c r="U14" i="228"/>
  <c r="S14" i="228"/>
  <c r="Q14" i="228"/>
  <c r="U13" i="228"/>
  <c r="S13" i="228"/>
  <c r="Q13" i="228"/>
  <c r="AM11" i="228"/>
  <c r="AL11" i="228"/>
  <c r="AI11" i="228"/>
  <c r="AH11" i="228"/>
  <c r="AG11" i="228"/>
  <c r="AF11" i="228"/>
  <c r="AE11" i="228"/>
  <c r="AD11" i="228"/>
  <c r="AC11" i="228"/>
  <c r="AB11" i="228"/>
  <c r="AA11" i="228"/>
  <c r="Z11" i="228"/>
  <c r="Y11" i="228"/>
  <c r="W11" i="228"/>
  <c r="U10" i="228"/>
  <c r="S10" i="228"/>
  <c r="Q10" i="228"/>
  <c r="U9" i="228"/>
  <c r="S9" i="228"/>
  <c r="Q9" i="228"/>
  <c r="U8" i="228"/>
  <c r="S8" i="228"/>
  <c r="Q8" i="228"/>
  <c r="U7" i="228"/>
  <c r="S7" i="228"/>
  <c r="Q7" i="228"/>
  <c r="V14" i="228"/>
  <c r="Z14" i="228"/>
  <c r="Y39" i="231"/>
  <c r="V37" i="231"/>
  <c r="Y11" i="231"/>
  <c r="W53" i="232"/>
  <c r="W52" i="232"/>
  <c r="W51" i="232"/>
  <c r="W39" i="232"/>
  <c r="Y9" i="232"/>
  <c r="Y36" i="232"/>
  <c r="Y31" i="232"/>
  <c r="W9" i="232"/>
  <c r="Y47" i="232"/>
  <c r="W33" i="232"/>
  <c r="W48" i="232"/>
  <c r="W8" i="232"/>
  <c r="W24" i="232"/>
  <c r="Y8" i="232"/>
  <c r="W23" i="232"/>
  <c r="Y25" i="232"/>
  <c r="Y49" i="232"/>
  <c r="W12" i="232"/>
  <c r="W44" i="232"/>
  <c r="W11" i="232"/>
  <c r="Y13" i="232"/>
  <c r="Y23" i="232"/>
  <c r="Y33" i="232"/>
  <c r="W37" i="232"/>
  <c r="Y45" i="232"/>
  <c r="Y12" i="232"/>
  <c r="W36" i="232"/>
  <c r="Y44" i="232"/>
  <c r="Y11" i="232"/>
  <c r="W35" i="232"/>
  <c r="Y37" i="232"/>
  <c r="Y24" i="232"/>
  <c r="Y15" i="232"/>
  <c r="W7" i="232"/>
  <c r="W32" i="232"/>
  <c r="W25" i="232"/>
  <c r="W31" i="232"/>
  <c r="Y7" i="232"/>
  <c r="Y32" i="232"/>
  <c r="W49" i="232"/>
  <c r="Y37" i="231"/>
  <c r="Y31" i="231"/>
  <c r="Y51" i="231"/>
  <c r="W25" i="231"/>
  <c r="Y7" i="231"/>
  <c r="Y13" i="231"/>
  <c r="Y35" i="231"/>
  <c r="W9" i="231"/>
  <c r="W13" i="231"/>
  <c r="Y9" i="231"/>
  <c r="Y17" i="231"/>
  <c r="Y47" i="231"/>
  <c r="W7" i="231"/>
  <c r="Y23" i="231"/>
  <c r="Y43" i="231"/>
  <c r="Y49" i="231"/>
  <c r="V51" i="231"/>
  <c r="Y25" i="231"/>
  <c r="V43" i="231"/>
  <c r="W11" i="231"/>
  <c r="V39" i="231"/>
  <c r="V35" i="231"/>
  <c r="W23" i="231"/>
  <c r="W31" i="231"/>
  <c r="Y27" i="231"/>
  <c r="W11" i="229"/>
  <c r="V12" i="229"/>
  <c r="V7" i="229"/>
  <c r="V9" i="229"/>
  <c r="V11" i="229"/>
  <c r="V10" i="228"/>
  <c r="X10" i="228"/>
  <c r="W16" i="228"/>
  <c r="Z16" i="228"/>
  <c r="W17" i="228"/>
  <c r="Z17" i="228"/>
  <c r="V45" i="231"/>
  <c r="W27" i="232"/>
  <c r="W29" i="232"/>
  <c r="W33" i="231"/>
  <c r="Y41" i="231"/>
  <c r="Y16" i="232"/>
  <c r="W28" i="232"/>
  <c r="Y35" i="232"/>
  <c r="Y40" i="232"/>
  <c r="W17" i="231"/>
  <c r="W27" i="231"/>
  <c r="Y33" i="231"/>
  <c r="Y45" i="231"/>
  <c r="V49" i="231"/>
  <c r="W13" i="232"/>
  <c r="Y27" i="232"/>
  <c r="Y28" i="232"/>
  <c r="Y29" i="232"/>
  <c r="Y43" i="232"/>
  <c r="W45" i="232"/>
  <c r="Y51" i="232"/>
  <c r="W15" i="231"/>
  <c r="V41" i="231"/>
  <c r="V47" i="231"/>
  <c r="W17" i="232"/>
  <c r="W41" i="232"/>
  <c r="W12" i="229"/>
  <c r="V53" i="232"/>
  <c r="W15" i="232"/>
  <c r="W16" i="232"/>
  <c r="W40" i="232"/>
  <c r="W47" i="232"/>
  <c r="W12" i="228"/>
  <c r="V8" i="228"/>
  <c r="AK8" i="228"/>
  <c r="Y15" i="231"/>
  <c r="Y17" i="232"/>
  <c r="Y39" i="232"/>
  <c r="Y41" i="232"/>
  <c r="Y53" i="232"/>
  <c r="Y19" i="231"/>
  <c r="Y19" i="232"/>
  <c r="V9" i="228"/>
  <c r="AN9" i="228"/>
  <c r="Y42" i="231"/>
  <c r="V42" i="231"/>
  <c r="W26" i="232"/>
  <c r="W54" i="232"/>
  <c r="V42" i="232"/>
  <c r="Y10" i="231"/>
  <c r="W10" i="231"/>
  <c r="Y18" i="232"/>
  <c r="W18" i="232"/>
  <c r="V46" i="232"/>
  <c r="Y34" i="231"/>
  <c r="V34" i="231"/>
  <c r="W8" i="231"/>
  <c r="Y38" i="232"/>
  <c r="W38" i="232"/>
  <c r="W10" i="232"/>
  <c r="W30" i="232"/>
  <c r="Z33" i="229"/>
  <c r="Y14" i="231"/>
  <c r="W14" i="231"/>
  <c r="Y50" i="231"/>
  <c r="V50" i="231"/>
  <c r="Y18" i="231"/>
  <c r="W18" i="231"/>
  <c r="Y30" i="231"/>
  <c r="W30" i="231"/>
  <c r="Y38" i="231"/>
  <c r="V38" i="231"/>
  <c r="Y46" i="231"/>
  <c r="V46" i="231"/>
  <c r="W14" i="232"/>
  <c r="W34" i="232"/>
  <c r="V50" i="232"/>
  <c r="W12" i="231"/>
  <c r="Y26" i="231"/>
  <c r="W26" i="231"/>
  <c r="W16" i="231"/>
  <c r="V39" i="232"/>
  <c r="V43" i="232"/>
  <c r="V51" i="232"/>
  <c r="V40" i="231"/>
  <c r="W24" i="231"/>
  <c r="W28" i="231"/>
  <c r="W32" i="231"/>
  <c r="Y48" i="232"/>
  <c r="V36" i="231"/>
  <c r="V44" i="231"/>
  <c r="V48" i="231"/>
  <c r="V52" i="231"/>
  <c r="Y24" i="231"/>
  <c r="Y28" i="231"/>
  <c r="Y32" i="231"/>
  <c r="Y48" i="231"/>
  <c r="Y52" i="231"/>
  <c r="V15" i="228"/>
  <c r="Z15" i="228"/>
  <c r="W18" i="228"/>
  <c r="Z18" i="228"/>
  <c r="V13" i="228"/>
  <c r="V7" i="228"/>
  <c r="AG46" i="223"/>
  <c r="AF46" i="223"/>
  <c r="AE46" i="223"/>
  <c r="AD46" i="223"/>
  <c r="AC46" i="223"/>
  <c r="AB46" i="223"/>
  <c r="AG45" i="223"/>
  <c r="AE45" i="223"/>
  <c r="AD45" i="223"/>
  <c r="AC45" i="223"/>
  <c r="AB45" i="223"/>
  <c r="AG44" i="223"/>
  <c r="AC44" i="223"/>
  <c r="AE44" i="223"/>
  <c r="AB44" i="223"/>
  <c r="V44" i="223"/>
  <c r="U44" i="223"/>
  <c r="T44" i="223"/>
  <c r="S44" i="223"/>
  <c r="R44" i="223"/>
  <c r="Q44" i="223"/>
  <c r="D44" i="223"/>
  <c r="AG43" i="223"/>
  <c r="AE43" i="223"/>
  <c r="AC43" i="223"/>
  <c r="AD43" i="223"/>
  <c r="AB43" i="223"/>
  <c r="V43" i="223"/>
  <c r="U43" i="223"/>
  <c r="T43" i="223"/>
  <c r="S43" i="223"/>
  <c r="R43" i="223"/>
  <c r="Q43" i="223"/>
  <c r="AB42" i="223"/>
  <c r="J42" i="223"/>
  <c r="W42" i="223"/>
  <c r="AB41" i="223"/>
  <c r="J41" i="223"/>
  <c r="AA41" i="223"/>
  <c r="AB40" i="223"/>
  <c r="J40" i="223"/>
  <c r="AA40" i="223"/>
  <c r="AH39" i="223"/>
  <c r="AG39" i="223"/>
  <c r="AF39" i="223"/>
  <c r="AE39" i="223"/>
  <c r="AD39" i="223"/>
  <c r="AC39" i="223"/>
  <c r="AB39" i="223"/>
  <c r="AH38" i="223"/>
  <c r="AG38" i="223"/>
  <c r="AF38" i="223"/>
  <c r="AE38" i="223"/>
  <c r="AD38" i="223"/>
  <c r="AC38" i="223"/>
  <c r="AB38" i="223"/>
  <c r="AG37" i="223"/>
  <c r="AH36" i="223"/>
  <c r="AG36" i="223"/>
  <c r="AF36" i="223"/>
  <c r="AE36" i="223"/>
  <c r="AD36" i="223"/>
  <c r="AC36" i="223"/>
  <c r="AB36" i="223"/>
  <c r="AH35" i="223"/>
  <c r="AG35" i="223"/>
  <c r="AF35" i="223"/>
  <c r="AE35" i="223"/>
  <c r="AD35" i="223"/>
  <c r="AC35" i="223"/>
  <c r="AB35" i="223"/>
  <c r="AH34" i="223"/>
  <c r="AG34" i="223"/>
  <c r="AF34" i="223"/>
  <c r="AF51" i="223"/>
  <c r="AE34" i="223"/>
  <c r="AD34" i="223"/>
  <c r="AC34" i="223"/>
  <c r="AB34" i="223"/>
  <c r="AG33" i="223"/>
  <c r="AC33" i="223"/>
  <c r="AA33" i="223"/>
  <c r="Z33" i="223"/>
  <c r="Y33" i="223"/>
  <c r="X33" i="223"/>
  <c r="W33" i="223"/>
  <c r="H33" i="223"/>
  <c r="G33" i="223"/>
  <c r="J33" i="223"/>
  <c r="AC32" i="223"/>
  <c r="AA32" i="223"/>
  <c r="Z32" i="223"/>
  <c r="Y32" i="223"/>
  <c r="X32" i="223"/>
  <c r="W32" i="223"/>
  <c r="H32" i="223"/>
  <c r="G32" i="223"/>
  <c r="AC31" i="223"/>
  <c r="AA31" i="223"/>
  <c r="Z31" i="223"/>
  <c r="Y31" i="223"/>
  <c r="X31" i="223"/>
  <c r="W31" i="223"/>
  <c r="H31" i="223"/>
  <c r="G31" i="223"/>
  <c r="J31" i="223"/>
  <c r="AB30" i="223"/>
  <c r="H30" i="223"/>
  <c r="G30" i="223"/>
  <c r="AG29" i="223"/>
  <c r="AC29" i="223"/>
  <c r="AA29" i="223"/>
  <c r="Z29" i="223"/>
  <c r="Y29" i="223"/>
  <c r="X29" i="223"/>
  <c r="W29" i="223"/>
  <c r="H29" i="223"/>
  <c r="G29" i="223"/>
  <c r="AC28" i="223"/>
  <c r="AA28" i="223"/>
  <c r="Z28" i="223"/>
  <c r="Y28" i="223"/>
  <c r="X28" i="223"/>
  <c r="W28" i="223"/>
  <c r="H28" i="223"/>
  <c r="J28" i="223"/>
  <c r="G28" i="223"/>
  <c r="AB27" i="223"/>
  <c r="H27" i="223"/>
  <c r="J27" i="223"/>
  <c r="AA27" i="223"/>
  <c r="G27" i="223"/>
  <c r="AB26" i="223"/>
  <c r="H26" i="223"/>
  <c r="G26" i="223"/>
  <c r="J26" i="223"/>
  <c r="AC25" i="223"/>
  <c r="AA25" i="223"/>
  <c r="Z25" i="223"/>
  <c r="Y25" i="223"/>
  <c r="X25" i="223"/>
  <c r="W25" i="223"/>
  <c r="H25" i="223"/>
  <c r="G25" i="223"/>
  <c r="AG24" i="223"/>
  <c r="AC24" i="223"/>
  <c r="AA24" i="223"/>
  <c r="Z24" i="223"/>
  <c r="Y24" i="223"/>
  <c r="X24" i="223"/>
  <c r="W24" i="223"/>
  <c r="H24" i="223"/>
  <c r="G24" i="223"/>
  <c r="AG23" i="223"/>
  <c r="AB23" i="223"/>
  <c r="H23" i="223"/>
  <c r="G23" i="223"/>
  <c r="AG22" i="223"/>
  <c r="AB22" i="223"/>
  <c r="J22" i="223"/>
  <c r="AA22" i="223"/>
  <c r="H22" i="223"/>
  <c r="G22" i="223"/>
  <c r="AB21" i="223"/>
  <c r="H21" i="223"/>
  <c r="G21" i="223"/>
  <c r="AG20" i="223"/>
  <c r="AC20" i="223"/>
  <c r="AA20" i="223"/>
  <c r="Z20" i="223"/>
  <c r="Y20" i="223"/>
  <c r="X20" i="223"/>
  <c r="W20" i="223"/>
  <c r="H20" i="223"/>
  <c r="G20" i="223"/>
  <c r="J20" i="223"/>
  <c r="AG19" i="223"/>
  <c r="AC19" i="223"/>
  <c r="AA19" i="223"/>
  <c r="Z19" i="223"/>
  <c r="Y19" i="223"/>
  <c r="X19" i="223"/>
  <c r="W19" i="223"/>
  <c r="H19" i="223"/>
  <c r="G19" i="223"/>
  <c r="J19" i="223"/>
  <c r="AG18" i="223"/>
  <c r="AB18" i="223"/>
  <c r="H18" i="223"/>
  <c r="G18" i="223"/>
  <c r="AB17" i="223"/>
  <c r="J17" i="223"/>
  <c r="AA17" i="223"/>
  <c r="H17" i="223"/>
  <c r="G17" i="223"/>
  <c r="AG16" i="223"/>
  <c r="AB16" i="223"/>
  <c r="H16" i="223"/>
  <c r="J16" i="223"/>
  <c r="G16" i="223"/>
  <c r="AG15" i="223"/>
  <c r="AB15" i="223"/>
  <c r="H15" i="223"/>
  <c r="G15" i="223"/>
  <c r="AG14" i="223"/>
  <c r="AC14" i="223"/>
  <c r="AA14" i="223"/>
  <c r="Z14" i="223"/>
  <c r="Y14" i="223"/>
  <c r="X14" i="223"/>
  <c r="W14" i="223"/>
  <c r="H14" i="223"/>
  <c r="G14" i="223"/>
  <c r="AG13" i="223"/>
  <c r="AB13" i="223"/>
  <c r="H13" i="223"/>
  <c r="J13" i="223"/>
  <c r="AA13" i="223"/>
  <c r="G13" i="223"/>
  <c r="AG12" i="223"/>
  <c r="AC12" i="223"/>
  <c r="AA12" i="223"/>
  <c r="Z12" i="223"/>
  <c r="Y12" i="223"/>
  <c r="X12" i="223"/>
  <c r="W12" i="223"/>
  <c r="H12" i="223"/>
  <c r="J12" i="223"/>
  <c r="G12" i="223"/>
  <c r="AG11" i="223"/>
  <c r="AB11" i="223"/>
  <c r="H11" i="223"/>
  <c r="G11" i="223"/>
  <c r="M237" i="222"/>
  <c r="Q237" i="222"/>
  <c r="J237" i="222"/>
  <c r="I237" i="222"/>
  <c r="G237" i="222"/>
  <c r="M235" i="222"/>
  <c r="AC234" i="222"/>
  <c r="AB234" i="222"/>
  <c r="AC233" i="222"/>
  <c r="AB233" i="222"/>
  <c r="AC232" i="222"/>
  <c r="AB232" i="222"/>
  <c r="AC231" i="222"/>
  <c r="AC235" i="222"/>
  <c r="AB231" i="222"/>
  <c r="Q231" i="222"/>
  <c r="AC230" i="222"/>
  <c r="AB230" i="222"/>
  <c r="Q230" i="222"/>
  <c r="Q235" i="222"/>
  <c r="AC226" i="222"/>
  <c r="M226" i="222"/>
  <c r="AB226" i="222"/>
  <c r="J226" i="222"/>
  <c r="I226" i="222"/>
  <c r="G226" i="222"/>
  <c r="G231" i="222"/>
  <c r="AC225" i="222"/>
  <c r="AB225" i="222"/>
  <c r="M225" i="222"/>
  <c r="Q225" i="222"/>
  <c r="J225" i="222"/>
  <c r="I225" i="222"/>
  <c r="G225" i="222"/>
  <c r="G230" i="222"/>
  <c r="Z222" i="222"/>
  <c r="X222" i="222"/>
  <c r="W222" i="222"/>
  <c r="V222" i="222"/>
  <c r="U222" i="222"/>
  <c r="T222" i="222"/>
  <c r="S222" i="222"/>
  <c r="R222" i="222"/>
  <c r="P222" i="222"/>
  <c r="N222" i="222"/>
  <c r="Y221" i="222"/>
  <c r="O221" i="222"/>
  <c r="K221" i="222"/>
  <c r="J221" i="222"/>
  <c r="G221" i="222"/>
  <c r="F221" i="222"/>
  <c r="M221" i="222"/>
  <c r="Y220" i="222"/>
  <c r="O220" i="222"/>
  <c r="K220" i="222"/>
  <c r="J220" i="222"/>
  <c r="G220" i="222"/>
  <c r="F220" i="222"/>
  <c r="M220" i="222"/>
  <c r="Y219" i="222"/>
  <c r="O219" i="222"/>
  <c r="K219" i="222"/>
  <c r="J219" i="222"/>
  <c r="G219" i="222"/>
  <c r="F219" i="222"/>
  <c r="M219" i="222"/>
  <c r="Y218" i="222"/>
  <c r="O218" i="222"/>
  <c r="M218" i="222"/>
  <c r="AA218" i="222"/>
  <c r="K218" i="222"/>
  <c r="J218" i="222"/>
  <c r="G218" i="222"/>
  <c r="F218" i="222"/>
  <c r="Y217" i="222"/>
  <c r="O217" i="222"/>
  <c r="K217" i="222"/>
  <c r="J217" i="222"/>
  <c r="G217" i="222"/>
  <c r="F217" i="222"/>
  <c r="M217" i="222"/>
  <c r="AA217" i="222"/>
  <c r="Y216" i="222"/>
  <c r="O216" i="222"/>
  <c r="M216" i="222"/>
  <c r="K216" i="222"/>
  <c r="J216" i="222"/>
  <c r="G216" i="222"/>
  <c r="F216" i="222"/>
  <c r="Y215" i="222"/>
  <c r="O215" i="222"/>
  <c r="K215" i="222"/>
  <c r="J215" i="222"/>
  <c r="G215" i="222"/>
  <c r="F215" i="222"/>
  <c r="M215" i="222"/>
  <c r="Y214" i="222"/>
  <c r="Q214" i="222"/>
  <c r="O214" i="222"/>
  <c r="M214" i="222"/>
  <c r="AA214" i="222"/>
  <c r="K214" i="222"/>
  <c r="J214" i="222"/>
  <c r="G214" i="222"/>
  <c r="F214" i="222"/>
  <c r="Y213" i="222"/>
  <c r="O213" i="222"/>
  <c r="K213" i="222"/>
  <c r="J213" i="222"/>
  <c r="G213" i="222"/>
  <c r="F213" i="222"/>
  <c r="M213" i="222"/>
  <c r="AA213" i="222"/>
  <c r="Y212" i="222"/>
  <c r="O212" i="222"/>
  <c r="K212" i="222"/>
  <c r="J212" i="222"/>
  <c r="G212" i="222"/>
  <c r="F212" i="222"/>
  <c r="M212" i="222"/>
  <c r="Q212" i="222"/>
  <c r="Y211" i="222"/>
  <c r="O211" i="222"/>
  <c r="K211" i="222"/>
  <c r="J211" i="222"/>
  <c r="G211" i="222"/>
  <c r="F211" i="222"/>
  <c r="M211" i="222"/>
  <c r="Q211" i="222"/>
  <c r="Y210" i="222"/>
  <c r="O210" i="222"/>
  <c r="K210" i="222"/>
  <c r="J210" i="222"/>
  <c r="G210" i="222"/>
  <c r="F210" i="222"/>
  <c r="M210" i="222"/>
  <c r="Y209" i="222"/>
  <c r="O209" i="222"/>
  <c r="K209" i="222"/>
  <c r="J209" i="222"/>
  <c r="G209" i="222"/>
  <c r="F209" i="222"/>
  <c r="M209" i="222"/>
  <c r="Y208" i="222"/>
  <c r="O208" i="222"/>
  <c r="M208" i="222"/>
  <c r="Q208" i="222"/>
  <c r="K208" i="222"/>
  <c r="J208" i="222"/>
  <c r="G208" i="222"/>
  <c r="F208" i="222"/>
  <c r="Y207" i="222"/>
  <c r="O207" i="222"/>
  <c r="M207" i="222"/>
  <c r="Q207" i="222"/>
  <c r="K207" i="222"/>
  <c r="J207" i="222"/>
  <c r="G207" i="222"/>
  <c r="F207" i="222"/>
  <c r="Y206" i="222"/>
  <c r="O206" i="222"/>
  <c r="M206" i="222"/>
  <c r="AA206" i="222"/>
  <c r="K206" i="222"/>
  <c r="J206" i="222"/>
  <c r="G206" i="222"/>
  <c r="F206" i="222"/>
  <c r="Y205" i="222"/>
  <c r="O205" i="222"/>
  <c r="K205" i="222"/>
  <c r="J205" i="222"/>
  <c r="G205" i="222"/>
  <c r="F205" i="222"/>
  <c r="M205" i="222"/>
  <c r="AA205" i="222"/>
  <c r="Y204" i="222"/>
  <c r="O204" i="222"/>
  <c r="K204" i="222"/>
  <c r="J204" i="222"/>
  <c r="G204" i="222"/>
  <c r="F204" i="222"/>
  <c r="M204" i="222"/>
  <c r="Y203" i="222"/>
  <c r="O203" i="222"/>
  <c r="K203" i="222"/>
  <c r="J203" i="222"/>
  <c r="G203" i="222"/>
  <c r="F203" i="222"/>
  <c r="M203" i="222"/>
  <c r="Y202" i="222"/>
  <c r="O202" i="222"/>
  <c r="K202" i="222"/>
  <c r="J202" i="222"/>
  <c r="G202" i="222"/>
  <c r="F202" i="222"/>
  <c r="M202" i="222"/>
  <c r="Y201" i="222"/>
  <c r="O201" i="222"/>
  <c r="K201" i="222"/>
  <c r="J201" i="222"/>
  <c r="G201" i="222"/>
  <c r="F201" i="222"/>
  <c r="M201" i="222"/>
  <c r="Y200" i="222"/>
  <c r="O200" i="222"/>
  <c r="K200" i="222"/>
  <c r="J200" i="222"/>
  <c r="G200" i="222"/>
  <c r="F200" i="222"/>
  <c r="M200" i="222"/>
  <c r="Y199" i="222"/>
  <c r="O199" i="222"/>
  <c r="K199" i="222"/>
  <c r="J199" i="222"/>
  <c r="G199" i="222"/>
  <c r="F199" i="222"/>
  <c r="M199" i="222"/>
  <c r="Y198" i="222"/>
  <c r="O198" i="222"/>
  <c r="K198" i="222"/>
  <c r="J198" i="222"/>
  <c r="G198" i="222"/>
  <c r="F198" i="222"/>
  <c r="M198" i="222"/>
  <c r="Y197" i="222"/>
  <c r="O197" i="222"/>
  <c r="K197" i="222"/>
  <c r="J197" i="222"/>
  <c r="G197" i="222"/>
  <c r="F197" i="222"/>
  <c r="M197" i="222"/>
  <c r="AA197" i="222"/>
  <c r="Y196" i="222"/>
  <c r="O196" i="222"/>
  <c r="K196" i="222"/>
  <c r="J196" i="222"/>
  <c r="G196" i="222"/>
  <c r="F196" i="222"/>
  <c r="M196" i="222"/>
  <c r="Y195" i="222"/>
  <c r="O195" i="222"/>
  <c r="K195" i="222"/>
  <c r="J195" i="222"/>
  <c r="G195" i="222"/>
  <c r="F195" i="222"/>
  <c r="M195" i="222"/>
  <c r="Y194" i="222"/>
  <c r="O194" i="222"/>
  <c r="K194" i="222"/>
  <c r="J194" i="222"/>
  <c r="G194" i="222"/>
  <c r="F194" i="222"/>
  <c r="M194" i="222"/>
  <c r="AA194" i="222"/>
  <c r="Y193" i="222"/>
  <c r="O193" i="222"/>
  <c r="K193" i="222"/>
  <c r="J193" i="222"/>
  <c r="G193" i="222"/>
  <c r="F193" i="222"/>
  <c r="M193" i="222"/>
  <c r="Y192" i="222"/>
  <c r="O192" i="222"/>
  <c r="K192" i="222"/>
  <c r="J192" i="222"/>
  <c r="G192" i="222"/>
  <c r="F192" i="222"/>
  <c r="M192" i="222"/>
  <c r="Y191" i="222"/>
  <c r="O191" i="222"/>
  <c r="K191" i="222"/>
  <c r="J191" i="222"/>
  <c r="G191" i="222"/>
  <c r="F191" i="222"/>
  <c r="M191" i="222"/>
  <c r="Y190" i="222"/>
  <c r="O190" i="222"/>
  <c r="K190" i="222"/>
  <c r="J190" i="222"/>
  <c r="G190" i="222"/>
  <c r="F190" i="222"/>
  <c r="M190" i="222"/>
  <c r="Q190" i="222"/>
  <c r="AC188" i="222"/>
  <c r="AB188" i="222"/>
  <c r="Z188" i="222"/>
  <c r="Y188" i="222"/>
  <c r="X188" i="222"/>
  <c r="W188" i="222"/>
  <c r="V188" i="222"/>
  <c r="U188" i="222"/>
  <c r="T188" i="222"/>
  <c r="R188" i="222"/>
  <c r="P188" i="222"/>
  <c r="O188" i="222"/>
  <c r="N188" i="222"/>
  <c r="AD187" i="222"/>
  <c r="K187" i="222"/>
  <c r="J187" i="222"/>
  <c r="I187" i="222"/>
  <c r="M187" i="222"/>
  <c r="G187" i="222"/>
  <c r="AD186" i="222"/>
  <c r="K186" i="222"/>
  <c r="J186" i="222"/>
  <c r="I186" i="222"/>
  <c r="G186" i="222"/>
  <c r="AD185" i="222"/>
  <c r="K185" i="222"/>
  <c r="J185" i="222"/>
  <c r="I185" i="222"/>
  <c r="G185" i="222"/>
  <c r="AD184" i="222"/>
  <c r="K184" i="222"/>
  <c r="J184" i="222"/>
  <c r="I184" i="222"/>
  <c r="M184" i="222"/>
  <c r="G184" i="222"/>
  <c r="AD183" i="222"/>
  <c r="K183" i="222"/>
  <c r="J183" i="222"/>
  <c r="I183" i="222"/>
  <c r="G183" i="222"/>
  <c r="AD182" i="222"/>
  <c r="K182" i="222"/>
  <c r="J182" i="222"/>
  <c r="I182" i="222"/>
  <c r="G182" i="222"/>
  <c r="AD181" i="222"/>
  <c r="K181" i="222"/>
  <c r="J181" i="222"/>
  <c r="I181" i="222"/>
  <c r="M181" i="222"/>
  <c r="G181" i="222"/>
  <c r="AD180" i="222"/>
  <c r="K180" i="222"/>
  <c r="J180" i="222"/>
  <c r="I180" i="222"/>
  <c r="G180" i="222"/>
  <c r="AD179" i="222"/>
  <c r="S179" i="222"/>
  <c r="Q179" i="222"/>
  <c r="K179" i="222"/>
  <c r="J179" i="222"/>
  <c r="I179" i="222"/>
  <c r="M179" i="222"/>
  <c r="G179" i="222"/>
  <c r="AD178" i="222"/>
  <c r="K178" i="222"/>
  <c r="J178" i="222"/>
  <c r="I178" i="222"/>
  <c r="G178" i="222"/>
  <c r="AD177" i="222"/>
  <c r="K177" i="222"/>
  <c r="J177" i="222"/>
  <c r="I177" i="222"/>
  <c r="G177" i="222"/>
  <c r="AD176" i="222"/>
  <c r="K176" i="222"/>
  <c r="J176" i="222"/>
  <c r="I176" i="222"/>
  <c r="G176" i="222"/>
  <c r="AD175" i="222"/>
  <c r="K175" i="222"/>
  <c r="J175" i="222"/>
  <c r="I175" i="222"/>
  <c r="G175" i="222"/>
  <c r="AD174" i="222"/>
  <c r="K174" i="222"/>
  <c r="J174" i="222"/>
  <c r="I174" i="222"/>
  <c r="M174" i="222"/>
  <c r="S174" i="222"/>
  <c r="G174" i="222"/>
  <c r="AD173" i="222"/>
  <c r="K173" i="222"/>
  <c r="J173" i="222"/>
  <c r="I173" i="222"/>
  <c r="G173" i="222"/>
  <c r="AD172" i="222"/>
  <c r="K172" i="222"/>
  <c r="J172" i="222"/>
  <c r="I172" i="222"/>
  <c r="G172" i="222"/>
  <c r="AD171" i="222"/>
  <c r="K171" i="222"/>
  <c r="J171" i="222"/>
  <c r="I171" i="222"/>
  <c r="M171" i="222"/>
  <c r="S171" i="222"/>
  <c r="G171" i="222"/>
  <c r="AD170" i="222"/>
  <c r="K170" i="222"/>
  <c r="J170" i="222"/>
  <c r="I170" i="222"/>
  <c r="G170" i="222"/>
  <c r="AD169" i="222"/>
  <c r="K169" i="222"/>
  <c r="J169" i="222"/>
  <c r="I169" i="222"/>
  <c r="G169" i="222"/>
  <c r="AD168" i="222"/>
  <c r="K168" i="222"/>
  <c r="J168" i="222"/>
  <c r="I168" i="222"/>
  <c r="G168" i="222"/>
  <c r="AD167" i="222"/>
  <c r="K167" i="222"/>
  <c r="J167" i="222"/>
  <c r="I167" i="222"/>
  <c r="M167" i="222"/>
  <c r="Q167" i="222"/>
  <c r="G167" i="222"/>
  <c r="AD166" i="222"/>
  <c r="K166" i="222"/>
  <c r="J166" i="222"/>
  <c r="I166" i="222"/>
  <c r="M166" i="222"/>
  <c r="S166" i="222"/>
  <c r="G166" i="222"/>
  <c r="AD165" i="222"/>
  <c r="K165" i="222"/>
  <c r="J165" i="222"/>
  <c r="I165" i="222"/>
  <c r="G165" i="222"/>
  <c r="AD164" i="222"/>
  <c r="K164" i="222"/>
  <c r="J164" i="222"/>
  <c r="I164" i="222"/>
  <c r="G164" i="222"/>
  <c r="AD163" i="222"/>
  <c r="K163" i="222"/>
  <c r="J163" i="222"/>
  <c r="I163" i="222"/>
  <c r="G163" i="222"/>
  <c r="AD162" i="222"/>
  <c r="K162" i="222"/>
  <c r="J162" i="222"/>
  <c r="I162" i="222"/>
  <c r="G162" i="222"/>
  <c r="AD161" i="222"/>
  <c r="K161" i="222"/>
  <c r="J161" i="222"/>
  <c r="I161" i="222"/>
  <c r="G161" i="222"/>
  <c r="AD160" i="222"/>
  <c r="Q160" i="222"/>
  <c r="K160" i="222"/>
  <c r="J160" i="222"/>
  <c r="I160" i="222"/>
  <c r="M160" i="222"/>
  <c r="S160" i="222"/>
  <c r="G160" i="222"/>
  <c r="AD159" i="222"/>
  <c r="K159" i="222"/>
  <c r="J159" i="222"/>
  <c r="I159" i="222"/>
  <c r="G159" i="222"/>
  <c r="AD158" i="222"/>
  <c r="K158" i="222"/>
  <c r="J158" i="222"/>
  <c r="I158" i="222"/>
  <c r="G158" i="222"/>
  <c r="AD157" i="222"/>
  <c r="Q157" i="222"/>
  <c r="K157" i="222"/>
  <c r="J157" i="222"/>
  <c r="I157" i="222"/>
  <c r="M157" i="222"/>
  <c r="S157" i="222"/>
  <c r="G157" i="222"/>
  <c r="AD156" i="222"/>
  <c r="K156" i="222"/>
  <c r="J156" i="222"/>
  <c r="I156" i="222"/>
  <c r="G156" i="222"/>
  <c r="AD155" i="222"/>
  <c r="K155" i="222"/>
  <c r="J155" i="222"/>
  <c r="I155" i="222"/>
  <c r="G155" i="222"/>
  <c r="AD154" i="222"/>
  <c r="K154" i="222"/>
  <c r="J154" i="222"/>
  <c r="I154" i="222"/>
  <c r="M154" i="222"/>
  <c r="G154" i="222"/>
  <c r="AC152" i="222"/>
  <c r="AB152" i="222"/>
  <c r="AA152" i="222"/>
  <c r="Z152" i="222"/>
  <c r="Y152" i="222"/>
  <c r="X152" i="222"/>
  <c r="W152" i="222"/>
  <c r="V152" i="222"/>
  <c r="U152" i="222"/>
  <c r="T152" i="222"/>
  <c r="S152" i="222"/>
  <c r="R152" i="222"/>
  <c r="P152" i="222"/>
  <c r="O152" i="222"/>
  <c r="N152" i="222"/>
  <c r="J151" i="222"/>
  <c r="I151" i="222"/>
  <c r="M151" i="222"/>
  <c r="Q151" i="222"/>
  <c r="G151" i="222"/>
  <c r="J150" i="222"/>
  <c r="I150" i="222"/>
  <c r="G150" i="222"/>
  <c r="J149" i="222"/>
  <c r="I149" i="222"/>
  <c r="G149" i="222"/>
  <c r="J148" i="222"/>
  <c r="I148" i="222"/>
  <c r="M148" i="222"/>
  <c r="Q148" i="222"/>
  <c r="G148" i="222"/>
  <c r="J147" i="222"/>
  <c r="I147" i="222"/>
  <c r="G147" i="222"/>
  <c r="AC145" i="222"/>
  <c r="AB145" i="222"/>
  <c r="AA145" i="222"/>
  <c r="Y145" i="222"/>
  <c r="X145" i="222"/>
  <c r="V145" i="222"/>
  <c r="S145" i="222"/>
  <c r="R145" i="222"/>
  <c r="P145" i="222"/>
  <c r="N145" i="222"/>
  <c r="Z141" i="222"/>
  <c r="O141" i="222"/>
  <c r="K141" i="222"/>
  <c r="W141" i="222"/>
  <c r="J141" i="222"/>
  <c r="I141" i="222"/>
  <c r="M141" i="222"/>
  <c r="T141" i="222"/>
  <c r="G141" i="222"/>
  <c r="K140" i="222"/>
  <c r="J140" i="222"/>
  <c r="I140" i="222"/>
  <c r="G140" i="222"/>
  <c r="K139" i="222"/>
  <c r="O139" i="222"/>
  <c r="J139" i="222"/>
  <c r="I139" i="222"/>
  <c r="G139" i="222"/>
  <c r="M139" i="222"/>
  <c r="Z139" i="222"/>
  <c r="W138" i="222"/>
  <c r="U138" i="222"/>
  <c r="O138" i="222"/>
  <c r="K138" i="222"/>
  <c r="J138" i="222"/>
  <c r="I138" i="222"/>
  <c r="G138" i="222"/>
  <c r="M137" i="222"/>
  <c r="K137" i="222"/>
  <c r="U137" i="222"/>
  <c r="J137" i="222"/>
  <c r="I137" i="222"/>
  <c r="G137" i="222"/>
  <c r="W136" i="222"/>
  <c r="M136" i="222"/>
  <c r="Q136" i="222"/>
  <c r="K136" i="222"/>
  <c r="J136" i="222"/>
  <c r="I136" i="222"/>
  <c r="G136" i="222"/>
  <c r="K135" i="222"/>
  <c r="J135" i="222"/>
  <c r="I135" i="222"/>
  <c r="G135" i="222"/>
  <c r="K134" i="222"/>
  <c r="U134" i="222"/>
  <c r="J134" i="222"/>
  <c r="I134" i="222"/>
  <c r="M134" i="222"/>
  <c r="G134" i="222"/>
  <c r="K133" i="222"/>
  <c r="J133" i="222"/>
  <c r="I133" i="222"/>
  <c r="G133" i="222"/>
  <c r="K132" i="222"/>
  <c r="J132" i="222"/>
  <c r="I132" i="222"/>
  <c r="G132" i="222"/>
  <c r="K131" i="222"/>
  <c r="O131" i="222"/>
  <c r="J131" i="222"/>
  <c r="I131" i="222"/>
  <c r="M131" i="222"/>
  <c r="G131" i="222"/>
  <c r="K130" i="222"/>
  <c r="T130" i="222"/>
  <c r="J130" i="222"/>
  <c r="I130" i="222"/>
  <c r="M130" i="222"/>
  <c r="G130" i="222"/>
  <c r="K129" i="222"/>
  <c r="J129" i="222"/>
  <c r="I129" i="222"/>
  <c r="M129" i="222"/>
  <c r="Q129" i="222"/>
  <c r="G129" i="222"/>
  <c r="M128" i="222"/>
  <c r="K128" i="222"/>
  <c r="W128" i="222"/>
  <c r="J128" i="222"/>
  <c r="I128" i="222"/>
  <c r="G128" i="222"/>
  <c r="K127" i="222"/>
  <c r="J127" i="222"/>
  <c r="I127" i="222"/>
  <c r="G127" i="222"/>
  <c r="K126" i="222"/>
  <c r="J126" i="222"/>
  <c r="I126" i="222"/>
  <c r="G126" i="222"/>
  <c r="M125" i="222"/>
  <c r="K125" i="222"/>
  <c r="W125" i="222"/>
  <c r="J125" i="222"/>
  <c r="I125" i="222"/>
  <c r="G125" i="222"/>
  <c r="K124" i="222"/>
  <c r="J124" i="222"/>
  <c r="I124" i="222"/>
  <c r="G124" i="222"/>
  <c r="M123" i="222"/>
  <c r="K123" i="222"/>
  <c r="U123" i="222"/>
  <c r="J123" i="222"/>
  <c r="I123" i="222"/>
  <c r="G123" i="222"/>
  <c r="K122" i="222"/>
  <c r="J122" i="222"/>
  <c r="I122" i="222"/>
  <c r="G122" i="222"/>
  <c r="K121" i="222"/>
  <c r="Z121" i="222"/>
  <c r="J121" i="222"/>
  <c r="I121" i="222"/>
  <c r="G121" i="222"/>
  <c r="K120" i="222"/>
  <c r="J120" i="222"/>
  <c r="I120" i="222"/>
  <c r="G120" i="222"/>
  <c r="K119" i="222"/>
  <c r="J119" i="222"/>
  <c r="I119" i="222"/>
  <c r="M119" i="222"/>
  <c r="G119" i="222"/>
  <c r="K118" i="222"/>
  <c r="J118" i="222"/>
  <c r="I118" i="222"/>
  <c r="G118" i="222"/>
  <c r="K117" i="222"/>
  <c r="J117" i="222"/>
  <c r="I117" i="222"/>
  <c r="M117" i="222"/>
  <c r="G117" i="222"/>
  <c r="Z116" i="222"/>
  <c r="W116" i="222"/>
  <c r="U116" i="222"/>
  <c r="T116" i="222"/>
  <c r="O116" i="222"/>
  <c r="K116" i="222"/>
  <c r="J116" i="222"/>
  <c r="I116" i="222"/>
  <c r="G116" i="222"/>
  <c r="K115" i="222"/>
  <c r="Z115" i="222"/>
  <c r="J115" i="222"/>
  <c r="I115" i="222"/>
  <c r="G115" i="222"/>
  <c r="W114" i="222"/>
  <c r="U114" i="222"/>
  <c r="T114" i="222"/>
  <c r="O114" i="222"/>
  <c r="K114" i="222"/>
  <c r="Z114" i="222"/>
  <c r="J114" i="222"/>
  <c r="I114" i="222"/>
  <c r="G114" i="222"/>
  <c r="K113" i="222"/>
  <c r="J113" i="222"/>
  <c r="I113" i="222"/>
  <c r="G113" i="222"/>
  <c r="K112" i="222"/>
  <c r="W112" i="222"/>
  <c r="J112" i="222"/>
  <c r="I112" i="222"/>
  <c r="G112" i="222"/>
  <c r="M111" i="222"/>
  <c r="K111" i="222"/>
  <c r="J111" i="222"/>
  <c r="I111" i="222"/>
  <c r="G111" i="222"/>
  <c r="K110" i="222"/>
  <c r="W110" i="222"/>
  <c r="J110" i="222"/>
  <c r="I110" i="222"/>
  <c r="M110" i="222"/>
  <c r="G110" i="222"/>
  <c r="K109" i="222"/>
  <c r="J109" i="222"/>
  <c r="I109" i="222"/>
  <c r="G109" i="222"/>
  <c r="K108" i="222"/>
  <c r="J108" i="222"/>
  <c r="I108" i="222"/>
  <c r="G108" i="222"/>
  <c r="K107" i="222"/>
  <c r="J107" i="222"/>
  <c r="I107" i="222"/>
  <c r="G107" i="222"/>
  <c r="K106" i="222"/>
  <c r="J106" i="222"/>
  <c r="I106" i="222"/>
  <c r="G106" i="222"/>
  <c r="K105" i="222"/>
  <c r="J105" i="222"/>
  <c r="I105" i="222"/>
  <c r="M105" i="222"/>
  <c r="G105" i="222"/>
  <c r="K104" i="222"/>
  <c r="J104" i="222"/>
  <c r="I104" i="222"/>
  <c r="M104" i="222"/>
  <c r="Q104" i="222"/>
  <c r="G104" i="222"/>
  <c r="K103" i="222"/>
  <c r="Z103" i="222"/>
  <c r="J103" i="222"/>
  <c r="I103" i="222"/>
  <c r="G103" i="222"/>
  <c r="K102" i="222"/>
  <c r="Z102" i="222"/>
  <c r="J102" i="222"/>
  <c r="I102" i="222"/>
  <c r="M102" i="222"/>
  <c r="O102" i="222"/>
  <c r="G102" i="222"/>
  <c r="K101" i="222"/>
  <c r="W101" i="222"/>
  <c r="J101" i="222"/>
  <c r="I101" i="222"/>
  <c r="G101" i="222"/>
  <c r="M101" i="222"/>
  <c r="Q101" i="222"/>
  <c r="K100" i="222"/>
  <c r="J100" i="222"/>
  <c r="I100" i="222"/>
  <c r="G100" i="222"/>
  <c r="M99" i="222"/>
  <c r="K99" i="222"/>
  <c r="J99" i="222"/>
  <c r="I99" i="222"/>
  <c r="G99" i="222"/>
  <c r="K98" i="222"/>
  <c r="J98" i="222"/>
  <c r="I98" i="222"/>
  <c r="G98" i="222"/>
  <c r="K97" i="222"/>
  <c r="J97" i="222"/>
  <c r="I97" i="222"/>
  <c r="G97" i="222"/>
  <c r="M97" i="222"/>
  <c r="K96" i="222"/>
  <c r="O96" i="222"/>
  <c r="J96" i="222"/>
  <c r="I96" i="222"/>
  <c r="M96" i="222"/>
  <c r="G96" i="222"/>
  <c r="K95" i="222"/>
  <c r="O95" i="222"/>
  <c r="J95" i="222"/>
  <c r="I95" i="222"/>
  <c r="M95" i="222"/>
  <c r="Q95" i="222"/>
  <c r="G95" i="222"/>
  <c r="K94" i="222"/>
  <c r="O94" i="222"/>
  <c r="J94" i="222"/>
  <c r="I94" i="222"/>
  <c r="G94" i="222"/>
  <c r="K93" i="222"/>
  <c r="J93" i="222"/>
  <c r="I93" i="222"/>
  <c r="M93" i="222"/>
  <c r="G93" i="222"/>
  <c r="K92" i="222"/>
  <c r="Z92" i="222"/>
  <c r="J92" i="222"/>
  <c r="I92" i="222"/>
  <c r="G92" i="222"/>
  <c r="K91" i="222"/>
  <c r="Z91" i="222"/>
  <c r="J91" i="222"/>
  <c r="I91" i="222"/>
  <c r="G91" i="222"/>
  <c r="M91" i="222"/>
  <c r="Q91" i="222"/>
  <c r="K90" i="222"/>
  <c r="J90" i="222"/>
  <c r="I90" i="222"/>
  <c r="G90" i="222"/>
  <c r="K89" i="222"/>
  <c r="J89" i="222"/>
  <c r="I89" i="222"/>
  <c r="G89" i="222"/>
  <c r="K88" i="222"/>
  <c r="J88" i="222"/>
  <c r="I88" i="222"/>
  <c r="M88" i="222"/>
  <c r="G88" i="222"/>
  <c r="K87" i="222"/>
  <c r="J87" i="222"/>
  <c r="I87" i="222"/>
  <c r="M87" i="222"/>
  <c r="G87" i="222"/>
  <c r="K86" i="222"/>
  <c r="T86" i="222"/>
  <c r="J86" i="222"/>
  <c r="I86" i="222"/>
  <c r="M86" i="222"/>
  <c r="G86" i="222"/>
  <c r="K85" i="222"/>
  <c r="U85" i="222"/>
  <c r="J85" i="222"/>
  <c r="I85" i="222"/>
  <c r="G85" i="222"/>
  <c r="M85" i="222"/>
  <c r="Z85" i="222"/>
  <c r="K84" i="222"/>
  <c r="J84" i="222"/>
  <c r="I84" i="222"/>
  <c r="G84" i="222"/>
  <c r="K83" i="222"/>
  <c r="J83" i="222"/>
  <c r="I83" i="222"/>
  <c r="M83" i="222"/>
  <c r="O83" i="222"/>
  <c r="G83" i="222"/>
  <c r="K82" i="222"/>
  <c r="J82" i="222"/>
  <c r="I82" i="222"/>
  <c r="M82" i="222"/>
  <c r="G82" i="222"/>
  <c r="K81" i="222"/>
  <c r="J81" i="222"/>
  <c r="I81" i="222"/>
  <c r="G81" i="222"/>
  <c r="K80" i="222"/>
  <c r="Z80" i="222"/>
  <c r="J80" i="222"/>
  <c r="I80" i="222"/>
  <c r="M80" i="222"/>
  <c r="G80" i="222"/>
  <c r="M79" i="222"/>
  <c r="K79" i="222"/>
  <c r="O79" i="222"/>
  <c r="J79" i="222"/>
  <c r="I79" i="222"/>
  <c r="G79" i="222"/>
  <c r="W78" i="222"/>
  <c r="U78" i="222"/>
  <c r="T78" i="222"/>
  <c r="O78" i="222"/>
  <c r="K78" i="222"/>
  <c r="Z78" i="222"/>
  <c r="J78" i="222"/>
  <c r="I78" i="222"/>
  <c r="G78" i="222"/>
  <c r="M78" i="222"/>
  <c r="K77" i="222"/>
  <c r="Q77" i="222"/>
  <c r="J77" i="222"/>
  <c r="I77" i="222"/>
  <c r="G77" i="222"/>
  <c r="M77" i="222"/>
  <c r="K76" i="222"/>
  <c r="J76" i="222"/>
  <c r="I76" i="222"/>
  <c r="G76" i="222"/>
  <c r="M75" i="222"/>
  <c r="O75" i="222"/>
  <c r="K75" i="222"/>
  <c r="J75" i="222"/>
  <c r="I75" i="222"/>
  <c r="G75" i="222"/>
  <c r="K74" i="222"/>
  <c r="Z74" i="222"/>
  <c r="J74" i="222"/>
  <c r="I74" i="222"/>
  <c r="G74" i="222"/>
  <c r="M74" i="222"/>
  <c r="Q74" i="222"/>
  <c r="K73" i="222"/>
  <c r="J73" i="222"/>
  <c r="I73" i="222"/>
  <c r="G73" i="222"/>
  <c r="K72" i="222"/>
  <c r="J72" i="222"/>
  <c r="I72" i="222"/>
  <c r="M72" i="222"/>
  <c r="G72" i="222"/>
  <c r="U71" i="222"/>
  <c r="T71" i="222"/>
  <c r="O71" i="222"/>
  <c r="K71" i="222"/>
  <c r="Z71" i="222"/>
  <c r="J71" i="222"/>
  <c r="I71" i="222"/>
  <c r="M71" i="222"/>
  <c r="Q71" i="222"/>
  <c r="G71" i="222"/>
  <c r="K70" i="222"/>
  <c r="J70" i="222"/>
  <c r="I70" i="222"/>
  <c r="G70" i="222"/>
  <c r="K69" i="222"/>
  <c r="J69" i="222"/>
  <c r="I69" i="222"/>
  <c r="G69" i="222"/>
  <c r="M68" i="222"/>
  <c r="K68" i="222"/>
  <c r="Z68" i="222"/>
  <c r="J68" i="222"/>
  <c r="I68" i="222"/>
  <c r="G68" i="222"/>
  <c r="K67" i="222"/>
  <c r="J67" i="222"/>
  <c r="I67" i="222"/>
  <c r="G67" i="222"/>
  <c r="K66" i="222"/>
  <c r="Z66" i="222"/>
  <c r="J66" i="222"/>
  <c r="I66" i="222"/>
  <c r="G66" i="222"/>
  <c r="M66" i="222"/>
  <c r="Q66" i="222"/>
  <c r="Z65" i="222"/>
  <c r="W65" i="222"/>
  <c r="U65" i="222"/>
  <c r="T65" i="222"/>
  <c r="O65" i="222"/>
  <c r="K65" i="222"/>
  <c r="J65" i="222"/>
  <c r="I65" i="222"/>
  <c r="G65" i="222"/>
  <c r="K64" i="222"/>
  <c r="J64" i="222"/>
  <c r="I64" i="222"/>
  <c r="M64" i="222"/>
  <c r="W64" i="222"/>
  <c r="G64" i="222"/>
  <c r="K63" i="222"/>
  <c r="J63" i="222"/>
  <c r="I63" i="222"/>
  <c r="G63" i="222"/>
  <c r="M63" i="222"/>
  <c r="K62" i="222"/>
  <c r="J62" i="222"/>
  <c r="I62" i="222"/>
  <c r="M62" i="222"/>
  <c r="G62" i="222"/>
  <c r="K61" i="222"/>
  <c r="J61" i="222"/>
  <c r="I61" i="222"/>
  <c r="M61" i="222"/>
  <c r="G61" i="222"/>
  <c r="K60" i="222"/>
  <c r="J60" i="222"/>
  <c r="I60" i="222"/>
  <c r="G60" i="222"/>
  <c r="Z59" i="222"/>
  <c r="W59" i="222"/>
  <c r="T59" i="222"/>
  <c r="K59" i="222"/>
  <c r="J59" i="222"/>
  <c r="I59" i="222"/>
  <c r="G59" i="222"/>
  <c r="M59" i="222"/>
  <c r="K58" i="222"/>
  <c r="J58" i="222"/>
  <c r="I58" i="222"/>
  <c r="M58" i="222"/>
  <c r="G58" i="222"/>
  <c r="K57" i="222"/>
  <c r="J57" i="222"/>
  <c r="I57" i="222"/>
  <c r="G57" i="222"/>
  <c r="W56" i="222"/>
  <c r="K56" i="222"/>
  <c r="U56" i="222"/>
  <c r="J56" i="222"/>
  <c r="I56" i="222"/>
  <c r="G56" i="222"/>
  <c r="K55" i="222"/>
  <c r="O55" i="222"/>
  <c r="J55" i="222"/>
  <c r="I55" i="222"/>
  <c r="G55" i="222"/>
  <c r="M55" i="222"/>
  <c r="Z54" i="222"/>
  <c r="U54" i="222"/>
  <c r="T54" i="222"/>
  <c r="K54" i="222"/>
  <c r="J54" i="222"/>
  <c r="I54" i="222"/>
  <c r="G54" i="222"/>
  <c r="K53" i="222"/>
  <c r="J53" i="222"/>
  <c r="I53" i="222"/>
  <c r="M53" i="222"/>
  <c r="O53" i="222"/>
  <c r="G53" i="222"/>
  <c r="K52" i="222"/>
  <c r="Z52" i="222"/>
  <c r="J52" i="222"/>
  <c r="I52" i="222"/>
  <c r="M52" i="222"/>
  <c r="G52" i="222"/>
  <c r="K51" i="222"/>
  <c r="J51" i="222"/>
  <c r="I51" i="222"/>
  <c r="M51" i="222"/>
  <c r="K50" i="222"/>
  <c r="W50" i="222"/>
  <c r="J50" i="222"/>
  <c r="I50" i="222"/>
  <c r="G50" i="222"/>
  <c r="M50" i="222"/>
  <c r="Q50" i="222"/>
  <c r="W49" i="222"/>
  <c r="U49" i="222"/>
  <c r="T49" i="222"/>
  <c r="K49" i="222"/>
  <c r="Z49" i="222"/>
  <c r="J49" i="222"/>
  <c r="I49" i="222"/>
  <c r="G49" i="222"/>
  <c r="K48" i="222"/>
  <c r="U48" i="222"/>
  <c r="J48" i="222"/>
  <c r="I48" i="222"/>
  <c r="G48" i="222"/>
  <c r="M48" i="222"/>
  <c r="K47" i="222"/>
  <c r="J47" i="222"/>
  <c r="I47" i="222"/>
  <c r="M47" i="222"/>
  <c r="K46" i="222"/>
  <c r="J46" i="222"/>
  <c r="G46" i="222"/>
  <c r="M46" i="222"/>
  <c r="Q46" i="222"/>
  <c r="K45" i="222"/>
  <c r="J45" i="222"/>
  <c r="I45" i="222"/>
  <c r="M45" i="222"/>
  <c r="T45" i="222"/>
  <c r="W44" i="222"/>
  <c r="U44" i="222"/>
  <c r="O44" i="222"/>
  <c r="K44" i="222"/>
  <c r="Z44" i="222"/>
  <c r="J44" i="222"/>
  <c r="G44" i="222"/>
  <c r="M44" i="222"/>
  <c r="K43" i="222"/>
  <c r="J43" i="222"/>
  <c r="I43" i="222"/>
  <c r="M43" i="222"/>
  <c r="O43" i="222"/>
  <c r="G43" i="222"/>
  <c r="K42" i="222"/>
  <c r="O42" i="222"/>
  <c r="J42" i="222"/>
  <c r="I42" i="222"/>
  <c r="G42" i="222"/>
  <c r="K41" i="222"/>
  <c r="J41" i="222"/>
  <c r="I41" i="222"/>
  <c r="G41" i="222"/>
  <c r="K40" i="222"/>
  <c r="U40" i="222"/>
  <c r="J40" i="222"/>
  <c r="I40" i="222"/>
  <c r="G40" i="222"/>
  <c r="M40" i="222"/>
  <c r="K39" i="222"/>
  <c r="J39" i="222"/>
  <c r="I39" i="222"/>
  <c r="G39" i="222"/>
  <c r="K38" i="222"/>
  <c r="J38" i="222"/>
  <c r="I38" i="222"/>
  <c r="M38" i="222"/>
  <c r="G38" i="222"/>
  <c r="K37" i="222"/>
  <c r="J37" i="222"/>
  <c r="I37" i="222"/>
  <c r="G37" i="222"/>
  <c r="M37" i="222"/>
  <c r="K36" i="222"/>
  <c r="W36" i="222"/>
  <c r="J36" i="222"/>
  <c r="I36" i="222"/>
  <c r="M36" i="222"/>
  <c r="Q36" i="222"/>
  <c r="G36" i="222"/>
  <c r="K35" i="222"/>
  <c r="J35" i="222"/>
  <c r="I35" i="222"/>
  <c r="M35" i="222"/>
  <c r="G35" i="222"/>
  <c r="K34" i="222"/>
  <c r="U34" i="222"/>
  <c r="J34" i="222"/>
  <c r="I34" i="222"/>
  <c r="G34" i="222"/>
  <c r="K33" i="222"/>
  <c r="J33" i="222"/>
  <c r="I33" i="222"/>
  <c r="G33" i="222"/>
  <c r="W32" i="222"/>
  <c r="U32" i="222"/>
  <c r="O32" i="222"/>
  <c r="K32" i="222"/>
  <c r="J32" i="222"/>
  <c r="I32" i="222"/>
  <c r="G32" i="222"/>
  <c r="W31" i="222"/>
  <c r="U31" i="222"/>
  <c r="K31" i="222"/>
  <c r="J31" i="222"/>
  <c r="G31" i="222"/>
  <c r="M31" i="222"/>
  <c r="K30" i="222"/>
  <c r="J30" i="222"/>
  <c r="I30" i="222"/>
  <c r="G30" i="222"/>
  <c r="U29" i="222"/>
  <c r="O29" i="222"/>
  <c r="K29" i="222"/>
  <c r="W29" i="222"/>
  <c r="J29" i="222"/>
  <c r="I29" i="222"/>
  <c r="M29" i="222"/>
  <c r="Q29" i="222"/>
  <c r="Z28" i="222"/>
  <c r="T28" i="222"/>
  <c r="O28" i="222"/>
  <c r="K28" i="222"/>
  <c r="U28" i="222"/>
  <c r="J28" i="222"/>
  <c r="G28" i="222"/>
  <c r="M28" i="222"/>
  <c r="K27" i="222"/>
  <c r="J27" i="222"/>
  <c r="I27" i="222"/>
  <c r="M27" i="222"/>
  <c r="W27" i="222"/>
  <c r="G27" i="222"/>
  <c r="M26" i="222"/>
  <c r="K26" i="222"/>
  <c r="W26" i="222"/>
  <c r="J26" i="222"/>
  <c r="I26" i="222"/>
  <c r="G26" i="222"/>
  <c r="K25" i="222"/>
  <c r="T25" i="222"/>
  <c r="J25" i="222"/>
  <c r="I25" i="222"/>
  <c r="G25" i="222"/>
  <c r="M25" i="222"/>
  <c r="K24" i="222"/>
  <c r="U24" i="222"/>
  <c r="J24" i="222"/>
  <c r="I24" i="222"/>
  <c r="M24" i="222"/>
  <c r="O24" i="222"/>
  <c r="G24" i="222"/>
  <c r="K23" i="222"/>
  <c r="W23" i="222"/>
  <c r="J23" i="222"/>
  <c r="I23" i="222"/>
  <c r="G23" i="222"/>
  <c r="K22" i="222"/>
  <c r="J22" i="222"/>
  <c r="I22" i="222"/>
  <c r="G22" i="222"/>
  <c r="K21" i="222"/>
  <c r="W21" i="222"/>
  <c r="J21" i="222"/>
  <c r="I21" i="222"/>
  <c r="G21" i="222"/>
  <c r="K20" i="222"/>
  <c r="J20" i="222"/>
  <c r="I20" i="222"/>
  <c r="M20" i="222"/>
  <c r="O20" i="222"/>
  <c r="G20" i="222"/>
  <c r="Z19" i="222"/>
  <c r="W19" i="222"/>
  <c r="U19" i="222"/>
  <c r="T19" i="222"/>
  <c r="O19" i="222"/>
  <c r="K19" i="222"/>
  <c r="J19" i="222"/>
  <c r="I19" i="222"/>
  <c r="G19" i="222"/>
  <c r="K18" i="222"/>
  <c r="J18" i="222"/>
  <c r="I18" i="222"/>
  <c r="G18" i="222"/>
  <c r="M18" i="222"/>
  <c r="K17" i="222"/>
  <c r="T17" i="222"/>
  <c r="J17" i="222"/>
  <c r="I17" i="222"/>
  <c r="G17" i="222"/>
  <c r="M17" i="222"/>
  <c r="K16" i="222"/>
  <c r="J16" i="222"/>
  <c r="I16" i="222"/>
  <c r="M16" i="222"/>
  <c r="G16" i="222"/>
  <c r="K15" i="222"/>
  <c r="J15" i="222"/>
  <c r="I15" i="222"/>
  <c r="G15" i="222"/>
  <c r="K14" i="222"/>
  <c r="J14" i="222"/>
  <c r="I14" i="222"/>
  <c r="G14" i="222"/>
  <c r="K13" i="222"/>
  <c r="J13" i="222"/>
  <c r="I13" i="222"/>
  <c r="G13" i="222"/>
  <c r="M12" i="222"/>
  <c r="O12" i="222"/>
  <c r="K12" i="222"/>
  <c r="J12" i="222"/>
  <c r="I12" i="222"/>
  <c r="G12" i="222"/>
  <c r="K11" i="222"/>
  <c r="O11" i="222"/>
  <c r="J11" i="222"/>
  <c r="I11" i="222"/>
  <c r="G11" i="222"/>
  <c r="M11" i="222"/>
  <c r="Q11" i="222"/>
  <c r="K10" i="222"/>
  <c r="J10" i="222"/>
  <c r="I10" i="222"/>
  <c r="M10" i="222"/>
  <c r="G10" i="222"/>
  <c r="K9" i="222"/>
  <c r="U9" i="222"/>
  <c r="J9" i="222"/>
  <c r="I9" i="222"/>
  <c r="G9" i="222"/>
  <c r="M9" i="222"/>
  <c r="U8" i="222"/>
  <c r="Q8" i="222"/>
  <c r="K8" i="222"/>
  <c r="J8" i="222"/>
  <c r="I8" i="222"/>
  <c r="M8" i="222"/>
  <c r="G8" i="222"/>
  <c r="K7" i="222"/>
  <c r="Q7" i="222"/>
  <c r="J7" i="222"/>
  <c r="I7" i="222"/>
  <c r="M7" i="222"/>
  <c r="G7" i="222"/>
  <c r="Z61" i="222"/>
  <c r="N19" i="223"/>
  <c r="O19" i="223"/>
  <c r="F19" i="223"/>
  <c r="P19" i="223"/>
  <c r="AA202" i="222"/>
  <c r="Q202" i="222"/>
  <c r="AA210" i="222"/>
  <c r="Q210" i="222"/>
  <c r="AA220" i="222"/>
  <c r="Q220" i="222"/>
  <c r="AA209" i="222"/>
  <c r="Q209" i="222"/>
  <c r="W35" i="222"/>
  <c r="Q192" i="222"/>
  <c r="AA192" i="222"/>
  <c r="AA201" i="222"/>
  <c r="Q201" i="222"/>
  <c r="Q191" i="222"/>
  <c r="AA191" i="222"/>
  <c r="O72" i="222"/>
  <c r="Z72" i="222"/>
  <c r="W120" i="222"/>
  <c r="T87" i="222"/>
  <c r="Z10" i="222"/>
  <c r="O10" i="222"/>
  <c r="U10" i="222"/>
  <c r="T10" i="222"/>
  <c r="O47" i="222"/>
  <c r="Z47" i="222"/>
  <c r="Q47" i="222"/>
  <c r="O132" i="222"/>
  <c r="AA198" i="222"/>
  <c r="Q198" i="222"/>
  <c r="AA193" i="222"/>
  <c r="Q193" i="222"/>
  <c r="O38" i="222"/>
  <c r="U38" i="222"/>
  <c r="Q38" i="222"/>
  <c r="Z38" i="222"/>
  <c r="Q68" i="222"/>
  <c r="Q125" i="222"/>
  <c r="M155" i="222"/>
  <c r="S155" i="222"/>
  <c r="M13" i="222"/>
  <c r="Q13" i="222"/>
  <c r="Q24" i="222"/>
  <c r="T26" i="222"/>
  <c r="O34" i="222"/>
  <c r="T36" i="222"/>
  <c r="T42" i="222"/>
  <c r="T52" i="222"/>
  <c r="U63" i="222"/>
  <c r="T68" i="222"/>
  <c r="W80" i="222"/>
  <c r="O92" i="222"/>
  <c r="Q96" i="222"/>
  <c r="T102" i="222"/>
  <c r="M120" i="222"/>
  <c r="O120" i="222"/>
  <c r="T125" i="222"/>
  <c r="O128" i="222"/>
  <c r="T134" i="222"/>
  <c r="M149" i="222"/>
  <c r="Q149" i="222"/>
  <c r="M158" i="222"/>
  <c r="S158" i="222"/>
  <c r="M161" i="222"/>
  <c r="Q174" i="222"/>
  <c r="AG51" i="223"/>
  <c r="J14" i="223"/>
  <c r="M22" i="222"/>
  <c r="U26" i="222"/>
  <c r="T34" i="222"/>
  <c r="U42" i="222"/>
  <c r="Z45" i="222"/>
  <c r="U52" i="222"/>
  <c r="U68" i="222"/>
  <c r="T92" i="222"/>
  <c r="T96" i="222"/>
  <c r="M100" i="222"/>
  <c r="W100" i="222"/>
  <c r="W102" i="222"/>
  <c r="M109" i="222"/>
  <c r="W109" i="222"/>
  <c r="M112" i="222"/>
  <c r="Q112" i="222"/>
  <c r="M115" i="222"/>
  <c r="U125" i="222"/>
  <c r="W134" i="222"/>
  <c r="M164" i="222"/>
  <c r="M172" i="222"/>
  <c r="M94" i="222"/>
  <c r="Q94" i="222"/>
  <c r="T136" i="222"/>
  <c r="M177" i="222"/>
  <c r="J11" i="223"/>
  <c r="M185" i="222"/>
  <c r="Z34" i="222"/>
  <c r="J30" i="223"/>
  <c r="U20" i="222"/>
  <c r="W137" i="222"/>
  <c r="M150" i="222"/>
  <c r="Q150" i="222"/>
  <c r="AH51" i="223"/>
  <c r="U7" i="222"/>
  <c r="Z43" i="222"/>
  <c r="W61" i="222"/>
  <c r="T74" i="222"/>
  <c r="U77" i="222"/>
  <c r="T79" i="222"/>
  <c r="Q87" i="222"/>
  <c r="T95" i="222"/>
  <c r="O103" i="222"/>
  <c r="U115" i="222"/>
  <c r="M124" i="222"/>
  <c r="T124" i="222"/>
  <c r="M133" i="222"/>
  <c r="M165" i="222"/>
  <c r="Q206" i="222"/>
  <c r="T12" i="222"/>
  <c r="W96" i="222"/>
  <c r="W19" i="228"/>
  <c r="M180" i="222"/>
  <c r="T9" i="222"/>
  <c r="Q58" i="222"/>
  <c r="M126" i="222"/>
  <c r="Z126" i="222"/>
  <c r="M183" i="222"/>
  <c r="O115" i="222"/>
  <c r="M121" i="222"/>
  <c r="M159" i="222"/>
  <c r="S159" i="222"/>
  <c r="S167" i="222"/>
  <c r="U11" i="222"/>
  <c r="Z50" i="222"/>
  <c r="Q79" i="222"/>
  <c r="Q115" i="222"/>
  <c r="AA7" i="229"/>
  <c r="AA9" i="229"/>
  <c r="M33" i="222"/>
  <c r="M15" i="222"/>
  <c r="Q15" i="222"/>
  <c r="W20" i="222"/>
  <c r="O23" i="222"/>
  <c r="U25" i="222"/>
  <c r="M41" i="222"/>
  <c r="U41" i="222"/>
  <c r="M49" i="222"/>
  <c r="Q49" i="222"/>
  <c r="Q82" i="222"/>
  <c r="W93" i="222"/>
  <c r="T103" i="222"/>
  <c r="M118" i="222"/>
  <c r="Q118" i="222"/>
  <c r="Q121" i="222"/>
  <c r="M168" i="222"/>
  <c r="M173" i="222"/>
  <c r="M60" i="222"/>
  <c r="T60" i="222"/>
  <c r="J21" i="223"/>
  <c r="M21" i="223"/>
  <c r="J32" i="223"/>
  <c r="O125" i="222"/>
  <c r="O134" i="222"/>
  <c r="Z26" i="222"/>
  <c r="W42" i="222"/>
  <c r="Q139" i="222"/>
  <c r="W45" i="222"/>
  <c r="M175" i="222"/>
  <c r="Y40" i="223"/>
  <c r="O50" i="222"/>
  <c r="M135" i="222"/>
  <c r="Q135" i="222"/>
  <c r="T55" i="222"/>
  <c r="Z9" i="222"/>
  <c r="O25" i="222"/>
  <c r="U55" i="222"/>
  <c r="O61" i="222"/>
  <c r="M162" i="222"/>
  <c r="S162" i="222"/>
  <c r="W11" i="222"/>
  <c r="T20" i="222"/>
  <c r="W7" i="222"/>
  <c r="Z11" i="222"/>
  <c r="M56" i="222"/>
  <c r="M70" i="222"/>
  <c r="Q70" i="222"/>
  <c r="U74" i="222"/>
  <c r="U79" i="222"/>
  <c r="U95" i="222"/>
  <c r="O101" i="222"/>
  <c r="M19" i="222"/>
  <c r="Q19" i="222"/>
  <c r="Z20" i="222"/>
  <c r="Q23" i="222"/>
  <c r="Z25" i="222"/>
  <c r="Q31" i="222"/>
  <c r="O35" i="222"/>
  <c r="W38" i="222"/>
  <c r="W79" i="222"/>
  <c r="O85" i="222"/>
  <c r="O91" i="222"/>
  <c r="W95" i="222"/>
  <c r="T101" i="222"/>
  <c r="U103" i="222"/>
  <c r="M107" i="222"/>
  <c r="Z107" i="222"/>
  <c r="U121" i="222"/>
  <c r="M147" i="222"/>
  <c r="M152" i="222"/>
  <c r="M176" i="222"/>
  <c r="S176" i="222"/>
  <c r="J15" i="223"/>
  <c r="F15" i="223"/>
  <c r="P15" i="223"/>
  <c r="M32" i="222"/>
  <c r="Q32" i="222"/>
  <c r="T80" i="222"/>
  <c r="U92" i="222"/>
  <c r="Z125" i="222"/>
  <c r="Z134" i="222"/>
  <c r="O9" i="222"/>
  <c r="Z42" i="222"/>
  <c r="M132" i="222"/>
  <c r="Z132" i="222"/>
  <c r="J25" i="223"/>
  <c r="M25" i="223"/>
  <c r="M14" i="222"/>
  <c r="Q14" i="222"/>
  <c r="T48" i="222"/>
  <c r="M69" i="222"/>
  <c r="M156" i="222"/>
  <c r="T11" i="222"/>
  <c r="O123" i="222"/>
  <c r="M170" i="222"/>
  <c r="Q197" i="222"/>
  <c r="J18" i="223"/>
  <c r="Z18" i="223"/>
  <c r="Z69" i="222"/>
  <c r="J23" i="223"/>
  <c r="U23" i="222"/>
  <c r="T35" i="222"/>
  <c r="U62" i="222"/>
  <c r="Z79" i="222"/>
  <c r="O82" i="222"/>
  <c r="Q85" i="222"/>
  <c r="W88" i="222"/>
  <c r="U91" i="222"/>
  <c r="O93" i="222"/>
  <c r="Z95" i="222"/>
  <c r="U101" i="222"/>
  <c r="W103" i="222"/>
  <c r="W121" i="222"/>
  <c r="Q213" i="222"/>
  <c r="AB235" i="222"/>
  <c r="J24" i="223"/>
  <c r="J29" i="223"/>
  <c r="AK10" i="228"/>
  <c r="M169" i="222"/>
  <c r="O26" i="222"/>
  <c r="O52" i="222"/>
  <c r="O68" i="222"/>
  <c r="M182" i="222"/>
  <c r="Q182" i="222"/>
  <c r="Q45" i="222"/>
  <c r="W92" i="222"/>
  <c r="O66" i="222"/>
  <c r="O7" i="222"/>
  <c r="M23" i="222"/>
  <c r="W48" i="222"/>
  <c r="T66" i="222"/>
  <c r="Q20" i="222"/>
  <c r="Z53" i="222"/>
  <c r="O74" i="222"/>
  <c r="M106" i="222"/>
  <c r="M186" i="222"/>
  <c r="O8" i="222"/>
  <c r="M21" i="222"/>
  <c r="Q21" i="222"/>
  <c r="O49" i="222"/>
  <c r="T82" i="222"/>
  <c r="T85" i="222"/>
  <c r="Q93" i="222"/>
  <c r="Z101" i="222"/>
  <c r="M163" i="222"/>
  <c r="AN10" i="228"/>
  <c r="T21" i="222"/>
  <c r="Z83" i="222"/>
  <c r="W52" i="222"/>
  <c r="W68" i="222"/>
  <c r="Q61" i="222"/>
  <c r="M103" i="222"/>
  <c r="Q103" i="222"/>
  <c r="M178" i="222"/>
  <c r="Y222" i="222"/>
  <c r="Z48" i="222"/>
  <c r="U12" i="222"/>
  <c r="Q16" i="222"/>
  <c r="M34" i="222"/>
  <c r="Q52" i="222"/>
  <c r="T93" i="222"/>
  <c r="W119" i="222"/>
  <c r="Y237" i="222"/>
  <c r="V19" i="228"/>
  <c r="Y40" i="231"/>
  <c r="Y36" i="231"/>
  <c r="V62" i="231"/>
  <c r="Y29" i="231"/>
  <c r="W62" i="231"/>
  <c r="V93" i="232"/>
  <c r="W93" i="232"/>
  <c r="Y34" i="232"/>
  <c r="Y42" i="232"/>
  <c r="Y44" i="231"/>
  <c r="Y6" i="231"/>
  <c r="AH7" i="229"/>
  <c r="AH9" i="229"/>
  <c r="AI7" i="229"/>
  <c r="AI9" i="229"/>
  <c r="Z12" i="229"/>
  <c r="AJ7" i="229"/>
  <c r="AJ9" i="229"/>
  <c r="V14" i="229"/>
  <c r="AL7" i="229"/>
  <c r="AL9" i="229"/>
  <c r="W14" i="229"/>
  <c r="Z7" i="229"/>
  <c r="Z9" i="229"/>
  <c r="Z11" i="229"/>
  <c r="X9" i="228"/>
  <c r="AK9" i="228"/>
  <c r="AN8" i="228"/>
  <c r="X8" i="228"/>
  <c r="Y52" i="232"/>
  <c r="Y16" i="231"/>
  <c r="Y30" i="232"/>
  <c r="Y8" i="231"/>
  <c r="Y46" i="232"/>
  <c r="Y26" i="232"/>
  <c r="Y10" i="232"/>
  <c r="Y54" i="232"/>
  <c r="Y14" i="232"/>
  <c r="AE7" i="229"/>
  <c r="AE9" i="229"/>
  <c r="Y12" i="231"/>
  <c r="Y50" i="232"/>
  <c r="V11" i="228"/>
  <c r="X7" i="228"/>
  <c r="AN7" i="228"/>
  <c r="AK7" i="228"/>
  <c r="Z13" i="228"/>
  <c r="Z19" i="228"/>
  <c r="Z41" i="222"/>
  <c r="W41" i="222"/>
  <c r="O41" i="222"/>
  <c r="W37" i="222"/>
  <c r="U37" i="222"/>
  <c r="Q98" i="222"/>
  <c r="U22" i="222"/>
  <c r="Q22" i="222"/>
  <c r="W22" i="222"/>
  <c r="Z18" i="222"/>
  <c r="U18" i="222"/>
  <c r="O18" i="222"/>
  <c r="T18" i="222"/>
  <c r="Z51" i="222"/>
  <c r="U51" i="222"/>
  <c r="Q124" i="222"/>
  <c r="Z124" i="222"/>
  <c r="W124" i="222"/>
  <c r="O27" i="222"/>
  <c r="U76" i="222"/>
  <c r="T76" i="222"/>
  <c r="Z76" i="222"/>
  <c r="O76" i="222"/>
  <c r="M89" i="222"/>
  <c r="O111" i="222"/>
  <c r="Z111" i="222"/>
  <c r="W111" i="222"/>
  <c r="U111" i="222"/>
  <c r="Q111" i="222"/>
  <c r="T111" i="222"/>
  <c r="Z117" i="222"/>
  <c r="U117" i="222"/>
  <c r="Q117" i="222"/>
  <c r="O117" i="222"/>
  <c r="T128" i="222"/>
  <c r="Q128" i="222"/>
  <c r="Q133" i="222"/>
  <c r="T133" i="222"/>
  <c r="O133" i="222"/>
  <c r="Z133" i="222"/>
  <c r="U133" i="222"/>
  <c r="S187" i="222"/>
  <c r="Q187" i="222"/>
  <c r="W15" i="223"/>
  <c r="O15" i="223"/>
  <c r="Z15" i="223"/>
  <c r="Y15" i="223"/>
  <c r="Z8" i="222"/>
  <c r="Z13" i="222"/>
  <c r="U13" i="222"/>
  <c r="O13" i="222"/>
  <c r="T14" i="222"/>
  <c r="O14" i="222"/>
  <c r="Z14" i="222"/>
  <c r="Z15" i="222"/>
  <c r="T15" i="222"/>
  <c r="W16" i="222"/>
  <c r="T16" i="222"/>
  <c r="Q17" i="222"/>
  <c r="W17" i="222"/>
  <c r="W18" i="222"/>
  <c r="Z24" i="222"/>
  <c r="T27" i="222"/>
  <c r="Z33" i="222"/>
  <c r="T46" i="222"/>
  <c r="W51" i="222"/>
  <c r="Q53" i="222"/>
  <c r="O62" i="222"/>
  <c r="Z62" i="222"/>
  <c r="T62" i="222"/>
  <c r="O63" i="222"/>
  <c r="O64" i="222"/>
  <c r="Q69" i="222"/>
  <c r="W76" i="222"/>
  <c r="O86" i="222"/>
  <c r="Q100" i="222"/>
  <c r="Z100" i="222"/>
  <c r="U100" i="222"/>
  <c r="O100" i="222"/>
  <c r="Q109" i="222"/>
  <c r="O109" i="222"/>
  <c r="U110" i="222"/>
  <c r="Q110" i="222"/>
  <c r="Z110" i="222"/>
  <c r="T110" i="222"/>
  <c r="O110" i="222"/>
  <c r="T113" i="222"/>
  <c r="O113" i="222"/>
  <c r="U113" i="222"/>
  <c r="W113" i="222"/>
  <c r="T117" i="222"/>
  <c r="Q12" i="222"/>
  <c r="O15" i="222"/>
  <c r="O16" i="222"/>
  <c r="O17" i="222"/>
  <c r="U45" i="222"/>
  <c r="W46" i="222"/>
  <c r="W53" i="222"/>
  <c r="Q59" i="222"/>
  <c r="O59" i="222"/>
  <c r="U59" i="222"/>
  <c r="Q62" i="222"/>
  <c r="Q63" i="222"/>
  <c r="O77" i="222"/>
  <c r="Z77" i="222"/>
  <c r="T77" i="222"/>
  <c r="T89" i="222"/>
  <c r="O89" i="222"/>
  <c r="U89" i="222"/>
  <c r="Q89" i="222"/>
  <c r="Z89" i="222"/>
  <c r="W89" i="222"/>
  <c r="T105" i="222"/>
  <c r="O105" i="222"/>
  <c r="Z105" i="222"/>
  <c r="W105" i="222"/>
  <c r="U105" i="222"/>
  <c r="Q105" i="222"/>
  <c r="W107" i="222"/>
  <c r="T107" i="222"/>
  <c r="Q107" i="222"/>
  <c r="O107" i="222"/>
  <c r="U107" i="222"/>
  <c r="Z113" i="222"/>
  <c r="U27" i="222"/>
  <c r="Q27" i="222"/>
  <c r="U86" i="222"/>
  <c r="Q86" i="222"/>
  <c r="Z86" i="222"/>
  <c r="W86" i="222"/>
  <c r="O119" i="222"/>
  <c r="U119" i="222"/>
  <c r="T119" i="222"/>
  <c r="Q119" i="222"/>
  <c r="Z119" i="222"/>
  <c r="T51" i="222"/>
  <c r="AA207" i="222"/>
  <c r="AA208" i="222"/>
  <c r="AA212" i="222"/>
  <c r="W12" i="222"/>
  <c r="U14" i="222"/>
  <c r="U16" i="222"/>
  <c r="U17" i="222"/>
  <c r="Z37" i="222"/>
  <c r="T37" i="222"/>
  <c r="O37" i="222"/>
  <c r="Z40" i="222"/>
  <c r="W40" i="222"/>
  <c r="T40" i="222"/>
  <c r="M54" i="222"/>
  <c r="Q54" i="222"/>
  <c r="W62" i="222"/>
  <c r="M65" i="222"/>
  <c r="Q65" i="222"/>
  <c r="Q75" i="222"/>
  <c r="W99" i="222"/>
  <c r="T99" i="222"/>
  <c r="Z99" i="222"/>
  <c r="U99" i="222"/>
  <c r="O99" i="222"/>
  <c r="Q99" i="222"/>
  <c r="W106" i="222"/>
  <c r="O106" i="222"/>
  <c r="Q120" i="222"/>
  <c r="U69" i="222"/>
  <c r="T69" i="222"/>
  <c r="W69" i="222"/>
  <c r="W97" i="222"/>
  <c r="Z97" i="222"/>
  <c r="U97" i="222"/>
  <c r="M42" i="222"/>
  <c r="Q42" i="222"/>
  <c r="Z63" i="222"/>
  <c r="W63" i="222"/>
  <c r="T63" i="222"/>
  <c r="Z64" i="222"/>
  <c r="U64" i="222"/>
  <c r="U94" i="222"/>
  <c r="Z94" i="222"/>
  <c r="W94" i="222"/>
  <c r="T94" i="222"/>
  <c r="Q97" i="222"/>
  <c r="W133" i="222"/>
  <c r="AA211" i="222"/>
  <c r="T13" i="222"/>
  <c r="U15" i="222"/>
  <c r="M30" i="222"/>
  <c r="Z7" i="222"/>
  <c r="T7" i="222"/>
  <c r="W8" i="222"/>
  <c r="T8" i="222"/>
  <c r="Q9" i="222"/>
  <c r="W9" i="222"/>
  <c r="W10" i="222"/>
  <c r="Z12" i="222"/>
  <c r="W13" i="222"/>
  <c r="W14" i="222"/>
  <c r="W15" i="222"/>
  <c r="Z16" i="222"/>
  <c r="Z17" i="222"/>
  <c r="Z21" i="222"/>
  <c r="U21" i="222"/>
  <c r="O21" i="222"/>
  <c r="T22" i="222"/>
  <c r="O22" i="222"/>
  <c r="Z22" i="222"/>
  <c r="Z23" i="222"/>
  <c r="T23" i="222"/>
  <c r="W24" i="222"/>
  <c r="T24" i="222"/>
  <c r="Q25" i="222"/>
  <c r="W25" i="222"/>
  <c r="T31" i="222"/>
  <c r="O31" i="222"/>
  <c r="Z31" i="222"/>
  <c r="Z32" i="222"/>
  <c r="T32" i="222"/>
  <c r="W33" i="222"/>
  <c r="T33" i="222"/>
  <c r="Q34" i="222"/>
  <c r="W34" i="222"/>
  <c r="Z35" i="222"/>
  <c r="O36" i="222"/>
  <c r="Z36" i="222"/>
  <c r="U36" i="222"/>
  <c r="O40" i="222"/>
  <c r="Q43" i="222"/>
  <c r="W47" i="222"/>
  <c r="U47" i="222"/>
  <c r="T47" i="222"/>
  <c r="Q55" i="222"/>
  <c r="T56" i="222"/>
  <c r="Q56" i="222"/>
  <c r="Z56" i="222"/>
  <c r="O56" i="222"/>
  <c r="M67" i="222"/>
  <c r="O67" i="222"/>
  <c r="T109" i="222"/>
  <c r="Q141" i="222"/>
  <c r="U141" i="222"/>
  <c r="O46" i="222"/>
  <c r="U46" i="222"/>
  <c r="Z98" i="222"/>
  <c r="W98" i="222"/>
  <c r="T98" i="222"/>
  <c r="U98" i="222"/>
  <c r="O98" i="222"/>
  <c r="O69" i="222"/>
  <c r="Z27" i="222"/>
  <c r="W58" i="222"/>
  <c r="U58" i="222"/>
  <c r="T58" i="222"/>
  <c r="O58" i="222"/>
  <c r="Q204" i="222"/>
  <c r="AA204" i="222"/>
  <c r="N20" i="223"/>
  <c r="M20" i="223"/>
  <c r="L20" i="223"/>
  <c r="K20" i="223"/>
  <c r="O20" i="223"/>
  <c r="F20" i="223"/>
  <c r="P20" i="223"/>
  <c r="Q28" i="222"/>
  <c r="W28" i="222"/>
  <c r="Z29" i="222"/>
  <c r="T29" i="222"/>
  <c r="T30" i="222"/>
  <c r="Q37" i="222"/>
  <c r="Q40" i="222"/>
  <c r="T43" i="222"/>
  <c r="O54" i="222"/>
  <c r="W54" i="222"/>
  <c r="Z58" i="222"/>
  <c r="U72" i="222"/>
  <c r="T72" i="222"/>
  <c r="Q72" i="222"/>
  <c r="W72" i="222"/>
  <c r="W126" i="222"/>
  <c r="Q176" i="222"/>
  <c r="M127" i="222"/>
  <c r="Z130" i="222"/>
  <c r="W130" i="222"/>
  <c r="U130" i="222"/>
  <c r="Q130" i="222"/>
  <c r="M12" i="223"/>
  <c r="L12" i="223"/>
  <c r="K12" i="223"/>
  <c r="O12" i="223"/>
  <c r="F12" i="223"/>
  <c r="P12" i="223"/>
  <c r="N12" i="223"/>
  <c r="O24" i="223"/>
  <c r="F24" i="223"/>
  <c r="P24" i="223"/>
  <c r="N24" i="223"/>
  <c r="M24" i="223"/>
  <c r="L24" i="223"/>
  <c r="K24" i="223"/>
  <c r="L26" i="223"/>
  <c r="AA26" i="223"/>
  <c r="K26" i="223"/>
  <c r="Z26" i="223"/>
  <c r="Y26" i="223"/>
  <c r="X26" i="223"/>
  <c r="W26" i="223"/>
  <c r="O26" i="223"/>
  <c r="F26" i="223"/>
  <c r="P26" i="223"/>
  <c r="N26" i="223"/>
  <c r="M26" i="223"/>
  <c r="O28" i="223"/>
  <c r="F28" i="223"/>
  <c r="P28" i="223"/>
  <c r="N28" i="223"/>
  <c r="M28" i="223"/>
  <c r="L28" i="223"/>
  <c r="K28" i="223"/>
  <c r="O29" i="223"/>
  <c r="F29" i="223"/>
  <c r="P29" i="223"/>
  <c r="N29" i="223"/>
  <c r="M29" i="223"/>
  <c r="L29" i="223"/>
  <c r="K29" i="223"/>
  <c r="Q10" i="222"/>
  <c r="Q18" i="222"/>
  <c r="Q26" i="222"/>
  <c r="Q35" i="222"/>
  <c r="Q41" i="222"/>
  <c r="U50" i="222"/>
  <c r="T50" i="222"/>
  <c r="Q51" i="222"/>
  <c r="O51" i="222"/>
  <c r="T64" i="222"/>
  <c r="Q64" i="222"/>
  <c r="M73" i="222"/>
  <c r="M76" i="222"/>
  <c r="Q76" i="222"/>
  <c r="Z93" i="222"/>
  <c r="U93" i="222"/>
  <c r="T129" i="222"/>
  <c r="O129" i="222"/>
  <c r="Z129" i="222"/>
  <c r="U129" i="222"/>
  <c r="O130" i="222"/>
  <c r="Q137" i="222"/>
  <c r="U139" i="222"/>
  <c r="Q155" i="222"/>
  <c r="S173" i="222"/>
  <c r="Q173" i="222"/>
  <c r="S182" i="222"/>
  <c r="M81" i="222"/>
  <c r="M84" i="222"/>
  <c r="Z84" i="222"/>
  <c r="M113" i="222"/>
  <c r="Q113" i="222"/>
  <c r="T38" i="222"/>
  <c r="M39" i="222"/>
  <c r="T39" i="222"/>
  <c r="W43" i="222"/>
  <c r="U43" i="222"/>
  <c r="T44" i="222"/>
  <c r="Q44" i="222"/>
  <c r="O45" i="222"/>
  <c r="Z46" i="222"/>
  <c r="U53" i="222"/>
  <c r="T53" i="222"/>
  <c r="W66" i="222"/>
  <c r="U66" i="222"/>
  <c r="T75" i="222"/>
  <c r="Z75" i="222"/>
  <c r="W75" i="222"/>
  <c r="U75" i="222"/>
  <c r="Z88" i="222"/>
  <c r="U88" i="222"/>
  <c r="T88" i="222"/>
  <c r="Q88" i="222"/>
  <c r="O88" i="222"/>
  <c r="Z104" i="222"/>
  <c r="U104" i="222"/>
  <c r="W104" i="222"/>
  <c r="T104" i="222"/>
  <c r="O104" i="222"/>
  <c r="W117" i="222"/>
  <c r="U126" i="222"/>
  <c r="Q126" i="222"/>
  <c r="O126" i="222"/>
  <c r="W129" i="222"/>
  <c r="S184" i="222"/>
  <c r="Q184" i="222"/>
  <c r="U35" i="222"/>
  <c r="Q48" i="222"/>
  <c r="O48" i="222"/>
  <c r="Z55" i="222"/>
  <c r="W55" i="222"/>
  <c r="M57" i="222"/>
  <c r="U61" i="222"/>
  <c r="T61" i="222"/>
  <c r="U80" i="222"/>
  <c r="Q80" i="222"/>
  <c r="O80" i="222"/>
  <c r="Z82" i="222"/>
  <c r="W82" i="222"/>
  <c r="U82" i="222"/>
  <c r="T83" i="222"/>
  <c r="W83" i="222"/>
  <c r="U83" i="222"/>
  <c r="Q83" i="222"/>
  <c r="O87" i="222"/>
  <c r="Z87" i="222"/>
  <c r="W87" i="222"/>
  <c r="U87" i="222"/>
  <c r="M90" i="222"/>
  <c r="Z90" i="222"/>
  <c r="W123" i="222"/>
  <c r="T123" i="222"/>
  <c r="Z123" i="222"/>
  <c r="Q123" i="222"/>
  <c r="W131" i="222"/>
  <c r="T131" i="222"/>
  <c r="Z131" i="222"/>
  <c r="U131" i="222"/>
  <c r="Q131" i="222"/>
  <c r="U135" i="222"/>
  <c r="O135" i="222"/>
  <c r="Z135" i="222"/>
  <c r="Q195" i="222"/>
  <c r="AA195" i="222"/>
  <c r="Z106" i="222"/>
  <c r="M108" i="222"/>
  <c r="Z112" i="222"/>
  <c r="U112" i="222"/>
  <c r="M114" i="222"/>
  <c r="Q114" i="222"/>
  <c r="Q132" i="222"/>
  <c r="S154" i="222"/>
  <c r="S181" i="222"/>
  <c r="Q181" i="222"/>
  <c r="W71" i="222"/>
  <c r="O73" i="222"/>
  <c r="W74" i="222"/>
  <c r="W77" i="222"/>
  <c r="M92" i="222"/>
  <c r="U102" i="222"/>
  <c r="Q102" i="222"/>
  <c r="Q106" i="222"/>
  <c r="Q108" i="222"/>
  <c r="O112" i="222"/>
  <c r="M116" i="222"/>
  <c r="U120" i="222"/>
  <c r="M122" i="222"/>
  <c r="T132" i="222"/>
  <c r="M138" i="222"/>
  <c r="Q138" i="222"/>
  <c r="M140" i="222"/>
  <c r="Q203" i="222"/>
  <c r="AA203" i="222"/>
  <c r="O81" i="222"/>
  <c r="W85" i="222"/>
  <c r="W91" i="222"/>
  <c r="T91" i="222"/>
  <c r="Z96" i="222"/>
  <c r="U96" i="222"/>
  <c r="M98" i="222"/>
  <c r="T106" i="222"/>
  <c r="W115" i="222"/>
  <c r="T115" i="222"/>
  <c r="T121" i="222"/>
  <c r="O121" i="222"/>
  <c r="U132" i="222"/>
  <c r="Q154" i="222"/>
  <c r="Q162" i="222"/>
  <c r="Q166" i="222"/>
  <c r="Q171" i="222"/>
  <c r="M222" i="222"/>
  <c r="Q196" i="222"/>
  <c r="AA196" i="222"/>
  <c r="Q200" i="222"/>
  <c r="AA200" i="222"/>
  <c r="Q78" i="222"/>
  <c r="Q92" i="222"/>
  <c r="T97" i="222"/>
  <c r="O97" i="222"/>
  <c r="U106" i="222"/>
  <c r="T112" i="222"/>
  <c r="Q116" i="222"/>
  <c r="Z128" i="222"/>
  <c r="U128" i="222"/>
  <c r="W132" i="222"/>
  <c r="O136" i="222"/>
  <c r="Z136" i="222"/>
  <c r="U136" i="222"/>
  <c r="Z137" i="222"/>
  <c r="T137" i="222"/>
  <c r="O137" i="222"/>
  <c r="T138" i="222"/>
  <c r="Z138" i="222"/>
  <c r="W139" i="222"/>
  <c r="T139" i="222"/>
  <c r="Q199" i="222"/>
  <c r="AA199" i="222"/>
  <c r="AA216" i="222"/>
  <c r="Q216" i="222"/>
  <c r="Q134" i="222"/>
  <c r="Q205" i="222"/>
  <c r="K25" i="223"/>
  <c r="O25" i="223"/>
  <c r="F25" i="223"/>
  <c r="P25" i="223"/>
  <c r="W30" i="223"/>
  <c r="O30" i="223"/>
  <c r="F30" i="223"/>
  <c r="P30" i="223"/>
  <c r="N30" i="223"/>
  <c r="M30" i="223"/>
  <c r="L30" i="223"/>
  <c r="AA30" i="223"/>
  <c r="K30" i="223"/>
  <c r="Z30" i="223"/>
  <c r="Y30" i="223"/>
  <c r="X30" i="223"/>
  <c r="O222" i="222"/>
  <c r="Q194" i="222"/>
  <c r="M16" i="223"/>
  <c r="L16" i="223"/>
  <c r="AA16" i="223"/>
  <c r="K16" i="223"/>
  <c r="Z16" i="223"/>
  <c r="Y16" i="223"/>
  <c r="X16" i="223"/>
  <c r="W16" i="223"/>
  <c r="O16" i="223"/>
  <c r="F16" i="223"/>
  <c r="P16" i="223"/>
  <c r="N16" i="223"/>
  <c r="N31" i="223"/>
  <c r="M31" i="223"/>
  <c r="L31" i="223"/>
  <c r="K31" i="223"/>
  <c r="O31" i="223"/>
  <c r="F31" i="223"/>
  <c r="P31" i="223"/>
  <c r="L33" i="223"/>
  <c r="K33" i="223"/>
  <c r="O33" i="223"/>
  <c r="F33" i="223"/>
  <c r="P33" i="223"/>
  <c r="N33" i="223"/>
  <c r="M33" i="223"/>
  <c r="Q221" i="222"/>
  <c r="AA221" i="222"/>
  <c r="W11" i="223"/>
  <c r="O11" i="223"/>
  <c r="F11" i="223"/>
  <c r="P11" i="223"/>
  <c r="N11" i="223"/>
  <c r="M11" i="223"/>
  <c r="L11" i="223"/>
  <c r="AA11" i="223"/>
  <c r="K11" i="223"/>
  <c r="Z11" i="223"/>
  <c r="Y11" i="223"/>
  <c r="X11" i="223"/>
  <c r="N21" i="223"/>
  <c r="Y23" i="223"/>
  <c r="X23" i="223"/>
  <c r="W23" i="223"/>
  <c r="O23" i="223"/>
  <c r="F23" i="223"/>
  <c r="P23" i="223"/>
  <c r="N23" i="223"/>
  <c r="M23" i="223"/>
  <c r="L23" i="223"/>
  <c r="AA23" i="223"/>
  <c r="K23" i="223"/>
  <c r="Z23" i="223"/>
  <c r="M32" i="223"/>
  <c r="L32" i="223"/>
  <c r="K32" i="223"/>
  <c r="O32" i="223"/>
  <c r="F32" i="223"/>
  <c r="P32" i="223"/>
  <c r="N32" i="223"/>
  <c r="AA215" i="222"/>
  <c r="Q215" i="222"/>
  <c r="AA219" i="222"/>
  <c r="Q219" i="222"/>
  <c r="O14" i="223"/>
  <c r="F14" i="223"/>
  <c r="P14" i="223"/>
  <c r="N14" i="223"/>
  <c r="M14" i="223"/>
  <c r="L14" i="223"/>
  <c r="K14" i="223"/>
  <c r="V19" i="223"/>
  <c r="U19" i="223"/>
  <c r="AB19" i="223"/>
  <c r="T19" i="223"/>
  <c r="S19" i="223"/>
  <c r="R19" i="223"/>
  <c r="Q19" i="223"/>
  <c r="L13" i="223"/>
  <c r="L17" i="223"/>
  <c r="L22" i="223"/>
  <c r="L27" i="223"/>
  <c r="W41" i="223"/>
  <c r="X42" i="223"/>
  <c r="M13" i="223"/>
  <c r="M17" i="223"/>
  <c r="M22" i="223"/>
  <c r="M27" i="223"/>
  <c r="W40" i="223"/>
  <c r="X41" i="223"/>
  <c r="Y42" i="223"/>
  <c r="AD44" i="223"/>
  <c r="AA190" i="222"/>
  <c r="N13" i="223"/>
  <c r="N17" i="223"/>
  <c r="K19" i="223"/>
  <c r="N22" i="223"/>
  <c r="N27" i="223"/>
  <c r="X40" i="223"/>
  <c r="Y41" i="223"/>
  <c r="Z42" i="223"/>
  <c r="Q217" i="222"/>
  <c r="F13" i="223"/>
  <c r="P13" i="223"/>
  <c r="O13" i="223"/>
  <c r="W13" i="223"/>
  <c r="F17" i="223"/>
  <c r="P17" i="223"/>
  <c r="O17" i="223"/>
  <c r="W17" i="223"/>
  <c r="L19" i="223"/>
  <c r="F22" i="223"/>
  <c r="P22" i="223"/>
  <c r="O22" i="223"/>
  <c r="W22" i="223"/>
  <c r="F27" i="223"/>
  <c r="P27" i="223"/>
  <c r="O27" i="223"/>
  <c r="W27" i="223"/>
  <c r="Z41" i="223"/>
  <c r="AA42" i="223"/>
  <c r="Q218" i="222"/>
  <c r="Q226" i="222"/>
  <c r="X13" i="223"/>
  <c r="X17" i="223"/>
  <c r="M19" i="223"/>
  <c r="X22" i="223"/>
  <c r="X27" i="223"/>
  <c r="Z40" i="223"/>
  <c r="Y13" i="223"/>
  <c r="Y17" i="223"/>
  <c r="Y22" i="223"/>
  <c r="Y27" i="223"/>
  <c r="Z13" i="223"/>
  <c r="Z17" i="223"/>
  <c r="Z22" i="223"/>
  <c r="Z27" i="223"/>
  <c r="K13" i="223"/>
  <c r="K17" i="223"/>
  <c r="K22" i="223"/>
  <c r="K27" i="223"/>
  <c r="S161" i="222"/>
  <c r="Q161" i="222"/>
  <c r="Z109" i="222"/>
  <c r="S165" i="222"/>
  <c r="Q165" i="222"/>
  <c r="W135" i="222"/>
  <c r="W21" i="223"/>
  <c r="M145" i="222"/>
  <c r="U109" i="222"/>
  <c r="S170" i="222"/>
  <c r="Q170" i="222"/>
  <c r="Q188" i="222"/>
  <c r="S168" i="222"/>
  <c r="Q168" i="222"/>
  <c r="T135" i="222"/>
  <c r="X21" i="223"/>
  <c r="K18" i="223"/>
  <c r="T100" i="222"/>
  <c r="T67" i="222"/>
  <c r="S163" i="222"/>
  <c r="Q163" i="222"/>
  <c r="F21" i="223"/>
  <c r="P21" i="223"/>
  <c r="Z21" i="223"/>
  <c r="L18" i="223"/>
  <c r="L51" i="223"/>
  <c r="U70" i="222"/>
  <c r="Q60" i="222"/>
  <c r="S156" i="222"/>
  <c r="Q156" i="222"/>
  <c r="S185" i="222"/>
  <c r="Q185" i="222"/>
  <c r="K21" i="223"/>
  <c r="M18" i="223"/>
  <c r="N25" i="223"/>
  <c r="Z120" i="222"/>
  <c r="M188" i="222"/>
  <c r="T126" i="222"/>
  <c r="T118" i="222"/>
  <c r="T41" i="222"/>
  <c r="Z70" i="222"/>
  <c r="X15" i="223"/>
  <c r="X51" i="223"/>
  <c r="W60" i="222"/>
  <c r="O21" i="223"/>
  <c r="O51" i="223"/>
  <c r="N18" i="223"/>
  <c r="N51" i="223"/>
  <c r="T70" i="222"/>
  <c r="W70" i="222"/>
  <c r="O118" i="222"/>
  <c r="W18" i="223"/>
  <c r="L25" i="223"/>
  <c r="U118" i="222"/>
  <c r="W67" i="222"/>
  <c r="T120" i="222"/>
  <c r="AA15" i="223"/>
  <c r="U124" i="222"/>
  <c r="S172" i="222"/>
  <c r="Q172" i="222"/>
  <c r="W118" i="222"/>
  <c r="S177" i="222"/>
  <c r="Q177" i="222"/>
  <c r="O60" i="222"/>
  <c r="Q183" i="222"/>
  <c r="S183" i="222"/>
  <c r="Q222" i="222"/>
  <c r="X18" i="223"/>
  <c r="Z60" i="222"/>
  <c r="Q67" i="222"/>
  <c r="L15" i="223"/>
  <c r="Q159" i="222"/>
  <c r="S178" i="222"/>
  <c r="Q178" i="222"/>
  <c r="S186" i="222"/>
  <c r="Q186" i="222"/>
  <c r="S169" i="222"/>
  <c r="Q169" i="222"/>
  <c r="S164" i="222"/>
  <c r="Q164" i="222"/>
  <c r="J51" i="223"/>
  <c r="AA21" i="223"/>
  <c r="U60" i="222"/>
  <c r="Q175" i="222"/>
  <c r="S175" i="222"/>
  <c r="S188" i="222"/>
  <c r="L21" i="223"/>
  <c r="O18" i="223"/>
  <c r="Y18" i="223"/>
  <c r="U67" i="222"/>
  <c r="M15" i="223"/>
  <c r="Q180" i="222"/>
  <c r="S180" i="222"/>
  <c r="AA18" i="223"/>
  <c r="F18" i="223"/>
  <c r="P18" i="223"/>
  <c r="Q18" i="223"/>
  <c r="Z118" i="222"/>
  <c r="Z67" i="222"/>
  <c r="K15" i="223"/>
  <c r="Q147" i="222"/>
  <c r="Q152" i="222"/>
  <c r="N15" i="223"/>
  <c r="O124" i="222"/>
  <c r="Y21" i="223"/>
  <c r="Y51" i="223"/>
  <c r="Q158" i="222"/>
  <c r="O70" i="222"/>
  <c r="O33" i="222"/>
  <c r="U33" i="222"/>
  <c r="Q33" i="222"/>
  <c r="Y62" i="231"/>
  <c r="Y93" i="232"/>
  <c r="AF7" i="229"/>
  <c r="AF9" i="229"/>
  <c r="Z14" i="229"/>
  <c r="AK11" i="228"/>
  <c r="AN11" i="228"/>
  <c r="X11" i="228"/>
  <c r="T26" i="223"/>
  <c r="S26" i="223"/>
  <c r="R26" i="223"/>
  <c r="Q26" i="223"/>
  <c r="V26" i="223"/>
  <c r="AC26" i="223"/>
  <c r="U26" i="223"/>
  <c r="U12" i="223"/>
  <c r="AB12" i="223"/>
  <c r="T12" i="223"/>
  <c r="S12" i="223"/>
  <c r="R12" i="223"/>
  <c r="Q12" i="223"/>
  <c r="V12" i="223"/>
  <c r="W30" i="222"/>
  <c r="S17" i="223"/>
  <c r="R17" i="223"/>
  <c r="Q17" i="223"/>
  <c r="V17" i="223"/>
  <c r="AC17" i="223"/>
  <c r="U17" i="223"/>
  <c r="T17" i="223"/>
  <c r="AE19" i="223"/>
  <c r="AD19" i="223"/>
  <c r="T21" i="223"/>
  <c r="S21" i="223"/>
  <c r="R21" i="223"/>
  <c r="Q21" i="223"/>
  <c r="V21" i="223"/>
  <c r="AC21" i="223"/>
  <c r="U21" i="223"/>
  <c r="AC16" i="223"/>
  <c r="U16" i="223"/>
  <c r="T16" i="223"/>
  <c r="S16" i="223"/>
  <c r="R16" i="223"/>
  <c r="Q16" i="223"/>
  <c r="V16" i="223"/>
  <c r="U25" i="223"/>
  <c r="AB25" i="223"/>
  <c r="T25" i="223"/>
  <c r="S25" i="223"/>
  <c r="R25" i="223"/>
  <c r="Q25" i="223"/>
  <c r="V25" i="223"/>
  <c r="T108" i="222"/>
  <c r="O108" i="222"/>
  <c r="Z108" i="222"/>
  <c r="U108" i="222"/>
  <c r="W108" i="222"/>
  <c r="Q90" i="222"/>
  <c r="O90" i="222"/>
  <c r="W90" i="222"/>
  <c r="T90" i="222"/>
  <c r="U90" i="222"/>
  <c r="O127" i="222"/>
  <c r="Q127" i="222"/>
  <c r="Z127" i="222"/>
  <c r="U127" i="222"/>
  <c r="T127" i="222"/>
  <c r="W127" i="222"/>
  <c r="Z140" i="222"/>
  <c r="O140" i="222"/>
  <c r="U140" i="222"/>
  <c r="T140" i="222"/>
  <c r="Q14" i="223"/>
  <c r="V14" i="223"/>
  <c r="U14" i="223"/>
  <c r="AB14" i="223"/>
  <c r="T14" i="223"/>
  <c r="S14" i="223"/>
  <c r="R14" i="223"/>
  <c r="S27" i="223"/>
  <c r="R27" i="223"/>
  <c r="Q27" i="223"/>
  <c r="V27" i="223"/>
  <c r="AC27" i="223"/>
  <c r="U27" i="223"/>
  <c r="T27" i="223"/>
  <c r="Q23" i="223"/>
  <c r="V23" i="223"/>
  <c r="AC23" i="223"/>
  <c r="U23" i="223"/>
  <c r="T23" i="223"/>
  <c r="S23" i="223"/>
  <c r="R23" i="223"/>
  <c r="AC18" i="223"/>
  <c r="U18" i="223"/>
  <c r="T18" i="223"/>
  <c r="U122" i="222"/>
  <c r="T122" i="222"/>
  <c r="Q122" i="222"/>
  <c r="W122" i="222"/>
  <c r="O122" i="222"/>
  <c r="AB33" i="223"/>
  <c r="T33" i="223"/>
  <c r="S33" i="223"/>
  <c r="R33" i="223"/>
  <c r="Q33" i="223"/>
  <c r="V33" i="223"/>
  <c r="U33" i="223"/>
  <c r="Q81" i="222"/>
  <c r="W81" i="222"/>
  <c r="T81" i="222"/>
  <c r="U81" i="222"/>
  <c r="Z81" i="222"/>
  <c r="Q73" i="222"/>
  <c r="W73" i="222"/>
  <c r="T73" i="222"/>
  <c r="U73" i="222"/>
  <c r="Z73" i="222"/>
  <c r="W84" i="222"/>
  <c r="O84" i="222"/>
  <c r="V15" i="223"/>
  <c r="AC15" i="223"/>
  <c r="U15" i="223"/>
  <c r="T15" i="223"/>
  <c r="S15" i="223"/>
  <c r="R15" i="223"/>
  <c r="Q15" i="223"/>
  <c r="U32" i="223"/>
  <c r="AB32" i="223"/>
  <c r="T32" i="223"/>
  <c r="S32" i="223"/>
  <c r="R32" i="223"/>
  <c r="Q32" i="223"/>
  <c r="V32" i="223"/>
  <c r="V31" i="223"/>
  <c r="U31" i="223"/>
  <c r="AB31" i="223"/>
  <c r="T31" i="223"/>
  <c r="S31" i="223"/>
  <c r="R31" i="223"/>
  <c r="Q31" i="223"/>
  <c r="M51" i="223"/>
  <c r="V11" i="223"/>
  <c r="P51" i="223"/>
  <c r="AC11" i="223"/>
  <c r="U11" i="223"/>
  <c r="T11" i="223"/>
  <c r="S11" i="223"/>
  <c r="R11" i="223"/>
  <c r="Q11" i="223"/>
  <c r="Z57" i="222"/>
  <c r="U57" i="222"/>
  <c r="O57" i="222"/>
  <c r="T57" i="222"/>
  <c r="W57" i="222"/>
  <c r="Q57" i="222"/>
  <c r="Q39" i="222"/>
  <c r="U39" i="222"/>
  <c r="O39" i="222"/>
  <c r="W39" i="222"/>
  <c r="U84" i="222"/>
  <c r="S13" i="223"/>
  <c r="R13" i="223"/>
  <c r="Q13" i="223"/>
  <c r="V13" i="223"/>
  <c r="AC13" i="223"/>
  <c r="U13" i="223"/>
  <c r="T13" i="223"/>
  <c r="Z51" i="223"/>
  <c r="W51" i="223"/>
  <c r="Z122" i="222"/>
  <c r="R28" i="223"/>
  <c r="Q28" i="223"/>
  <c r="V28" i="223"/>
  <c r="U28" i="223"/>
  <c r="AB28" i="223"/>
  <c r="T28" i="223"/>
  <c r="S28" i="223"/>
  <c r="Z39" i="222"/>
  <c r="Q84" i="222"/>
  <c r="S22" i="223"/>
  <c r="R22" i="223"/>
  <c r="Q22" i="223"/>
  <c r="V22" i="223"/>
  <c r="AC22" i="223"/>
  <c r="U22" i="223"/>
  <c r="T22" i="223"/>
  <c r="K51" i="223"/>
  <c r="V30" i="223"/>
  <c r="AC30" i="223"/>
  <c r="U30" i="223"/>
  <c r="T30" i="223"/>
  <c r="S30" i="223"/>
  <c r="R30" i="223"/>
  <c r="Q30" i="223"/>
  <c r="Q140" i="222"/>
  <c r="V24" i="223"/>
  <c r="U24" i="223"/>
  <c r="AB24" i="223"/>
  <c r="T24" i="223"/>
  <c r="S24" i="223"/>
  <c r="R24" i="223"/>
  <c r="Q24" i="223"/>
  <c r="O30" i="222"/>
  <c r="Q30" i="222"/>
  <c r="U30" i="222"/>
  <c r="T84" i="222"/>
  <c r="AA222" i="222"/>
  <c r="AA51" i="223"/>
  <c r="W140" i="222"/>
  <c r="Q29" i="223"/>
  <c r="V29" i="223"/>
  <c r="U29" i="223"/>
  <c r="AB29" i="223"/>
  <c r="T29" i="223"/>
  <c r="S29" i="223"/>
  <c r="R29" i="223"/>
  <c r="V20" i="223"/>
  <c r="U20" i="223"/>
  <c r="AB20" i="223"/>
  <c r="T20" i="223"/>
  <c r="S20" i="223"/>
  <c r="R20" i="223"/>
  <c r="Q20" i="223"/>
  <c r="Z30" i="222"/>
  <c r="Z145" i="222"/>
  <c r="U145" i="222"/>
  <c r="Q145" i="222"/>
  <c r="S18" i="223"/>
  <c r="V18" i="223"/>
  <c r="T145" i="222"/>
  <c r="R18" i="223"/>
  <c r="R51" i="223"/>
  <c r="W145" i="222"/>
  <c r="AE27" i="223"/>
  <c r="AD27" i="223"/>
  <c r="AE21" i="223"/>
  <c r="AD21" i="223"/>
  <c r="AE26" i="223"/>
  <c r="AD26" i="223"/>
  <c r="AE11" i="223"/>
  <c r="AD11" i="223"/>
  <c r="AC51" i="223"/>
  <c r="AD31" i="223"/>
  <c r="AE31" i="223"/>
  <c r="AE18" i="223"/>
  <c r="AD18" i="223"/>
  <c r="AE17" i="223"/>
  <c r="AD17" i="223"/>
  <c r="AE24" i="223"/>
  <c r="AD24" i="223"/>
  <c r="V51" i="223"/>
  <c r="AE23" i="223"/>
  <c r="AD23" i="223"/>
  <c r="U51" i="223"/>
  <c r="AE15" i="223"/>
  <c r="AD15" i="223"/>
  <c r="AE22" i="223"/>
  <c r="AD22" i="223"/>
  <c r="AE13" i="223"/>
  <c r="AD13" i="223"/>
  <c r="AE25" i="223"/>
  <c r="AD25" i="223"/>
  <c r="AE16" i="223"/>
  <c r="AD16" i="223"/>
  <c r="AE12" i="223"/>
  <c r="AD12" i="223"/>
  <c r="AB51" i="223"/>
  <c r="AE32" i="223"/>
  <c r="AD32" i="223"/>
  <c r="Q51" i="223"/>
  <c r="O145" i="222"/>
  <c r="S51" i="223"/>
  <c r="AE33" i="223"/>
  <c r="AD33" i="223"/>
  <c r="AE14" i="223"/>
  <c r="AD14" i="223"/>
  <c r="AE28" i="223"/>
  <c r="AD28" i="223"/>
  <c r="AE29" i="223"/>
  <c r="AD29" i="223"/>
  <c r="AE30" i="223"/>
  <c r="AD30" i="223"/>
  <c r="AD20" i="223"/>
  <c r="AE20" i="223"/>
  <c r="T51" i="223"/>
  <c r="AD51" i="223"/>
  <c r="AE51" i="223"/>
  <c r="H23" i="218"/>
  <c r="C3" i="216"/>
  <c r="D3" i="216"/>
  <c r="E3" i="216"/>
  <c r="F3" i="216"/>
  <c r="G3" i="216"/>
  <c r="H3" i="216"/>
  <c r="I3" i="216"/>
  <c r="J3" i="216"/>
  <c r="B3" i="216"/>
  <c r="H3456" i="199"/>
  <c r="H3457" i="199"/>
  <c r="H3458" i="199"/>
  <c r="H3459" i="199"/>
  <c r="H3460" i="199"/>
  <c r="H3461" i="199"/>
  <c r="H3462" i="199"/>
  <c r="H3463" i="199"/>
  <c r="H3464" i="199"/>
  <c r="H3465" i="199"/>
  <c r="H3466" i="199"/>
  <c r="H3467" i="199"/>
  <c r="H3468" i="199"/>
  <c r="H3469" i="199"/>
  <c r="H3470" i="199"/>
  <c r="H3471" i="199"/>
  <c r="H3472" i="199"/>
  <c r="H3473" i="199"/>
  <c r="H3474" i="199"/>
  <c r="H3475" i="199"/>
  <c r="H3476" i="199"/>
  <c r="H3477" i="199"/>
  <c r="H3478" i="199"/>
  <c r="H3479" i="199"/>
  <c r="H3480" i="199"/>
  <c r="H3481" i="199"/>
  <c r="H3482" i="199"/>
  <c r="H3483" i="199"/>
  <c r="H3484" i="199"/>
  <c r="H3485" i="199"/>
  <c r="H3486" i="199"/>
  <c r="H3487" i="199"/>
  <c r="H3488" i="199"/>
  <c r="H3489" i="199"/>
  <c r="H3490" i="199"/>
  <c r="H3491" i="199"/>
  <c r="H3492" i="199"/>
  <c r="H3493" i="199"/>
  <c r="H3494" i="199"/>
  <c r="H3495" i="199"/>
  <c r="H3496" i="199"/>
  <c r="H3497" i="199"/>
  <c r="H3498" i="199"/>
  <c r="H3499" i="199"/>
  <c r="H3500" i="199"/>
  <c r="H3501" i="199"/>
  <c r="H3502" i="199"/>
  <c r="H3503" i="199"/>
  <c r="H3504" i="199"/>
  <c r="H3505" i="199"/>
  <c r="H3506" i="199"/>
  <c r="H3507" i="199"/>
  <c r="H3508" i="199"/>
  <c r="H3509" i="199"/>
  <c r="H3510" i="199"/>
  <c r="H3511" i="199"/>
  <c r="H3512" i="199"/>
  <c r="H3513" i="199"/>
  <c r="H3514" i="199"/>
  <c r="H3515" i="199"/>
  <c r="H3516" i="199"/>
  <c r="H3517" i="199"/>
  <c r="H3518" i="199"/>
  <c r="H3519" i="199"/>
  <c r="H3520" i="199"/>
  <c r="H3521" i="199"/>
  <c r="H3522" i="199"/>
  <c r="H3523" i="199"/>
  <c r="H3524" i="199"/>
  <c r="H3525" i="199"/>
  <c r="H3526" i="199"/>
  <c r="H3527" i="199"/>
  <c r="H3528" i="199"/>
  <c r="H3529" i="199"/>
  <c r="H3530" i="199"/>
  <c r="H3531" i="199"/>
  <c r="H3532" i="199"/>
  <c r="H3533" i="199"/>
  <c r="H3534" i="199"/>
  <c r="H3535" i="199"/>
  <c r="H3536" i="199"/>
  <c r="H3537" i="199"/>
  <c r="H3538" i="199"/>
  <c r="H3539" i="199"/>
  <c r="H3540" i="199"/>
  <c r="H3541" i="199"/>
  <c r="H3542" i="199"/>
  <c r="H3543" i="199"/>
  <c r="H3544" i="199"/>
  <c r="H3545" i="199"/>
  <c r="H3546" i="199"/>
  <c r="H3547" i="199"/>
  <c r="H3548" i="199"/>
  <c r="H3549" i="199"/>
  <c r="H3550" i="199"/>
  <c r="H3551" i="199"/>
  <c r="H3552" i="199"/>
  <c r="H3553" i="199"/>
  <c r="H3554" i="199"/>
  <c r="H3555" i="199"/>
  <c r="H3556" i="199"/>
  <c r="H3557" i="199"/>
  <c r="H3558" i="199"/>
  <c r="H3559" i="199"/>
  <c r="H3560" i="199"/>
  <c r="H3561" i="199"/>
  <c r="H3562" i="199"/>
  <c r="H3563" i="199"/>
  <c r="H3564" i="199"/>
  <c r="H3565" i="199"/>
  <c r="H3566" i="199"/>
  <c r="H3567" i="199"/>
  <c r="H3568" i="199"/>
  <c r="H3569" i="199"/>
  <c r="H3570" i="199"/>
  <c r="H3571" i="199"/>
  <c r="H3572" i="199"/>
  <c r="H3573" i="199"/>
  <c r="H3574" i="199"/>
  <c r="H3575" i="199"/>
  <c r="H3576" i="199"/>
  <c r="H3577" i="199"/>
  <c r="H3578" i="199"/>
  <c r="H3579" i="199"/>
  <c r="H3580" i="199"/>
  <c r="H3581" i="199"/>
  <c r="H3582" i="199"/>
  <c r="H3583" i="199"/>
  <c r="H3584" i="199"/>
  <c r="H3585" i="199"/>
  <c r="H3586" i="199"/>
  <c r="H3587" i="199"/>
  <c r="H3588" i="199"/>
  <c r="H3589" i="199"/>
  <c r="H3590" i="199"/>
  <c r="H3591" i="199"/>
  <c r="H3592" i="199"/>
  <c r="H3593" i="199"/>
  <c r="H3594" i="199"/>
  <c r="H3595" i="199"/>
  <c r="H3596" i="199"/>
  <c r="H3597" i="199"/>
  <c r="H3598" i="199"/>
  <c r="H3599" i="199"/>
  <c r="H3600" i="199"/>
  <c r="H3601" i="199"/>
  <c r="H3602" i="199"/>
  <c r="H3603" i="199"/>
  <c r="H3604" i="199"/>
  <c r="H3605" i="199"/>
  <c r="H3606" i="199"/>
  <c r="H3607" i="199"/>
  <c r="H3608" i="199"/>
  <c r="H3609" i="199"/>
  <c r="H3610" i="199"/>
  <c r="H3611" i="199"/>
  <c r="H3612" i="199"/>
  <c r="H3613" i="199"/>
  <c r="H3614" i="199"/>
  <c r="H3615" i="199"/>
  <c r="H3616" i="199"/>
  <c r="H3617" i="199"/>
  <c r="H3618" i="199"/>
  <c r="H3619" i="199"/>
  <c r="H3620" i="199"/>
  <c r="H3621" i="199"/>
  <c r="H3622" i="199"/>
  <c r="H3623" i="199"/>
  <c r="H3624" i="199"/>
  <c r="H3625" i="199"/>
  <c r="H3626" i="199"/>
  <c r="H3627" i="199"/>
  <c r="H3628" i="199"/>
  <c r="H3629" i="199"/>
  <c r="H3630" i="199"/>
  <c r="H3631" i="199"/>
  <c r="H3632" i="199"/>
  <c r="H3633" i="199"/>
  <c r="H3634" i="199"/>
  <c r="H3635" i="199"/>
  <c r="H3636" i="199"/>
  <c r="H3637" i="199"/>
  <c r="H3638" i="199"/>
  <c r="H3639" i="199"/>
  <c r="H3640" i="199"/>
  <c r="H3641" i="199"/>
  <c r="H3642" i="199"/>
  <c r="H3643" i="199"/>
  <c r="H3644" i="199"/>
  <c r="H3645" i="199"/>
  <c r="H3646" i="199"/>
  <c r="H3647" i="199"/>
  <c r="H3648" i="199"/>
  <c r="H3649" i="199"/>
  <c r="H3650" i="199"/>
  <c r="H3651" i="199"/>
  <c r="H3652" i="199"/>
  <c r="H3653" i="199"/>
  <c r="H3654" i="199"/>
  <c r="H3655" i="199"/>
  <c r="H3656" i="199"/>
  <c r="H3657" i="199"/>
  <c r="H3658" i="199"/>
  <c r="H3659" i="199"/>
  <c r="H3660" i="199"/>
  <c r="H3661" i="199"/>
  <c r="H3662" i="199"/>
  <c r="H3663" i="199"/>
  <c r="H3664" i="199"/>
  <c r="H3455" i="199"/>
  <c r="H3224" i="199"/>
  <c r="H3225" i="199"/>
  <c r="H3226" i="199"/>
  <c r="H3227" i="199"/>
  <c r="H3228" i="199"/>
  <c r="H3229" i="199"/>
  <c r="H3230" i="199"/>
  <c r="H3231" i="199"/>
  <c r="H3232" i="199"/>
  <c r="H3233" i="199"/>
  <c r="H3234" i="199"/>
  <c r="H3235" i="199"/>
  <c r="H3236" i="199"/>
  <c r="H3237" i="199"/>
  <c r="H3238" i="199"/>
  <c r="H3239" i="199"/>
  <c r="H3240" i="199"/>
  <c r="H3241" i="199"/>
  <c r="H3242" i="199"/>
  <c r="H3243" i="199"/>
  <c r="H3244" i="199"/>
  <c r="H3245" i="199"/>
  <c r="H3246" i="199"/>
  <c r="H3247" i="199"/>
  <c r="H3248" i="199"/>
  <c r="H3249" i="199"/>
  <c r="H3250" i="199"/>
  <c r="H3251" i="199"/>
  <c r="H3252" i="199"/>
  <c r="H3253" i="199"/>
  <c r="H3254" i="199"/>
  <c r="H3255" i="199"/>
  <c r="H3256" i="199"/>
  <c r="H3257" i="199"/>
  <c r="H3258" i="199"/>
  <c r="H3259" i="199"/>
  <c r="H3260" i="199"/>
  <c r="H3261" i="199"/>
  <c r="H3262" i="199"/>
  <c r="H3263" i="199"/>
  <c r="H3264" i="199"/>
  <c r="H3265" i="199"/>
  <c r="H3266" i="199"/>
  <c r="H3267" i="199"/>
  <c r="H3268" i="199"/>
  <c r="H3269" i="199"/>
  <c r="H3270" i="199"/>
  <c r="H3271" i="199"/>
  <c r="H3272" i="199"/>
  <c r="H3273" i="199"/>
  <c r="H3274" i="199"/>
  <c r="H3275" i="199"/>
  <c r="H3276" i="199"/>
  <c r="H3277" i="199"/>
  <c r="H3278" i="199"/>
  <c r="H3279" i="199"/>
  <c r="H3280" i="199"/>
  <c r="H3281" i="199"/>
  <c r="H3282" i="199"/>
  <c r="H3283" i="199"/>
  <c r="H3284" i="199"/>
  <c r="H3285" i="199"/>
  <c r="H3286" i="199"/>
  <c r="H3287" i="199"/>
  <c r="H3288" i="199"/>
  <c r="H3289" i="199"/>
  <c r="H3290" i="199"/>
  <c r="H3291" i="199"/>
  <c r="H3292" i="199"/>
  <c r="H3293" i="199"/>
  <c r="H3294" i="199"/>
  <c r="H3295" i="199"/>
  <c r="H3296" i="199"/>
  <c r="H3297" i="199"/>
  <c r="H3298" i="199"/>
  <c r="H3299" i="199"/>
  <c r="H3300" i="199"/>
  <c r="H3301" i="199"/>
  <c r="H3302" i="199"/>
  <c r="H3303" i="199"/>
  <c r="H3304" i="199"/>
  <c r="H3305" i="199"/>
  <c r="H3306" i="199"/>
  <c r="H3307" i="199"/>
  <c r="H3308" i="199"/>
  <c r="H3309" i="199"/>
  <c r="H3310" i="199"/>
  <c r="H3311" i="199"/>
  <c r="H3312" i="199"/>
  <c r="H3313" i="199"/>
  <c r="H3314" i="199"/>
  <c r="H3315" i="199"/>
  <c r="H3316" i="199"/>
  <c r="H3317" i="199"/>
  <c r="H3318" i="199"/>
  <c r="H3319" i="199"/>
  <c r="H3320" i="199"/>
  <c r="H3321" i="199"/>
  <c r="H3322" i="199"/>
  <c r="H3323" i="199"/>
  <c r="H3324" i="199"/>
  <c r="H3325" i="199"/>
  <c r="H3326" i="199"/>
  <c r="H3327" i="199"/>
  <c r="H3328" i="199"/>
  <c r="H3329" i="199"/>
  <c r="H3330" i="199"/>
  <c r="H3331" i="199"/>
  <c r="H3332" i="199"/>
  <c r="H3333" i="199"/>
  <c r="H3334" i="199"/>
  <c r="H3335" i="199"/>
  <c r="H3336" i="199"/>
  <c r="H3337" i="199"/>
  <c r="H3338" i="199"/>
  <c r="H3339" i="199"/>
  <c r="H3340" i="199"/>
  <c r="H3341" i="199"/>
  <c r="H3342" i="199"/>
  <c r="H3343" i="199"/>
  <c r="H3344" i="199"/>
  <c r="H3345" i="199"/>
  <c r="H3346" i="199"/>
  <c r="H3347" i="199"/>
  <c r="H3348" i="199"/>
  <c r="H3349" i="199"/>
  <c r="H3350" i="199"/>
  <c r="H3351" i="199"/>
  <c r="H3352" i="199"/>
  <c r="H3353" i="199"/>
  <c r="H3354" i="199"/>
  <c r="H3355" i="199"/>
  <c r="H3356" i="199"/>
  <c r="H3357" i="199"/>
  <c r="H3358" i="199"/>
  <c r="H3359" i="199"/>
  <c r="H3360" i="199"/>
  <c r="H3361" i="199"/>
  <c r="H3362" i="199"/>
  <c r="H3363" i="199"/>
  <c r="H3364" i="199"/>
  <c r="H3365" i="199"/>
  <c r="H3366" i="199"/>
  <c r="H3367" i="199"/>
  <c r="H3368" i="199"/>
  <c r="H3369" i="199"/>
  <c r="H3370" i="199"/>
  <c r="H3371" i="199"/>
  <c r="H3372" i="199"/>
  <c r="H3373" i="199"/>
  <c r="H3374" i="199"/>
  <c r="H3375" i="199"/>
  <c r="H3376" i="199"/>
  <c r="H3377" i="199"/>
  <c r="H3378" i="199"/>
  <c r="H3379" i="199"/>
  <c r="H3380" i="199"/>
  <c r="H3381" i="199"/>
  <c r="H3382" i="199"/>
  <c r="H3383" i="199"/>
  <c r="H3384" i="199"/>
  <c r="H3385" i="199"/>
  <c r="H3386" i="199"/>
  <c r="H3387" i="199"/>
  <c r="H3388" i="199"/>
  <c r="H3389" i="199"/>
  <c r="H3390" i="199"/>
  <c r="H3391" i="199"/>
  <c r="H3392" i="199"/>
  <c r="H3393" i="199"/>
  <c r="H3394" i="199"/>
  <c r="H3395" i="199"/>
  <c r="H3396" i="199"/>
  <c r="H3397" i="199"/>
  <c r="H3398" i="199"/>
  <c r="H3399" i="199"/>
  <c r="H3400" i="199"/>
  <c r="H3401" i="199"/>
  <c r="H3402" i="199"/>
  <c r="H3403" i="199"/>
  <c r="H3404" i="199"/>
  <c r="H3405" i="199"/>
  <c r="H3406" i="199"/>
  <c r="H3407" i="199"/>
  <c r="H3408" i="199"/>
  <c r="H3409" i="199"/>
  <c r="H3410" i="199"/>
  <c r="H3411" i="199"/>
  <c r="H3412" i="199"/>
  <c r="H3413" i="199"/>
  <c r="H3414" i="199"/>
  <c r="H3415" i="199"/>
  <c r="H3416" i="199"/>
  <c r="H3417" i="199"/>
  <c r="H3418" i="199"/>
  <c r="H3419" i="199"/>
  <c r="H3420" i="199"/>
  <c r="H3421" i="199"/>
  <c r="H3422" i="199"/>
  <c r="H3423" i="199"/>
  <c r="H3424" i="199"/>
  <c r="H3425" i="199"/>
  <c r="H3426" i="199"/>
  <c r="H3427" i="199"/>
  <c r="H3428" i="199"/>
  <c r="H3429" i="199"/>
  <c r="H3430" i="199"/>
  <c r="H3431" i="199"/>
  <c r="H3432" i="199"/>
  <c r="H3433" i="199"/>
  <c r="H3434" i="199"/>
  <c r="H3435" i="199"/>
  <c r="H3436" i="199"/>
  <c r="H3437" i="199"/>
  <c r="H3438" i="199"/>
  <c r="H3439" i="199"/>
  <c r="H3440" i="199"/>
  <c r="H3441" i="199"/>
  <c r="H3442" i="199"/>
  <c r="H3443" i="199"/>
  <c r="H3444" i="199"/>
  <c r="H3445" i="199"/>
  <c r="H3446" i="199"/>
  <c r="H3447" i="199"/>
  <c r="H3448" i="199"/>
  <c r="H3449" i="199"/>
  <c r="H3450" i="199"/>
  <c r="H3451" i="199"/>
  <c r="H3452" i="199"/>
  <c r="H3223" i="199"/>
  <c r="H3106" i="199"/>
  <c r="H3107" i="199"/>
  <c r="H3108" i="199"/>
  <c r="H3109" i="199"/>
  <c r="H3110" i="199"/>
  <c r="H3111" i="199"/>
  <c r="H3112" i="199"/>
  <c r="H3113" i="199"/>
  <c r="H3114" i="199"/>
  <c r="H3115" i="199"/>
  <c r="H3116" i="199"/>
  <c r="H3117" i="199"/>
  <c r="H3118" i="199"/>
  <c r="H3119" i="199"/>
  <c r="H3120" i="199"/>
  <c r="H3121" i="199"/>
  <c r="H3122" i="199"/>
  <c r="H3123" i="199"/>
  <c r="H3124" i="199"/>
  <c r="H3125" i="199"/>
  <c r="H3126" i="199"/>
  <c r="H3127" i="199"/>
  <c r="H3128" i="199"/>
  <c r="H3129" i="199"/>
  <c r="H3130" i="199"/>
  <c r="H3131" i="199"/>
  <c r="H3132" i="199"/>
  <c r="H3133" i="199"/>
  <c r="H3134" i="199"/>
  <c r="H3135" i="199"/>
  <c r="H3136" i="199"/>
  <c r="H3137" i="199"/>
  <c r="H3138" i="199"/>
  <c r="H3139" i="199"/>
  <c r="H3140" i="199"/>
  <c r="H3141" i="199"/>
  <c r="H3142" i="199"/>
  <c r="H3143" i="199"/>
  <c r="H3144" i="199"/>
  <c r="H3145" i="199"/>
  <c r="H3146" i="199"/>
  <c r="H3147" i="199"/>
  <c r="H3148" i="199"/>
  <c r="H3149" i="199"/>
  <c r="H3150" i="199"/>
  <c r="H3151" i="199"/>
  <c r="H3152" i="199"/>
  <c r="H3153" i="199"/>
  <c r="H3154" i="199"/>
  <c r="H3155" i="199"/>
  <c r="H3156" i="199"/>
  <c r="H3157" i="199"/>
  <c r="H3158" i="199"/>
  <c r="H3159" i="199"/>
  <c r="H3160" i="199"/>
  <c r="H3161" i="199"/>
  <c r="H3162" i="199"/>
  <c r="H3163" i="199"/>
  <c r="H3164" i="199"/>
  <c r="H3165" i="199"/>
  <c r="H3166" i="199"/>
  <c r="H3167" i="199"/>
  <c r="H3168" i="199"/>
  <c r="H3169" i="199"/>
  <c r="H3170" i="199"/>
  <c r="H3171" i="199"/>
  <c r="H3172" i="199"/>
  <c r="H3173" i="199"/>
  <c r="H3174" i="199"/>
  <c r="H3175" i="199"/>
  <c r="H3176" i="199"/>
  <c r="H3177" i="199"/>
  <c r="H3178" i="199"/>
  <c r="H3179" i="199"/>
  <c r="H3180" i="199"/>
  <c r="H3181" i="199"/>
  <c r="H3182" i="199"/>
  <c r="H3183" i="199"/>
  <c r="H3184" i="199"/>
  <c r="H3185" i="199"/>
  <c r="H3186" i="199"/>
  <c r="H3187" i="199"/>
  <c r="H3188" i="199"/>
  <c r="H3189" i="199"/>
  <c r="H3190" i="199"/>
  <c r="H3191" i="199"/>
  <c r="H3192" i="199"/>
  <c r="H3193" i="199"/>
  <c r="H3194" i="199"/>
  <c r="H3195" i="199"/>
  <c r="H3196" i="199"/>
  <c r="H3197" i="199"/>
  <c r="H3198" i="199"/>
  <c r="H3199" i="199"/>
  <c r="H3200" i="199"/>
  <c r="H3201" i="199"/>
  <c r="H3202" i="199"/>
  <c r="H3203" i="199"/>
  <c r="H3204" i="199"/>
  <c r="H3205" i="199"/>
  <c r="H3206" i="199"/>
  <c r="H3207" i="199"/>
  <c r="H3208" i="199"/>
  <c r="H3209" i="199"/>
  <c r="H3210" i="199"/>
  <c r="H3211" i="199"/>
  <c r="H3212" i="199"/>
  <c r="H3213" i="199"/>
  <c r="H3214" i="199"/>
  <c r="H3215" i="199"/>
  <c r="H3216" i="199"/>
  <c r="H3217" i="199"/>
  <c r="H3218" i="199"/>
  <c r="H3219" i="199"/>
  <c r="H3220" i="199"/>
  <c r="H3105" i="199"/>
  <c r="H2" i="199"/>
  <c r="H3" i="199"/>
  <c r="H4" i="199"/>
  <c r="H5" i="199"/>
  <c r="H6" i="199"/>
  <c r="H7" i="199"/>
  <c r="H8" i="199"/>
  <c r="H9" i="199"/>
  <c r="H10" i="199"/>
  <c r="H11" i="199"/>
  <c r="H12" i="199"/>
  <c r="H13" i="199"/>
  <c r="H14" i="199"/>
  <c r="H15" i="199"/>
  <c r="H16" i="199"/>
  <c r="H17" i="199"/>
  <c r="H18" i="199"/>
  <c r="H19" i="199"/>
  <c r="H20" i="199"/>
  <c r="H21" i="199"/>
  <c r="H22" i="199"/>
  <c r="H23" i="199"/>
  <c r="H24" i="199"/>
  <c r="H25" i="199"/>
  <c r="H26" i="199"/>
  <c r="H27" i="199"/>
  <c r="H28" i="199"/>
  <c r="H29" i="199"/>
  <c r="H30" i="199"/>
  <c r="H31" i="199"/>
  <c r="H32" i="199"/>
  <c r="H33" i="199"/>
  <c r="H34" i="199"/>
  <c r="H35" i="199"/>
  <c r="H36" i="199"/>
  <c r="H37" i="199"/>
  <c r="H38" i="199"/>
  <c r="H39" i="199"/>
  <c r="H40" i="199"/>
  <c r="H41" i="199"/>
  <c r="H42" i="199"/>
  <c r="H43" i="199"/>
  <c r="H44" i="199"/>
  <c r="H45" i="199"/>
  <c r="H46" i="199"/>
  <c r="H47" i="199"/>
  <c r="H48" i="199"/>
  <c r="H49" i="199"/>
  <c r="H50" i="199"/>
  <c r="H51" i="199"/>
  <c r="H52" i="199"/>
  <c r="H53" i="199"/>
  <c r="H54" i="199"/>
  <c r="H55" i="199"/>
  <c r="H56" i="199"/>
  <c r="H57" i="199"/>
  <c r="H58" i="199"/>
  <c r="H59" i="199"/>
  <c r="H60" i="199"/>
  <c r="H61" i="199"/>
  <c r="H62" i="199"/>
  <c r="H63" i="199"/>
  <c r="H64" i="199"/>
  <c r="H65" i="199"/>
  <c r="H66" i="199"/>
  <c r="H67" i="199"/>
  <c r="H68" i="199"/>
  <c r="H69" i="199"/>
  <c r="H70" i="199"/>
  <c r="H71" i="199"/>
  <c r="H72" i="199"/>
  <c r="H73" i="199"/>
  <c r="H74" i="199"/>
  <c r="H75" i="199"/>
  <c r="H76" i="199"/>
  <c r="H77" i="199"/>
  <c r="H78" i="199"/>
  <c r="H79" i="199"/>
  <c r="H80" i="199"/>
  <c r="H81" i="199"/>
  <c r="H82" i="199"/>
  <c r="H83" i="199"/>
  <c r="H84" i="199"/>
  <c r="H85" i="199"/>
  <c r="H86" i="199"/>
  <c r="H87" i="199"/>
  <c r="H88" i="199"/>
  <c r="H89" i="199"/>
  <c r="H90" i="199"/>
  <c r="H91" i="199"/>
  <c r="H92" i="199"/>
  <c r="H93" i="199"/>
  <c r="H94" i="199"/>
  <c r="H95" i="199"/>
  <c r="H96" i="199"/>
  <c r="H97" i="199"/>
  <c r="H98" i="199"/>
  <c r="H99" i="199"/>
  <c r="H100" i="199"/>
  <c r="H101" i="199"/>
  <c r="H102" i="199"/>
  <c r="H103" i="199"/>
  <c r="H104" i="199"/>
  <c r="H105" i="199"/>
  <c r="H106" i="199"/>
  <c r="H107" i="199"/>
  <c r="H108" i="199"/>
  <c r="H109" i="199"/>
  <c r="H110" i="199"/>
  <c r="H111" i="199"/>
  <c r="H112" i="199"/>
  <c r="H113" i="199"/>
  <c r="H114" i="199"/>
  <c r="H115" i="199"/>
  <c r="H116" i="199"/>
  <c r="H117" i="199"/>
  <c r="H118" i="199"/>
  <c r="H119" i="199"/>
  <c r="H120" i="199"/>
  <c r="H121" i="199"/>
  <c r="H122" i="199"/>
  <c r="H123" i="199"/>
  <c r="H124" i="199"/>
  <c r="H125" i="199"/>
  <c r="H126" i="199"/>
  <c r="H127" i="199"/>
  <c r="H128" i="199"/>
  <c r="H129" i="199"/>
  <c r="H130" i="199"/>
  <c r="H131" i="199"/>
  <c r="H132" i="199"/>
  <c r="H133" i="199"/>
  <c r="H134" i="199"/>
  <c r="H135" i="199"/>
  <c r="H136" i="199"/>
  <c r="H137" i="199"/>
  <c r="H138" i="199"/>
  <c r="H139" i="199"/>
  <c r="H140" i="199"/>
  <c r="H141" i="199"/>
  <c r="H142" i="199"/>
  <c r="H143" i="199"/>
  <c r="H144" i="199"/>
  <c r="H145" i="199"/>
  <c r="H146" i="199"/>
  <c r="H147" i="199"/>
  <c r="H148" i="199"/>
  <c r="H149" i="199"/>
  <c r="H150" i="199"/>
  <c r="H151" i="199"/>
  <c r="H152" i="199"/>
  <c r="H153" i="199"/>
  <c r="H154" i="199"/>
  <c r="H155" i="199"/>
  <c r="H156" i="199"/>
  <c r="H157" i="199"/>
  <c r="H158" i="199"/>
  <c r="H159" i="199"/>
  <c r="H160" i="199"/>
  <c r="H161" i="199"/>
  <c r="H162" i="199"/>
  <c r="H163" i="199"/>
  <c r="H164" i="199"/>
  <c r="H165" i="199"/>
  <c r="H166" i="199"/>
  <c r="H167" i="199"/>
  <c r="H168" i="199"/>
  <c r="H169" i="199"/>
  <c r="H170" i="199"/>
  <c r="H171" i="199"/>
  <c r="H172" i="199"/>
  <c r="H173" i="199"/>
  <c r="H174" i="199"/>
  <c r="H175" i="199"/>
  <c r="H176" i="199"/>
  <c r="H177" i="199"/>
  <c r="H178" i="199"/>
  <c r="H179" i="199"/>
  <c r="H180" i="199"/>
  <c r="H181" i="199"/>
  <c r="H182" i="199"/>
  <c r="H183" i="199"/>
  <c r="H184" i="199"/>
  <c r="H185" i="199"/>
  <c r="H186" i="199"/>
  <c r="H187" i="199"/>
  <c r="H188" i="199"/>
  <c r="H189" i="199"/>
  <c r="H190" i="199"/>
  <c r="H191" i="199"/>
  <c r="H192" i="199"/>
  <c r="H193" i="199"/>
  <c r="H194" i="199"/>
  <c r="H195" i="199"/>
  <c r="H196" i="199"/>
  <c r="H197" i="199"/>
  <c r="H198" i="199"/>
  <c r="H199" i="199"/>
  <c r="H200" i="199"/>
  <c r="H201" i="199"/>
  <c r="H202" i="199"/>
  <c r="H203" i="199"/>
  <c r="H204" i="199"/>
  <c r="H205" i="199"/>
  <c r="H206" i="199"/>
  <c r="H207" i="199"/>
  <c r="H208" i="199"/>
  <c r="H209" i="199"/>
  <c r="H210" i="199"/>
  <c r="H211" i="199"/>
  <c r="H212" i="199"/>
  <c r="H213" i="199"/>
  <c r="H214" i="199"/>
  <c r="H215" i="199"/>
  <c r="H216" i="199"/>
  <c r="H217" i="199"/>
  <c r="H218" i="199"/>
  <c r="H219" i="199"/>
  <c r="H220" i="199"/>
  <c r="H221" i="199"/>
  <c r="H222" i="199"/>
  <c r="H223" i="199"/>
  <c r="H224" i="199"/>
  <c r="H225" i="199"/>
  <c r="H226" i="199"/>
  <c r="H227" i="199"/>
  <c r="H228" i="199"/>
  <c r="H229" i="199"/>
  <c r="H230" i="199"/>
  <c r="H231" i="199"/>
  <c r="H232" i="199"/>
  <c r="H233" i="199"/>
  <c r="H234" i="199"/>
  <c r="H235" i="199"/>
  <c r="H236" i="199"/>
  <c r="H237" i="199"/>
  <c r="H238" i="199"/>
  <c r="H239" i="199"/>
  <c r="H240" i="199"/>
  <c r="H241" i="199"/>
  <c r="H242" i="199"/>
  <c r="H243" i="199"/>
  <c r="H244" i="199"/>
  <c r="H245" i="199"/>
  <c r="H246" i="199"/>
  <c r="H247" i="199"/>
  <c r="H248" i="199"/>
  <c r="H249" i="199"/>
  <c r="H250" i="199"/>
  <c r="H251" i="199"/>
  <c r="H252" i="199"/>
  <c r="H253" i="199"/>
  <c r="H254" i="199"/>
  <c r="H255" i="199"/>
  <c r="H256" i="199"/>
  <c r="H257" i="199"/>
  <c r="H258" i="199"/>
  <c r="H259" i="199"/>
  <c r="H260" i="199"/>
  <c r="H261" i="199"/>
  <c r="H262" i="199"/>
  <c r="H263" i="199"/>
  <c r="H264" i="199"/>
  <c r="H265" i="199"/>
  <c r="H266" i="199"/>
  <c r="H267" i="199"/>
  <c r="H268" i="199"/>
  <c r="H269" i="199"/>
  <c r="H270" i="199"/>
  <c r="H271" i="199"/>
  <c r="H272" i="199"/>
  <c r="H273" i="199"/>
  <c r="H274" i="199"/>
  <c r="H275" i="199"/>
  <c r="H276" i="199"/>
  <c r="H277" i="199"/>
  <c r="H278" i="199"/>
  <c r="H279" i="199"/>
  <c r="H280" i="199"/>
  <c r="H281" i="199"/>
  <c r="H282" i="199"/>
  <c r="H283" i="199"/>
  <c r="H284" i="199"/>
  <c r="H285" i="199"/>
  <c r="H286" i="199"/>
  <c r="H287" i="199"/>
  <c r="H288" i="199"/>
  <c r="H289" i="199"/>
  <c r="H290" i="199"/>
  <c r="H291" i="199"/>
  <c r="H292" i="199"/>
  <c r="H293" i="199"/>
  <c r="H294" i="199"/>
  <c r="H295" i="199"/>
  <c r="H296" i="199"/>
  <c r="H297" i="199"/>
  <c r="H298" i="199"/>
  <c r="H299" i="199"/>
  <c r="H300" i="199"/>
  <c r="H301" i="199"/>
  <c r="H302" i="199"/>
  <c r="H303" i="199"/>
  <c r="H304" i="199"/>
  <c r="H305" i="199"/>
  <c r="H306" i="199"/>
  <c r="H307" i="199"/>
  <c r="H308" i="199"/>
  <c r="H309" i="199"/>
  <c r="H310" i="199"/>
  <c r="H311" i="199"/>
  <c r="H312" i="199"/>
  <c r="H313" i="199"/>
  <c r="H314" i="199"/>
  <c r="H315" i="199"/>
  <c r="H316" i="199"/>
  <c r="H317" i="199"/>
  <c r="H318" i="199"/>
  <c r="H319" i="199"/>
  <c r="H320" i="199"/>
  <c r="H321" i="199"/>
  <c r="H322" i="199"/>
  <c r="H323" i="199"/>
  <c r="H324" i="199"/>
  <c r="H325" i="199"/>
  <c r="H326" i="199"/>
  <c r="H327" i="199"/>
  <c r="H328" i="199"/>
  <c r="H329" i="199"/>
  <c r="H330" i="199"/>
  <c r="H331" i="199"/>
  <c r="H332" i="199"/>
  <c r="H333" i="199"/>
  <c r="H334" i="199"/>
  <c r="H335" i="199"/>
  <c r="H336" i="199"/>
  <c r="H337" i="199"/>
  <c r="H338" i="199"/>
  <c r="H339" i="199"/>
  <c r="H340" i="199"/>
  <c r="H341" i="199"/>
  <c r="H342" i="199"/>
  <c r="H343" i="199"/>
  <c r="H344" i="199"/>
  <c r="H345" i="199"/>
  <c r="H346" i="199"/>
  <c r="H347" i="199"/>
  <c r="H348" i="199"/>
  <c r="H349" i="199"/>
  <c r="H350" i="199"/>
  <c r="H351" i="199"/>
  <c r="H352" i="199"/>
  <c r="H353" i="199"/>
  <c r="H354" i="199"/>
  <c r="H355" i="199"/>
  <c r="H356" i="199"/>
  <c r="H357" i="199"/>
  <c r="H358" i="199"/>
  <c r="H359" i="199"/>
  <c r="H360" i="199"/>
  <c r="H361" i="199"/>
  <c r="H362" i="199"/>
  <c r="H363" i="199"/>
  <c r="H364" i="199"/>
  <c r="H365" i="199"/>
  <c r="H366" i="199"/>
  <c r="H367" i="199"/>
  <c r="H368" i="199"/>
  <c r="H369" i="199"/>
  <c r="H370" i="199"/>
  <c r="H371" i="199"/>
  <c r="H372" i="199"/>
  <c r="H373" i="199"/>
  <c r="H374" i="199"/>
  <c r="H375" i="199"/>
  <c r="H376" i="199"/>
  <c r="H377" i="199"/>
  <c r="H378" i="199"/>
  <c r="H379" i="199"/>
  <c r="H380" i="199"/>
  <c r="H381" i="199"/>
  <c r="H382" i="199"/>
  <c r="H383" i="199"/>
  <c r="H384" i="199"/>
  <c r="H385" i="199"/>
  <c r="H386" i="199"/>
  <c r="H387" i="199"/>
  <c r="H388" i="199"/>
  <c r="H389" i="199"/>
  <c r="H390" i="199"/>
  <c r="H391" i="199"/>
  <c r="H392" i="199"/>
  <c r="H393" i="199"/>
  <c r="H394" i="199"/>
  <c r="H395" i="199"/>
  <c r="H396" i="199"/>
  <c r="H397" i="199"/>
  <c r="H398" i="199"/>
  <c r="H399" i="199"/>
  <c r="H400" i="199"/>
  <c r="H401" i="199"/>
  <c r="H402" i="199"/>
  <c r="H403" i="199"/>
  <c r="H404" i="199"/>
  <c r="H405" i="199"/>
  <c r="H406" i="199"/>
  <c r="H407" i="199"/>
  <c r="H408" i="199"/>
  <c r="H409" i="199"/>
  <c r="H410" i="199"/>
  <c r="H411" i="199"/>
  <c r="H412" i="199"/>
  <c r="H413" i="199"/>
  <c r="H414" i="199"/>
  <c r="H415" i="199"/>
  <c r="H416" i="199"/>
  <c r="H417" i="199"/>
  <c r="H418" i="199"/>
  <c r="H419" i="199"/>
  <c r="H420" i="199"/>
  <c r="H421" i="199"/>
  <c r="H422" i="199"/>
  <c r="H423" i="199"/>
  <c r="H424" i="199"/>
  <c r="H425" i="199"/>
  <c r="H426" i="199"/>
  <c r="H427" i="199"/>
  <c r="H428" i="199"/>
  <c r="H429" i="199"/>
  <c r="H430" i="199"/>
  <c r="H431" i="199"/>
  <c r="H432" i="199"/>
  <c r="H433" i="199"/>
  <c r="H434" i="199"/>
  <c r="H435" i="199"/>
  <c r="H436" i="199"/>
  <c r="H437" i="199"/>
  <c r="H438" i="199"/>
  <c r="H439" i="199"/>
  <c r="H440" i="199"/>
  <c r="H441" i="199"/>
  <c r="H442" i="199"/>
  <c r="H443" i="199"/>
  <c r="H444" i="199"/>
  <c r="H445" i="199"/>
  <c r="H446" i="199"/>
  <c r="H447" i="199"/>
  <c r="H448" i="199"/>
  <c r="H449" i="199"/>
  <c r="H450" i="199"/>
  <c r="H451" i="199"/>
  <c r="H452" i="199"/>
  <c r="H453" i="199"/>
  <c r="H454" i="199"/>
  <c r="H455" i="199"/>
  <c r="H456" i="199"/>
  <c r="H457" i="199"/>
  <c r="H458" i="199"/>
  <c r="H459" i="199"/>
  <c r="H460" i="199"/>
  <c r="H461" i="199"/>
  <c r="H462" i="199"/>
  <c r="H463" i="199"/>
  <c r="H464" i="199"/>
  <c r="H465" i="199"/>
  <c r="H466" i="199"/>
  <c r="H467" i="199"/>
  <c r="H468" i="199"/>
  <c r="H469" i="199"/>
  <c r="H470" i="199"/>
  <c r="H471" i="199"/>
  <c r="H472" i="199"/>
  <c r="H473" i="199"/>
  <c r="H474" i="199"/>
  <c r="H475" i="199"/>
  <c r="H476" i="199"/>
  <c r="H477" i="199"/>
  <c r="H478" i="199"/>
  <c r="H479" i="199"/>
  <c r="H480" i="199"/>
  <c r="H481" i="199"/>
  <c r="H482" i="199"/>
  <c r="H483" i="199"/>
  <c r="H484" i="199"/>
  <c r="H485" i="199"/>
  <c r="H486" i="199"/>
  <c r="H487" i="199"/>
  <c r="H488" i="199"/>
  <c r="H489" i="199"/>
  <c r="H490" i="199"/>
  <c r="H491" i="199"/>
  <c r="H492" i="199"/>
  <c r="H493" i="199"/>
  <c r="H494" i="199"/>
  <c r="H495" i="199"/>
  <c r="H496" i="199"/>
  <c r="H497" i="199"/>
  <c r="H498" i="199"/>
  <c r="H499" i="199"/>
  <c r="H500" i="199"/>
  <c r="H501" i="199"/>
  <c r="H502" i="199"/>
  <c r="H503" i="199"/>
  <c r="H504" i="199"/>
  <c r="H505" i="199"/>
  <c r="H506" i="199"/>
  <c r="H507" i="199"/>
  <c r="H508" i="199"/>
  <c r="H509" i="199"/>
  <c r="H510" i="199"/>
  <c r="H511" i="199"/>
  <c r="H512" i="199"/>
  <c r="H513" i="199"/>
  <c r="H514" i="199"/>
  <c r="H515" i="199"/>
  <c r="H516" i="199"/>
  <c r="H517" i="199"/>
  <c r="H518" i="199"/>
  <c r="H519" i="199"/>
  <c r="H520" i="199"/>
  <c r="H521" i="199"/>
  <c r="H522" i="199"/>
  <c r="H523" i="199"/>
  <c r="H524" i="199"/>
  <c r="H525" i="199"/>
  <c r="H526" i="199"/>
  <c r="H527" i="199"/>
  <c r="H528" i="199"/>
  <c r="H529" i="199"/>
  <c r="H530" i="199"/>
  <c r="H531" i="199"/>
  <c r="H532" i="199"/>
  <c r="H533" i="199"/>
  <c r="H534" i="199"/>
  <c r="H535" i="199"/>
  <c r="H536" i="199"/>
  <c r="H537" i="199"/>
  <c r="H538" i="199"/>
  <c r="H539" i="199"/>
  <c r="H540" i="199"/>
  <c r="H541" i="199"/>
  <c r="H542" i="199"/>
  <c r="H543" i="199"/>
  <c r="H544" i="199"/>
  <c r="H545" i="199"/>
  <c r="H546" i="199"/>
  <c r="H547" i="199"/>
  <c r="H548" i="199"/>
  <c r="H549" i="199"/>
  <c r="H550" i="199"/>
  <c r="H551" i="199"/>
  <c r="H552" i="199"/>
  <c r="H553" i="199"/>
  <c r="H554" i="199"/>
  <c r="H555" i="199"/>
  <c r="H556" i="199"/>
  <c r="H557" i="199"/>
  <c r="H558" i="199"/>
  <c r="H559" i="199"/>
  <c r="H560" i="199"/>
  <c r="H561" i="199"/>
  <c r="H562" i="199"/>
  <c r="H563" i="199"/>
  <c r="H564" i="199"/>
  <c r="H565" i="199"/>
  <c r="H566" i="199"/>
  <c r="H567" i="199"/>
  <c r="H568" i="199"/>
  <c r="H569" i="199"/>
  <c r="H570" i="199"/>
  <c r="H571" i="199"/>
  <c r="H572" i="199"/>
  <c r="H573" i="199"/>
  <c r="H574" i="199"/>
  <c r="H575" i="199"/>
  <c r="H576" i="199"/>
  <c r="H577" i="199"/>
  <c r="H578" i="199"/>
  <c r="H579" i="199"/>
  <c r="H580" i="199"/>
  <c r="H581" i="199"/>
  <c r="H582" i="199"/>
  <c r="H583" i="199"/>
  <c r="H584" i="199"/>
  <c r="H585" i="199"/>
  <c r="H586" i="199"/>
  <c r="H587" i="199"/>
  <c r="H588" i="199"/>
  <c r="H589" i="199"/>
  <c r="H590" i="199"/>
  <c r="H591" i="199"/>
  <c r="H592" i="199"/>
  <c r="H593" i="199"/>
  <c r="H594" i="199"/>
  <c r="H595" i="199"/>
  <c r="H596" i="199"/>
  <c r="H597" i="199"/>
  <c r="H598" i="199"/>
  <c r="H599" i="199"/>
  <c r="H600" i="199"/>
  <c r="H601" i="199"/>
  <c r="H602" i="199"/>
  <c r="H603" i="199"/>
  <c r="H604" i="199"/>
  <c r="H605" i="199"/>
  <c r="H606" i="199"/>
  <c r="H607" i="199"/>
  <c r="H608" i="199"/>
  <c r="H609" i="199"/>
  <c r="H610" i="199"/>
  <c r="H611" i="199"/>
  <c r="H612" i="199"/>
  <c r="H613" i="199"/>
  <c r="H614" i="199"/>
  <c r="H615" i="199"/>
  <c r="H616" i="199"/>
  <c r="H617" i="199"/>
  <c r="H618" i="199"/>
  <c r="H619" i="199"/>
  <c r="H620" i="199"/>
  <c r="H621" i="199"/>
  <c r="H622" i="199"/>
  <c r="H623" i="199"/>
  <c r="H624" i="199"/>
  <c r="H625" i="199"/>
  <c r="H626" i="199"/>
  <c r="H627" i="199"/>
  <c r="H628" i="199"/>
  <c r="H629" i="199"/>
  <c r="H630" i="199"/>
  <c r="H631" i="199"/>
  <c r="H632" i="199"/>
  <c r="H633" i="199"/>
  <c r="H634" i="199"/>
  <c r="H635" i="199"/>
  <c r="H636" i="199"/>
  <c r="H637" i="199"/>
  <c r="H638" i="199"/>
  <c r="H639" i="199"/>
  <c r="H640" i="199"/>
  <c r="H641" i="199"/>
  <c r="H642" i="199"/>
  <c r="H643" i="199"/>
  <c r="H644" i="199"/>
  <c r="H645" i="199"/>
  <c r="H646" i="199"/>
  <c r="H647" i="199"/>
  <c r="H648" i="199"/>
  <c r="H649" i="199"/>
  <c r="H650" i="199"/>
  <c r="H651" i="199"/>
  <c r="H652" i="199"/>
  <c r="H653" i="199"/>
  <c r="H654" i="199"/>
  <c r="H655" i="199"/>
  <c r="H656" i="199"/>
  <c r="H657" i="199"/>
  <c r="H658" i="199"/>
  <c r="H659" i="199"/>
  <c r="H660" i="199"/>
  <c r="H661" i="199"/>
  <c r="H662" i="199"/>
  <c r="H663" i="199"/>
  <c r="H664" i="199"/>
  <c r="H665" i="199"/>
  <c r="H666" i="199"/>
  <c r="H667" i="199"/>
  <c r="H668" i="199"/>
  <c r="H669" i="199"/>
  <c r="H670" i="199"/>
  <c r="H671" i="199"/>
  <c r="H672" i="199"/>
  <c r="H673" i="199"/>
  <c r="H674" i="199"/>
  <c r="H675" i="199"/>
  <c r="H676" i="199"/>
  <c r="H677" i="199"/>
  <c r="H678" i="199"/>
  <c r="H679" i="199"/>
  <c r="H680" i="199"/>
  <c r="H681" i="199"/>
  <c r="H682" i="199"/>
  <c r="H683" i="199"/>
  <c r="H684" i="199"/>
  <c r="H685" i="199"/>
  <c r="H686" i="199"/>
  <c r="H687" i="199"/>
  <c r="H688" i="199"/>
  <c r="H689" i="199"/>
  <c r="H690" i="199"/>
  <c r="H691" i="199"/>
  <c r="H692" i="199"/>
  <c r="H693" i="199"/>
  <c r="H694" i="199"/>
  <c r="H695" i="199"/>
  <c r="H696" i="199"/>
  <c r="H697" i="199"/>
  <c r="H698" i="199"/>
  <c r="H699" i="199"/>
  <c r="H700" i="199"/>
  <c r="H701" i="199"/>
  <c r="H702" i="199"/>
  <c r="H703" i="199"/>
  <c r="H704" i="199"/>
  <c r="H705" i="199"/>
  <c r="H706" i="199"/>
  <c r="H707" i="199"/>
  <c r="H708" i="199"/>
  <c r="H709" i="199"/>
  <c r="H710" i="199"/>
  <c r="H711" i="199"/>
  <c r="H712" i="199"/>
  <c r="H713" i="199"/>
  <c r="H714" i="199"/>
  <c r="H715" i="199"/>
  <c r="H716" i="199"/>
  <c r="H717" i="199"/>
  <c r="H718" i="199"/>
  <c r="H719" i="199"/>
  <c r="H720" i="199"/>
  <c r="H721" i="199"/>
  <c r="H722" i="199"/>
  <c r="H723" i="199"/>
  <c r="H724" i="199"/>
  <c r="H725" i="199"/>
  <c r="H726" i="199"/>
  <c r="H727" i="199"/>
  <c r="H728" i="199"/>
  <c r="H729" i="199"/>
  <c r="H730" i="199"/>
  <c r="H731" i="199"/>
  <c r="H732" i="199"/>
  <c r="H733" i="199"/>
  <c r="H734" i="199"/>
  <c r="H735" i="199"/>
  <c r="H736" i="199"/>
  <c r="H737" i="199"/>
  <c r="H738" i="199"/>
  <c r="H739" i="199"/>
  <c r="H740" i="199"/>
  <c r="H741" i="199"/>
  <c r="H742" i="199"/>
  <c r="H743" i="199"/>
  <c r="H744" i="199"/>
  <c r="H745" i="199"/>
  <c r="H746" i="199"/>
  <c r="H747" i="199"/>
  <c r="H748" i="199"/>
  <c r="H749" i="199"/>
  <c r="H750" i="199"/>
  <c r="H751" i="199"/>
  <c r="H752" i="199"/>
  <c r="H753" i="199"/>
  <c r="H754" i="199"/>
  <c r="H755" i="199"/>
  <c r="H756" i="199"/>
  <c r="H757" i="199"/>
  <c r="H758" i="199"/>
  <c r="H759" i="199"/>
  <c r="H760" i="199"/>
  <c r="H761" i="199"/>
  <c r="H762" i="199"/>
  <c r="H763" i="199"/>
  <c r="H764" i="199"/>
  <c r="H765" i="199"/>
  <c r="H766" i="199"/>
  <c r="H767" i="199"/>
  <c r="H768" i="199"/>
  <c r="H769" i="199"/>
  <c r="H770" i="199"/>
  <c r="H771" i="199"/>
  <c r="H772" i="199"/>
  <c r="H773" i="199"/>
  <c r="H774" i="199"/>
  <c r="H775" i="199"/>
  <c r="H776" i="199"/>
  <c r="H777" i="199"/>
  <c r="H778" i="199"/>
  <c r="H779" i="199"/>
  <c r="H780" i="199"/>
  <c r="H781" i="199"/>
  <c r="H782" i="199"/>
  <c r="H783" i="199"/>
  <c r="H784" i="199"/>
  <c r="H785" i="199"/>
  <c r="H786" i="199"/>
  <c r="H787" i="199"/>
  <c r="H788" i="199"/>
  <c r="H789" i="199"/>
  <c r="H790" i="199"/>
  <c r="H791" i="199"/>
  <c r="H792" i="199"/>
  <c r="H793" i="199"/>
  <c r="H794" i="199"/>
  <c r="H795" i="199"/>
  <c r="H796" i="199"/>
  <c r="H797" i="199"/>
  <c r="H798" i="199"/>
  <c r="H799" i="199"/>
  <c r="H800" i="199"/>
  <c r="H801" i="199"/>
  <c r="H802" i="199"/>
  <c r="H803" i="199"/>
  <c r="H804" i="199"/>
  <c r="H805" i="199"/>
  <c r="H806" i="199"/>
  <c r="H807" i="199"/>
  <c r="H808" i="199"/>
  <c r="H809" i="199"/>
  <c r="H810" i="199"/>
  <c r="H811" i="199"/>
  <c r="H812" i="199"/>
  <c r="H813" i="199"/>
  <c r="H814" i="199"/>
  <c r="H815" i="199"/>
  <c r="H816" i="199"/>
  <c r="H817" i="199"/>
  <c r="H818" i="199"/>
  <c r="H819" i="199"/>
  <c r="H820" i="199"/>
  <c r="H821" i="199"/>
  <c r="H822" i="199"/>
  <c r="H823" i="199"/>
  <c r="H824" i="199"/>
  <c r="H825" i="199"/>
  <c r="H826" i="199"/>
  <c r="H827" i="199"/>
  <c r="H828" i="199"/>
  <c r="H829" i="199"/>
  <c r="H830" i="199"/>
  <c r="H831" i="199"/>
  <c r="H832" i="199"/>
  <c r="H833" i="199"/>
  <c r="H834" i="199"/>
  <c r="H835" i="199"/>
  <c r="H836" i="199"/>
  <c r="H837" i="199"/>
  <c r="H838" i="199"/>
  <c r="H839" i="199"/>
  <c r="H840" i="199"/>
  <c r="H841" i="199"/>
  <c r="H842" i="199"/>
  <c r="H843" i="199"/>
  <c r="H844" i="199"/>
  <c r="H845" i="199"/>
  <c r="H846" i="199"/>
  <c r="H847" i="199"/>
  <c r="H848" i="199"/>
  <c r="H849" i="199"/>
  <c r="H850" i="199"/>
  <c r="H851" i="199"/>
  <c r="H852" i="199"/>
  <c r="H853" i="199"/>
  <c r="H854" i="199"/>
  <c r="H855" i="199"/>
  <c r="H856" i="199"/>
  <c r="H857" i="199"/>
  <c r="H858" i="199"/>
  <c r="H859" i="199"/>
  <c r="H860" i="199"/>
  <c r="H861" i="199"/>
  <c r="H862" i="199"/>
  <c r="H863" i="199"/>
  <c r="H864" i="199"/>
  <c r="H865" i="199"/>
  <c r="H866" i="199"/>
  <c r="H867" i="199"/>
  <c r="H868" i="199"/>
  <c r="H869" i="199"/>
  <c r="H870" i="199"/>
  <c r="H871" i="199"/>
  <c r="H872" i="199"/>
  <c r="H873" i="199"/>
  <c r="H874" i="199"/>
  <c r="H875" i="199"/>
  <c r="H876" i="199"/>
  <c r="H877" i="199"/>
  <c r="H878" i="199"/>
  <c r="H879" i="199"/>
  <c r="H880" i="199"/>
  <c r="H881" i="199"/>
  <c r="H882" i="199"/>
  <c r="H883" i="199"/>
  <c r="H884" i="199"/>
  <c r="H885" i="199"/>
  <c r="H886" i="199"/>
  <c r="H887" i="199"/>
  <c r="H888" i="199"/>
  <c r="H889" i="199"/>
  <c r="H890" i="199"/>
  <c r="H891" i="199"/>
  <c r="H892" i="199"/>
  <c r="H893" i="199"/>
  <c r="H894" i="199"/>
  <c r="H895" i="199"/>
  <c r="H896" i="199"/>
  <c r="H897" i="199"/>
  <c r="H898" i="199"/>
  <c r="H899" i="199"/>
  <c r="H900" i="199"/>
  <c r="H901" i="199"/>
  <c r="H902" i="199"/>
  <c r="H903" i="199"/>
  <c r="H904" i="199"/>
  <c r="H905" i="199"/>
  <c r="H906" i="199"/>
  <c r="H907" i="199"/>
  <c r="H908" i="199"/>
  <c r="H909" i="199"/>
  <c r="H910" i="199"/>
  <c r="H911" i="199"/>
  <c r="H912" i="199"/>
  <c r="H913" i="199"/>
  <c r="H914" i="199"/>
  <c r="H915" i="199"/>
  <c r="H916" i="199"/>
  <c r="H917" i="199"/>
  <c r="H918" i="199"/>
  <c r="H919" i="199"/>
  <c r="H920" i="199"/>
  <c r="H921" i="199"/>
  <c r="H922" i="199"/>
  <c r="H923" i="199"/>
  <c r="H924" i="199"/>
  <c r="H925" i="199"/>
  <c r="H926" i="199"/>
  <c r="H927" i="199"/>
  <c r="H928" i="199"/>
  <c r="H929" i="199"/>
  <c r="H930" i="199"/>
  <c r="H931" i="199"/>
  <c r="H932" i="199"/>
  <c r="H933" i="199"/>
  <c r="H934" i="199"/>
  <c r="H935" i="199"/>
  <c r="H936" i="199"/>
  <c r="H937" i="199"/>
  <c r="H938" i="199"/>
  <c r="H939" i="199"/>
  <c r="H940" i="199"/>
  <c r="H941" i="199"/>
  <c r="H942" i="199"/>
  <c r="H943" i="199"/>
  <c r="H944" i="199"/>
  <c r="H945" i="199"/>
  <c r="H946" i="199"/>
  <c r="H947" i="199"/>
  <c r="H948" i="199"/>
  <c r="H949" i="199"/>
  <c r="H950" i="199"/>
  <c r="H951" i="199"/>
  <c r="H952" i="199"/>
  <c r="H953" i="199"/>
  <c r="H954" i="199"/>
  <c r="H955" i="199"/>
  <c r="H956" i="199"/>
  <c r="H957" i="199"/>
  <c r="H958" i="199"/>
  <c r="H959" i="199"/>
  <c r="H960" i="199"/>
  <c r="H961" i="199"/>
  <c r="H962" i="199"/>
  <c r="H963" i="199"/>
  <c r="H964" i="199"/>
  <c r="H965" i="199"/>
  <c r="H966" i="199"/>
  <c r="H967" i="199"/>
  <c r="H968" i="199"/>
  <c r="H969" i="199"/>
  <c r="H970" i="199"/>
  <c r="H971" i="199"/>
  <c r="H972" i="199"/>
  <c r="H973" i="199"/>
  <c r="H974" i="199"/>
  <c r="H975" i="199"/>
  <c r="H976" i="199"/>
  <c r="H977" i="199"/>
  <c r="H978" i="199"/>
  <c r="H979" i="199"/>
  <c r="H980" i="199"/>
  <c r="H981" i="199"/>
  <c r="H982" i="199"/>
  <c r="H983" i="199"/>
  <c r="H984" i="199"/>
  <c r="H985" i="199"/>
  <c r="H986" i="199"/>
  <c r="H987" i="199"/>
  <c r="H988" i="199"/>
  <c r="H989" i="199"/>
  <c r="H990" i="199"/>
  <c r="H991" i="199"/>
  <c r="H992" i="199"/>
  <c r="H993" i="199"/>
  <c r="H994" i="199"/>
  <c r="H995" i="199"/>
  <c r="H996" i="199"/>
  <c r="H997" i="199"/>
  <c r="H998" i="199"/>
  <c r="H999" i="199"/>
  <c r="H1000" i="199"/>
  <c r="H1001" i="199"/>
  <c r="H1002" i="199"/>
  <c r="H1003" i="199"/>
  <c r="H1004" i="199"/>
  <c r="H1005" i="199"/>
  <c r="H1006" i="199"/>
  <c r="H1007" i="199"/>
  <c r="H1008" i="199"/>
  <c r="H1009" i="199"/>
  <c r="H1010" i="199"/>
  <c r="H1011" i="199"/>
  <c r="H1012" i="199"/>
  <c r="H1013" i="199"/>
  <c r="H1014" i="199"/>
  <c r="H1015" i="199"/>
  <c r="H1016" i="199"/>
  <c r="H1017" i="199"/>
  <c r="H1018" i="199"/>
  <c r="H1019" i="199"/>
  <c r="H1020" i="199"/>
  <c r="H1021" i="199"/>
  <c r="H1022" i="199"/>
  <c r="H1023" i="199"/>
  <c r="H1024" i="199"/>
  <c r="H1025" i="199"/>
  <c r="H1026" i="199"/>
  <c r="H1027" i="199"/>
  <c r="H1028" i="199"/>
  <c r="H1029" i="199"/>
  <c r="H1030" i="199"/>
  <c r="H1031" i="199"/>
  <c r="H1032" i="199"/>
  <c r="H1033" i="199"/>
  <c r="H1034" i="199"/>
  <c r="H1035" i="199"/>
  <c r="H1036" i="199"/>
  <c r="H1037" i="199"/>
  <c r="H1038" i="199"/>
  <c r="H1039" i="199"/>
  <c r="H1040" i="199"/>
  <c r="H1041" i="199"/>
  <c r="H1042" i="199"/>
  <c r="H1043" i="199"/>
  <c r="H1044" i="199"/>
  <c r="H1045" i="199"/>
  <c r="H1046" i="199"/>
  <c r="H1047" i="199"/>
  <c r="H1048" i="199"/>
  <c r="H1049" i="199"/>
  <c r="H1050" i="199"/>
  <c r="H1051" i="199"/>
  <c r="H1052" i="199"/>
  <c r="H1053" i="199"/>
  <c r="H1054" i="199"/>
  <c r="H1055" i="199"/>
  <c r="H1056" i="199"/>
  <c r="H1057" i="199"/>
  <c r="H1058" i="199"/>
  <c r="H1059" i="199"/>
  <c r="H1060" i="199"/>
  <c r="H1061" i="199"/>
  <c r="H1062" i="199"/>
  <c r="H1063" i="199"/>
  <c r="H1064" i="199"/>
  <c r="H1065" i="199"/>
  <c r="H1066" i="199"/>
  <c r="H1067" i="199"/>
  <c r="H1068" i="199"/>
  <c r="H1069" i="199"/>
  <c r="H1070" i="199"/>
  <c r="H1071" i="199"/>
  <c r="H1072" i="199"/>
  <c r="H1073" i="199"/>
  <c r="H1074" i="199"/>
  <c r="H1075" i="199"/>
  <c r="H1076" i="199"/>
  <c r="H1077" i="199"/>
  <c r="H1078" i="199"/>
  <c r="H1079" i="199"/>
  <c r="H1080" i="199"/>
  <c r="H1081" i="199"/>
  <c r="H1082" i="199"/>
  <c r="H1083" i="199"/>
  <c r="H1084" i="199"/>
  <c r="H1085" i="199"/>
  <c r="H1086" i="199"/>
  <c r="H1087" i="199"/>
  <c r="H1088" i="199"/>
  <c r="H1089" i="199"/>
  <c r="H1090" i="199"/>
  <c r="H1091" i="199"/>
  <c r="H1092" i="199"/>
  <c r="H1093" i="199"/>
  <c r="H1094" i="199"/>
  <c r="H1095" i="199"/>
  <c r="H1096" i="199"/>
  <c r="H1097" i="199"/>
  <c r="H1098" i="199"/>
  <c r="H1099" i="199"/>
  <c r="H1100" i="199"/>
  <c r="H1101" i="199"/>
  <c r="H1102" i="199"/>
  <c r="H1103" i="199"/>
  <c r="H1104" i="199"/>
  <c r="H1105" i="199"/>
  <c r="H1106" i="199"/>
  <c r="H1107" i="199"/>
  <c r="H1108" i="199"/>
  <c r="H1109" i="199"/>
  <c r="H1110" i="199"/>
  <c r="H1111" i="199"/>
  <c r="H1112" i="199"/>
  <c r="H1113" i="199"/>
  <c r="H1114" i="199"/>
  <c r="H1115" i="199"/>
  <c r="H1116" i="199"/>
  <c r="H1117" i="199"/>
  <c r="H1118" i="199"/>
  <c r="H1119" i="199"/>
  <c r="H1120" i="199"/>
  <c r="H1121" i="199"/>
  <c r="H1122" i="199"/>
  <c r="H1123" i="199"/>
  <c r="H1124" i="199"/>
  <c r="H1125" i="199"/>
  <c r="H1126" i="199"/>
  <c r="H1127" i="199"/>
  <c r="H1128" i="199"/>
  <c r="H1129" i="199"/>
  <c r="H1130" i="199"/>
  <c r="H1131" i="199"/>
  <c r="H1132" i="199"/>
  <c r="H1133" i="199"/>
  <c r="H1134" i="199"/>
  <c r="H1135" i="199"/>
  <c r="H1136" i="199"/>
  <c r="H1137" i="199"/>
  <c r="H1138" i="199"/>
  <c r="H1139" i="199"/>
  <c r="H1140" i="199"/>
  <c r="H1141" i="199"/>
  <c r="H1142" i="199"/>
  <c r="H1143" i="199"/>
  <c r="H1144" i="199"/>
  <c r="H1145" i="199"/>
  <c r="H1146" i="199"/>
  <c r="H1147" i="199"/>
  <c r="H1148" i="199"/>
  <c r="H1149" i="199"/>
  <c r="H1150" i="199"/>
  <c r="H1151" i="199"/>
  <c r="H1152" i="199"/>
  <c r="H1153" i="199"/>
  <c r="H1154" i="199"/>
  <c r="H1155" i="199"/>
  <c r="H1156" i="199"/>
  <c r="H1157" i="199"/>
  <c r="H1158" i="199"/>
  <c r="H1159" i="199"/>
  <c r="H1160" i="199"/>
  <c r="H1161" i="199"/>
  <c r="H1162" i="199"/>
  <c r="H1163" i="199"/>
  <c r="H1164" i="199"/>
  <c r="H1165" i="199"/>
  <c r="H1166" i="199"/>
  <c r="H1167" i="199"/>
  <c r="H1168" i="199"/>
  <c r="H1169" i="199"/>
  <c r="H1170" i="199"/>
  <c r="H1171" i="199"/>
  <c r="H1172" i="199"/>
  <c r="H1173" i="199"/>
  <c r="H1174" i="199"/>
  <c r="H1175" i="199"/>
  <c r="H1176" i="199"/>
  <c r="H1177" i="199"/>
  <c r="H1178" i="199"/>
  <c r="H1179" i="199"/>
  <c r="H1180" i="199"/>
  <c r="H1181" i="199"/>
  <c r="H1182" i="199"/>
  <c r="H1183" i="199"/>
  <c r="H1184" i="199"/>
  <c r="H1185" i="199"/>
  <c r="H1186" i="199"/>
  <c r="H1187" i="199"/>
  <c r="H1188" i="199"/>
  <c r="H1189" i="199"/>
  <c r="H1190" i="199"/>
  <c r="H1191" i="199"/>
  <c r="H1192" i="199"/>
  <c r="H1193" i="199"/>
  <c r="H1194" i="199"/>
  <c r="H1195" i="199"/>
  <c r="H1196" i="199"/>
  <c r="H1197" i="199"/>
  <c r="H1198" i="199"/>
  <c r="H1199" i="199"/>
  <c r="H1200" i="199"/>
  <c r="H1201" i="199"/>
  <c r="H1202" i="199"/>
  <c r="H1203" i="199"/>
  <c r="H1204" i="199"/>
  <c r="H1205" i="199"/>
  <c r="H1206" i="199"/>
  <c r="H1207" i="199"/>
  <c r="H1208" i="199"/>
  <c r="H1209" i="199"/>
  <c r="H1210" i="199"/>
  <c r="H1211" i="199"/>
  <c r="H1212" i="199"/>
  <c r="H1213" i="199"/>
  <c r="H1214" i="199"/>
  <c r="H1215" i="199"/>
  <c r="H1216" i="199"/>
  <c r="H1217" i="199"/>
  <c r="H1218" i="199"/>
  <c r="H1219" i="199"/>
  <c r="H1220" i="199"/>
  <c r="H1221" i="199"/>
  <c r="H1222" i="199"/>
  <c r="H1223" i="199"/>
  <c r="H1224" i="199"/>
  <c r="H1225" i="199"/>
  <c r="H1226" i="199"/>
  <c r="H1227" i="199"/>
  <c r="H1228" i="199"/>
  <c r="H1229" i="199"/>
  <c r="H1230" i="199"/>
  <c r="H1231" i="199"/>
  <c r="H1232" i="199"/>
  <c r="H1233" i="199"/>
  <c r="H1234" i="199"/>
  <c r="H1235" i="199"/>
  <c r="H1236" i="199"/>
  <c r="H1237" i="199"/>
  <c r="H1238" i="199"/>
  <c r="H1239" i="199"/>
  <c r="H1240" i="199"/>
  <c r="H1241" i="199"/>
  <c r="H1242" i="199"/>
  <c r="H1243" i="199"/>
  <c r="H1244" i="199"/>
  <c r="H1245" i="199"/>
  <c r="H1246" i="199"/>
  <c r="H1247" i="199"/>
  <c r="H1248" i="199"/>
  <c r="H1249" i="199"/>
  <c r="H1250" i="199"/>
  <c r="H1251" i="199"/>
  <c r="H1252" i="199"/>
  <c r="H1253" i="199"/>
  <c r="H1254" i="199"/>
  <c r="H1255" i="199"/>
  <c r="H1256" i="199"/>
  <c r="H1257" i="199"/>
  <c r="H1258" i="199"/>
  <c r="H1259" i="199"/>
  <c r="H1260" i="199"/>
  <c r="H1261" i="199"/>
  <c r="H1262" i="199"/>
  <c r="H1263" i="199"/>
  <c r="H1264" i="199"/>
  <c r="H1265" i="199"/>
  <c r="H1266" i="199"/>
  <c r="H1267" i="199"/>
  <c r="H1268" i="199"/>
  <c r="H1269" i="199"/>
  <c r="H1270" i="199"/>
  <c r="H1271" i="199"/>
  <c r="H1272" i="199"/>
  <c r="H1273" i="199"/>
  <c r="H1274" i="199"/>
  <c r="H1275" i="199"/>
  <c r="H1276" i="199"/>
  <c r="H1277" i="199"/>
  <c r="H1278" i="199"/>
  <c r="H1279" i="199"/>
  <c r="H1280" i="199"/>
  <c r="H1281" i="199"/>
  <c r="H1282" i="199"/>
  <c r="H1283" i="199"/>
  <c r="H1284" i="199"/>
  <c r="H1285" i="199"/>
  <c r="H1286" i="199"/>
  <c r="H1287" i="199"/>
  <c r="H1288" i="199"/>
  <c r="H1289" i="199"/>
  <c r="H1290" i="199"/>
  <c r="H1291" i="199"/>
  <c r="H1292" i="199"/>
  <c r="H1293" i="199"/>
  <c r="H1294" i="199"/>
  <c r="H1295" i="199"/>
  <c r="H1296" i="199"/>
  <c r="H1297" i="199"/>
  <c r="H1298" i="199"/>
  <c r="H1299" i="199"/>
  <c r="H1300" i="199"/>
  <c r="H1301" i="199"/>
  <c r="H1302" i="199"/>
  <c r="H1303" i="199"/>
  <c r="H1304" i="199"/>
  <c r="H1305" i="199"/>
  <c r="H1306" i="199"/>
  <c r="H1307" i="199"/>
  <c r="H1308" i="199"/>
  <c r="H1309" i="199"/>
  <c r="H1310" i="199"/>
  <c r="H1311" i="199"/>
  <c r="H1312" i="199"/>
  <c r="H1313" i="199"/>
  <c r="H1314" i="199"/>
  <c r="H1315" i="199"/>
  <c r="H1316" i="199"/>
  <c r="H1317" i="199"/>
  <c r="H1318" i="199"/>
  <c r="H1319" i="199"/>
  <c r="H1320" i="199"/>
  <c r="H1321" i="199"/>
  <c r="H1322" i="199"/>
  <c r="H1323" i="199"/>
  <c r="H1324" i="199"/>
  <c r="H1325" i="199"/>
  <c r="H1326" i="199"/>
  <c r="H1327" i="199"/>
  <c r="H1328" i="199"/>
  <c r="H1329" i="199"/>
  <c r="H1330" i="199"/>
  <c r="H1331" i="199"/>
  <c r="H1332" i="199"/>
  <c r="H1333" i="199"/>
  <c r="H1334" i="199"/>
  <c r="H1335" i="199"/>
  <c r="H1336" i="199"/>
  <c r="H1337" i="199"/>
  <c r="H1338" i="199"/>
  <c r="H1339" i="199"/>
  <c r="H1340" i="199"/>
  <c r="H1341" i="199"/>
  <c r="H1342" i="199"/>
  <c r="H1343" i="199"/>
  <c r="H1344" i="199"/>
  <c r="H1345" i="199"/>
  <c r="H1346" i="199"/>
  <c r="H1347" i="199"/>
  <c r="H1348" i="199"/>
  <c r="H1349" i="199"/>
  <c r="H1350" i="199"/>
  <c r="H1351" i="199"/>
  <c r="H1352" i="199"/>
  <c r="H1353" i="199"/>
  <c r="H1354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8" i="199"/>
  <c r="H1559" i="199"/>
  <c r="H1560" i="199"/>
  <c r="H1561" i="199"/>
  <c r="H1562" i="199"/>
  <c r="H1563" i="199"/>
  <c r="H1564" i="199"/>
  <c r="H1565" i="199"/>
  <c r="H1566" i="199"/>
  <c r="H1567" i="199"/>
  <c r="H1568" i="199"/>
  <c r="H1569" i="199"/>
  <c r="H1570" i="199"/>
  <c r="H1571" i="199"/>
  <c r="H1572" i="199"/>
  <c r="H1573" i="199"/>
  <c r="H1574" i="199"/>
  <c r="H1575" i="199"/>
  <c r="H1576" i="199"/>
  <c r="H1577" i="199"/>
  <c r="H1578" i="199"/>
  <c r="H1579" i="199"/>
  <c r="H1580" i="199"/>
  <c r="H1581" i="199"/>
  <c r="H1582" i="199"/>
  <c r="H1583" i="199"/>
  <c r="H1584" i="199"/>
  <c r="H1585" i="199"/>
  <c r="H1586" i="199"/>
  <c r="H1587" i="199"/>
  <c r="H1588" i="199"/>
  <c r="H1589" i="199"/>
  <c r="H1590" i="199"/>
  <c r="H1591" i="199"/>
  <c r="H1592" i="199"/>
  <c r="H1593" i="199"/>
  <c r="H1594" i="199"/>
  <c r="H1595" i="199"/>
  <c r="H1596" i="199"/>
  <c r="H1597" i="199"/>
  <c r="H1598" i="199"/>
  <c r="H1599" i="199"/>
  <c r="H1600" i="199"/>
  <c r="H1601" i="199"/>
  <c r="H1602" i="199"/>
  <c r="H1603" i="199"/>
  <c r="H1604" i="199"/>
  <c r="H1605" i="199"/>
  <c r="H1606" i="199"/>
  <c r="H1607" i="199"/>
  <c r="H1608" i="199"/>
  <c r="H1609" i="199"/>
  <c r="H1610" i="199"/>
  <c r="H1611" i="199"/>
  <c r="H1612" i="199"/>
  <c r="H1613" i="199"/>
  <c r="H1614" i="199"/>
  <c r="H1615" i="199"/>
  <c r="H1616" i="199"/>
  <c r="H1617" i="199"/>
  <c r="H1618" i="199"/>
  <c r="H1619" i="199"/>
  <c r="H1620" i="199"/>
  <c r="H1621" i="199"/>
  <c r="H1622" i="199"/>
  <c r="H1623" i="199"/>
  <c r="H1624" i="199"/>
  <c r="H1625" i="199"/>
  <c r="H1626" i="199"/>
  <c r="H1627" i="199"/>
  <c r="H1628" i="199"/>
  <c r="H1629" i="199"/>
  <c r="H1630" i="199"/>
  <c r="H1631" i="199"/>
  <c r="H1632" i="199"/>
  <c r="H1633" i="199"/>
  <c r="H1634" i="199"/>
  <c r="H1635" i="199"/>
  <c r="H1636" i="199"/>
  <c r="H1637" i="199"/>
  <c r="H1638" i="199"/>
  <c r="H1639" i="199"/>
  <c r="H1640" i="199"/>
  <c r="H1641" i="199"/>
  <c r="H1642" i="199"/>
  <c r="H1643" i="199"/>
  <c r="H1644" i="199"/>
  <c r="H1645" i="199"/>
  <c r="H1646" i="199"/>
  <c r="H1647" i="199"/>
  <c r="H1648" i="199"/>
  <c r="H1649" i="199"/>
  <c r="H1650" i="199"/>
  <c r="H1651" i="199"/>
  <c r="H1652" i="199"/>
  <c r="H1653" i="199"/>
  <c r="H1654" i="199"/>
  <c r="H1655" i="199"/>
  <c r="H1656" i="199"/>
  <c r="H1657" i="199"/>
  <c r="H1658" i="199"/>
  <c r="H1659" i="199"/>
  <c r="H1660" i="199"/>
  <c r="H1661" i="199"/>
  <c r="H1662" i="199"/>
  <c r="H1663" i="199"/>
  <c r="H1664" i="199"/>
  <c r="H1665" i="199"/>
  <c r="H1666" i="199"/>
  <c r="H1667" i="199"/>
  <c r="H1668" i="199"/>
  <c r="H1669" i="199"/>
  <c r="H1670" i="199"/>
  <c r="H1671" i="199"/>
  <c r="H1672" i="199"/>
  <c r="H1673" i="199"/>
  <c r="H1674" i="199"/>
  <c r="H1675" i="199"/>
  <c r="H1676" i="199"/>
  <c r="H1677" i="199"/>
  <c r="H1678" i="199"/>
  <c r="H1679" i="199"/>
  <c r="H1680" i="199"/>
  <c r="H1681" i="199"/>
  <c r="H1682" i="199"/>
  <c r="H1683" i="199"/>
  <c r="H1684" i="199"/>
  <c r="H1685" i="199"/>
  <c r="H1686" i="199"/>
  <c r="H1687" i="199"/>
  <c r="H1688" i="199"/>
  <c r="H1689" i="199"/>
  <c r="H1690" i="199"/>
  <c r="H1691" i="199"/>
  <c r="H1692" i="199"/>
  <c r="H1693" i="199"/>
  <c r="H1694" i="199"/>
  <c r="H1695" i="199"/>
  <c r="H1696" i="199"/>
  <c r="H1697" i="199"/>
  <c r="H1698" i="199"/>
  <c r="H1699" i="199"/>
  <c r="H1700" i="199"/>
  <c r="H1701" i="199"/>
  <c r="H1702" i="199"/>
  <c r="H1703" i="199"/>
  <c r="H1704" i="199"/>
  <c r="H1705" i="199"/>
  <c r="H1706" i="199"/>
  <c r="H1707" i="199"/>
  <c r="H1708" i="199"/>
  <c r="H1709" i="199"/>
  <c r="H1710" i="199"/>
  <c r="H1711" i="199"/>
  <c r="H1712" i="199"/>
  <c r="H1713" i="199"/>
  <c r="H1714" i="199"/>
  <c r="H1715" i="199"/>
  <c r="H1716" i="199"/>
  <c r="H1717" i="199"/>
  <c r="H1718" i="199"/>
  <c r="H1719" i="199"/>
  <c r="H1720" i="199"/>
  <c r="H1721" i="199"/>
  <c r="H1722" i="199"/>
  <c r="H1723" i="199"/>
  <c r="H1724" i="199"/>
  <c r="H1725" i="199"/>
  <c r="H1726" i="199"/>
  <c r="H1727" i="199"/>
  <c r="H1728" i="199"/>
  <c r="H1729" i="199"/>
  <c r="H1730" i="199"/>
  <c r="H1731" i="199"/>
  <c r="H1732" i="199"/>
  <c r="H1733" i="199"/>
  <c r="H1734" i="199"/>
  <c r="H1735" i="199"/>
  <c r="H1736" i="199"/>
  <c r="H1737" i="199"/>
  <c r="H1738" i="199"/>
  <c r="H1739" i="199"/>
  <c r="H1740" i="199"/>
  <c r="H1741" i="199"/>
  <c r="H1742" i="199"/>
  <c r="H1743" i="199"/>
  <c r="H1744" i="199"/>
  <c r="H1745" i="199"/>
  <c r="H1746" i="199"/>
  <c r="H1747" i="199"/>
  <c r="H1748" i="199"/>
  <c r="H1749" i="199"/>
  <c r="H1750" i="199"/>
  <c r="H1751" i="199"/>
  <c r="H1752" i="199"/>
  <c r="H1753" i="199"/>
  <c r="H1754" i="199"/>
  <c r="H1755" i="199"/>
  <c r="H1756" i="199"/>
  <c r="H1757" i="199"/>
  <c r="H1758" i="199"/>
  <c r="H1759" i="199"/>
  <c r="H1760" i="199"/>
  <c r="H1761" i="199"/>
  <c r="H1762" i="199"/>
  <c r="H1763" i="199"/>
  <c r="H1764" i="199"/>
  <c r="H1765" i="199"/>
  <c r="H1766" i="199"/>
  <c r="H1767" i="199"/>
  <c r="H1768" i="199"/>
  <c r="H1769" i="199"/>
  <c r="H1770" i="199"/>
  <c r="H1771" i="199"/>
  <c r="H1772" i="199"/>
  <c r="H1773" i="199"/>
  <c r="H1774" i="199"/>
  <c r="H1775" i="199"/>
  <c r="H1776" i="199"/>
  <c r="H1777" i="199"/>
  <c r="H1778" i="199"/>
  <c r="H1779" i="199"/>
  <c r="H1780" i="199"/>
  <c r="H1781" i="199"/>
  <c r="H1782" i="199"/>
  <c r="H1783" i="199"/>
  <c r="H1784" i="199"/>
  <c r="H1785" i="199"/>
  <c r="H1786" i="199"/>
  <c r="H1787" i="199"/>
  <c r="H1788" i="199"/>
  <c r="H1789" i="199"/>
  <c r="H1790" i="199"/>
  <c r="H1791" i="199"/>
  <c r="H1792" i="199"/>
  <c r="H1793" i="199"/>
  <c r="H1794" i="199"/>
  <c r="H1795" i="199"/>
  <c r="H1796" i="199"/>
  <c r="H1797" i="199"/>
  <c r="H1798" i="199"/>
  <c r="H1799" i="199"/>
  <c r="H1800" i="199"/>
  <c r="H1801" i="199"/>
  <c r="H1802" i="199"/>
  <c r="H1803" i="199"/>
  <c r="H1804" i="199"/>
  <c r="H1805" i="199"/>
  <c r="H1806" i="199"/>
  <c r="H1807" i="199"/>
  <c r="H1808" i="199"/>
  <c r="H1809" i="199"/>
  <c r="H1810" i="199"/>
  <c r="H1811" i="199"/>
  <c r="H1812" i="199"/>
  <c r="H1813" i="199"/>
  <c r="H1814" i="199"/>
  <c r="H1815" i="199"/>
  <c r="H1816" i="199"/>
  <c r="H1817" i="199"/>
  <c r="H1818" i="199"/>
  <c r="H1819" i="199"/>
  <c r="H1820" i="199"/>
  <c r="H1821" i="199"/>
  <c r="H1822" i="199"/>
  <c r="H1823" i="199"/>
  <c r="H1824" i="199"/>
  <c r="H1825" i="199"/>
  <c r="H1826" i="199"/>
  <c r="H1827" i="199"/>
  <c r="H1828" i="199"/>
  <c r="H1829" i="199"/>
  <c r="H1830" i="199"/>
  <c r="H1831" i="199"/>
  <c r="H1832" i="199"/>
  <c r="H1833" i="199"/>
  <c r="H1834" i="199"/>
  <c r="H1835" i="199"/>
  <c r="H1836" i="199"/>
  <c r="H1837" i="199"/>
  <c r="H1838" i="199"/>
  <c r="H1839" i="199"/>
  <c r="H1840" i="199"/>
  <c r="H1841" i="199"/>
  <c r="H1842" i="199"/>
  <c r="H1843" i="199"/>
  <c r="H1844" i="199"/>
  <c r="H1845" i="199"/>
  <c r="H1846" i="199"/>
  <c r="H1847" i="199"/>
  <c r="H1848" i="199"/>
  <c r="H1849" i="199"/>
  <c r="H1850" i="199"/>
  <c r="H1851" i="199"/>
  <c r="H1852" i="199"/>
  <c r="H1853" i="199"/>
  <c r="H1854" i="199"/>
  <c r="H1855" i="199"/>
  <c r="H1856" i="199"/>
  <c r="H1857" i="199"/>
  <c r="H1858" i="199"/>
  <c r="H1859" i="199"/>
  <c r="H1860" i="199"/>
  <c r="H1861" i="199"/>
  <c r="H1862" i="199"/>
  <c r="H1863" i="199"/>
  <c r="H1864" i="199"/>
  <c r="H1865" i="199"/>
  <c r="H1866" i="199"/>
  <c r="H1867" i="199"/>
  <c r="H1868" i="199"/>
  <c r="H1869" i="199"/>
  <c r="H1870" i="199"/>
  <c r="H1871" i="199"/>
  <c r="H1872" i="199"/>
  <c r="H1873" i="199"/>
  <c r="H1874" i="199"/>
  <c r="H1875" i="199"/>
  <c r="H1876" i="199"/>
  <c r="H1877" i="199"/>
  <c r="H1878" i="199"/>
  <c r="H1879" i="199"/>
  <c r="H1880" i="199"/>
  <c r="H1881" i="199"/>
  <c r="H1882" i="199"/>
  <c r="H1883" i="199"/>
  <c r="H1884" i="199"/>
  <c r="H1885" i="199"/>
  <c r="H1886" i="199"/>
  <c r="H1887" i="199"/>
  <c r="H1888" i="199"/>
  <c r="H1889" i="199"/>
  <c r="H1890" i="199"/>
  <c r="H1891" i="199"/>
  <c r="H1892" i="199"/>
  <c r="H1893" i="199"/>
  <c r="H1894" i="199"/>
  <c r="H1895" i="199"/>
  <c r="H1896" i="199"/>
  <c r="H1897" i="199"/>
  <c r="H1898" i="199"/>
  <c r="H1899" i="199"/>
  <c r="H1900" i="199"/>
  <c r="H1901" i="199"/>
  <c r="H1902" i="199"/>
  <c r="H1903" i="199"/>
  <c r="H1904" i="199"/>
  <c r="H1905" i="199"/>
  <c r="H1906" i="199"/>
  <c r="H1907" i="199"/>
  <c r="H1908" i="199"/>
  <c r="H1909" i="199"/>
  <c r="H1910" i="199"/>
  <c r="H1911" i="199"/>
  <c r="H1912" i="199"/>
  <c r="H1913" i="199"/>
  <c r="H1914" i="199"/>
  <c r="H1915" i="199"/>
  <c r="H1916" i="199"/>
  <c r="H1917" i="199"/>
  <c r="H1918" i="199"/>
  <c r="H1919" i="199"/>
  <c r="H1920" i="199"/>
  <c r="H1921" i="199"/>
  <c r="H1922" i="199"/>
  <c r="H1923" i="199"/>
  <c r="H1924" i="199"/>
  <c r="H1925" i="199"/>
  <c r="H1926" i="199"/>
  <c r="H1927" i="199"/>
  <c r="H1928" i="199"/>
  <c r="H1929" i="199"/>
  <c r="H1930" i="199"/>
  <c r="H1931" i="199"/>
  <c r="H1932" i="199"/>
  <c r="H1933" i="199"/>
  <c r="H1934" i="199"/>
  <c r="H1935" i="199"/>
  <c r="H1936" i="199"/>
  <c r="H1937" i="199"/>
  <c r="H1938" i="199"/>
  <c r="H1939" i="199"/>
  <c r="H1940" i="199"/>
  <c r="H1941" i="199"/>
  <c r="H1942" i="199"/>
  <c r="H1943" i="199"/>
  <c r="H1944" i="199"/>
  <c r="H1945" i="199"/>
  <c r="H1946" i="199"/>
  <c r="H1947" i="199"/>
  <c r="H1948" i="199"/>
  <c r="H1949" i="199"/>
  <c r="H1950" i="199"/>
  <c r="H1951" i="199"/>
  <c r="H1952" i="199"/>
  <c r="H1953" i="199"/>
  <c r="H1954" i="199"/>
  <c r="H1955" i="199"/>
  <c r="H1956" i="199"/>
  <c r="H1957" i="199"/>
  <c r="H1958" i="199"/>
  <c r="H1959" i="199"/>
  <c r="H1960" i="199"/>
  <c r="H1961" i="199"/>
  <c r="H1962" i="199"/>
  <c r="H1963" i="199"/>
  <c r="H1964" i="199"/>
  <c r="H1965" i="199"/>
  <c r="H1966" i="199"/>
  <c r="H1967" i="199"/>
  <c r="H1968" i="199"/>
  <c r="H1969" i="199"/>
  <c r="H1970" i="199"/>
  <c r="H1971" i="199"/>
  <c r="H1972" i="199"/>
  <c r="H1973" i="199"/>
  <c r="H1974" i="199"/>
  <c r="H1975" i="199"/>
  <c r="H1976" i="199"/>
  <c r="H1977" i="199"/>
  <c r="H1978" i="199"/>
  <c r="H1979" i="199"/>
  <c r="H1980" i="199"/>
  <c r="H1981" i="199"/>
  <c r="H1982" i="199"/>
  <c r="H1983" i="199"/>
  <c r="H1984" i="199"/>
  <c r="H1985" i="199"/>
  <c r="H1986" i="199"/>
  <c r="H1987" i="199"/>
  <c r="H1988" i="199"/>
  <c r="H1989" i="199"/>
  <c r="H1990" i="199"/>
  <c r="H1991" i="199"/>
  <c r="H1992" i="199"/>
  <c r="H1993" i="199"/>
  <c r="H1994" i="199"/>
  <c r="H1995" i="199"/>
  <c r="H1996" i="199"/>
  <c r="H1997" i="199"/>
  <c r="H1998" i="199"/>
  <c r="H1999" i="199"/>
  <c r="H2000" i="199"/>
  <c r="H2001" i="199"/>
  <c r="H2002" i="199"/>
  <c r="H2003" i="199"/>
  <c r="H2004" i="199"/>
  <c r="H2005" i="199"/>
  <c r="H2006" i="199"/>
  <c r="H2007" i="199"/>
  <c r="H2008" i="199"/>
  <c r="H2009" i="199"/>
  <c r="H2010" i="199"/>
  <c r="H2011" i="199"/>
  <c r="H2012" i="199"/>
  <c r="H2013" i="199"/>
  <c r="H2014" i="199"/>
  <c r="H2015" i="199"/>
  <c r="H2016" i="199"/>
  <c r="H2017" i="199"/>
  <c r="H2018" i="199"/>
  <c r="H2019" i="199"/>
  <c r="H2020" i="199"/>
  <c r="H2021" i="199"/>
  <c r="H2022" i="199"/>
  <c r="H2023" i="199"/>
  <c r="H2024" i="199"/>
  <c r="H2025" i="199"/>
  <c r="H2026" i="199"/>
  <c r="H2027" i="199"/>
  <c r="H2028" i="199"/>
  <c r="H2029" i="199"/>
  <c r="H2030" i="199"/>
  <c r="H2031" i="199"/>
  <c r="H2032" i="199"/>
  <c r="H2033" i="199"/>
  <c r="H2034" i="199"/>
  <c r="H2035" i="199"/>
  <c r="H2036" i="199"/>
  <c r="H2037" i="199"/>
  <c r="H2038" i="199"/>
  <c r="H2039" i="199"/>
  <c r="H2040" i="199"/>
  <c r="H2041" i="199"/>
  <c r="H2042" i="199"/>
  <c r="H2043" i="199"/>
  <c r="H2044" i="199"/>
  <c r="H2045" i="199"/>
  <c r="H2046" i="199"/>
  <c r="H2047" i="199"/>
  <c r="H2048" i="199"/>
  <c r="H2049" i="199"/>
  <c r="H2050" i="199"/>
  <c r="H2051" i="199"/>
  <c r="H2052" i="199"/>
  <c r="H2053" i="199"/>
  <c r="H2054" i="199"/>
  <c r="H2055" i="199"/>
  <c r="H2056" i="199"/>
  <c r="H2057" i="199"/>
  <c r="H2058" i="199"/>
  <c r="H2059" i="199"/>
  <c r="H2060" i="199"/>
  <c r="H2061" i="199"/>
  <c r="H2062" i="199"/>
  <c r="H2063" i="199"/>
  <c r="H2064" i="199"/>
  <c r="H2065" i="199"/>
  <c r="H2066" i="199"/>
  <c r="H2067" i="199"/>
  <c r="H2068" i="199"/>
  <c r="H2069" i="199"/>
  <c r="H2070" i="199"/>
  <c r="H2071" i="199"/>
  <c r="H2072" i="199"/>
  <c r="H2073" i="199"/>
  <c r="H2074" i="199"/>
  <c r="H2075" i="199"/>
  <c r="H2076" i="199"/>
  <c r="H2077" i="199"/>
  <c r="H2078" i="199"/>
  <c r="H2079" i="199"/>
  <c r="H2080" i="199"/>
  <c r="H2081" i="199"/>
  <c r="H2082" i="199"/>
  <c r="H2083" i="199"/>
  <c r="H2084" i="199"/>
  <c r="H2085" i="199"/>
  <c r="H2086" i="199"/>
  <c r="H2087" i="199"/>
  <c r="H2088" i="199"/>
  <c r="H2089" i="199"/>
  <c r="H2090" i="199"/>
  <c r="H2091" i="199"/>
  <c r="H2092" i="199"/>
  <c r="H2093" i="199"/>
  <c r="H2094" i="199"/>
  <c r="H2095" i="199"/>
  <c r="H2096" i="199"/>
  <c r="H2097" i="199"/>
  <c r="H2098" i="199"/>
  <c r="H2099" i="199"/>
  <c r="H2100" i="199"/>
  <c r="H2101" i="199"/>
  <c r="H2102" i="199"/>
  <c r="H2103" i="199"/>
  <c r="H2104" i="199"/>
  <c r="H2105" i="199"/>
  <c r="H2106" i="199"/>
  <c r="H2107" i="199"/>
  <c r="H2108" i="199"/>
  <c r="H2109" i="199"/>
  <c r="H2110" i="199"/>
  <c r="H2111" i="199"/>
  <c r="H2112" i="199"/>
  <c r="H2113" i="199"/>
  <c r="H2114" i="199"/>
  <c r="H2115" i="199"/>
  <c r="H2116" i="199"/>
  <c r="H2117" i="199"/>
  <c r="H2118" i="199"/>
  <c r="H2119" i="199"/>
  <c r="H2120" i="199"/>
  <c r="H2121" i="199"/>
  <c r="H2122" i="199"/>
  <c r="H2123" i="199"/>
  <c r="H2124" i="199"/>
  <c r="H2125" i="199"/>
  <c r="H2126" i="199"/>
  <c r="H2127" i="199"/>
  <c r="H2128" i="199"/>
  <c r="H2129" i="199"/>
  <c r="H2130" i="199"/>
  <c r="H2131" i="199"/>
  <c r="H2132" i="199"/>
  <c r="H2133" i="199"/>
  <c r="H2134" i="199"/>
  <c r="H2135" i="199"/>
  <c r="H2136" i="199"/>
  <c r="H2137" i="199"/>
  <c r="H2138" i="199"/>
  <c r="H2139" i="199"/>
  <c r="H2140" i="199"/>
  <c r="H2141" i="199"/>
  <c r="H2142" i="199"/>
  <c r="H2143" i="199"/>
  <c r="H2144" i="199"/>
  <c r="H2145" i="199"/>
  <c r="H2146" i="199"/>
  <c r="H2147" i="199"/>
  <c r="H2148" i="199"/>
  <c r="H2149" i="199"/>
  <c r="H2150" i="199"/>
  <c r="H2151" i="199"/>
  <c r="H2152" i="199"/>
  <c r="H2153" i="199"/>
  <c r="H2154" i="199"/>
  <c r="H2155" i="199"/>
  <c r="H2156" i="199"/>
  <c r="H2157" i="199"/>
  <c r="H2158" i="199"/>
  <c r="H2159" i="199"/>
  <c r="H2160" i="199"/>
  <c r="H2161" i="199"/>
  <c r="H2162" i="199"/>
  <c r="H2163" i="199"/>
  <c r="H2164" i="199"/>
  <c r="H2165" i="199"/>
  <c r="H2166" i="199"/>
  <c r="H2167" i="199"/>
  <c r="H2168" i="199"/>
  <c r="H2169" i="199"/>
  <c r="H2170" i="199"/>
  <c r="H2171" i="199"/>
  <c r="H2172" i="199"/>
  <c r="H2173" i="199"/>
  <c r="H2174" i="199"/>
  <c r="H2175" i="199"/>
  <c r="H2176" i="199"/>
  <c r="H2177" i="199"/>
  <c r="H2178" i="199"/>
  <c r="H2179" i="199"/>
  <c r="H2180" i="199"/>
  <c r="H2181" i="199"/>
  <c r="H2182" i="199"/>
  <c r="H2183" i="199"/>
  <c r="H2184" i="199"/>
  <c r="H2185" i="199"/>
  <c r="H2186" i="199"/>
  <c r="H2187" i="199"/>
  <c r="H2188" i="199"/>
  <c r="H2189" i="199"/>
  <c r="H2190" i="199"/>
  <c r="H2191" i="199"/>
  <c r="H2192" i="199"/>
  <c r="H2193" i="199"/>
  <c r="H2194" i="199"/>
  <c r="H2195" i="199"/>
  <c r="H2196" i="199"/>
  <c r="H2197" i="199"/>
  <c r="H2198" i="199"/>
  <c r="H2199" i="199"/>
  <c r="H2200" i="199"/>
  <c r="H2201" i="199"/>
  <c r="H2202" i="199"/>
  <c r="H2203" i="199"/>
  <c r="H2204" i="199"/>
  <c r="H2205" i="199"/>
  <c r="H2206" i="199"/>
  <c r="H2207" i="199"/>
  <c r="H2208" i="199"/>
  <c r="H2209" i="199"/>
  <c r="H2210" i="199"/>
  <c r="H2211" i="199"/>
  <c r="H2212" i="199"/>
  <c r="H2213" i="199"/>
  <c r="H2214" i="199"/>
  <c r="H2215" i="199"/>
  <c r="H2216" i="199"/>
  <c r="H2217" i="199"/>
  <c r="H2218" i="199"/>
  <c r="H2219" i="199"/>
  <c r="H2220" i="199"/>
  <c r="H2221" i="199"/>
  <c r="H2222" i="199"/>
  <c r="H2223" i="199"/>
  <c r="H2224" i="199"/>
  <c r="H2225" i="199"/>
  <c r="H2226" i="199"/>
  <c r="H2227" i="199"/>
  <c r="H2228" i="199"/>
  <c r="H2229" i="199"/>
  <c r="H2230" i="199"/>
  <c r="H2231" i="199"/>
  <c r="H2232" i="199"/>
  <c r="H2233" i="199"/>
  <c r="H2234" i="199"/>
  <c r="H2235" i="199"/>
  <c r="H2236" i="199"/>
  <c r="H2237" i="199"/>
  <c r="H2238" i="199"/>
  <c r="H2239" i="199"/>
  <c r="H2240" i="199"/>
  <c r="H2241" i="199"/>
  <c r="H2242" i="199"/>
  <c r="H2243" i="199"/>
  <c r="H2244" i="199"/>
  <c r="H2245" i="199"/>
  <c r="H2246" i="199"/>
  <c r="H2247" i="199"/>
  <c r="H2248" i="199"/>
  <c r="H2249" i="199"/>
  <c r="H2250" i="199"/>
  <c r="H2251" i="199"/>
  <c r="H2252" i="199"/>
  <c r="H2253" i="199"/>
  <c r="H2254" i="199"/>
  <c r="H2255" i="199"/>
  <c r="H2256" i="199"/>
  <c r="H2257" i="199"/>
  <c r="H2258" i="199"/>
  <c r="H2259" i="199"/>
  <c r="H2260" i="199"/>
  <c r="H2261" i="199"/>
  <c r="H2262" i="199"/>
  <c r="H2263" i="199"/>
  <c r="H2264" i="199"/>
  <c r="H2265" i="199"/>
  <c r="H2266" i="199"/>
  <c r="H2267" i="199"/>
  <c r="H2268" i="199"/>
  <c r="H2269" i="199"/>
  <c r="H2270" i="199"/>
  <c r="H2271" i="199"/>
  <c r="H2272" i="199"/>
  <c r="H2273" i="199"/>
  <c r="H2274" i="199"/>
  <c r="H2275" i="199"/>
  <c r="H2276" i="199"/>
  <c r="H2277" i="199"/>
  <c r="H2278" i="199"/>
  <c r="H2279" i="199"/>
  <c r="H2280" i="199"/>
  <c r="H2281" i="199"/>
  <c r="H2282" i="199"/>
  <c r="H2283" i="199"/>
  <c r="H2284" i="199"/>
  <c r="H2285" i="199"/>
  <c r="H2286" i="199"/>
  <c r="H2287" i="199"/>
  <c r="H2288" i="199"/>
  <c r="H2289" i="199"/>
  <c r="H2290" i="199"/>
  <c r="H2291" i="199"/>
  <c r="H2292" i="199"/>
  <c r="H2293" i="199"/>
  <c r="H2294" i="199"/>
  <c r="H2295" i="199"/>
  <c r="H2296" i="199"/>
  <c r="H2297" i="199"/>
  <c r="H2298" i="199"/>
  <c r="H2299" i="199"/>
  <c r="H2300" i="199"/>
  <c r="H2301" i="199"/>
  <c r="H2302" i="199"/>
  <c r="H2303" i="199"/>
  <c r="H2304" i="199"/>
  <c r="H2305" i="199"/>
  <c r="H2306" i="199"/>
  <c r="H2307" i="199"/>
  <c r="H2308" i="199"/>
  <c r="H2309" i="199"/>
  <c r="H2310" i="199"/>
  <c r="H2311" i="199"/>
  <c r="H2312" i="199"/>
  <c r="H2313" i="199"/>
  <c r="H2314" i="199"/>
  <c r="H2315" i="199"/>
  <c r="H2316" i="199"/>
  <c r="H2317" i="199"/>
  <c r="H2318" i="199"/>
  <c r="H2319" i="199"/>
  <c r="H2320" i="199"/>
  <c r="H2321" i="199"/>
  <c r="H2322" i="199"/>
  <c r="H2323" i="199"/>
  <c r="H2324" i="199"/>
  <c r="H2325" i="199"/>
  <c r="H2326" i="199"/>
  <c r="H2327" i="199"/>
  <c r="H2328" i="199"/>
  <c r="H2329" i="199"/>
  <c r="H2330" i="199"/>
  <c r="H2331" i="199"/>
  <c r="H2332" i="199"/>
  <c r="H2333" i="199"/>
  <c r="H2334" i="199"/>
  <c r="H2335" i="199"/>
  <c r="H2336" i="199"/>
  <c r="H2337" i="199"/>
  <c r="H2338" i="199"/>
  <c r="H2339" i="199"/>
  <c r="H2340" i="199"/>
  <c r="H2341" i="199"/>
  <c r="H2342" i="199"/>
  <c r="H2343" i="199"/>
  <c r="H2344" i="199"/>
  <c r="H2345" i="199"/>
  <c r="H2346" i="199"/>
  <c r="H2347" i="199"/>
  <c r="H2348" i="199"/>
  <c r="H2349" i="199"/>
  <c r="H2350" i="199"/>
  <c r="H2351" i="199"/>
  <c r="H2352" i="199"/>
  <c r="H2353" i="199"/>
  <c r="H2354" i="199"/>
  <c r="H2355" i="199"/>
  <c r="H2356" i="199"/>
  <c r="H2357" i="199"/>
  <c r="H2358" i="199"/>
  <c r="H2359" i="199"/>
  <c r="H2360" i="199"/>
  <c r="H2361" i="199"/>
  <c r="H2362" i="199"/>
  <c r="H2363" i="199"/>
  <c r="H2364" i="199"/>
  <c r="H2365" i="199"/>
  <c r="H2366" i="199"/>
  <c r="H2367" i="199"/>
  <c r="H2368" i="199"/>
  <c r="H2369" i="199"/>
  <c r="H2370" i="199"/>
  <c r="H2371" i="199"/>
  <c r="H2372" i="199"/>
  <c r="H2373" i="199"/>
  <c r="H2374" i="199"/>
  <c r="H2375" i="199"/>
  <c r="H2376" i="199"/>
  <c r="H2377" i="199"/>
  <c r="H2378" i="199"/>
  <c r="H2379" i="199"/>
  <c r="H2380" i="199"/>
  <c r="H2381" i="199"/>
  <c r="H2382" i="199"/>
  <c r="H2383" i="199"/>
  <c r="H2384" i="199"/>
  <c r="H2385" i="199"/>
  <c r="H2386" i="199"/>
  <c r="H2387" i="199"/>
  <c r="H2388" i="199"/>
  <c r="H2389" i="199"/>
  <c r="H2390" i="199"/>
  <c r="H2391" i="199"/>
  <c r="H2392" i="199"/>
  <c r="H2393" i="199"/>
  <c r="H2394" i="199"/>
  <c r="H2395" i="199"/>
  <c r="H2396" i="199"/>
  <c r="H2397" i="199"/>
  <c r="H2398" i="199"/>
  <c r="H2399" i="199"/>
  <c r="H2400" i="199"/>
  <c r="H2401" i="199"/>
  <c r="H2402" i="199"/>
  <c r="H2403" i="199"/>
  <c r="H2404" i="199"/>
  <c r="H2405" i="199"/>
  <c r="H2406" i="199"/>
  <c r="H2407" i="199"/>
  <c r="H2408" i="199"/>
  <c r="H2409" i="199"/>
  <c r="H2410" i="199"/>
  <c r="H2411" i="199"/>
  <c r="H2412" i="199"/>
  <c r="H2413" i="199"/>
  <c r="H2414" i="199"/>
  <c r="H2415" i="199"/>
  <c r="H2416" i="199"/>
  <c r="H2417" i="199"/>
  <c r="H2418" i="199"/>
  <c r="H2419" i="199"/>
  <c r="H2420" i="199"/>
  <c r="H2421" i="199"/>
  <c r="H2422" i="199"/>
  <c r="H2423" i="199"/>
  <c r="H2424" i="199"/>
  <c r="H2425" i="199"/>
  <c r="H2426" i="199"/>
  <c r="H2427" i="199"/>
  <c r="H2428" i="199"/>
  <c r="H2429" i="199"/>
  <c r="H2430" i="199"/>
  <c r="H2431" i="199"/>
  <c r="H2432" i="199"/>
  <c r="H2433" i="199"/>
  <c r="H2434" i="199"/>
  <c r="H2435" i="199"/>
  <c r="H2436" i="199"/>
  <c r="H2437" i="199"/>
  <c r="H2438" i="199"/>
  <c r="H2439" i="199"/>
  <c r="H2440" i="199"/>
  <c r="H2441" i="199"/>
  <c r="H2442" i="199"/>
  <c r="H2443" i="199"/>
  <c r="H2444" i="199"/>
  <c r="H2445" i="199"/>
  <c r="H2446" i="199"/>
  <c r="H2447" i="199"/>
  <c r="H2448" i="199"/>
  <c r="H2449" i="199"/>
  <c r="H2450" i="199"/>
  <c r="H2451" i="199"/>
  <c r="H2452" i="199"/>
  <c r="H2453" i="199"/>
  <c r="H2454" i="199"/>
  <c r="H2455" i="199"/>
  <c r="H2456" i="199"/>
  <c r="H2457" i="199"/>
  <c r="H2458" i="199"/>
  <c r="H2459" i="199"/>
  <c r="H2460" i="199"/>
  <c r="H2461" i="199"/>
  <c r="H2462" i="199"/>
  <c r="H2463" i="199"/>
  <c r="H2464" i="199"/>
  <c r="H2465" i="199"/>
  <c r="H2466" i="199"/>
  <c r="H2467" i="199"/>
  <c r="H2468" i="199"/>
  <c r="H2469" i="199"/>
  <c r="H2470" i="199"/>
  <c r="H2471" i="199"/>
  <c r="H2472" i="199"/>
  <c r="H2473" i="199"/>
  <c r="H2474" i="199"/>
  <c r="H2475" i="199"/>
  <c r="H2476" i="199"/>
  <c r="H2477" i="199"/>
  <c r="H2478" i="199"/>
  <c r="H2479" i="199"/>
  <c r="H2480" i="199"/>
  <c r="H2481" i="199"/>
  <c r="H2482" i="199"/>
  <c r="H2483" i="199"/>
  <c r="H2484" i="199"/>
  <c r="H2485" i="199"/>
  <c r="H2486" i="199"/>
  <c r="H2487" i="199"/>
  <c r="H2488" i="199"/>
  <c r="H2489" i="199"/>
  <c r="H2490" i="199"/>
  <c r="H2491" i="199"/>
  <c r="H2492" i="199"/>
  <c r="H2493" i="199"/>
  <c r="H2494" i="199"/>
  <c r="H2495" i="199"/>
  <c r="H2496" i="199"/>
  <c r="H2497" i="199"/>
  <c r="H2498" i="199"/>
  <c r="H2499" i="199"/>
  <c r="H2500" i="199"/>
  <c r="H2501" i="199"/>
  <c r="H2502" i="199"/>
  <c r="H2503" i="199"/>
  <c r="H2504" i="199"/>
  <c r="H2505" i="199"/>
  <c r="H2506" i="199"/>
  <c r="H2507" i="199"/>
  <c r="H2508" i="199"/>
  <c r="H2509" i="199"/>
  <c r="H2510" i="199"/>
  <c r="H2511" i="199"/>
  <c r="H2512" i="199"/>
  <c r="H2513" i="199"/>
  <c r="H2514" i="199"/>
  <c r="H2515" i="199"/>
  <c r="H2516" i="199"/>
  <c r="H2517" i="199"/>
  <c r="H2518" i="199"/>
  <c r="H2519" i="199"/>
  <c r="H2520" i="199"/>
  <c r="H2521" i="199"/>
  <c r="H2522" i="199"/>
  <c r="H2523" i="199"/>
  <c r="H2524" i="199"/>
  <c r="H2525" i="199"/>
  <c r="H2526" i="199"/>
  <c r="H2527" i="199"/>
  <c r="H2528" i="199"/>
  <c r="H2529" i="199"/>
  <c r="H2530" i="199"/>
  <c r="H2531" i="199"/>
  <c r="H2532" i="199"/>
  <c r="H2533" i="199"/>
  <c r="H2534" i="199"/>
  <c r="H2535" i="199"/>
  <c r="H2536" i="199"/>
  <c r="H2537" i="199"/>
  <c r="H2538" i="199"/>
  <c r="H2539" i="199"/>
  <c r="H2540" i="199"/>
  <c r="H2541" i="199"/>
  <c r="H2542" i="199"/>
  <c r="H2543" i="199"/>
  <c r="H2544" i="199"/>
  <c r="H2545" i="199"/>
  <c r="H2546" i="199"/>
  <c r="H2547" i="199"/>
  <c r="H2548" i="199"/>
  <c r="H2549" i="199"/>
  <c r="H2550" i="199"/>
  <c r="H2551" i="199"/>
  <c r="H2552" i="199"/>
  <c r="H2553" i="199"/>
  <c r="H2554" i="199"/>
  <c r="H2555" i="199"/>
  <c r="H2556" i="199"/>
  <c r="H2557" i="199"/>
  <c r="H2558" i="199"/>
  <c r="H2559" i="199"/>
  <c r="H2560" i="199"/>
  <c r="H2561" i="199"/>
  <c r="H2562" i="199"/>
  <c r="H2563" i="199"/>
  <c r="H2564" i="199"/>
  <c r="H2565" i="199"/>
  <c r="H2566" i="199"/>
  <c r="H2567" i="199"/>
  <c r="H2568" i="199"/>
  <c r="H2569" i="199"/>
  <c r="H2570" i="199"/>
  <c r="H2571" i="199"/>
  <c r="H2572" i="199"/>
  <c r="H2573" i="199"/>
  <c r="H2574" i="199"/>
  <c r="H2575" i="199"/>
  <c r="H2576" i="199"/>
  <c r="H2577" i="199"/>
  <c r="H2578" i="199"/>
  <c r="H2579" i="199"/>
  <c r="H2580" i="199"/>
  <c r="H2581" i="199"/>
  <c r="H2582" i="199"/>
  <c r="H2583" i="199"/>
  <c r="H2584" i="199"/>
  <c r="H2585" i="199"/>
  <c r="H2586" i="199"/>
  <c r="H2587" i="199"/>
  <c r="H2588" i="199"/>
  <c r="H2589" i="199"/>
  <c r="H2590" i="199"/>
  <c r="H2591" i="199"/>
  <c r="H2592" i="199"/>
  <c r="H2593" i="199"/>
  <c r="H2594" i="199"/>
  <c r="H2595" i="199"/>
  <c r="H2596" i="199"/>
  <c r="H2597" i="199"/>
  <c r="H2598" i="199"/>
  <c r="H2599" i="199"/>
  <c r="H2600" i="199"/>
  <c r="H2601" i="199"/>
  <c r="H2602" i="199"/>
  <c r="H2603" i="199"/>
  <c r="H2604" i="199"/>
  <c r="H2605" i="199"/>
  <c r="H2606" i="199"/>
  <c r="H2607" i="199"/>
  <c r="H2608" i="199"/>
  <c r="H2609" i="199"/>
  <c r="H2610" i="199"/>
  <c r="H2611" i="199"/>
  <c r="H2612" i="199"/>
  <c r="H2613" i="199"/>
  <c r="H2614" i="199"/>
  <c r="H2615" i="199"/>
  <c r="H2616" i="199"/>
  <c r="H2617" i="199"/>
  <c r="H2618" i="199"/>
  <c r="H2619" i="199"/>
  <c r="H2620" i="199"/>
  <c r="H2621" i="199"/>
  <c r="H2622" i="199"/>
  <c r="H2623" i="199"/>
  <c r="H2624" i="199"/>
  <c r="H2625" i="199"/>
  <c r="H2626" i="199"/>
  <c r="H2627" i="199"/>
  <c r="H2628" i="199"/>
  <c r="H2629" i="199"/>
  <c r="H2630" i="199"/>
  <c r="H2631" i="199"/>
  <c r="H2632" i="199"/>
  <c r="H2633" i="199"/>
  <c r="H2634" i="199"/>
  <c r="H2635" i="199"/>
  <c r="H2636" i="199"/>
  <c r="H2637" i="199"/>
  <c r="H2638" i="199"/>
  <c r="H2639" i="199"/>
  <c r="H2640" i="199"/>
  <c r="H2641" i="199"/>
  <c r="H2642" i="199"/>
  <c r="H2643" i="199"/>
  <c r="H2644" i="199"/>
  <c r="H2645" i="199"/>
  <c r="H2646" i="199"/>
  <c r="H2647" i="199"/>
  <c r="H2648" i="199"/>
  <c r="H2649" i="199"/>
  <c r="H2650" i="199"/>
  <c r="H2651" i="199"/>
  <c r="H2652" i="199"/>
  <c r="H2653" i="199"/>
  <c r="H2654" i="199"/>
  <c r="H2655" i="199"/>
  <c r="H2656" i="199"/>
  <c r="H2657" i="199"/>
  <c r="H2658" i="199"/>
  <c r="H2659" i="199"/>
  <c r="H2660" i="199"/>
  <c r="H2661" i="199"/>
  <c r="H2662" i="199"/>
  <c r="H2663" i="199"/>
  <c r="H2664" i="199"/>
  <c r="H2665" i="199"/>
  <c r="H2666" i="199"/>
  <c r="H2667" i="199"/>
  <c r="H2668" i="199"/>
  <c r="H2669" i="199"/>
  <c r="H2670" i="199"/>
  <c r="H2671" i="199"/>
  <c r="H2672" i="199"/>
  <c r="H2673" i="199"/>
  <c r="H2674" i="199"/>
  <c r="H2675" i="199"/>
  <c r="H2676" i="199"/>
  <c r="H2677" i="199"/>
  <c r="H2678" i="199"/>
  <c r="H2679" i="199"/>
  <c r="H2680" i="199"/>
  <c r="H2681" i="199"/>
  <c r="H2682" i="199"/>
  <c r="H2683" i="199"/>
  <c r="H2684" i="199"/>
  <c r="H2685" i="199"/>
  <c r="H2686" i="199"/>
  <c r="H2687" i="199"/>
  <c r="H2688" i="199"/>
  <c r="H2689" i="199"/>
  <c r="H2690" i="199"/>
  <c r="H2691" i="199"/>
  <c r="H2692" i="199"/>
  <c r="H2693" i="199"/>
  <c r="H2694" i="199"/>
  <c r="H2695" i="199"/>
  <c r="H2696" i="199"/>
  <c r="H2697" i="199"/>
  <c r="H2698" i="199"/>
  <c r="H2699" i="199"/>
  <c r="H2700" i="199"/>
  <c r="H2701" i="199"/>
  <c r="H2702" i="199"/>
  <c r="H2703" i="199"/>
  <c r="H2704" i="199"/>
  <c r="H2705" i="199"/>
  <c r="H2706" i="199"/>
  <c r="H2707" i="199"/>
  <c r="H2708" i="199"/>
  <c r="H2709" i="199"/>
  <c r="H2710" i="199"/>
  <c r="H2711" i="199"/>
  <c r="H2712" i="199"/>
  <c r="H2713" i="199"/>
  <c r="H2714" i="199"/>
  <c r="H2715" i="199"/>
  <c r="H2716" i="199"/>
  <c r="H2717" i="199"/>
  <c r="H2718" i="199"/>
  <c r="H2719" i="199"/>
  <c r="H2720" i="199"/>
  <c r="H2721" i="199"/>
  <c r="H2722" i="199"/>
  <c r="H2723" i="199"/>
  <c r="H2724" i="199"/>
  <c r="H2725" i="199"/>
  <c r="H2726" i="199"/>
  <c r="H2727" i="199"/>
  <c r="H2728" i="199"/>
  <c r="H2729" i="199"/>
  <c r="H2730" i="199"/>
  <c r="H2731" i="199"/>
  <c r="H2732" i="199"/>
  <c r="H2733" i="199"/>
  <c r="H2734" i="199"/>
  <c r="H2735" i="199"/>
  <c r="H2736" i="199"/>
  <c r="H2737" i="199"/>
  <c r="H2738" i="199"/>
  <c r="H2739" i="199"/>
  <c r="H2740" i="199"/>
  <c r="H2741" i="199"/>
  <c r="H2742" i="199"/>
  <c r="H2743" i="199"/>
  <c r="H2744" i="199"/>
  <c r="H2745" i="199"/>
  <c r="H2746" i="199"/>
  <c r="H2747" i="199"/>
  <c r="H2748" i="199"/>
  <c r="H2749" i="199"/>
  <c r="H2750" i="199"/>
  <c r="H2751" i="199"/>
  <c r="H2752" i="199"/>
  <c r="H2753" i="199"/>
  <c r="H2754" i="199"/>
  <c r="H2755" i="199"/>
  <c r="H2756" i="199"/>
  <c r="H2757" i="199"/>
  <c r="H2758" i="199"/>
  <c r="H2759" i="199"/>
  <c r="H2760" i="199"/>
  <c r="H2761" i="199"/>
  <c r="H2762" i="199"/>
  <c r="H2763" i="199"/>
  <c r="H2764" i="199"/>
  <c r="H2765" i="199"/>
  <c r="H2766" i="199"/>
  <c r="H2767" i="199"/>
  <c r="H2768" i="199"/>
  <c r="H2769" i="199"/>
  <c r="H2770" i="199"/>
  <c r="H2771" i="199"/>
  <c r="H2772" i="199"/>
  <c r="H2773" i="199"/>
  <c r="H2774" i="199"/>
  <c r="H2775" i="199"/>
  <c r="H2776" i="199"/>
  <c r="H2777" i="199"/>
  <c r="H2778" i="199"/>
  <c r="H2779" i="199"/>
  <c r="H2780" i="199"/>
  <c r="H2781" i="199"/>
  <c r="H2782" i="199"/>
  <c r="H2783" i="199"/>
  <c r="H2784" i="199"/>
  <c r="H2785" i="199"/>
  <c r="H2786" i="199"/>
  <c r="H2787" i="199"/>
  <c r="H2788" i="199"/>
  <c r="H2789" i="199"/>
  <c r="H2790" i="199"/>
  <c r="H2791" i="199"/>
  <c r="H2792" i="199"/>
  <c r="H2793" i="199"/>
  <c r="H2794" i="199"/>
  <c r="H2795" i="199"/>
  <c r="H2796" i="199"/>
  <c r="H2797" i="199"/>
  <c r="H2798" i="199"/>
  <c r="H2799" i="199"/>
  <c r="H2800" i="199"/>
  <c r="H2801" i="199"/>
  <c r="H2802" i="199"/>
  <c r="H2803" i="199"/>
  <c r="H2804" i="199"/>
  <c r="H2805" i="199"/>
  <c r="H2806" i="199"/>
  <c r="H2807" i="199"/>
  <c r="H2808" i="199"/>
  <c r="H2809" i="199"/>
  <c r="H2810" i="199"/>
  <c r="H2811" i="199"/>
  <c r="H2812" i="199"/>
  <c r="H2813" i="199"/>
  <c r="H2814" i="199"/>
  <c r="H2815" i="199"/>
  <c r="H2816" i="199"/>
  <c r="H2817" i="199"/>
  <c r="H2818" i="199"/>
  <c r="H2819" i="199"/>
  <c r="H2820" i="199"/>
  <c r="H2821" i="199"/>
  <c r="H2822" i="199"/>
  <c r="H2823" i="199"/>
  <c r="H2824" i="199"/>
  <c r="H2825" i="199"/>
  <c r="H2826" i="199"/>
  <c r="H2827" i="199"/>
  <c r="H2828" i="199"/>
  <c r="H2829" i="199"/>
  <c r="H2830" i="199"/>
  <c r="H2831" i="199"/>
  <c r="H2832" i="199"/>
  <c r="H2833" i="199"/>
  <c r="H2834" i="199"/>
  <c r="H2835" i="199"/>
  <c r="H2836" i="199"/>
  <c r="H2837" i="199"/>
  <c r="H2838" i="199"/>
  <c r="H2839" i="199"/>
  <c r="H2840" i="199"/>
  <c r="H2841" i="199"/>
  <c r="H2842" i="199"/>
  <c r="H2843" i="199"/>
  <c r="H2844" i="199"/>
  <c r="H2845" i="199"/>
  <c r="H2846" i="199"/>
  <c r="H2847" i="199"/>
  <c r="H2848" i="199"/>
  <c r="H2849" i="199"/>
  <c r="H2850" i="199"/>
  <c r="H2851" i="199"/>
  <c r="H2852" i="199"/>
  <c r="H2853" i="199"/>
  <c r="H2854" i="199"/>
  <c r="H2855" i="199"/>
  <c r="H2856" i="199"/>
  <c r="H2857" i="199"/>
  <c r="H2858" i="199"/>
  <c r="H2859" i="199"/>
  <c r="H2860" i="199"/>
  <c r="H2861" i="199"/>
  <c r="H2862" i="199"/>
  <c r="H2863" i="199"/>
  <c r="H2864" i="199"/>
  <c r="H2865" i="199"/>
  <c r="H2866" i="199"/>
  <c r="H2867" i="199"/>
  <c r="H2868" i="199"/>
  <c r="H2869" i="199"/>
  <c r="H2870" i="199"/>
  <c r="H2871" i="199"/>
  <c r="H2872" i="199"/>
  <c r="H2873" i="199"/>
  <c r="H2874" i="199"/>
  <c r="H2875" i="199"/>
  <c r="H2876" i="199"/>
  <c r="H2877" i="199"/>
  <c r="H2878" i="199"/>
  <c r="H2879" i="199"/>
  <c r="H2880" i="199"/>
  <c r="H2881" i="199"/>
  <c r="H2882" i="199"/>
  <c r="H2883" i="199"/>
  <c r="H2884" i="199"/>
  <c r="H2885" i="199"/>
  <c r="H2886" i="199"/>
  <c r="H2887" i="199"/>
  <c r="H2888" i="199"/>
  <c r="H2889" i="199"/>
  <c r="H2890" i="199"/>
  <c r="H2891" i="199"/>
  <c r="H2892" i="199"/>
  <c r="H2893" i="199"/>
  <c r="H2894" i="199"/>
  <c r="H2895" i="199"/>
  <c r="H2896" i="199"/>
  <c r="H2897" i="199"/>
  <c r="H2898" i="199"/>
  <c r="H2899" i="199"/>
  <c r="H2900" i="199"/>
  <c r="H2901" i="199"/>
  <c r="H2902" i="199"/>
  <c r="H2903" i="199"/>
  <c r="H2904" i="199"/>
  <c r="H2905" i="199"/>
  <c r="H2906" i="199"/>
  <c r="H2907" i="199"/>
  <c r="H2908" i="199"/>
  <c r="H2909" i="199"/>
  <c r="H2910" i="199"/>
  <c r="H2911" i="199"/>
  <c r="H2912" i="199"/>
  <c r="H2913" i="199"/>
  <c r="H2914" i="199"/>
  <c r="H2915" i="199"/>
  <c r="H2916" i="199"/>
  <c r="H2917" i="199"/>
  <c r="H2918" i="199"/>
  <c r="H2919" i="199"/>
  <c r="H2920" i="199"/>
  <c r="H2921" i="199"/>
  <c r="H2922" i="199"/>
  <c r="H2923" i="199"/>
  <c r="H2924" i="199"/>
  <c r="H2925" i="199"/>
  <c r="H2926" i="199"/>
  <c r="H2927" i="199"/>
  <c r="H2928" i="199"/>
  <c r="H2929" i="199"/>
  <c r="H2930" i="199"/>
  <c r="H2931" i="199"/>
  <c r="H2932" i="199"/>
  <c r="H2933" i="199"/>
  <c r="H2934" i="199"/>
  <c r="H2935" i="199"/>
  <c r="H2936" i="199"/>
  <c r="H2937" i="199"/>
  <c r="H2938" i="199"/>
  <c r="H2939" i="199"/>
  <c r="H2940" i="199"/>
  <c r="H2941" i="199"/>
  <c r="H2942" i="199"/>
  <c r="H2943" i="199"/>
  <c r="H2944" i="199"/>
  <c r="H2945" i="199"/>
  <c r="H2946" i="199"/>
  <c r="H2947" i="199"/>
  <c r="H2948" i="199"/>
  <c r="H2949" i="199"/>
  <c r="H2950" i="199"/>
  <c r="H2951" i="199"/>
  <c r="H2952" i="199"/>
  <c r="H2953" i="199"/>
  <c r="H2954" i="199"/>
  <c r="H2955" i="199"/>
  <c r="H2956" i="199"/>
  <c r="H2957" i="199"/>
  <c r="H2958" i="199"/>
  <c r="H2959" i="199"/>
  <c r="H2960" i="199"/>
  <c r="H2961" i="199"/>
  <c r="H2962" i="199"/>
  <c r="H2963" i="199"/>
  <c r="H2964" i="199"/>
  <c r="H2965" i="199"/>
  <c r="H2966" i="199"/>
  <c r="H2967" i="199"/>
  <c r="H2968" i="199"/>
  <c r="H2969" i="199"/>
  <c r="H2970" i="199"/>
  <c r="H2971" i="199"/>
  <c r="H2972" i="199"/>
  <c r="H2973" i="199"/>
  <c r="H2974" i="199"/>
  <c r="H2975" i="199"/>
  <c r="H2976" i="199"/>
  <c r="H2977" i="199"/>
  <c r="H2978" i="199"/>
  <c r="H2979" i="199"/>
  <c r="H2980" i="199"/>
  <c r="H2981" i="199"/>
  <c r="H2982" i="199"/>
  <c r="H2983" i="199"/>
  <c r="H2984" i="199"/>
  <c r="H2985" i="199"/>
  <c r="H2986" i="199"/>
  <c r="H2987" i="199"/>
  <c r="H2988" i="199"/>
  <c r="H2989" i="199"/>
  <c r="H2990" i="199"/>
  <c r="H2991" i="199"/>
  <c r="H2992" i="199"/>
  <c r="H2993" i="199"/>
  <c r="H2994" i="199"/>
  <c r="H2995" i="199"/>
  <c r="H2996" i="199"/>
  <c r="H2997" i="199"/>
  <c r="H2998" i="199"/>
  <c r="H2999" i="199"/>
  <c r="H3000" i="199"/>
  <c r="H3001" i="199"/>
  <c r="H3002" i="199"/>
  <c r="H3003" i="199"/>
  <c r="H3004" i="199"/>
  <c r="H3005" i="199"/>
  <c r="H3006" i="199"/>
  <c r="H3007" i="199"/>
  <c r="H3008" i="199"/>
  <c r="H3009" i="199"/>
  <c r="H3010" i="199"/>
  <c r="H3011" i="199"/>
  <c r="H3012" i="199"/>
  <c r="H3013" i="199"/>
  <c r="H3014" i="199"/>
  <c r="H3015" i="199"/>
  <c r="H3016" i="199"/>
  <c r="H3017" i="199"/>
  <c r="H3018" i="199"/>
  <c r="H3019" i="199"/>
  <c r="H3020" i="199"/>
  <c r="H3021" i="199"/>
  <c r="H3022" i="199"/>
  <c r="H3023" i="199"/>
  <c r="H3024" i="199"/>
  <c r="H3025" i="199"/>
  <c r="H3026" i="199"/>
  <c r="H3027" i="199"/>
  <c r="H3028" i="199"/>
  <c r="H3029" i="199"/>
  <c r="H3030" i="199"/>
  <c r="H3031" i="199"/>
  <c r="H3032" i="199"/>
  <c r="H3033" i="199"/>
  <c r="H3034" i="199"/>
  <c r="H3035" i="199"/>
  <c r="H3036" i="199"/>
  <c r="H3037" i="199"/>
  <c r="H3038" i="199"/>
  <c r="H3039" i="199"/>
  <c r="H3040" i="199"/>
  <c r="H3041" i="199"/>
  <c r="H3042" i="199"/>
  <c r="H3043" i="199"/>
  <c r="H3044" i="199"/>
  <c r="H3045" i="199"/>
  <c r="H3046" i="199"/>
  <c r="H3047" i="199"/>
  <c r="H3048" i="199"/>
  <c r="H3049" i="199"/>
  <c r="H3050" i="199"/>
  <c r="H3051" i="199"/>
  <c r="H3052" i="199"/>
  <c r="H3053" i="199"/>
  <c r="H3054" i="199"/>
  <c r="H3055" i="199"/>
  <c r="H3056" i="199"/>
  <c r="H3057" i="199"/>
  <c r="H3058" i="199"/>
  <c r="H3059" i="199"/>
  <c r="H3060" i="199"/>
  <c r="H3061" i="199"/>
  <c r="H3062" i="199"/>
  <c r="H3063" i="199"/>
  <c r="H3064" i="199"/>
  <c r="H3065" i="199"/>
  <c r="H3066" i="199"/>
  <c r="H3067" i="199"/>
  <c r="H3068" i="199"/>
  <c r="H3069" i="199"/>
  <c r="H3070" i="199"/>
  <c r="H3071" i="199"/>
  <c r="H3072" i="199"/>
  <c r="H3073" i="199"/>
  <c r="H3074" i="199"/>
  <c r="H3075" i="199"/>
  <c r="H3076" i="199"/>
  <c r="H3077" i="199"/>
  <c r="H3078" i="199"/>
  <c r="H3079" i="199"/>
  <c r="H3080" i="199"/>
  <c r="H3081" i="199"/>
  <c r="H3082" i="199"/>
  <c r="H3083" i="199"/>
  <c r="H3084" i="199"/>
  <c r="H3085" i="199"/>
  <c r="H3086" i="199"/>
  <c r="H3087" i="199"/>
  <c r="H3088" i="199"/>
  <c r="H3089" i="199"/>
  <c r="H3090" i="199"/>
  <c r="H3091" i="199"/>
  <c r="H3092" i="199"/>
  <c r="H3093" i="199"/>
  <c r="H3094" i="199"/>
  <c r="H3095" i="199"/>
  <c r="H3096" i="199"/>
  <c r="H3097" i="199"/>
  <c r="H3098" i="199"/>
  <c r="H3099" i="199"/>
  <c r="H3100" i="199"/>
  <c r="H3101" i="199"/>
  <c r="H3102" i="199"/>
  <c r="H1" i="199"/>
  <c r="I5" i="192"/>
  <c r="I4" i="192"/>
  <c r="I6" i="192"/>
  <c r="I7" i="192"/>
  <c r="I34" i="192"/>
  <c r="I35" i="192"/>
  <c r="I36" i="192"/>
  <c r="I37" i="192"/>
  <c r="I38" i="192"/>
  <c r="I39" i="192"/>
  <c r="I40" i="192"/>
  <c r="I41" i="192"/>
  <c r="I42" i="192"/>
  <c r="I43" i="192"/>
  <c r="I44" i="192"/>
  <c r="I45" i="192"/>
  <c r="I46" i="192"/>
  <c r="I47" i="192"/>
  <c r="I48" i="192"/>
  <c r="I49" i="192"/>
  <c r="I50" i="192"/>
  <c r="I51" i="192"/>
  <c r="I52" i="192"/>
  <c r="I53" i="192"/>
  <c r="I54" i="192"/>
  <c r="I55" i="192"/>
  <c r="I56" i="192"/>
  <c r="I57" i="192"/>
  <c r="I58" i="192"/>
  <c r="I59" i="192"/>
  <c r="I60" i="192"/>
  <c r="I61" i="192"/>
  <c r="I62" i="192"/>
  <c r="I63" i="192"/>
  <c r="I64" i="192"/>
  <c r="I65" i="192"/>
  <c r="I66" i="192"/>
  <c r="I67" i="192"/>
  <c r="I68" i="192"/>
  <c r="I69" i="192"/>
  <c r="I70" i="192"/>
  <c r="I71" i="192"/>
  <c r="I72" i="192"/>
  <c r="I73" i="192"/>
  <c r="I74" i="192"/>
  <c r="I75" i="192"/>
  <c r="K16" i="192"/>
  <c r="K18" i="192"/>
  <c r="K20" i="192"/>
  <c r="K22" i="192"/>
  <c r="K24" i="192"/>
  <c r="K26" i="192"/>
  <c r="K28" i="192"/>
  <c r="K30" i="192"/>
  <c r="K32" i="192"/>
  <c r="K34" i="192"/>
  <c r="K36" i="192"/>
  <c r="K38" i="192"/>
  <c r="K40" i="192"/>
  <c r="K42" i="192"/>
  <c r="K44" i="192"/>
  <c r="K46" i="192"/>
  <c r="K48" i="192"/>
  <c r="K50" i="192"/>
  <c r="K52" i="192"/>
  <c r="K54" i="192"/>
  <c r="K56" i="192"/>
  <c r="K58" i="192"/>
  <c r="K60" i="192"/>
  <c r="K62" i="192"/>
  <c r="K64" i="192"/>
  <c r="K66" i="192"/>
  <c r="K68" i="192"/>
  <c r="K70" i="192"/>
  <c r="K72" i="192"/>
  <c r="K74" i="192"/>
  <c r="K6" i="192"/>
  <c r="K10" i="192"/>
  <c r="K12" i="192"/>
  <c r="K14" i="192"/>
  <c r="K4" i="192"/>
  <c r="D35" i="192"/>
  <c r="D36" i="192"/>
  <c r="D37" i="192"/>
  <c r="D38" i="192"/>
  <c r="D39" i="192"/>
  <c r="D40" i="192"/>
  <c r="D41" i="192"/>
  <c r="D42" i="192"/>
  <c r="D43" i="192"/>
  <c r="D44" i="192"/>
  <c r="D45" i="192"/>
  <c r="D46" i="192"/>
  <c r="D47" i="192"/>
  <c r="D48" i="192"/>
  <c r="D49" i="192"/>
  <c r="D50" i="192"/>
  <c r="D51" i="192"/>
  <c r="D52" i="192"/>
  <c r="D53" i="192"/>
  <c r="D54" i="192"/>
  <c r="D55" i="192"/>
  <c r="D56" i="192"/>
  <c r="D57" i="192"/>
  <c r="D58" i="192"/>
  <c r="D59" i="192"/>
  <c r="D60" i="192"/>
  <c r="D61" i="192"/>
  <c r="D62" i="192"/>
  <c r="D63" i="192"/>
  <c r="D64" i="192"/>
  <c r="D65" i="192"/>
  <c r="D66" i="192"/>
  <c r="D67" i="192"/>
  <c r="D68" i="192"/>
  <c r="D69" i="192"/>
  <c r="D70" i="192"/>
  <c r="D71" i="192"/>
  <c r="D73" i="192"/>
  <c r="D74" i="192"/>
  <c r="D75" i="192"/>
  <c r="D34" i="192"/>
  <c r="D7" i="192"/>
  <c r="D6" i="192"/>
  <c r="D5" i="192"/>
  <c r="D4" i="192"/>
  <c r="H234" i="98"/>
  <c r="G234" i="98"/>
  <c r="F234" i="98"/>
  <c r="E234" i="98"/>
  <c r="D234" i="98"/>
  <c r="C234" i="98"/>
  <c r="A234" i="98"/>
  <c r="H233" i="98"/>
  <c r="G233" i="98"/>
  <c r="F233" i="98"/>
  <c r="E233" i="98"/>
  <c r="D233" i="98"/>
  <c r="C233" i="98"/>
  <c r="A233" i="98"/>
  <c r="H232" i="98"/>
  <c r="G232" i="98"/>
  <c r="F232" i="98"/>
  <c r="E232" i="98"/>
  <c r="D232" i="98"/>
  <c r="C232" i="98"/>
  <c r="A232" i="98"/>
  <c r="H231" i="98"/>
  <c r="G231" i="98"/>
  <c r="F231" i="98"/>
  <c r="E231" i="98"/>
  <c r="D231" i="98"/>
  <c r="C231" i="98"/>
  <c r="A231" i="98"/>
  <c r="H230" i="98"/>
  <c r="G230" i="98"/>
  <c r="F230" i="98"/>
  <c r="E230" i="98"/>
  <c r="D230" i="98"/>
  <c r="C230" i="98"/>
  <c r="A230" i="98"/>
  <c r="H229" i="98"/>
  <c r="G229" i="98"/>
  <c r="F229" i="98"/>
  <c r="E229" i="98"/>
  <c r="D229" i="98"/>
  <c r="C229" i="98"/>
  <c r="A229" i="98"/>
  <c r="H228" i="98"/>
  <c r="G228" i="98"/>
  <c r="F228" i="98"/>
  <c r="E228" i="98"/>
  <c r="D228" i="98"/>
  <c r="C228" i="98"/>
  <c r="A228" i="98"/>
  <c r="H227" i="98"/>
  <c r="G227" i="98"/>
  <c r="F227" i="98"/>
  <c r="E227" i="98"/>
  <c r="D227" i="98"/>
  <c r="C227" i="98"/>
  <c r="A227" i="98"/>
  <c r="H226" i="98"/>
  <c r="G226" i="98"/>
  <c r="F226" i="98"/>
  <c r="E226" i="98"/>
  <c r="D226" i="98"/>
  <c r="C226" i="98"/>
  <c r="A226" i="98"/>
  <c r="H225" i="98"/>
  <c r="G225" i="98"/>
  <c r="F225" i="98"/>
  <c r="E225" i="98"/>
  <c r="D225" i="98"/>
  <c r="C225" i="98"/>
  <c r="A225" i="98"/>
  <c r="H224" i="98"/>
  <c r="G224" i="98"/>
  <c r="F224" i="98"/>
  <c r="E224" i="98"/>
  <c r="D224" i="98"/>
  <c r="C224" i="98"/>
  <c r="A224" i="98"/>
  <c r="H223" i="98"/>
  <c r="G223" i="98"/>
  <c r="F223" i="98"/>
  <c r="E223" i="98"/>
  <c r="D223" i="98"/>
  <c r="C223" i="98"/>
  <c r="A223" i="98"/>
  <c r="H222" i="98"/>
  <c r="G222" i="98"/>
  <c r="F222" i="98"/>
  <c r="E222" i="98"/>
  <c r="D222" i="98"/>
  <c r="C222" i="98"/>
  <c r="A222" i="98"/>
  <c r="H221" i="98"/>
  <c r="G221" i="98"/>
  <c r="F221" i="98"/>
  <c r="E221" i="98"/>
  <c r="D221" i="98"/>
  <c r="C221" i="98"/>
  <c r="A221" i="98"/>
  <c r="H220" i="98"/>
  <c r="G220" i="98"/>
  <c r="F220" i="98"/>
  <c r="E220" i="98"/>
  <c r="D220" i="98"/>
  <c r="C220" i="98"/>
  <c r="A220" i="98"/>
  <c r="H219" i="98"/>
  <c r="G219" i="98"/>
  <c r="F219" i="98"/>
  <c r="E219" i="98"/>
  <c r="D219" i="98"/>
  <c r="C219" i="98"/>
  <c r="A219" i="98"/>
  <c r="H218" i="98"/>
  <c r="G218" i="98"/>
  <c r="F218" i="98"/>
  <c r="E218" i="98"/>
  <c r="D218" i="98"/>
  <c r="C218" i="98"/>
  <c r="A218" i="98"/>
  <c r="H217" i="98"/>
  <c r="G217" i="98"/>
  <c r="F217" i="98"/>
  <c r="E217" i="98"/>
  <c r="D217" i="98"/>
  <c r="C217" i="98"/>
  <c r="A217" i="98"/>
  <c r="H216" i="98"/>
  <c r="G216" i="98"/>
  <c r="F216" i="98"/>
  <c r="E216" i="98"/>
  <c r="D216" i="98"/>
  <c r="C216" i="98"/>
  <c r="A216" i="98"/>
  <c r="H215" i="98"/>
  <c r="G215" i="98"/>
  <c r="F215" i="98"/>
  <c r="E215" i="98"/>
  <c r="D215" i="98"/>
  <c r="C215" i="98"/>
  <c r="A215" i="98"/>
  <c r="H214" i="98"/>
  <c r="G214" i="98"/>
  <c r="F214" i="98"/>
  <c r="E214" i="98"/>
  <c r="D214" i="98"/>
  <c r="C214" i="98"/>
  <c r="A214" i="98"/>
  <c r="H213" i="98"/>
  <c r="G213" i="98"/>
  <c r="F213" i="98"/>
  <c r="E213" i="98"/>
  <c r="D213" i="98"/>
  <c r="C213" i="98"/>
  <c r="A213" i="98"/>
  <c r="H212" i="98"/>
  <c r="G212" i="98"/>
  <c r="F212" i="98"/>
  <c r="E212" i="98"/>
  <c r="D212" i="98"/>
  <c r="C212" i="98"/>
  <c r="A212" i="98"/>
  <c r="H211" i="98"/>
  <c r="G211" i="98"/>
  <c r="F211" i="98"/>
  <c r="E211" i="98"/>
  <c r="D211" i="98"/>
  <c r="C211" i="98"/>
  <c r="A211" i="98"/>
  <c r="H210" i="98"/>
  <c r="G210" i="98"/>
  <c r="F210" i="98"/>
  <c r="E210" i="98"/>
  <c r="D210" i="98"/>
  <c r="C210" i="98"/>
  <c r="A210" i="98"/>
  <c r="H209" i="98"/>
  <c r="G209" i="98"/>
  <c r="F209" i="98"/>
  <c r="E209" i="98"/>
  <c r="D209" i="98"/>
  <c r="C209" i="98"/>
  <c r="A209" i="98"/>
  <c r="H208" i="98"/>
  <c r="G208" i="98"/>
  <c r="F208" i="98"/>
  <c r="E208" i="98"/>
  <c r="D208" i="98"/>
  <c r="C208" i="98"/>
  <c r="A208" i="98"/>
  <c r="H207" i="98"/>
  <c r="G207" i="98"/>
  <c r="F207" i="98"/>
  <c r="E207" i="98"/>
  <c r="D207" i="98"/>
  <c r="C207" i="98"/>
  <c r="A207" i="98"/>
  <c r="H206" i="98"/>
  <c r="G206" i="98"/>
  <c r="F206" i="98"/>
  <c r="E206" i="98"/>
  <c r="D206" i="98"/>
  <c r="C206" i="98"/>
  <c r="A206" i="98"/>
  <c r="H205" i="98"/>
  <c r="G205" i="98"/>
  <c r="F205" i="98"/>
  <c r="E205" i="98"/>
  <c r="D205" i="98"/>
  <c r="C205" i="98"/>
  <c r="A205" i="98"/>
  <c r="H204" i="98"/>
  <c r="G204" i="98"/>
  <c r="F204" i="98"/>
  <c r="E204" i="98"/>
  <c r="D204" i="98"/>
  <c r="C204" i="98"/>
  <c r="A204" i="98"/>
  <c r="H203" i="98"/>
  <c r="G203" i="98"/>
  <c r="F203" i="98"/>
  <c r="E203" i="98"/>
  <c r="D203" i="98"/>
  <c r="C203" i="98"/>
  <c r="A203" i="98"/>
  <c r="H202" i="98"/>
  <c r="G202" i="98"/>
  <c r="F202" i="98"/>
  <c r="E202" i="98"/>
  <c r="D202" i="98"/>
  <c r="C202" i="98"/>
  <c r="A202" i="98"/>
  <c r="H201" i="98"/>
  <c r="G201" i="98"/>
  <c r="F201" i="98"/>
  <c r="E201" i="98"/>
  <c r="D201" i="98"/>
  <c r="C201" i="98"/>
  <c r="A201" i="98"/>
  <c r="H200" i="98"/>
  <c r="G200" i="98"/>
  <c r="F200" i="98"/>
  <c r="E200" i="98"/>
  <c r="D200" i="98"/>
  <c r="C200" i="98"/>
  <c r="A200" i="98"/>
  <c r="H199" i="98"/>
  <c r="G199" i="98"/>
  <c r="F199" i="98"/>
  <c r="E199" i="98"/>
  <c r="D199" i="98"/>
  <c r="C199" i="98"/>
  <c r="A199" i="98"/>
  <c r="H198" i="98"/>
  <c r="G198" i="98"/>
  <c r="F198" i="98"/>
  <c r="E198" i="98"/>
  <c r="D198" i="98"/>
  <c r="C198" i="98"/>
  <c r="A198" i="98"/>
  <c r="H197" i="98"/>
  <c r="G197" i="98"/>
  <c r="F197" i="98"/>
  <c r="E197" i="98"/>
  <c r="D197" i="98"/>
  <c r="C197" i="98"/>
  <c r="A197" i="98"/>
  <c r="H196" i="98"/>
  <c r="G196" i="98"/>
  <c r="F196" i="98"/>
  <c r="E196" i="98"/>
  <c r="D196" i="98"/>
  <c r="C196" i="98"/>
  <c r="A196" i="98"/>
  <c r="H195" i="98"/>
  <c r="G195" i="98"/>
  <c r="F195" i="98"/>
  <c r="E195" i="98"/>
  <c r="D195" i="98"/>
  <c r="C195" i="98"/>
  <c r="A195" i="98"/>
  <c r="H194" i="98"/>
  <c r="G194" i="98"/>
  <c r="F194" i="98"/>
  <c r="E194" i="98"/>
  <c r="D194" i="98"/>
  <c r="C194" i="98"/>
  <c r="A194" i="98"/>
  <c r="H193" i="98"/>
  <c r="G193" i="98"/>
  <c r="F193" i="98"/>
  <c r="E193" i="98"/>
  <c r="D193" i="98"/>
  <c r="C193" i="98"/>
  <c r="A193" i="98"/>
  <c r="H192" i="98"/>
  <c r="G192" i="98"/>
  <c r="F192" i="98"/>
  <c r="E192" i="98"/>
  <c r="D192" i="98"/>
  <c r="C192" i="98"/>
  <c r="A192" i="98"/>
  <c r="H191" i="98"/>
  <c r="G191" i="98"/>
  <c r="F191" i="98"/>
  <c r="E191" i="98"/>
  <c r="D191" i="98"/>
  <c r="C191" i="98"/>
  <c r="A191" i="98"/>
  <c r="H190" i="98"/>
  <c r="G190" i="98"/>
  <c r="F190" i="98"/>
  <c r="E190" i="98"/>
  <c r="D190" i="98"/>
  <c r="C190" i="98"/>
  <c r="A190" i="98"/>
  <c r="H189" i="98"/>
  <c r="G189" i="98"/>
  <c r="F189" i="98"/>
  <c r="E189" i="98"/>
  <c r="D189" i="98"/>
  <c r="C189" i="98"/>
  <c r="A189" i="98"/>
  <c r="H188" i="98"/>
  <c r="G188" i="98"/>
  <c r="F188" i="98"/>
  <c r="E188" i="98"/>
  <c r="D188" i="98"/>
  <c r="C188" i="98"/>
  <c r="A188" i="98"/>
  <c r="H187" i="98"/>
  <c r="G187" i="98"/>
  <c r="F187" i="98"/>
  <c r="E187" i="98"/>
  <c r="D187" i="98"/>
  <c r="C187" i="98"/>
  <c r="A187" i="98"/>
  <c r="H186" i="98"/>
  <c r="G186" i="98"/>
  <c r="F186" i="98"/>
  <c r="E186" i="98"/>
  <c r="D186" i="98"/>
  <c r="C186" i="98"/>
  <c r="A186" i="98"/>
  <c r="H185" i="98"/>
  <c r="G185" i="98"/>
  <c r="F185" i="98"/>
  <c r="E185" i="98"/>
  <c r="D185" i="98"/>
  <c r="C185" i="98"/>
  <c r="A185" i="98"/>
  <c r="H184" i="98"/>
  <c r="G184" i="98"/>
  <c r="F184" i="98"/>
  <c r="E184" i="98"/>
  <c r="D184" i="98"/>
  <c r="C184" i="98"/>
  <c r="A184" i="98"/>
  <c r="H183" i="98"/>
  <c r="G183" i="98"/>
  <c r="F183" i="98"/>
  <c r="E183" i="98"/>
  <c r="D183" i="98"/>
  <c r="C183" i="98"/>
  <c r="A183" i="98"/>
  <c r="H182" i="98"/>
  <c r="G182" i="98"/>
  <c r="F182" i="98"/>
  <c r="E182" i="98"/>
  <c r="D182" i="98"/>
  <c r="C182" i="98"/>
  <c r="A182" i="98"/>
  <c r="H181" i="98"/>
  <c r="G181" i="98"/>
  <c r="F181" i="98"/>
  <c r="E181" i="98"/>
  <c r="D181" i="98"/>
  <c r="C181" i="98"/>
  <c r="A181" i="98"/>
  <c r="H180" i="98"/>
  <c r="G180" i="98"/>
  <c r="F180" i="98"/>
  <c r="E180" i="98"/>
  <c r="D180" i="98"/>
  <c r="C180" i="98"/>
  <c r="A180" i="98"/>
  <c r="H179" i="98"/>
  <c r="G179" i="98"/>
  <c r="F179" i="98"/>
  <c r="E179" i="98"/>
  <c r="D179" i="98"/>
  <c r="C179" i="98"/>
  <c r="A179" i="98"/>
  <c r="H178" i="98"/>
  <c r="G178" i="98"/>
  <c r="F178" i="98"/>
  <c r="E178" i="98"/>
  <c r="D178" i="98"/>
  <c r="C178" i="98"/>
  <c r="A178" i="98"/>
  <c r="H177" i="98"/>
  <c r="G177" i="98"/>
  <c r="F177" i="98"/>
  <c r="E177" i="98"/>
  <c r="D177" i="98"/>
  <c r="C177" i="98"/>
  <c r="A177" i="98"/>
  <c r="H176" i="98"/>
  <c r="G176" i="98"/>
  <c r="F176" i="98"/>
  <c r="E176" i="98"/>
  <c r="D176" i="98"/>
  <c r="C176" i="98"/>
  <c r="A176" i="98"/>
  <c r="H175" i="98"/>
  <c r="G175" i="98"/>
  <c r="F175" i="98"/>
  <c r="E175" i="98"/>
  <c r="D175" i="98"/>
  <c r="C175" i="98"/>
  <c r="A175" i="98"/>
  <c r="H174" i="98"/>
  <c r="G174" i="98"/>
  <c r="F174" i="98"/>
  <c r="E174" i="98"/>
  <c r="D174" i="98"/>
  <c r="C174" i="98"/>
  <c r="A174" i="98"/>
  <c r="H173" i="98"/>
  <c r="G173" i="98"/>
  <c r="F173" i="98"/>
  <c r="E173" i="98"/>
  <c r="D173" i="98"/>
  <c r="C173" i="98"/>
  <c r="A173" i="98"/>
  <c r="H172" i="98"/>
  <c r="G172" i="98"/>
  <c r="F172" i="98"/>
  <c r="E172" i="98"/>
  <c r="D172" i="98"/>
  <c r="C172" i="98"/>
  <c r="A172" i="98"/>
  <c r="H171" i="98"/>
  <c r="G171" i="98"/>
  <c r="F171" i="98"/>
  <c r="E171" i="98"/>
  <c r="D171" i="98"/>
  <c r="C171" i="98"/>
  <c r="A171" i="98"/>
  <c r="H170" i="98"/>
  <c r="G170" i="98"/>
  <c r="F170" i="98"/>
  <c r="E170" i="98"/>
  <c r="D170" i="98"/>
  <c r="C170" i="98"/>
  <c r="A170" i="98"/>
  <c r="H169" i="98"/>
  <c r="G169" i="98"/>
  <c r="F169" i="98"/>
  <c r="E169" i="98"/>
  <c r="D169" i="98"/>
  <c r="C169" i="98"/>
  <c r="A169" i="98"/>
  <c r="H168" i="98"/>
  <c r="G168" i="98"/>
  <c r="F168" i="98"/>
  <c r="E168" i="98"/>
  <c r="D168" i="98"/>
  <c r="C168" i="98"/>
  <c r="A168" i="98"/>
  <c r="H167" i="98"/>
  <c r="G167" i="98"/>
  <c r="F167" i="98"/>
  <c r="E167" i="98"/>
  <c r="D167" i="98"/>
  <c r="C167" i="98"/>
  <c r="A167" i="98"/>
  <c r="H166" i="98"/>
  <c r="G166" i="98"/>
  <c r="F166" i="98"/>
  <c r="E166" i="98"/>
  <c r="D166" i="98"/>
  <c r="C166" i="98"/>
  <c r="A166" i="98"/>
  <c r="H165" i="98"/>
  <c r="G165" i="98"/>
  <c r="F165" i="98"/>
  <c r="E165" i="98"/>
  <c r="D165" i="98"/>
  <c r="C165" i="98"/>
  <c r="A165" i="98"/>
  <c r="H164" i="98"/>
  <c r="G164" i="98"/>
  <c r="F164" i="98"/>
  <c r="E164" i="98"/>
  <c r="D164" i="98"/>
  <c r="C164" i="98"/>
  <c r="A164" i="98"/>
  <c r="H163" i="98"/>
  <c r="G163" i="98"/>
  <c r="F163" i="98"/>
  <c r="E163" i="98"/>
  <c r="D163" i="98"/>
  <c r="C163" i="98"/>
  <c r="A163" i="98"/>
  <c r="H162" i="98"/>
  <c r="G162" i="98"/>
  <c r="F162" i="98"/>
  <c r="E162" i="98"/>
  <c r="D162" i="98"/>
  <c r="C162" i="98"/>
  <c r="A162" i="98"/>
  <c r="H161" i="98"/>
  <c r="G161" i="98"/>
  <c r="F161" i="98"/>
  <c r="E161" i="98"/>
  <c r="D161" i="98"/>
  <c r="C161" i="98"/>
  <c r="A161" i="98"/>
  <c r="H160" i="98"/>
  <c r="G160" i="98"/>
  <c r="F160" i="98"/>
  <c r="E160" i="98"/>
  <c r="D160" i="98"/>
  <c r="C160" i="98"/>
  <c r="A160" i="98"/>
  <c r="H159" i="98"/>
  <c r="G159" i="98"/>
  <c r="F159" i="98"/>
  <c r="E159" i="98"/>
  <c r="D159" i="98"/>
  <c r="C159" i="98"/>
  <c r="A159" i="98"/>
  <c r="H158" i="98"/>
  <c r="G158" i="98"/>
  <c r="F158" i="98"/>
  <c r="E158" i="98"/>
  <c r="D158" i="98"/>
  <c r="C158" i="98"/>
  <c r="A158" i="98"/>
  <c r="H157" i="98"/>
  <c r="G157" i="98"/>
  <c r="F157" i="98"/>
  <c r="E157" i="98"/>
  <c r="D157" i="98"/>
  <c r="C157" i="98"/>
  <c r="A157" i="98"/>
  <c r="H156" i="98"/>
  <c r="G156" i="98"/>
  <c r="F156" i="98"/>
  <c r="E156" i="98"/>
  <c r="D156" i="98"/>
  <c r="C156" i="98"/>
  <c r="A156" i="98"/>
  <c r="H155" i="98"/>
  <c r="G155" i="98"/>
  <c r="F155" i="98"/>
  <c r="E155" i="98"/>
  <c r="D155" i="98"/>
  <c r="C155" i="98"/>
  <c r="A155" i="98"/>
  <c r="H154" i="98"/>
  <c r="G154" i="98"/>
  <c r="F154" i="98"/>
  <c r="E154" i="98"/>
  <c r="D154" i="98"/>
  <c r="C154" i="98"/>
  <c r="A154" i="98"/>
  <c r="H153" i="98"/>
  <c r="G153" i="98"/>
  <c r="F153" i="98"/>
  <c r="E153" i="98"/>
  <c r="D153" i="98"/>
  <c r="C153" i="98"/>
  <c r="A153" i="98"/>
  <c r="H152" i="98"/>
  <c r="G152" i="98"/>
  <c r="F152" i="98"/>
  <c r="E152" i="98"/>
  <c r="D152" i="98"/>
  <c r="C152" i="98"/>
  <c r="A152" i="98"/>
  <c r="H151" i="98"/>
  <c r="G151" i="98"/>
  <c r="F151" i="98"/>
  <c r="E151" i="98"/>
  <c r="D151" i="98"/>
  <c r="C151" i="98"/>
  <c r="A151" i="98"/>
  <c r="H150" i="98"/>
  <c r="G150" i="98"/>
  <c r="F150" i="98"/>
  <c r="E150" i="98"/>
  <c r="D150" i="98"/>
  <c r="C150" i="98"/>
  <c r="A150" i="98"/>
  <c r="H149" i="98"/>
  <c r="G149" i="98"/>
  <c r="F149" i="98"/>
  <c r="E149" i="98"/>
  <c r="D149" i="98"/>
  <c r="C149" i="98"/>
  <c r="A149" i="98"/>
  <c r="H148" i="98"/>
  <c r="G148" i="98"/>
  <c r="F148" i="98"/>
  <c r="E148" i="98"/>
  <c r="D148" i="98"/>
  <c r="C148" i="98"/>
  <c r="A148" i="98"/>
  <c r="H147" i="98"/>
  <c r="G147" i="98"/>
  <c r="F147" i="98"/>
  <c r="E147" i="98"/>
  <c r="D147" i="98"/>
  <c r="C147" i="98"/>
  <c r="A147" i="98"/>
  <c r="H146" i="98"/>
  <c r="G146" i="98"/>
  <c r="F146" i="98"/>
  <c r="E146" i="98"/>
  <c r="D146" i="98"/>
  <c r="C146" i="98"/>
  <c r="A146" i="98"/>
  <c r="H145" i="98"/>
  <c r="G145" i="98"/>
  <c r="F145" i="98"/>
  <c r="E145" i="98"/>
  <c r="D145" i="98"/>
  <c r="C145" i="98"/>
  <c r="A145" i="98"/>
  <c r="H144" i="98"/>
  <c r="G144" i="98"/>
  <c r="F144" i="98"/>
  <c r="E144" i="98"/>
  <c r="D144" i="98"/>
  <c r="C144" i="98"/>
  <c r="A144" i="98"/>
  <c r="H143" i="98"/>
  <c r="G143" i="98"/>
  <c r="F143" i="98"/>
  <c r="E143" i="98"/>
  <c r="D143" i="98"/>
  <c r="C143" i="98"/>
  <c r="A143" i="98"/>
  <c r="H142" i="98"/>
  <c r="G142" i="98"/>
  <c r="F142" i="98"/>
  <c r="E142" i="98"/>
  <c r="D142" i="98"/>
  <c r="C142" i="98"/>
  <c r="A142" i="98"/>
  <c r="H141" i="98"/>
  <c r="G141" i="98"/>
  <c r="F141" i="98"/>
  <c r="E141" i="98"/>
  <c r="D141" i="98"/>
  <c r="C141" i="98"/>
  <c r="A141" i="98"/>
  <c r="H140" i="98"/>
  <c r="G140" i="98"/>
  <c r="F140" i="98"/>
  <c r="E140" i="98"/>
  <c r="D140" i="98"/>
  <c r="C140" i="98"/>
  <c r="A140" i="98"/>
  <c r="H139" i="98"/>
  <c r="G139" i="98"/>
  <c r="F139" i="98"/>
  <c r="E139" i="98"/>
  <c r="D139" i="98"/>
  <c r="C139" i="98"/>
  <c r="A139" i="98"/>
  <c r="H138" i="98"/>
  <c r="G138" i="98"/>
  <c r="F138" i="98"/>
  <c r="E138" i="98"/>
  <c r="D138" i="98"/>
  <c r="C138" i="98"/>
  <c r="A138" i="98"/>
  <c r="H137" i="98"/>
  <c r="G137" i="98"/>
  <c r="F137" i="98"/>
  <c r="E137" i="98"/>
  <c r="D137" i="98"/>
  <c r="C137" i="98"/>
  <c r="A137" i="98"/>
  <c r="H136" i="98"/>
  <c r="G136" i="98"/>
  <c r="F136" i="98"/>
  <c r="E136" i="98"/>
  <c r="D136" i="98"/>
  <c r="C136" i="98"/>
  <c r="A136" i="98"/>
  <c r="H135" i="98"/>
  <c r="G135" i="98"/>
  <c r="F135" i="98"/>
  <c r="E135" i="98"/>
  <c r="D135" i="98"/>
  <c r="C135" i="98"/>
  <c r="A135" i="98"/>
  <c r="H134" i="98"/>
  <c r="G134" i="98"/>
  <c r="F134" i="98"/>
  <c r="E134" i="98"/>
  <c r="D134" i="98"/>
  <c r="C134" i="98"/>
  <c r="A134" i="98"/>
  <c r="H133" i="98"/>
  <c r="G133" i="98"/>
  <c r="F133" i="98"/>
  <c r="E133" i="98"/>
  <c r="D133" i="98"/>
  <c r="C133" i="98"/>
  <c r="A133" i="98"/>
  <c r="H132" i="98"/>
  <c r="G132" i="98"/>
  <c r="F132" i="98"/>
  <c r="E132" i="98"/>
  <c r="D132" i="98"/>
  <c r="C132" i="98"/>
  <c r="A132" i="98"/>
  <c r="H131" i="98"/>
  <c r="G131" i="98"/>
  <c r="F131" i="98"/>
  <c r="E131" i="98"/>
  <c r="D131" i="98"/>
  <c r="C131" i="98"/>
  <c r="A131" i="98"/>
  <c r="H130" i="98"/>
  <c r="G130" i="98"/>
  <c r="F130" i="98"/>
  <c r="E130" i="98"/>
  <c r="D130" i="98"/>
  <c r="C130" i="98"/>
  <c r="A130" i="98"/>
  <c r="H129" i="98"/>
  <c r="G129" i="98"/>
  <c r="F129" i="98"/>
  <c r="E129" i="98"/>
  <c r="D129" i="98"/>
  <c r="C129" i="98"/>
  <c r="A129" i="98"/>
  <c r="H128" i="98"/>
  <c r="G128" i="98"/>
  <c r="F128" i="98"/>
  <c r="E128" i="98"/>
  <c r="D128" i="98"/>
  <c r="C128" i="98"/>
  <c r="A128" i="98"/>
  <c r="H127" i="98"/>
  <c r="G127" i="98"/>
  <c r="F127" i="98"/>
  <c r="E127" i="98"/>
  <c r="D127" i="98"/>
  <c r="C127" i="98"/>
  <c r="A127" i="98"/>
  <c r="H126" i="98"/>
  <c r="G126" i="98"/>
  <c r="F126" i="98"/>
  <c r="E126" i="98"/>
  <c r="D126" i="98"/>
  <c r="C126" i="98"/>
  <c r="A126" i="98"/>
  <c r="H125" i="98"/>
  <c r="G125" i="98"/>
  <c r="F125" i="98"/>
  <c r="E125" i="98"/>
  <c r="D125" i="98"/>
  <c r="C125" i="98"/>
  <c r="A125" i="98"/>
  <c r="H124" i="98"/>
  <c r="G124" i="98"/>
  <c r="F124" i="98"/>
  <c r="E124" i="98"/>
  <c r="D124" i="98"/>
  <c r="C124" i="98"/>
  <c r="A124" i="98"/>
  <c r="H123" i="98"/>
  <c r="G123" i="98"/>
  <c r="F123" i="98"/>
  <c r="E123" i="98"/>
  <c r="D123" i="98"/>
  <c r="C123" i="98"/>
  <c r="A123" i="98"/>
  <c r="H122" i="98"/>
  <c r="G122" i="98"/>
  <c r="F122" i="98"/>
  <c r="E122" i="98"/>
  <c r="D122" i="98"/>
  <c r="C122" i="98"/>
  <c r="A122" i="98"/>
  <c r="H121" i="98"/>
  <c r="G121" i="98"/>
  <c r="F121" i="98"/>
  <c r="E121" i="98"/>
  <c r="D121" i="98"/>
  <c r="C121" i="98"/>
  <c r="A121" i="98"/>
  <c r="H120" i="98"/>
  <c r="G120" i="98"/>
  <c r="F120" i="98"/>
  <c r="E120" i="98"/>
  <c r="D120" i="98"/>
  <c r="C120" i="98"/>
  <c r="A120" i="98"/>
  <c r="H119" i="98"/>
  <c r="G119" i="98"/>
  <c r="F119" i="98"/>
  <c r="E119" i="98"/>
  <c r="D119" i="98"/>
  <c r="C119" i="98"/>
  <c r="A119" i="98"/>
  <c r="H118" i="98"/>
  <c r="G118" i="98"/>
  <c r="F118" i="98"/>
  <c r="E118" i="98"/>
  <c r="D118" i="98"/>
  <c r="C118" i="98"/>
  <c r="A118" i="98"/>
  <c r="H117" i="98"/>
  <c r="G117" i="98"/>
  <c r="F117" i="98"/>
  <c r="E117" i="98"/>
  <c r="D117" i="98"/>
  <c r="C117" i="98"/>
  <c r="A117" i="98"/>
  <c r="H116" i="98"/>
  <c r="G116" i="98"/>
  <c r="F116" i="98"/>
  <c r="E116" i="98"/>
  <c r="D116" i="98"/>
  <c r="C116" i="98"/>
  <c r="A116" i="98"/>
  <c r="H115" i="98"/>
  <c r="G115" i="98"/>
  <c r="F115" i="98"/>
  <c r="E115" i="98"/>
  <c r="D115" i="98"/>
  <c r="C115" i="98"/>
  <c r="A115" i="98"/>
  <c r="H114" i="98"/>
  <c r="G114" i="98"/>
  <c r="F114" i="98"/>
  <c r="E114" i="98"/>
  <c r="D114" i="98"/>
  <c r="C114" i="98"/>
  <c r="A114" i="98"/>
  <c r="H113" i="98"/>
  <c r="G113" i="98"/>
  <c r="F113" i="98"/>
  <c r="E113" i="98"/>
  <c r="D113" i="98"/>
  <c r="C113" i="98"/>
  <c r="A113" i="98"/>
  <c r="H112" i="98"/>
  <c r="G112" i="98"/>
  <c r="F112" i="98"/>
  <c r="E112" i="98"/>
  <c r="D112" i="98"/>
  <c r="C112" i="98"/>
  <c r="A112" i="98"/>
  <c r="H111" i="98"/>
  <c r="G111" i="98"/>
  <c r="F111" i="98"/>
  <c r="E111" i="98"/>
  <c r="D111" i="98"/>
  <c r="C111" i="98"/>
  <c r="A111" i="98"/>
  <c r="H110" i="98"/>
  <c r="G110" i="98"/>
  <c r="F110" i="98"/>
  <c r="E110" i="98"/>
  <c r="D110" i="98"/>
  <c r="C110" i="98"/>
  <c r="A110" i="98"/>
  <c r="H109" i="98"/>
  <c r="G109" i="98"/>
  <c r="F109" i="98"/>
  <c r="E109" i="98"/>
  <c r="D109" i="98"/>
  <c r="C109" i="98"/>
  <c r="A109" i="98"/>
  <c r="H108" i="98"/>
  <c r="G108" i="98"/>
  <c r="F108" i="98"/>
  <c r="E108" i="98"/>
  <c r="D108" i="98"/>
  <c r="C108" i="98"/>
  <c r="A108" i="98"/>
  <c r="H107" i="98"/>
  <c r="G107" i="98"/>
  <c r="F107" i="98"/>
  <c r="E107" i="98"/>
  <c r="D107" i="98"/>
  <c r="C107" i="98"/>
  <c r="A107" i="98"/>
  <c r="H106" i="98"/>
  <c r="G106" i="98"/>
  <c r="F106" i="98"/>
  <c r="E106" i="98"/>
  <c r="D106" i="98"/>
  <c r="C106" i="98"/>
  <c r="A106" i="98"/>
  <c r="H105" i="98"/>
  <c r="G105" i="98"/>
  <c r="F105" i="98"/>
  <c r="E105" i="98"/>
  <c r="D105" i="98"/>
  <c r="C105" i="98"/>
  <c r="A105" i="98"/>
  <c r="H104" i="98"/>
  <c r="G104" i="98"/>
  <c r="F104" i="98"/>
  <c r="E104" i="98"/>
  <c r="D104" i="98"/>
  <c r="C104" i="98"/>
  <c r="A104" i="98"/>
  <c r="H103" i="98"/>
  <c r="G103" i="98"/>
  <c r="F103" i="98"/>
  <c r="E103" i="98"/>
  <c r="D103" i="98"/>
  <c r="C103" i="98"/>
  <c r="A103" i="98"/>
  <c r="H102" i="98"/>
  <c r="G102" i="98"/>
  <c r="F102" i="98"/>
  <c r="E102" i="98"/>
  <c r="D102" i="98"/>
  <c r="C102" i="98"/>
  <c r="A102" i="98"/>
  <c r="H101" i="98"/>
  <c r="G101" i="98"/>
  <c r="F101" i="98"/>
  <c r="E101" i="98"/>
  <c r="D101" i="98"/>
  <c r="C101" i="98"/>
  <c r="A101" i="98"/>
  <c r="H100" i="98"/>
  <c r="G100" i="98"/>
  <c r="F100" i="98"/>
  <c r="E100" i="98"/>
  <c r="D100" i="98"/>
  <c r="C100" i="98"/>
  <c r="A100" i="98"/>
  <c r="H99" i="98"/>
  <c r="G99" i="98"/>
  <c r="F99" i="98"/>
  <c r="E99" i="98"/>
  <c r="D99" i="98"/>
  <c r="C99" i="98"/>
  <c r="A99" i="98"/>
  <c r="H98" i="98"/>
  <c r="G98" i="98"/>
  <c r="F98" i="98"/>
  <c r="E98" i="98"/>
  <c r="D98" i="98"/>
  <c r="C98" i="98"/>
  <c r="A98" i="98"/>
  <c r="H97" i="98"/>
  <c r="G97" i="98"/>
  <c r="F97" i="98"/>
  <c r="E97" i="98"/>
  <c r="D97" i="98"/>
  <c r="C97" i="98"/>
  <c r="A97" i="98"/>
  <c r="H96" i="98"/>
  <c r="G96" i="98"/>
  <c r="F96" i="98"/>
  <c r="E96" i="98"/>
  <c r="D96" i="98"/>
  <c r="C96" i="98"/>
  <c r="A96" i="98"/>
  <c r="H95" i="98"/>
  <c r="G95" i="98"/>
  <c r="F95" i="98"/>
  <c r="E95" i="98"/>
  <c r="D95" i="98"/>
  <c r="C95" i="98"/>
  <c r="A95" i="98"/>
  <c r="H94" i="98"/>
  <c r="G94" i="98"/>
  <c r="F94" i="98"/>
  <c r="E94" i="98"/>
  <c r="D94" i="98"/>
  <c r="C94" i="98"/>
  <c r="A94" i="98"/>
  <c r="H93" i="98"/>
  <c r="G93" i="98"/>
  <c r="F93" i="98"/>
  <c r="E93" i="98"/>
  <c r="D93" i="98"/>
  <c r="C93" i="98"/>
  <c r="A93" i="98"/>
  <c r="H92" i="98"/>
  <c r="G92" i="98"/>
  <c r="F92" i="98"/>
  <c r="E92" i="98"/>
  <c r="D92" i="98"/>
  <c r="C92" i="98"/>
  <c r="A92" i="98"/>
  <c r="H91" i="98"/>
  <c r="G91" i="98"/>
  <c r="F91" i="98"/>
  <c r="E91" i="98"/>
  <c r="D91" i="98"/>
  <c r="C91" i="98"/>
  <c r="A91" i="98"/>
  <c r="H90" i="98"/>
  <c r="G90" i="98"/>
  <c r="F90" i="98"/>
  <c r="E90" i="98"/>
  <c r="D90" i="98"/>
  <c r="C90" i="98"/>
  <c r="A90" i="98"/>
  <c r="H89" i="98"/>
  <c r="G89" i="98"/>
  <c r="F89" i="98"/>
  <c r="E89" i="98"/>
  <c r="D89" i="98"/>
  <c r="C89" i="98"/>
  <c r="A89" i="98"/>
  <c r="H88" i="98"/>
  <c r="G88" i="98"/>
  <c r="F88" i="98"/>
  <c r="E88" i="98"/>
  <c r="D88" i="98"/>
  <c r="C88" i="98"/>
  <c r="A88" i="98"/>
  <c r="H87" i="98"/>
  <c r="G87" i="98"/>
  <c r="F87" i="98"/>
  <c r="E87" i="98"/>
  <c r="D87" i="98"/>
  <c r="C87" i="98"/>
  <c r="A87" i="98"/>
  <c r="H86" i="98"/>
  <c r="G86" i="98"/>
  <c r="F86" i="98"/>
  <c r="E86" i="98"/>
  <c r="D86" i="98"/>
  <c r="C86" i="98"/>
  <c r="A86" i="98"/>
  <c r="H85" i="98"/>
  <c r="G85" i="98"/>
  <c r="F85" i="98"/>
  <c r="E85" i="98"/>
  <c r="D85" i="98"/>
  <c r="C85" i="98"/>
  <c r="A85" i="98"/>
  <c r="H84" i="98"/>
  <c r="G84" i="98"/>
  <c r="F84" i="98"/>
  <c r="E84" i="98"/>
  <c r="D84" i="98"/>
  <c r="C84" i="98"/>
  <c r="A84" i="98"/>
  <c r="H83" i="98"/>
  <c r="G83" i="98"/>
  <c r="F83" i="98"/>
  <c r="E83" i="98"/>
  <c r="D83" i="98"/>
  <c r="C83" i="98"/>
  <c r="A83" i="98"/>
  <c r="H82" i="98"/>
  <c r="G82" i="98"/>
  <c r="F82" i="98"/>
  <c r="E82" i="98"/>
  <c r="D82" i="98"/>
  <c r="C82" i="98"/>
  <c r="A82" i="98"/>
  <c r="H81" i="98"/>
  <c r="G81" i="98"/>
  <c r="F81" i="98"/>
  <c r="E81" i="98"/>
  <c r="D81" i="98"/>
  <c r="C81" i="98"/>
  <c r="A81" i="98"/>
  <c r="H80" i="98"/>
  <c r="G80" i="98"/>
  <c r="F80" i="98"/>
  <c r="E80" i="98"/>
  <c r="D80" i="98"/>
  <c r="C80" i="98"/>
  <c r="A80" i="98"/>
  <c r="H79" i="98"/>
  <c r="G79" i="98"/>
  <c r="F79" i="98"/>
  <c r="E79" i="98"/>
  <c r="D79" i="98"/>
  <c r="C79" i="98"/>
  <c r="A79" i="98"/>
  <c r="H78" i="98"/>
  <c r="G78" i="98"/>
  <c r="F78" i="98"/>
  <c r="E78" i="98"/>
  <c r="D78" i="98"/>
  <c r="C78" i="98"/>
  <c r="A78" i="98"/>
  <c r="H77" i="98"/>
  <c r="G77" i="98"/>
  <c r="F77" i="98"/>
  <c r="E77" i="98"/>
  <c r="D77" i="98"/>
  <c r="C77" i="98"/>
  <c r="A77" i="98"/>
  <c r="H76" i="98"/>
  <c r="G76" i="98"/>
  <c r="F76" i="98"/>
  <c r="E76" i="98"/>
  <c r="D76" i="98"/>
  <c r="C76" i="98"/>
  <c r="A76" i="98"/>
  <c r="H75" i="98"/>
  <c r="G75" i="98"/>
  <c r="F75" i="98"/>
  <c r="E75" i="98"/>
  <c r="D75" i="98"/>
  <c r="C75" i="98"/>
  <c r="A75" i="98"/>
  <c r="H74" i="98"/>
  <c r="G74" i="98"/>
  <c r="F74" i="98"/>
  <c r="E74" i="98"/>
  <c r="D74" i="98"/>
  <c r="C74" i="98"/>
  <c r="A74" i="98"/>
  <c r="H73" i="98"/>
  <c r="G73" i="98"/>
  <c r="F73" i="98"/>
  <c r="E73" i="98"/>
  <c r="D73" i="98"/>
  <c r="C73" i="98"/>
  <c r="A73" i="98"/>
  <c r="H72" i="98"/>
  <c r="G72" i="98"/>
  <c r="F72" i="98"/>
  <c r="E72" i="98"/>
  <c r="D72" i="98"/>
  <c r="C72" i="98"/>
  <c r="A72" i="98"/>
  <c r="H71" i="98"/>
  <c r="G71" i="98"/>
  <c r="F71" i="98"/>
  <c r="E71" i="98"/>
  <c r="D71" i="98"/>
  <c r="C71" i="98"/>
  <c r="A71" i="98"/>
  <c r="H70" i="98"/>
  <c r="G70" i="98"/>
  <c r="F70" i="98"/>
  <c r="E70" i="98"/>
  <c r="D70" i="98"/>
  <c r="C70" i="98"/>
  <c r="A70" i="98"/>
  <c r="H69" i="98"/>
  <c r="G69" i="98"/>
  <c r="F69" i="98"/>
  <c r="E69" i="98"/>
  <c r="D69" i="98"/>
  <c r="C69" i="98"/>
  <c r="A69" i="98"/>
  <c r="H68" i="98"/>
  <c r="G68" i="98"/>
  <c r="F68" i="98"/>
  <c r="E68" i="98"/>
  <c r="D68" i="98"/>
  <c r="C68" i="98"/>
  <c r="A68" i="98"/>
  <c r="H67" i="98"/>
  <c r="G67" i="98"/>
  <c r="F67" i="98"/>
  <c r="E67" i="98"/>
  <c r="D67" i="98"/>
  <c r="C67" i="98"/>
  <c r="A67" i="98"/>
  <c r="H66" i="98"/>
  <c r="G66" i="98"/>
  <c r="F66" i="98"/>
  <c r="E66" i="98"/>
  <c r="D66" i="98"/>
  <c r="C66" i="98"/>
  <c r="A66" i="98"/>
  <c r="H65" i="98"/>
  <c r="G65" i="98"/>
  <c r="F65" i="98"/>
  <c r="E65" i="98"/>
  <c r="D65" i="98"/>
  <c r="C65" i="98"/>
  <c r="A65" i="98"/>
  <c r="H64" i="98"/>
  <c r="G64" i="98"/>
  <c r="F64" i="98"/>
  <c r="E64" i="98"/>
  <c r="D64" i="98"/>
  <c r="C64" i="98"/>
  <c r="A64" i="98"/>
  <c r="H63" i="98"/>
  <c r="G63" i="98"/>
  <c r="F63" i="98"/>
  <c r="E63" i="98"/>
  <c r="D63" i="98"/>
  <c r="C63" i="98"/>
  <c r="A63" i="98"/>
  <c r="H62" i="98"/>
  <c r="G62" i="98"/>
  <c r="F62" i="98"/>
  <c r="E62" i="98"/>
  <c r="D62" i="98"/>
  <c r="C62" i="98"/>
  <c r="A62" i="98"/>
  <c r="H61" i="98"/>
  <c r="G61" i="98"/>
  <c r="F61" i="98"/>
  <c r="E61" i="98"/>
  <c r="D61" i="98"/>
  <c r="C61" i="98"/>
  <c r="A61" i="98"/>
  <c r="H60" i="98"/>
  <c r="G60" i="98"/>
  <c r="F60" i="98"/>
  <c r="E60" i="98"/>
  <c r="D60" i="98"/>
  <c r="C60" i="98"/>
  <c r="A60" i="98"/>
  <c r="H59" i="98"/>
  <c r="G59" i="98"/>
  <c r="F59" i="98"/>
  <c r="E59" i="98"/>
  <c r="D59" i="98"/>
  <c r="C59" i="98"/>
  <c r="A59" i="98"/>
  <c r="H58" i="98"/>
  <c r="G58" i="98"/>
  <c r="F58" i="98"/>
  <c r="E58" i="98"/>
  <c r="D58" i="98"/>
  <c r="C58" i="98"/>
  <c r="A58" i="98"/>
  <c r="H57" i="98"/>
  <c r="G57" i="98"/>
  <c r="F57" i="98"/>
  <c r="E57" i="98"/>
  <c r="D57" i="98"/>
  <c r="C57" i="98"/>
  <c r="A57" i="98"/>
  <c r="H56" i="98"/>
  <c r="G56" i="98"/>
  <c r="F56" i="98"/>
  <c r="E56" i="98"/>
  <c r="D56" i="98"/>
  <c r="C56" i="98"/>
  <c r="A56" i="98"/>
  <c r="H55" i="98"/>
  <c r="G55" i="98"/>
  <c r="F55" i="98"/>
  <c r="E55" i="98"/>
  <c r="D55" i="98"/>
  <c r="C55" i="98"/>
  <c r="A55" i="98"/>
  <c r="H54" i="98"/>
  <c r="G54" i="98"/>
  <c r="F54" i="98"/>
  <c r="E54" i="98"/>
  <c r="D54" i="98"/>
  <c r="C54" i="98"/>
  <c r="A54" i="98"/>
  <c r="H53" i="98"/>
  <c r="G53" i="98"/>
  <c r="F53" i="98"/>
  <c r="E53" i="98"/>
  <c r="D53" i="98"/>
  <c r="C53" i="98"/>
  <c r="A53" i="98"/>
  <c r="H52" i="98"/>
  <c r="G52" i="98"/>
  <c r="F52" i="98"/>
  <c r="E52" i="98"/>
  <c r="D52" i="98"/>
  <c r="C52" i="98"/>
  <c r="A52" i="98"/>
  <c r="H51" i="98"/>
  <c r="G51" i="98"/>
  <c r="F51" i="98"/>
  <c r="E51" i="98"/>
  <c r="D51" i="98"/>
  <c r="C51" i="98"/>
  <c r="A51" i="98"/>
  <c r="H50" i="98"/>
  <c r="G50" i="98"/>
  <c r="F50" i="98"/>
  <c r="E50" i="98"/>
  <c r="D50" i="98"/>
  <c r="C50" i="98"/>
  <c r="A50" i="98"/>
  <c r="H49" i="98"/>
  <c r="G49" i="98"/>
  <c r="F49" i="98"/>
  <c r="E49" i="98"/>
  <c r="D49" i="98"/>
  <c r="C49" i="98"/>
  <c r="A49" i="98"/>
  <c r="H48" i="98"/>
  <c r="G48" i="98"/>
  <c r="F48" i="98"/>
  <c r="E48" i="98"/>
  <c r="D48" i="98"/>
  <c r="C48" i="98"/>
  <c r="A48" i="98"/>
  <c r="H47" i="98"/>
  <c r="G47" i="98"/>
  <c r="F47" i="98"/>
  <c r="E47" i="98"/>
  <c r="D47" i="98"/>
  <c r="C47" i="98"/>
  <c r="A47" i="98"/>
  <c r="H46" i="98"/>
  <c r="G46" i="98"/>
  <c r="F46" i="98"/>
  <c r="E46" i="98"/>
  <c r="D46" i="98"/>
  <c r="C46" i="98"/>
  <c r="A46" i="98"/>
  <c r="H45" i="98"/>
  <c r="G45" i="98"/>
  <c r="F45" i="98"/>
  <c r="E45" i="98"/>
  <c r="D45" i="98"/>
  <c r="C45" i="98"/>
  <c r="A45" i="98"/>
  <c r="H44" i="98"/>
  <c r="G44" i="98"/>
  <c r="F44" i="98"/>
  <c r="E44" i="98"/>
  <c r="D44" i="98"/>
  <c r="C44" i="98"/>
  <c r="A44" i="98"/>
  <c r="H43" i="98"/>
  <c r="G43" i="98"/>
  <c r="F43" i="98"/>
  <c r="E43" i="98"/>
  <c r="D43" i="98"/>
  <c r="C43" i="98"/>
  <c r="A43" i="98"/>
  <c r="H42" i="98"/>
  <c r="G42" i="98"/>
  <c r="F42" i="98"/>
  <c r="E42" i="98"/>
  <c r="D42" i="98"/>
  <c r="C42" i="98"/>
  <c r="A42" i="98"/>
  <c r="H41" i="98"/>
  <c r="G41" i="98"/>
  <c r="F41" i="98"/>
  <c r="E41" i="98"/>
  <c r="D41" i="98"/>
  <c r="C41" i="98"/>
  <c r="A41" i="98"/>
  <c r="H40" i="98"/>
  <c r="G40" i="98"/>
  <c r="F40" i="98"/>
  <c r="E40" i="98"/>
  <c r="D40" i="98"/>
  <c r="C40" i="98"/>
  <c r="A40" i="98"/>
  <c r="H39" i="98"/>
  <c r="G39" i="98"/>
  <c r="F39" i="98"/>
  <c r="E39" i="98"/>
  <c r="D39" i="98"/>
  <c r="C39" i="98"/>
  <c r="A39" i="98"/>
  <c r="H38" i="98"/>
  <c r="G38" i="98"/>
  <c r="F38" i="98"/>
  <c r="E38" i="98"/>
  <c r="D38" i="98"/>
  <c r="C38" i="98"/>
  <c r="A38" i="98"/>
  <c r="H37" i="98"/>
  <c r="G37" i="98"/>
  <c r="F37" i="98"/>
  <c r="E37" i="98"/>
  <c r="D37" i="98"/>
  <c r="C37" i="98"/>
  <c r="A37" i="98"/>
  <c r="H36" i="98"/>
  <c r="G36" i="98"/>
  <c r="F36" i="98"/>
  <c r="E36" i="98"/>
  <c r="D36" i="98"/>
  <c r="C36" i="98"/>
  <c r="A36" i="98"/>
  <c r="H35" i="98"/>
  <c r="G35" i="98"/>
  <c r="F35" i="98"/>
  <c r="E35" i="98"/>
  <c r="D35" i="98"/>
  <c r="C35" i="98"/>
  <c r="A35" i="98"/>
  <c r="H34" i="98"/>
  <c r="G34" i="98"/>
  <c r="F34" i="98"/>
  <c r="E34" i="98"/>
  <c r="D34" i="98"/>
  <c r="C34" i="98"/>
  <c r="A34" i="98"/>
  <c r="H33" i="98"/>
  <c r="G33" i="98"/>
  <c r="F33" i="98"/>
  <c r="E33" i="98"/>
  <c r="D33" i="98"/>
  <c r="C33" i="98"/>
  <c r="A33" i="98"/>
  <c r="H32" i="98"/>
  <c r="G32" i="98"/>
  <c r="F32" i="98"/>
  <c r="E32" i="98"/>
  <c r="D32" i="98"/>
  <c r="C32" i="98"/>
  <c r="A32" i="98"/>
  <c r="H31" i="98"/>
  <c r="G31" i="98"/>
  <c r="F31" i="98"/>
  <c r="E31" i="98"/>
  <c r="D31" i="98"/>
  <c r="C31" i="98"/>
  <c r="A31" i="98"/>
  <c r="H30" i="98"/>
  <c r="G30" i="98"/>
  <c r="F30" i="98"/>
  <c r="E30" i="98"/>
  <c r="D30" i="98"/>
  <c r="C30" i="98"/>
  <c r="A30" i="98"/>
  <c r="H29" i="98"/>
  <c r="G29" i="98"/>
  <c r="F29" i="98"/>
  <c r="E29" i="98"/>
  <c r="D29" i="98"/>
  <c r="C29" i="98"/>
  <c r="A29" i="98"/>
  <c r="H28" i="98"/>
  <c r="G28" i="98"/>
  <c r="F28" i="98"/>
  <c r="E28" i="98"/>
  <c r="D28" i="98"/>
  <c r="C28" i="98"/>
  <c r="A28" i="98"/>
  <c r="H27" i="98"/>
  <c r="G27" i="98"/>
  <c r="F27" i="98"/>
  <c r="E27" i="98"/>
  <c r="D27" i="98"/>
  <c r="C27" i="98"/>
  <c r="A27" i="98"/>
  <c r="H26" i="98"/>
  <c r="G26" i="98"/>
  <c r="F26" i="98"/>
  <c r="E26" i="98"/>
  <c r="D26" i="98"/>
  <c r="C26" i="98"/>
  <c r="A26" i="98"/>
  <c r="H25" i="98"/>
  <c r="G25" i="98"/>
  <c r="F25" i="98"/>
  <c r="E25" i="98"/>
  <c r="D25" i="98"/>
  <c r="C25" i="98"/>
  <c r="A25" i="98"/>
  <c r="H24" i="98"/>
  <c r="G24" i="98"/>
  <c r="F24" i="98"/>
  <c r="E24" i="98"/>
  <c r="D24" i="98"/>
  <c r="C24" i="98"/>
  <c r="A24" i="98"/>
  <c r="H23" i="98"/>
  <c r="G23" i="98"/>
  <c r="F23" i="98"/>
  <c r="E23" i="98"/>
  <c r="D23" i="98"/>
  <c r="C23" i="98"/>
  <c r="A23" i="98"/>
  <c r="H22" i="98"/>
  <c r="G22" i="98"/>
  <c r="F22" i="98"/>
  <c r="E22" i="98"/>
  <c r="D22" i="98"/>
  <c r="C22" i="98"/>
  <c r="A22" i="98"/>
  <c r="H21" i="98"/>
  <c r="G21" i="98"/>
  <c r="F21" i="98"/>
  <c r="E21" i="98"/>
  <c r="D21" i="98"/>
  <c r="C21" i="98"/>
  <c r="A21" i="98"/>
  <c r="H20" i="98"/>
  <c r="G20" i="98"/>
  <c r="F20" i="98"/>
  <c r="E20" i="98"/>
  <c r="D20" i="98"/>
  <c r="C20" i="98"/>
  <c r="A20" i="98"/>
  <c r="H19" i="98"/>
  <c r="G19" i="98"/>
  <c r="F19" i="98"/>
  <c r="E19" i="98"/>
  <c r="D19" i="98"/>
  <c r="C19" i="98"/>
  <c r="A19" i="98"/>
  <c r="H18" i="98"/>
  <c r="G18" i="98"/>
  <c r="F18" i="98"/>
  <c r="E18" i="98"/>
  <c r="D18" i="98"/>
  <c r="C18" i="98"/>
  <c r="A18" i="98"/>
  <c r="H17" i="98"/>
  <c r="G17" i="98"/>
  <c r="F17" i="98"/>
  <c r="E17" i="98"/>
  <c r="D17" i="98"/>
  <c r="C17" i="98"/>
  <c r="A17" i="98"/>
  <c r="H16" i="98"/>
  <c r="G16" i="98"/>
  <c r="F16" i="98"/>
  <c r="E16" i="98"/>
  <c r="D16" i="98"/>
  <c r="C16" i="98"/>
  <c r="A16" i="98"/>
  <c r="H15" i="98"/>
  <c r="G15" i="98"/>
  <c r="F15" i="98"/>
  <c r="E15" i="98"/>
  <c r="D15" i="98"/>
  <c r="C15" i="98"/>
  <c r="A15" i="98"/>
  <c r="H14" i="98"/>
  <c r="G14" i="98"/>
  <c r="F14" i="98"/>
  <c r="E14" i="98"/>
  <c r="D14" i="98"/>
  <c r="C14" i="98"/>
  <c r="A14" i="98"/>
  <c r="H13" i="98"/>
  <c r="G13" i="98"/>
  <c r="F13" i="98"/>
  <c r="E13" i="98"/>
  <c r="D13" i="98"/>
  <c r="C13" i="98"/>
  <c r="A13" i="98"/>
  <c r="H12" i="98"/>
  <c r="G12" i="98"/>
  <c r="F12" i="98"/>
  <c r="E12" i="98"/>
  <c r="D12" i="98"/>
  <c r="C12" i="98"/>
  <c r="A12" i="98"/>
  <c r="H11" i="98"/>
  <c r="G11" i="98"/>
  <c r="F11" i="98"/>
  <c r="E11" i="98"/>
  <c r="D11" i="98"/>
  <c r="C11" i="98"/>
  <c r="A11" i="98"/>
  <c r="H10" i="98"/>
  <c r="G10" i="98"/>
  <c r="F10" i="98"/>
  <c r="E10" i="98"/>
  <c r="D10" i="98"/>
  <c r="C10" i="98"/>
  <c r="A10" i="98"/>
  <c r="H9" i="98"/>
  <c r="G9" i="98"/>
  <c r="F9" i="98"/>
  <c r="E9" i="98"/>
  <c r="D9" i="98"/>
  <c r="C9" i="98"/>
  <c r="A9" i="98"/>
  <c r="H8" i="98"/>
  <c r="G8" i="98"/>
  <c r="F8" i="98"/>
  <c r="E8" i="98"/>
  <c r="D8" i="98"/>
  <c r="C8" i="98"/>
  <c r="A8" i="98"/>
  <c r="H7" i="98"/>
  <c r="G7" i="98"/>
  <c r="F7" i="98"/>
  <c r="E7" i="98"/>
  <c r="D7" i="98"/>
  <c r="C7" i="98"/>
  <c r="A7" i="98"/>
  <c r="H6" i="98"/>
  <c r="G6" i="98"/>
  <c r="F6" i="98"/>
  <c r="E6" i="98"/>
  <c r="D6" i="98"/>
  <c r="C6" i="98"/>
  <c r="A6" i="98"/>
  <c r="H5" i="98"/>
  <c r="G5" i="98"/>
  <c r="F5" i="98"/>
  <c r="E5" i="98"/>
  <c r="D5" i="98"/>
  <c r="C5" i="98"/>
  <c r="A5" i="98"/>
  <c r="AV58" i="142"/>
  <c r="AT58" i="142"/>
  <c r="AP58" i="142"/>
  <c r="AL58" i="142"/>
  <c r="AH58" i="142"/>
  <c r="AI58" i="142"/>
  <c r="AF58" i="142"/>
  <c r="AD57" i="142"/>
  <c r="AD56" i="142"/>
  <c r="AD55" i="142"/>
  <c r="AD54" i="142"/>
  <c r="AD53" i="142"/>
  <c r="AD52" i="142"/>
  <c r="AZ51" i="142"/>
  <c r="AD51" i="142"/>
  <c r="AZ50" i="142"/>
  <c r="AD50" i="142"/>
  <c r="AZ49" i="142"/>
  <c r="AD49" i="142"/>
  <c r="AZ48" i="142"/>
  <c r="AD48" i="142"/>
  <c r="AZ47" i="142"/>
  <c r="AD47" i="142"/>
  <c r="AZ46" i="142"/>
  <c r="AD46" i="142"/>
  <c r="AZ45" i="142"/>
  <c r="AD45" i="142"/>
  <c r="AZ44" i="142"/>
  <c r="AD44" i="142"/>
  <c r="AZ43" i="142"/>
  <c r="AD43" i="142"/>
  <c r="AZ42" i="142"/>
  <c r="AD42" i="142"/>
  <c r="G41" i="142"/>
  <c r="F41" i="142"/>
  <c r="E41" i="142"/>
  <c r="D41" i="142"/>
  <c r="S40" i="142"/>
  <c r="P40" i="142"/>
  <c r="L40" i="142"/>
  <c r="L41" i="142"/>
  <c r="K40" i="142"/>
  <c r="I40" i="142"/>
  <c r="H40" i="142"/>
  <c r="H41" i="142"/>
  <c r="G40" i="142"/>
  <c r="F40" i="142"/>
  <c r="E40" i="142"/>
  <c r="D40" i="142"/>
  <c r="B40" i="142"/>
  <c r="AY39" i="142"/>
  <c r="Q39" i="142"/>
  <c r="W39" i="142"/>
  <c r="U39" i="142"/>
  <c r="T39" i="142"/>
  <c r="V39" i="142"/>
  <c r="R39" i="142"/>
  <c r="N39" i="142"/>
  <c r="M39" i="142"/>
  <c r="O39" i="142"/>
  <c r="J39" i="142"/>
  <c r="C39" i="142"/>
  <c r="B39" i="142"/>
  <c r="AY38" i="142"/>
  <c r="W38" i="142"/>
  <c r="U38" i="142"/>
  <c r="T38" i="142"/>
  <c r="V38" i="142"/>
  <c r="R38" i="142"/>
  <c r="Q38" i="142"/>
  <c r="N38" i="142"/>
  <c r="M38" i="142"/>
  <c r="O38" i="142"/>
  <c r="Y38" i="142"/>
  <c r="J38" i="142"/>
  <c r="C38" i="142"/>
  <c r="B38" i="142"/>
  <c r="A37" i="142"/>
  <c r="AY34" i="142"/>
  <c r="W34" i="142"/>
  <c r="T34" i="142"/>
  <c r="R34" i="142"/>
  <c r="Q34" i="142"/>
  <c r="O34" i="142"/>
  <c r="Y34" i="142"/>
  <c r="N34" i="142"/>
  <c r="M34" i="142"/>
  <c r="J34" i="142"/>
  <c r="C34" i="142"/>
  <c r="U34" i="142"/>
  <c r="V34" i="142"/>
  <c r="B34" i="142"/>
  <c r="J33" i="142"/>
  <c r="A33" i="142"/>
  <c r="J32" i="142"/>
  <c r="AY31" i="142"/>
  <c r="W31" i="142"/>
  <c r="U31" i="142"/>
  <c r="T31" i="142"/>
  <c r="V31" i="142"/>
  <c r="R31" i="142"/>
  <c r="Q31" i="142"/>
  <c r="N31" i="142"/>
  <c r="M31" i="142"/>
  <c r="O31" i="142"/>
  <c r="Y31" i="142"/>
  <c r="J31" i="142"/>
  <c r="C31" i="142"/>
  <c r="B31" i="142"/>
  <c r="J30" i="142"/>
  <c r="A30" i="142"/>
  <c r="J29" i="142"/>
  <c r="AY28" i="142"/>
  <c r="Q28" i="142"/>
  <c r="U28" i="142"/>
  <c r="T28" i="142"/>
  <c r="V28" i="142"/>
  <c r="R28" i="142"/>
  <c r="N28" i="142"/>
  <c r="W28" i="142"/>
  <c r="M28" i="142"/>
  <c r="O28" i="142"/>
  <c r="J28" i="142"/>
  <c r="C28" i="142"/>
  <c r="B28" i="142"/>
  <c r="J27" i="142"/>
  <c r="J26" i="142"/>
  <c r="AY25" i="142"/>
  <c r="Q25" i="142"/>
  <c r="U25" i="142"/>
  <c r="T25" i="142"/>
  <c r="V25" i="142"/>
  <c r="R25" i="142"/>
  <c r="N25" i="142"/>
  <c r="W25" i="142"/>
  <c r="M25" i="142"/>
  <c r="O25" i="142"/>
  <c r="Y25" i="142"/>
  <c r="J25" i="142"/>
  <c r="C25" i="142"/>
  <c r="B25" i="142"/>
  <c r="J24" i="142"/>
  <c r="AY23" i="142"/>
  <c r="W23" i="142"/>
  <c r="U23" i="142"/>
  <c r="T23" i="142"/>
  <c r="V23" i="142"/>
  <c r="R23" i="142"/>
  <c r="O23" i="142"/>
  <c r="Y23" i="142"/>
  <c r="N23" i="142"/>
  <c r="M23" i="142"/>
  <c r="J23" i="142"/>
  <c r="C23" i="142"/>
  <c r="B23" i="142"/>
  <c r="U22" i="142"/>
  <c r="T22" i="142"/>
  <c r="V22" i="142"/>
  <c r="R22" i="142"/>
  <c r="N22" i="142"/>
  <c r="W22" i="142"/>
  <c r="M22" i="142"/>
  <c r="O22" i="142"/>
  <c r="Y22" i="142"/>
  <c r="J22" i="142"/>
  <c r="C22" i="142"/>
  <c r="B22" i="142"/>
  <c r="AY22" i="142"/>
  <c r="J21" i="142"/>
  <c r="J20" i="142"/>
  <c r="U19" i="142"/>
  <c r="T19" i="142"/>
  <c r="V19" i="142"/>
  <c r="R19" i="142"/>
  <c r="N19" i="142"/>
  <c r="W19" i="142"/>
  <c r="M19" i="142"/>
  <c r="O19" i="142"/>
  <c r="Y19" i="142"/>
  <c r="J19" i="142"/>
  <c r="C19" i="142"/>
  <c r="B19" i="142"/>
  <c r="AY19" i="142"/>
  <c r="Q19" i="142"/>
  <c r="J18" i="142"/>
  <c r="J17" i="142"/>
  <c r="U16" i="142"/>
  <c r="T16" i="142"/>
  <c r="V16" i="142"/>
  <c r="R16" i="142"/>
  <c r="N16" i="142"/>
  <c r="W16" i="142"/>
  <c r="M16" i="142"/>
  <c r="O16" i="142"/>
  <c r="J16" i="142"/>
  <c r="C16" i="142"/>
  <c r="B16" i="142"/>
  <c r="AY16" i="142"/>
  <c r="Q16" i="142"/>
  <c r="J15" i="142"/>
  <c r="J14" i="142"/>
  <c r="T13" i="142"/>
  <c r="T40" i="142"/>
  <c r="R13" i="142"/>
  <c r="R40" i="142"/>
  <c r="N13" i="142"/>
  <c r="W13" i="142"/>
  <c r="M13" i="142"/>
  <c r="O13" i="142"/>
  <c r="J13" i="142"/>
  <c r="J40" i="142"/>
  <c r="J41" i="142"/>
  <c r="C13" i="142"/>
  <c r="C40" i="142"/>
  <c r="C41" i="142"/>
  <c r="B13" i="142"/>
  <c r="AY13" i="142"/>
  <c r="M10" i="142"/>
  <c r="L10" i="142"/>
  <c r="J10" i="142"/>
  <c r="I10" i="142"/>
  <c r="H10" i="142"/>
  <c r="G10" i="142"/>
  <c r="F10" i="142"/>
  <c r="E10" i="142"/>
  <c r="D10" i="142"/>
  <c r="AY9" i="142"/>
  <c r="U9" i="142"/>
  <c r="R9" i="142"/>
  <c r="Q9" i="142"/>
  <c r="O9" i="142"/>
  <c r="Y9" i="142"/>
  <c r="N9" i="142"/>
  <c r="W9" i="142"/>
  <c r="C9" i="142"/>
  <c r="B9" i="142"/>
  <c r="T9" i="142"/>
  <c r="V9" i="142"/>
  <c r="R8" i="142"/>
  <c r="W8" i="142"/>
  <c r="O8" i="142"/>
  <c r="O10" i="142"/>
  <c r="N8" i="142"/>
  <c r="C8" i="142"/>
  <c r="C10" i="142"/>
  <c r="B8" i="142"/>
  <c r="AY8" i="142"/>
  <c r="Q8" i="142"/>
  <c r="Q10" i="142"/>
  <c r="AJ7" i="142"/>
  <c r="AH7" i="142"/>
  <c r="AI7" i="142"/>
  <c r="AD7" i="142"/>
  <c r="AA7" i="142"/>
  <c r="AB7" i="142"/>
  <c r="Y13" i="142"/>
  <c r="O40" i="142"/>
  <c r="O41" i="142"/>
  <c r="W40" i="142"/>
  <c r="B41" i="142"/>
  <c r="AY41" i="142"/>
  <c r="Y16" i="142"/>
  <c r="W10" i="142"/>
  <c r="Y28" i="142"/>
  <c r="Q40" i="142"/>
  <c r="Q41" i="142"/>
  <c r="Y39" i="142"/>
  <c r="AB58" i="142"/>
  <c r="M40" i="142"/>
  <c r="M41" i="142"/>
  <c r="N40" i="142"/>
  <c r="N41" i="142"/>
  <c r="U13" i="142"/>
  <c r="U40" i="142"/>
  <c r="U41" i="142"/>
  <c r="R10" i="142"/>
  <c r="R41" i="142"/>
  <c r="U8" i="142"/>
  <c r="U10" i="142"/>
  <c r="B10" i="142"/>
  <c r="AY10" i="142"/>
  <c r="T8" i="142"/>
  <c r="Y8" i="142"/>
  <c r="Y10" i="142"/>
  <c r="N10" i="142"/>
  <c r="AY40" i="142"/>
  <c r="AC58" i="142"/>
  <c r="V13" i="142"/>
  <c r="V40" i="142"/>
  <c r="W41" i="142"/>
  <c r="T10" i="142"/>
  <c r="T41" i="142"/>
  <c r="V8" i="142"/>
  <c r="V10" i="142"/>
  <c r="Y40" i="142"/>
  <c r="Y41" i="142"/>
  <c r="V41" i="142"/>
</calcChain>
</file>

<file path=xl/comments1.xml><?xml version="1.0" encoding="utf-8"?>
<comments xmlns="http://schemas.openxmlformats.org/spreadsheetml/2006/main">
  <authors>
    <author>PC</author>
  </authors>
  <commentList>
    <comment ref="F5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添加坡比、边坡级数不同，最好放到表右</t>
        </r>
      </text>
    </comment>
  </commentList>
</comments>
</file>

<file path=xl/comments2.xml><?xml version="1.0" encoding="utf-8"?>
<comments xmlns="http://schemas.openxmlformats.org/spreadsheetml/2006/main">
  <authors>
    <author>PC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1、标注断链；2、起止点易错；3、左右线相接处易错；</t>
        </r>
      </text>
    </comment>
    <comment ref="B3" authorId="0">
      <text>
        <r>
          <rPr>
            <b/>
            <sz val="9"/>
            <color indexed="81"/>
            <rFont val="宋体"/>
            <family val="3"/>
            <charset val="134"/>
          </rPr>
          <t>直曲转角表里复制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直曲转角表里复制</t>
        </r>
      </text>
    </comment>
    <comment ref="E3" authorId="0">
      <text>
        <r>
          <rPr>
            <b/>
            <sz val="9"/>
            <color indexed="81"/>
            <rFont val="宋体"/>
            <family val="3"/>
            <charset val="134"/>
          </rPr>
          <t>程序生成,注意起止交点,注意半径大于不设超高的最小圆曲线对应交点要删除</t>
        </r>
      </text>
    </comment>
    <comment ref="F72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断链后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AG1" author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：指超高内侧；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指非内侧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：平坡；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上坡；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凸形竖曲线；</t>
        </r>
        <r>
          <rPr>
            <b/>
            <sz val="9"/>
            <color indexed="81"/>
            <rFont val="Tahoma"/>
            <family val="2"/>
          </rPr>
          <t>-1</t>
        </r>
        <r>
          <rPr>
            <b/>
            <sz val="9"/>
            <color indexed="81"/>
            <rFont val="宋体"/>
            <family val="3"/>
            <charset val="134"/>
          </rPr>
          <t>下坡；</t>
        </r>
        <r>
          <rPr>
            <b/>
            <sz val="9"/>
            <color indexed="81"/>
            <rFont val="Tahoma"/>
            <family val="2"/>
          </rPr>
          <t>-2</t>
        </r>
        <r>
          <rPr>
            <b/>
            <sz val="9"/>
            <color indexed="81"/>
            <rFont val="宋体"/>
            <family val="3"/>
            <charset val="134"/>
          </rPr>
          <t>凹形竖曲线；</t>
        </r>
      </text>
    </comment>
  </commentList>
</comments>
</file>

<file path=xl/comments4.xml><?xml version="1.0" encoding="utf-8"?>
<comments xmlns="http://schemas.openxmlformats.org/spreadsheetml/2006/main">
  <authors>
    <author>PC</author>
    <author>Administrator</author>
  </authors>
  <commentList>
    <comment ref="AG1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0:不超高，-1:超高外侧，1:超高内侧</t>
        </r>
      </text>
    </comment>
    <comment ref="AH1" authorId="1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：平坡；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上坡；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凸形竖曲线；</t>
        </r>
        <r>
          <rPr>
            <b/>
            <sz val="9"/>
            <color indexed="81"/>
            <rFont val="Tahoma"/>
            <family val="2"/>
          </rPr>
          <t>-1</t>
        </r>
        <r>
          <rPr>
            <b/>
            <sz val="9"/>
            <color indexed="81"/>
            <rFont val="宋体"/>
            <family val="3"/>
            <charset val="134"/>
          </rPr>
          <t>下坡；</t>
        </r>
        <r>
          <rPr>
            <b/>
            <sz val="9"/>
            <color indexed="81"/>
            <rFont val="Tahoma"/>
            <family val="2"/>
          </rPr>
          <t>-2</t>
        </r>
        <r>
          <rPr>
            <b/>
            <sz val="9"/>
            <color indexed="81"/>
            <rFont val="宋体"/>
            <family val="3"/>
            <charset val="134"/>
          </rPr>
          <t>凹形竖曲线；</t>
        </r>
      </text>
    </comment>
  </commentList>
</comments>
</file>

<file path=xl/comments5.xml><?xml version="1.0" encoding="utf-8"?>
<comments xmlns="http://schemas.openxmlformats.org/spreadsheetml/2006/main">
  <authors>
    <author>PC</author>
  </authors>
  <commentLis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此行需为文本格式，不否则格式不匹配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高于地面线为正，低于地面线为负</t>
        </r>
      </text>
    </comment>
  </commentList>
</comments>
</file>

<file path=xl/sharedStrings.xml><?xml version="1.0" encoding="utf-8"?>
<sst xmlns="http://schemas.openxmlformats.org/spreadsheetml/2006/main" count="6833" uniqueCount="3990">
  <si>
    <t>[挖方面积]</t>
  </si>
  <si>
    <t>[填方面积]</t>
  </si>
  <si>
    <t>[中桩填挖]</t>
  </si>
  <si>
    <t>[路基左宽]</t>
  </si>
  <si>
    <t>[路基右宽]</t>
  </si>
  <si>
    <t>[基缘右高]</t>
  </si>
  <si>
    <t>[左坡脚高]</t>
  </si>
  <si>
    <t>[右坡脚高]</t>
  </si>
  <si>
    <t>[左沟缘距]</t>
  </si>
  <si>
    <t>[左沟心距]</t>
  </si>
  <si>
    <t>[右沟心距]</t>
  </si>
  <si>
    <t>[左沟深度]</t>
  </si>
  <si>
    <t>[右沟深度]</t>
  </si>
  <si>
    <t>[左用地宽]</t>
  </si>
  <si>
    <t>[右用地宽]</t>
  </si>
  <si>
    <t>[清表面积]</t>
  </si>
  <si>
    <t>[顶超面积]</t>
  </si>
  <si>
    <t>[左超面积]</t>
  </si>
  <si>
    <t>[右超面积]</t>
  </si>
  <si>
    <t>[右路槽B]</t>
  </si>
  <si>
    <t>[左垫层]</t>
  </si>
  <si>
    <t>[右垫层]</t>
  </si>
  <si>
    <t>[左路床]</t>
  </si>
  <si>
    <t>[右沟缘距]</t>
  </si>
  <si>
    <t>[左护坡道宽]</t>
  </si>
  <si>
    <t>[右护坡道宽]</t>
  </si>
  <si>
    <t>[左沟底高]</t>
  </si>
  <si>
    <t>[右沟底高]</t>
  </si>
  <si>
    <t>[计排水沟]</t>
  </si>
  <si>
    <t>[左沟面积填]</t>
  </si>
  <si>
    <t>[左沟面积挖]</t>
  </si>
  <si>
    <t>[右沟面积填]</t>
  </si>
  <si>
    <t>[右沟面积挖]</t>
  </si>
  <si>
    <t>[路槽面积填]</t>
  </si>
  <si>
    <t>[路槽面积挖]</t>
  </si>
  <si>
    <t>[清表宽度]</t>
  </si>
  <si>
    <t>[清表厚度]</t>
  </si>
  <si>
    <t>[挖1类面积]</t>
  </si>
  <si>
    <t>[挖2类面积]</t>
  </si>
  <si>
    <t>[挖3类面积]</t>
  </si>
  <si>
    <t>[挖4类面积]</t>
  </si>
  <si>
    <t>[挖5类面积]</t>
  </si>
  <si>
    <t>[挖6类面积]</t>
  </si>
  <si>
    <t>[左路槽B]</t>
  </si>
  <si>
    <t>[右路床]</t>
  </si>
  <si>
    <t>[左土肩培土]</t>
  </si>
  <si>
    <t>[右土肩培土]</t>
  </si>
  <si>
    <t>[左包边土]</t>
  </si>
  <si>
    <t>[右包边土]</t>
  </si>
  <si>
    <t>[左边沟回填]</t>
  </si>
  <si>
    <t>[右边沟回填]</t>
  </si>
  <si>
    <t>[左截沟填]</t>
  </si>
  <si>
    <t>[左截沟挖]</t>
  </si>
  <si>
    <t>[右截沟填]</t>
  </si>
  <si>
    <t>[右截沟挖]</t>
  </si>
  <si>
    <t>[挖台阶面积]</t>
  </si>
  <si>
    <t>桩号</t>
    <phoneticPr fontId="1" type="noConversion"/>
  </si>
  <si>
    <t>[左坡脚距](负为挖，正为填</t>
    <phoneticPr fontId="1" type="noConversion"/>
  </si>
  <si>
    <t>[右坡脚距](负为挖，正为填</t>
    <phoneticPr fontId="1" type="noConversion"/>
  </si>
  <si>
    <t>[基缘左高]</t>
    <phoneticPr fontId="1" type="noConversion"/>
  </si>
  <si>
    <t>[左路槽]</t>
  </si>
  <si>
    <t>[右路槽]</t>
  </si>
  <si>
    <t>低填</t>
  </si>
  <si>
    <t>陡斜坡路堤</t>
  </si>
  <si>
    <t>浅挖</t>
  </si>
  <si>
    <t>耕地</t>
    <phoneticPr fontId="1" type="noConversion"/>
  </si>
  <si>
    <t>宽度</t>
  </si>
  <si>
    <t>宽度</t>
    <phoneticPr fontId="1" type="noConversion"/>
  </si>
  <si>
    <t>桥头路基</t>
  </si>
  <si>
    <t>排水</t>
  </si>
  <si>
    <t>菱形网格护坡</t>
  </si>
  <si>
    <t>拱形网格护坡</t>
  </si>
  <si>
    <t>路肩墙</t>
  </si>
  <si>
    <t>护肩</t>
  </si>
  <si>
    <t>路堤墙</t>
  </si>
  <si>
    <t>护脚</t>
  </si>
  <si>
    <t>路中墙</t>
  </si>
  <si>
    <t>护面墙</t>
  </si>
  <si>
    <t>填方</t>
    <phoneticPr fontId="1" type="noConversion"/>
  </si>
  <si>
    <t>缓坡</t>
    <phoneticPr fontId="1" type="noConversion"/>
  </si>
  <si>
    <t>陡坡</t>
    <phoneticPr fontId="1" type="noConversion"/>
  </si>
  <si>
    <t>类型</t>
    <phoneticPr fontId="1" type="noConversion"/>
  </si>
  <si>
    <t>填挖类型</t>
    <phoneticPr fontId="1" type="noConversion"/>
  </si>
  <si>
    <t>最大</t>
    <phoneticPr fontId="1" type="noConversion"/>
  </si>
  <si>
    <t>最小</t>
    <phoneticPr fontId="1" type="noConversion"/>
  </si>
  <si>
    <t>超高内侧</t>
    <phoneticPr fontId="1" type="noConversion"/>
  </si>
  <si>
    <t>高度</t>
    <phoneticPr fontId="1" type="noConversion"/>
  </si>
  <si>
    <t>路基填方</t>
    <phoneticPr fontId="1" type="noConversion"/>
  </si>
  <si>
    <t>路基填方高度</t>
    <phoneticPr fontId="1" type="noConversion"/>
  </si>
  <si>
    <t>路基挖方</t>
  </si>
  <si>
    <t>路基挖方高度</t>
  </si>
  <si>
    <t>边坡</t>
    <phoneticPr fontId="1" type="noConversion"/>
  </si>
  <si>
    <t>实体护坡</t>
    <phoneticPr fontId="1" type="noConversion"/>
  </si>
  <si>
    <t>左侧D_z_cg</t>
    <phoneticPr fontId="1" type="noConversion"/>
  </si>
  <si>
    <t>右侧D_y_cg</t>
    <phoneticPr fontId="1" type="noConversion"/>
  </si>
  <si>
    <t>平地</t>
    <phoneticPr fontId="1" type="noConversion"/>
  </si>
  <si>
    <t>面积</t>
    <phoneticPr fontId="1" type="noConversion"/>
  </si>
  <si>
    <t>标高</t>
    <phoneticPr fontId="1" type="noConversion"/>
  </si>
  <si>
    <t>排水走向</t>
    <phoneticPr fontId="1" type="noConversion"/>
  </si>
  <si>
    <t>竖曲线</t>
    <phoneticPr fontId="1" type="noConversion"/>
  </si>
  <si>
    <t>HINTCAD5.83_DMX_SHUJU</t>
  </si>
  <si>
    <t>HINTCAD5.83_HDM_SHUJU</t>
  </si>
  <si>
    <r>
      <t xml:space="preserve">        </t>
    </r>
    <r>
      <rPr>
        <b/>
        <u/>
        <sz val="18"/>
        <rFont val="宋体"/>
        <family val="3"/>
        <charset val="134"/>
        <scheme val="minor"/>
      </rPr>
      <t>路 基 每 公 里 土 石 方 数 量 表</t>
    </r>
    <r>
      <rPr>
        <b/>
        <sz val="18"/>
        <rFont val="宋体"/>
        <family val="3"/>
        <charset val="134"/>
        <scheme val="minor"/>
      </rPr>
      <t xml:space="preserve">                              </t>
    </r>
    <phoneticPr fontId="9" type="noConversion"/>
  </si>
  <si>
    <t>起讫桩号</t>
  </si>
  <si>
    <t>挖方（立方米）</t>
  </si>
  <si>
    <t>填方（立方米）</t>
  </si>
  <si>
    <t>弃  方</t>
  </si>
  <si>
    <t>计价方总数（立方米）</t>
  </si>
  <si>
    <t>总运量</t>
  </si>
  <si>
    <t>备 注</t>
    <phoneticPr fontId="9" type="noConversion"/>
  </si>
  <si>
    <t>土利用</t>
    <phoneticPr fontId="9" type="noConversion"/>
  </si>
  <si>
    <t>石利用</t>
    <phoneticPr fontId="9" type="noConversion"/>
  </si>
  <si>
    <t>(除I类土)弃方</t>
    <phoneticPr fontId="9" type="noConversion"/>
  </si>
  <si>
    <t>借方</t>
    <phoneticPr fontId="9" type="noConversion"/>
  </si>
  <si>
    <t>总数量</t>
  </si>
  <si>
    <t>土</t>
  </si>
  <si>
    <t>石</t>
  </si>
  <si>
    <t>本桩利用方</t>
  </si>
  <si>
    <t>远运利用方</t>
  </si>
  <si>
    <t>借    方</t>
  </si>
  <si>
    <t>合计</t>
  </si>
  <si>
    <t>（土</t>
    <phoneticPr fontId="9" type="noConversion"/>
  </si>
  <si>
    <t>/</t>
    <phoneticPr fontId="9" type="noConversion"/>
  </si>
  <si>
    <t>石）</t>
    <phoneticPr fontId="9" type="noConversion"/>
  </si>
  <si>
    <t>运量</t>
    <phoneticPr fontId="9" type="noConversion"/>
  </si>
  <si>
    <t>I类土</t>
    <phoneticPr fontId="9" type="noConversion"/>
  </si>
  <si>
    <t>本公里远运利用</t>
    <phoneticPr fontId="9" type="noConversion"/>
  </si>
  <si>
    <t>跨公里远运利用</t>
    <phoneticPr fontId="9" type="noConversion"/>
  </si>
  <si>
    <t>弃土数量</t>
    <phoneticPr fontId="9" type="noConversion"/>
  </si>
  <si>
    <t>运距</t>
    <phoneticPr fontId="9" type="noConversion"/>
  </si>
  <si>
    <t>弃石数量</t>
    <phoneticPr fontId="9" type="noConversion"/>
  </si>
  <si>
    <t>缺土数量</t>
    <phoneticPr fontId="9" type="noConversion"/>
  </si>
  <si>
    <t>Ⅰ</t>
  </si>
  <si>
    <t>Ⅱ</t>
  </si>
  <si>
    <t>Ⅲ</t>
  </si>
  <si>
    <t>Ⅳ</t>
  </si>
  <si>
    <t>Ⅴ</t>
  </si>
  <si>
    <t>Ⅵ</t>
  </si>
  <si>
    <t>（立方米）</t>
  </si>
  <si>
    <t>立方米·公里</t>
    <phoneticPr fontId="9" type="noConversion"/>
  </si>
  <si>
    <t>土</t>
    <phoneticPr fontId="9" type="noConversion"/>
  </si>
  <si>
    <t>石</t>
    <phoneticPr fontId="9" type="noConversion"/>
  </si>
  <si>
    <t>数量</t>
    <phoneticPr fontId="9" type="noConversion"/>
  </si>
  <si>
    <t>K线</t>
    <phoneticPr fontId="9" type="noConversion"/>
  </si>
  <si>
    <t>K35+040～K36+000</t>
  </si>
  <si>
    <t>K36+000～K36+220</t>
  </si>
  <si>
    <t>小计</t>
    <phoneticPr fontId="9" type="noConversion"/>
  </si>
  <si>
    <t>A线</t>
    <phoneticPr fontId="9" type="noConversion"/>
  </si>
  <si>
    <t>AK0+120～AK0+360</t>
  </si>
  <si>
    <t>B线</t>
    <phoneticPr fontId="9" type="noConversion"/>
  </si>
  <si>
    <t>BK0+060～BK0+260</t>
  </si>
  <si>
    <t>C线</t>
    <phoneticPr fontId="9" type="noConversion"/>
  </si>
  <si>
    <t>CK0+120～CK0+960</t>
  </si>
  <si>
    <t>D线</t>
    <phoneticPr fontId="9" type="noConversion"/>
  </si>
  <si>
    <t>DK0+100～DK1+000</t>
  </si>
  <si>
    <t>DK1+000～DK1+180</t>
  </si>
  <si>
    <t>E线</t>
    <phoneticPr fontId="9" type="noConversion"/>
  </si>
  <si>
    <t>EK0+120～EK0+400</t>
  </si>
  <si>
    <t>F线</t>
    <phoneticPr fontId="9" type="noConversion"/>
  </si>
  <si>
    <t>FK0+080～FK0+420</t>
  </si>
  <si>
    <t>GK0+200～GK0+460</t>
  </si>
  <si>
    <t>HK0+100～HK0+380</t>
  </si>
  <si>
    <t>GHK0+000～GHK1+000</t>
  </si>
  <si>
    <t>GHK1+000～GHK1+380</t>
  </si>
  <si>
    <t>匝道小计</t>
    <phoneticPr fontId="9" type="noConversion"/>
  </si>
  <si>
    <t>合计</t>
    <phoneticPr fontId="9" type="noConversion"/>
  </si>
  <si>
    <t xml:space="preserve">说明: </t>
  </si>
  <si>
    <t xml:space="preserve">1、I类土共计8331立方米，弃入相应的弃土场内，总运量已计入本表。                             2、挖方中光面爆破石方数量为29587立方米。                                                                               3、从D匝道调至K线石方5726立方米、从D匝道调至K线石方62254立方米，运量均已计入本表。                                                                                                                               </t>
    <phoneticPr fontId="9" type="noConversion"/>
  </si>
  <si>
    <t xml:space="preserve"> </t>
    <phoneticPr fontId="9" type="noConversion"/>
  </si>
  <si>
    <t>起 讫 桩 号</t>
  </si>
  <si>
    <t>起点桩号</t>
  </si>
  <si>
    <t>止点桩号</t>
  </si>
  <si>
    <t>左右侧</t>
  </si>
  <si>
    <t>第一级边坡坡比</t>
  </si>
  <si>
    <t>第一级边坡坡面面积</t>
  </si>
  <si>
    <t>第一级边坡最大坡高</t>
  </si>
  <si>
    <t>第一级边坡平台长度</t>
  </si>
  <si>
    <t>第二级边坡坡比</t>
  </si>
  <si>
    <t>第二级边坡坡面面积</t>
  </si>
  <si>
    <t>第二级边坡最大坡高</t>
  </si>
  <si>
    <t>第二级边坡平台长度</t>
  </si>
  <si>
    <t>第三级边坡坡比</t>
  </si>
  <si>
    <t>第三级边坡坡面面积</t>
  </si>
  <si>
    <t>第三级边坡最大坡高</t>
  </si>
  <si>
    <t>第三级边坡平台长度</t>
  </si>
  <si>
    <t>第四级边坡坡比</t>
  </si>
  <si>
    <t>第四级边坡坡面面积</t>
  </si>
  <si>
    <t>第四级边坡最大坡高</t>
  </si>
  <si>
    <t>第四级边坡平台长度</t>
  </si>
  <si>
    <t>第五级边坡坡比</t>
  </si>
  <si>
    <t>第五级边坡坡面面积</t>
  </si>
  <si>
    <t>第五级边坡最大坡高</t>
  </si>
  <si>
    <t>第五级边坡平台长度</t>
  </si>
  <si>
    <t>坡度</t>
    <phoneticPr fontId="1" type="noConversion"/>
  </si>
  <si>
    <t>坡高</t>
    <phoneticPr fontId="1" type="noConversion"/>
  </si>
  <si>
    <t>一级</t>
    <phoneticPr fontId="1" type="noConversion"/>
  </si>
  <si>
    <t>二级</t>
    <phoneticPr fontId="1" type="noConversion"/>
  </si>
  <si>
    <t>三级</t>
    <phoneticPr fontId="1" type="noConversion"/>
  </si>
  <si>
    <t>四级</t>
    <phoneticPr fontId="1" type="noConversion"/>
  </si>
  <si>
    <t>五级</t>
    <phoneticPr fontId="1" type="noConversion"/>
  </si>
  <si>
    <t>六级</t>
    <phoneticPr fontId="1" type="noConversion"/>
  </si>
  <si>
    <t>七级</t>
    <phoneticPr fontId="1" type="noConversion"/>
  </si>
  <si>
    <t>断链</t>
  </si>
  <si>
    <t>沟心距</t>
    <phoneticPr fontId="1" type="noConversion"/>
  </si>
  <si>
    <t>DMX</t>
    <phoneticPr fontId="1" type="noConversion"/>
  </si>
  <si>
    <t>排序删除空行</t>
    <phoneticPr fontId="1" type="noConversion"/>
  </si>
  <si>
    <t>删除重复桩号</t>
    <phoneticPr fontId="1" type="noConversion"/>
  </si>
  <si>
    <t>HDM</t>
    <phoneticPr fontId="1" type="noConversion"/>
  </si>
  <si>
    <t>分左右线段</t>
    <phoneticPr fontId="1" type="noConversion"/>
  </si>
  <si>
    <t>曲线内外测会有偏差(超高-2渐变到+2段）</t>
    <phoneticPr fontId="1" type="noConversion"/>
  </si>
  <si>
    <t>拱形网格护坡</t>
    <phoneticPr fontId="1" type="noConversion"/>
  </si>
  <si>
    <t>菱形/拱形护坡</t>
    <phoneticPr fontId="1" type="noConversion"/>
  </si>
  <si>
    <t>HINTCAD5.83_PM_SHUJU_PM</t>
  </si>
  <si>
    <t>NULL</t>
  </si>
  <si>
    <t>三行一组</t>
    <phoneticPr fontId="1" type="noConversion"/>
  </si>
  <si>
    <t>起点桩号</t>
    <phoneticPr fontId="1" type="noConversion"/>
  </si>
  <si>
    <t>止点桩号</t>
    <phoneticPr fontId="1" type="noConversion"/>
  </si>
  <si>
    <t>起点方位角（顺时针）</t>
    <phoneticPr fontId="1" type="noConversion"/>
  </si>
  <si>
    <t>止点方位角</t>
    <phoneticPr fontId="1" type="noConversion"/>
  </si>
  <si>
    <t>起点坐标</t>
    <phoneticPr fontId="1" type="noConversion"/>
  </si>
  <si>
    <t>止点坐标</t>
    <phoneticPr fontId="1" type="noConversion"/>
  </si>
  <si>
    <t>圆心坐标</t>
    <phoneticPr fontId="1" type="noConversion"/>
  </si>
  <si>
    <t>起点.止点切线交点坐标</t>
    <phoneticPr fontId="1" type="noConversion"/>
  </si>
  <si>
    <t>长度</t>
    <phoneticPr fontId="1" type="noConversion"/>
  </si>
  <si>
    <t>参数A</t>
    <phoneticPr fontId="1" type="noConversion"/>
  </si>
  <si>
    <t>起点半径</t>
    <phoneticPr fontId="1" type="noConversion"/>
  </si>
  <si>
    <t>止点半径</t>
    <phoneticPr fontId="1" type="noConversion"/>
  </si>
  <si>
    <t>1（直线）、21（前缓和曲线）、22（后缓和曲线）、3（圆）</t>
    <phoneticPr fontId="1" type="noConversion"/>
  </si>
  <si>
    <t>交点号</t>
    <phoneticPr fontId="1" type="noConversion"/>
  </si>
  <si>
    <t>半径（m)</t>
    <phoneticPr fontId="1" type="noConversion"/>
  </si>
  <si>
    <t>备注</t>
    <phoneticPr fontId="1" type="noConversion"/>
  </si>
  <si>
    <t>回旋曲线长度Ls（m)</t>
    <phoneticPr fontId="1" type="noConversion"/>
  </si>
  <si>
    <t>超高缓和段长度Lc（m)</t>
    <phoneticPr fontId="1" type="noConversion"/>
  </si>
  <si>
    <t>平曲线外侧路拱横坡变化(%)</t>
    <phoneticPr fontId="1" type="noConversion"/>
  </si>
  <si>
    <t>最大超高横坡(%)</t>
    <phoneticPr fontId="1" type="noConversion"/>
  </si>
  <si>
    <t>JD1</t>
  </si>
  <si>
    <t>JD2</t>
  </si>
  <si>
    <t>卵型曲线</t>
  </si>
  <si>
    <t>S型曲线</t>
  </si>
  <si>
    <t>JD16</t>
  </si>
  <si>
    <t>JD17</t>
  </si>
  <si>
    <t>JD18</t>
  </si>
  <si>
    <t>JD19</t>
  </si>
  <si>
    <t>JD20</t>
  </si>
  <si>
    <t>JD21</t>
  </si>
  <si>
    <t>JD22</t>
  </si>
  <si>
    <t>JD23</t>
  </si>
  <si>
    <t>JD24</t>
  </si>
  <si>
    <t>JD25</t>
  </si>
  <si>
    <t>JD26</t>
  </si>
  <si>
    <t>JD27</t>
  </si>
  <si>
    <t>JD28</t>
  </si>
  <si>
    <t>JD32</t>
  </si>
  <si>
    <t>JD33</t>
  </si>
  <si>
    <t>JD34</t>
  </si>
  <si>
    <t>JD36</t>
  </si>
  <si>
    <t>JD37</t>
  </si>
  <si>
    <t>JD39</t>
  </si>
  <si>
    <t>JD40</t>
  </si>
  <si>
    <t>JD41</t>
  </si>
  <si>
    <t>超高缓和段起点</t>
    <phoneticPr fontId="1" type="noConversion"/>
  </si>
  <si>
    <t>超高缓和段止点</t>
    <phoneticPr fontId="1" type="noConversion"/>
  </si>
  <si>
    <t>200/200</t>
  </si>
  <si>
    <t>0/200.000</t>
    <phoneticPr fontId="1" type="noConversion"/>
  </si>
  <si>
    <t>190/190</t>
  </si>
  <si>
    <t>300/300</t>
  </si>
  <si>
    <t>280/280</t>
  </si>
  <si>
    <t>300.000/200.000</t>
    <phoneticPr fontId="1" type="noConversion"/>
  </si>
  <si>
    <t>注:表中未列交点为不设超高段。</t>
    <phoneticPr fontId="1" type="noConversion"/>
  </si>
  <si>
    <r>
      <t>1680</t>
    </r>
    <r>
      <rPr>
        <sz val="9"/>
        <rFont val="宋体"/>
        <family val="3"/>
        <charset val="134"/>
      </rPr>
      <t>(Y)</t>
    </r>
    <phoneticPr fontId="1" type="noConversion"/>
  </si>
  <si>
    <r>
      <t>1700</t>
    </r>
    <r>
      <rPr>
        <sz val="9"/>
        <rFont val="宋体"/>
        <family val="3"/>
        <charset val="134"/>
      </rPr>
      <t>(Y)</t>
    </r>
    <phoneticPr fontId="1" type="noConversion"/>
  </si>
  <si>
    <r>
      <t>1917</t>
    </r>
    <r>
      <rPr>
        <sz val="9"/>
        <rFont val="宋体"/>
        <family val="3"/>
        <charset val="134"/>
      </rPr>
      <t>(Y)</t>
    </r>
    <phoneticPr fontId="1" type="noConversion"/>
  </si>
  <si>
    <r>
      <t>1600</t>
    </r>
    <r>
      <rPr>
        <sz val="9"/>
        <rFont val="宋体"/>
        <family val="3"/>
        <charset val="134"/>
      </rPr>
      <t>(Y)</t>
    </r>
    <phoneticPr fontId="1" type="noConversion"/>
  </si>
  <si>
    <r>
      <t>1725</t>
    </r>
    <r>
      <rPr>
        <sz val="9"/>
        <rFont val="宋体"/>
        <family val="3"/>
        <charset val="134"/>
      </rPr>
      <t>(Y)</t>
    </r>
    <phoneticPr fontId="1" type="noConversion"/>
  </si>
  <si>
    <r>
      <t>2600</t>
    </r>
    <r>
      <rPr>
        <sz val="9"/>
        <rFont val="宋体"/>
        <family val="3"/>
        <charset val="134"/>
      </rPr>
      <t>(Y)</t>
    </r>
    <phoneticPr fontId="1" type="noConversion"/>
  </si>
  <si>
    <r>
      <t>1755</t>
    </r>
    <r>
      <rPr>
        <sz val="9"/>
        <rFont val="宋体"/>
        <family val="3"/>
        <charset val="134"/>
      </rPr>
      <t>(Y)</t>
    </r>
    <phoneticPr fontId="1" type="noConversion"/>
  </si>
  <si>
    <t>1700（Z）</t>
  </si>
  <si>
    <t>1726（Z）</t>
  </si>
  <si>
    <t>1650（Z）</t>
  </si>
  <si>
    <t>1600（Z）</t>
  </si>
  <si>
    <t>2560（Z）</t>
  </si>
  <si>
    <t>3012（Z）</t>
  </si>
  <si>
    <t>2500（Z）</t>
  </si>
  <si>
    <t>1700(Z)</t>
    <phoneticPr fontId="1" type="noConversion"/>
  </si>
  <si>
    <t>1680(Y)</t>
    <phoneticPr fontId="1" type="noConversion"/>
  </si>
  <si>
    <t>0.06</t>
    <phoneticPr fontId="1" type="noConversion"/>
  </si>
  <si>
    <t>此行表示K1+675&lt;=桩号&lt;K1+700采用此土石比</t>
    <phoneticPr fontId="1" type="noConversion"/>
  </si>
  <si>
    <t>A1676</t>
  </si>
  <si>
    <t>A1701</t>
  </si>
  <si>
    <t>A1724</t>
  </si>
  <si>
    <t>A1741</t>
  </si>
  <si>
    <t>A1761</t>
  </si>
  <si>
    <t>A1781</t>
  </si>
  <si>
    <t>A1800</t>
  </si>
  <si>
    <t>A1821</t>
  </si>
  <si>
    <t>A1841</t>
  </si>
  <si>
    <t>A1861</t>
  </si>
  <si>
    <t>A1881</t>
  </si>
  <si>
    <t>A1901</t>
  </si>
  <si>
    <t>A1912</t>
  </si>
  <si>
    <t>A1931</t>
  </si>
  <si>
    <t>A1951</t>
  </si>
  <si>
    <t>A1971</t>
  </si>
  <si>
    <t>A1986</t>
  </si>
  <si>
    <t>A2001</t>
  </si>
  <si>
    <t>A2021</t>
  </si>
  <si>
    <t>A2044</t>
  </si>
  <si>
    <t>A2065</t>
  </si>
  <si>
    <t>A2081</t>
  </si>
  <si>
    <t>A2103</t>
  </si>
  <si>
    <t>A2119.5</t>
  </si>
  <si>
    <t>A2130</t>
  </si>
  <si>
    <t>A2154</t>
  </si>
  <si>
    <t>A2173</t>
  </si>
  <si>
    <t>A2197</t>
  </si>
  <si>
    <t>A2221</t>
  </si>
  <si>
    <t>A2241</t>
  </si>
  <si>
    <t>A2261</t>
  </si>
  <si>
    <t>A2281</t>
  </si>
  <si>
    <t>A2301</t>
  </si>
  <si>
    <t>A2321</t>
  </si>
  <si>
    <t>A2345</t>
  </si>
  <si>
    <t>A2364</t>
  </si>
  <si>
    <t>A2382</t>
  </si>
  <si>
    <t>A2402</t>
  </si>
  <si>
    <t>A2426</t>
  </si>
  <si>
    <t>A2451</t>
  </si>
  <si>
    <t>A2476</t>
  </si>
  <si>
    <t>A2499</t>
  </si>
  <si>
    <t>A2521</t>
  </si>
  <si>
    <t>A2543</t>
  </si>
  <si>
    <t>A2561</t>
  </si>
  <si>
    <t>A2572</t>
  </si>
  <si>
    <t>A2591</t>
  </si>
  <si>
    <t>A2611</t>
  </si>
  <si>
    <t>A2631</t>
  </si>
  <si>
    <t>A2651</t>
  </si>
  <si>
    <t>A2676</t>
  </si>
  <si>
    <t>A2701</t>
  </si>
  <si>
    <t>A2721</t>
  </si>
  <si>
    <t>A2740</t>
  </si>
  <si>
    <t>A2761</t>
  </si>
  <si>
    <t>A2781</t>
  </si>
  <si>
    <t>A2801</t>
  </si>
  <si>
    <t>A2821</t>
  </si>
  <si>
    <t>A2841</t>
  </si>
  <si>
    <t>A2861</t>
  </si>
  <si>
    <t>A2874</t>
  </si>
  <si>
    <t>A2891</t>
  </si>
  <si>
    <t>A2911</t>
  </si>
  <si>
    <t>A2926</t>
  </si>
  <si>
    <t>A2937</t>
  </si>
  <si>
    <t>A2961</t>
  </si>
  <si>
    <t>A2982</t>
  </si>
  <si>
    <t>A3001</t>
  </si>
  <si>
    <t>A3024</t>
  </si>
  <si>
    <t>A3044</t>
  </si>
  <si>
    <t>A3066</t>
  </si>
  <si>
    <t>A3081</t>
  </si>
  <si>
    <t>A3101</t>
  </si>
  <si>
    <t>A3121</t>
  </si>
  <si>
    <t>A3141</t>
  </si>
  <si>
    <t>A3161</t>
  </si>
  <si>
    <t>A3181</t>
  </si>
  <si>
    <t>A3202</t>
  </si>
  <si>
    <t>A3221</t>
  </si>
  <si>
    <t>A3241</t>
  </si>
  <si>
    <t>A3266</t>
  </si>
  <si>
    <t>A3286</t>
  </si>
  <si>
    <t>A3306</t>
  </si>
  <si>
    <t>A3322</t>
  </si>
  <si>
    <t>A3341</t>
  </si>
  <si>
    <t>A3361</t>
  </si>
  <si>
    <t>A3379</t>
  </si>
  <si>
    <t>A3401</t>
  </si>
  <si>
    <t>A3416</t>
  </si>
  <si>
    <t>A3441</t>
  </si>
  <si>
    <t>A3461</t>
  </si>
  <si>
    <t>A3484</t>
  </si>
  <si>
    <t>A3509</t>
  </si>
  <si>
    <t>A3531</t>
  </si>
  <si>
    <t>A3550</t>
  </si>
  <si>
    <t>A3572</t>
  </si>
  <si>
    <t>A3596</t>
  </si>
  <si>
    <t>A3621</t>
  </si>
  <si>
    <t>A3645</t>
  </si>
  <si>
    <t>A3668</t>
  </si>
  <si>
    <t>A3691</t>
  </si>
  <si>
    <t>A3711</t>
  </si>
  <si>
    <t>A3729</t>
  </si>
  <si>
    <t>A3751</t>
  </si>
  <si>
    <t>A3771</t>
  </si>
  <si>
    <t>A3796</t>
  </si>
  <si>
    <t>A3820</t>
  </si>
  <si>
    <t>A3841</t>
  </si>
  <si>
    <t>A3861</t>
  </si>
  <si>
    <t>A3875</t>
  </si>
  <si>
    <t>A3896</t>
  </si>
  <si>
    <t>A3915</t>
  </si>
  <si>
    <t>A3940</t>
  </si>
  <si>
    <t>A3961</t>
  </si>
  <si>
    <t>A3982</t>
  </si>
  <si>
    <t>A4001</t>
  </si>
  <si>
    <t>A4021</t>
  </si>
  <si>
    <t>A4041</t>
  </si>
  <si>
    <t>A4061</t>
  </si>
  <si>
    <t>A4082</t>
  </si>
  <si>
    <t>A4093</t>
  </si>
  <si>
    <t>A4106</t>
  </si>
  <si>
    <t>A4121</t>
  </si>
  <si>
    <t>A4131</t>
  </si>
  <si>
    <t>A4143</t>
  </si>
  <si>
    <t>A4558</t>
  </si>
  <si>
    <t>A4572.5</t>
  </si>
  <si>
    <t>A4586.8</t>
  </si>
  <si>
    <t>A4598.7</t>
  </si>
  <si>
    <t>A4608</t>
  </si>
  <si>
    <t>A4631</t>
  </si>
  <si>
    <t>A4651</t>
  </si>
  <si>
    <t>A4674.8</t>
  </si>
  <si>
    <t>A4691</t>
  </si>
  <si>
    <t>A4711</t>
  </si>
  <si>
    <t>A4731</t>
  </si>
  <si>
    <t>A4753</t>
  </si>
  <si>
    <t>A4763</t>
  </si>
  <si>
    <t>A4783.4</t>
  </si>
  <si>
    <t>A4803.6</t>
  </si>
  <si>
    <t>A4826.3</t>
  </si>
  <si>
    <t>A4841</t>
  </si>
  <si>
    <t>A4861</t>
  </si>
  <si>
    <t>A4881</t>
  </si>
  <si>
    <t>A4901</t>
  </si>
  <si>
    <t>A4921</t>
  </si>
  <si>
    <t>A4941</t>
  </si>
  <si>
    <t>A4961</t>
  </si>
  <si>
    <t>A4981</t>
  </si>
  <si>
    <t>A5001</t>
  </si>
  <si>
    <t>A5021</t>
  </si>
  <si>
    <t>A5041</t>
  </si>
  <si>
    <t>A5061</t>
  </si>
  <si>
    <t>A5081</t>
  </si>
  <si>
    <t>A5101</t>
  </si>
  <si>
    <t>A5121</t>
  </si>
  <si>
    <t>A5141</t>
  </si>
  <si>
    <t>A5161</t>
  </si>
  <si>
    <t>A5163.567</t>
  </si>
  <si>
    <t>A5181</t>
  </si>
  <si>
    <t>A5201</t>
  </si>
  <si>
    <t>A5221</t>
  </si>
  <si>
    <t>A5241</t>
  </si>
  <si>
    <t>A5261</t>
  </si>
  <si>
    <t>A5285.9</t>
  </si>
  <si>
    <t>A5301</t>
  </si>
  <si>
    <t>A5321</t>
  </si>
  <si>
    <t>A5341</t>
  </si>
  <si>
    <t>A5361</t>
  </si>
  <si>
    <t>A5381</t>
  </si>
  <si>
    <t>A5401</t>
  </si>
  <si>
    <t>A5421</t>
  </si>
  <si>
    <t>A5441</t>
  </si>
  <si>
    <t>A5461</t>
  </si>
  <si>
    <t>A5481</t>
  </si>
  <si>
    <t>A5491</t>
  </si>
  <si>
    <t>A5511</t>
  </si>
  <si>
    <t>A5531</t>
  </si>
  <si>
    <t>A5543.9</t>
  </si>
  <si>
    <t>A5556</t>
  </si>
  <si>
    <t>A5572.1</t>
  </si>
  <si>
    <t>A5591</t>
  </si>
  <si>
    <t>A5611</t>
  </si>
  <si>
    <t>A5626</t>
  </si>
  <si>
    <t>A5636</t>
  </si>
  <si>
    <t>A5656</t>
  </si>
  <si>
    <t>A5676</t>
  </si>
  <si>
    <t>A5696</t>
  </si>
  <si>
    <t>A5716</t>
  </si>
  <si>
    <t>A5736</t>
  </si>
  <si>
    <t>A5756</t>
  </si>
  <si>
    <t>A5776</t>
  </si>
  <si>
    <t>A5801</t>
  </si>
  <si>
    <t>A5826</t>
  </si>
  <si>
    <t>A5846</t>
  </si>
  <si>
    <t>A5865</t>
  </si>
  <si>
    <t>A5881</t>
  </si>
  <si>
    <t>A5901</t>
  </si>
  <si>
    <t>A5920</t>
  </si>
  <si>
    <t>A5941</t>
  </si>
  <si>
    <t>A5959.5</t>
  </si>
  <si>
    <t>A5975</t>
  </si>
  <si>
    <t>A5988.5</t>
  </si>
  <si>
    <t>A6012.5</t>
  </si>
  <si>
    <t>A6029.4</t>
  </si>
  <si>
    <t>A6051</t>
  </si>
  <si>
    <t>A6071</t>
  </si>
  <si>
    <t>A6086.4</t>
  </si>
  <si>
    <t>A6106</t>
  </si>
  <si>
    <t>A6122</t>
  </si>
  <si>
    <t>A6141</t>
  </si>
  <si>
    <t>A6161</t>
  </si>
  <si>
    <t>A6182</t>
  </si>
  <si>
    <t>A6204</t>
  </si>
  <si>
    <t>A6215.5</t>
  </si>
  <si>
    <t>A6235</t>
  </si>
  <si>
    <t>A6255</t>
  </si>
  <si>
    <t>A6268</t>
  </si>
  <si>
    <t>A6281</t>
  </si>
  <si>
    <t>A6287.3</t>
  </si>
  <si>
    <t>A6306</t>
  </si>
  <si>
    <t>A6326</t>
  </si>
  <si>
    <t>A6336</t>
  </si>
  <si>
    <t>A6355.5</t>
  </si>
  <si>
    <t>A6377</t>
  </si>
  <si>
    <t>A6398</t>
  </si>
  <si>
    <t>A6417.5</t>
  </si>
  <si>
    <t>A6438.5</t>
  </si>
  <si>
    <t>A6461</t>
  </si>
  <si>
    <t>A6482</t>
  </si>
  <si>
    <t>A6501</t>
  </si>
  <si>
    <t>A6521</t>
  </si>
  <si>
    <t>A6541</t>
  </si>
  <si>
    <t>A6561</t>
  </si>
  <si>
    <t>A6581</t>
  </si>
  <si>
    <t>A6600</t>
  </si>
  <si>
    <t>A6621</t>
  </si>
  <si>
    <t>A6636</t>
  </si>
  <si>
    <t>A6661</t>
  </si>
  <si>
    <t>A6678</t>
  </si>
  <si>
    <t>A6699</t>
  </si>
  <si>
    <t>A6721</t>
  </si>
  <si>
    <t>A6741</t>
  </si>
  <si>
    <t>A6761</t>
  </si>
  <si>
    <t>A6781</t>
  </si>
  <si>
    <t>A6801</t>
  </si>
  <si>
    <t>A6815.6</t>
  </si>
  <si>
    <t>A6850</t>
  </si>
  <si>
    <t>A6871</t>
  </si>
  <si>
    <t>A6891</t>
  </si>
  <si>
    <t>A6911</t>
  </si>
  <si>
    <t>A6931</t>
  </si>
  <si>
    <t>A6951</t>
  </si>
  <si>
    <t>A6971</t>
  </si>
  <si>
    <t>A6991</t>
  </si>
  <si>
    <t>A7009.9</t>
  </si>
  <si>
    <t>A7027</t>
  </si>
  <si>
    <t>A7046</t>
  </si>
  <si>
    <t>A7065</t>
  </si>
  <si>
    <t>A7087</t>
  </si>
  <si>
    <t>A7103</t>
  </si>
  <si>
    <t>A7121</t>
  </si>
  <si>
    <t>A7141</t>
  </si>
  <si>
    <t>A7161</t>
  </si>
  <si>
    <t>A7181</t>
  </si>
  <si>
    <t>A7201</t>
  </si>
  <si>
    <t>A7220.2</t>
  </si>
  <si>
    <t>A7241</t>
  </si>
  <si>
    <t>A7261</t>
  </si>
  <si>
    <t>A7281</t>
  </si>
  <si>
    <t>A7301</t>
  </si>
  <si>
    <t>A7321</t>
  </si>
  <si>
    <t>A7345</t>
  </si>
  <si>
    <t>A7366</t>
  </si>
  <si>
    <t>A7386</t>
  </si>
  <si>
    <t>A7406</t>
  </si>
  <si>
    <t>A7426</t>
  </si>
  <si>
    <t>A7446</t>
  </si>
  <si>
    <t>A7466</t>
  </si>
  <si>
    <t>A7486</t>
  </si>
  <si>
    <t>A7506</t>
  </si>
  <si>
    <t>A7526</t>
  </si>
  <si>
    <t>A7546</t>
  </si>
  <si>
    <t>A7566</t>
  </si>
  <si>
    <t>A7586</t>
  </si>
  <si>
    <t>A7606</t>
  </si>
  <si>
    <t>A7626</t>
  </si>
  <si>
    <t>A7646</t>
  </si>
  <si>
    <t>A7666</t>
  </si>
  <si>
    <t>A7686</t>
  </si>
  <si>
    <t>A7706</t>
  </si>
  <si>
    <t>A7726</t>
  </si>
  <si>
    <t>A7746</t>
  </si>
  <si>
    <t>A7766</t>
  </si>
  <si>
    <t>A7786</t>
  </si>
  <si>
    <t>A7806</t>
  </si>
  <si>
    <t>A7826</t>
  </si>
  <si>
    <t>A7846</t>
  </si>
  <si>
    <t>A7866</t>
  </si>
  <si>
    <t>A7885</t>
  </si>
  <si>
    <t>A7895</t>
  </si>
  <si>
    <t>A7914</t>
  </si>
  <si>
    <t>A7955</t>
  </si>
  <si>
    <t>A7973</t>
  </si>
  <si>
    <t>A7988</t>
  </si>
  <si>
    <t>A8001</t>
  </si>
  <si>
    <t>A8025</t>
  </si>
  <si>
    <t>A8046</t>
  </si>
  <si>
    <t>A8067</t>
  </si>
  <si>
    <t>A8091</t>
  </si>
  <si>
    <t>A8110</t>
  </si>
  <si>
    <t>A8131</t>
  </si>
  <si>
    <t>A8154</t>
  </si>
  <si>
    <t>A8171</t>
  </si>
  <si>
    <t>A8193</t>
  </si>
  <si>
    <t>A8213</t>
  </si>
  <si>
    <t>A8233</t>
  </si>
  <si>
    <t>A8251</t>
  </si>
  <si>
    <t>A8271</t>
  </si>
  <si>
    <t>A8291</t>
  </si>
  <si>
    <t>A8311</t>
  </si>
  <si>
    <t>A8331</t>
  </si>
  <si>
    <t>A8351</t>
  </si>
  <si>
    <t>A8371</t>
  </si>
  <si>
    <t>A8391</t>
  </si>
  <si>
    <t>A8411</t>
  </si>
  <si>
    <t>A8431</t>
  </si>
  <si>
    <t>A8451</t>
  </si>
  <si>
    <t>A8471</t>
  </si>
  <si>
    <t>A8491</t>
  </si>
  <si>
    <t>A8508</t>
  </si>
  <si>
    <t>A8533</t>
  </si>
  <si>
    <t>A8551</t>
  </si>
  <si>
    <t>A8573</t>
  </si>
  <si>
    <t>A8593</t>
  </si>
  <si>
    <t>A8611</t>
  </si>
  <si>
    <t>A8635</t>
  </si>
  <si>
    <t>A8655</t>
  </si>
  <si>
    <t>A8676</t>
  </si>
  <si>
    <t>A8693</t>
  </si>
  <si>
    <t>A8716</t>
  </si>
  <si>
    <t>A8738</t>
  </si>
  <si>
    <t>A8760</t>
  </si>
  <si>
    <t>A8784</t>
  </si>
  <si>
    <t>A8800</t>
  </si>
  <si>
    <t>A8818</t>
  </si>
  <si>
    <t>A8841</t>
  </si>
  <si>
    <t>A8866</t>
  </si>
  <si>
    <t>A8886</t>
  </si>
  <si>
    <t>A8907</t>
  </si>
  <si>
    <t>A8926</t>
  </si>
  <si>
    <t>A8947</t>
  </si>
  <si>
    <t>A8971</t>
  </si>
  <si>
    <t>A8985</t>
  </si>
  <si>
    <t>A9001</t>
  </si>
  <si>
    <t>A9021</t>
  </si>
  <si>
    <t>A9041</t>
  </si>
  <si>
    <t>A9061</t>
  </si>
  <si>
    <t>A9086</t>
  </si>
  <si>
    <t>A9111</t>
  </si>
  <si>
    <t>A9131</t>
  </si>
  <si>
    <t>A9156</t>
  </si>
  <si>
    <t>A9174</t>
  </si>
  <si>
    <t>A9191</t>
  </si>
  <si>
    <t>A9211</t>
  </si>
  <si>
    <t>A9231</t>
  </si>
  <si>
    <t>A9247</t>
  </si>
  <si>
    <t>A9266</t>
  </si>
  <si>
    <t>A9287</t>
  </si>
  <si>
    <t>A9311</t>
  </si>
  <si>
    <t>A9331</t>
  </si>
  <si>
    <t>A9351</t>
  </si>
  <si>
    <t>A9371</t>
  </si>
  <si>
    <t>A9387</t>
  </si>
  <si>
    <t>A9400</t>
  </si>
  <si>
    <t>A9416</t>
  </si>
  <si>
    <t>A9437</t>
  </si>
  <si>
    <t>A9456</t>
  </si>
  <si>
    <t>A9476</t>
  </si>
  <si>
    <t>A9500</t>
  </si>
  <si>
    <t>A9519</t>
  </si>
  <si>
    <t>A9536</t>
  </si>
  <si>
    <t>A9561</t>
  </si>
  <si>
    <t>A9581</t>
  </si>
  <si>
    <t>A9601</t>
  </si>
  <si>
    <t>A9624</t>
  </si>
  <si>
    <t>A9638</t>
  </si>
  <si>
    <t>A9653</t>
  </si>
  <si>
    <t>A9672</t>
  </si>
  <si>
    <t>A9691</t>
  </si>
  <si>
    <t>A9711</t>
  </si>
  <si>
    <t>A9733</t>
  </si>
  <si>
    <t>A9751</t>
  </si>
  <si>
    <t>A9774</t>
  </si>
  <si>
    <t>A9791</t>
  </si>
  <si>
    <t>A9811</t>
  </si>
  <si>
    <t>A9831</t>
  </si>
  <si>
    <t>A9856</t>
  </si>
  <si>
    <t>A9876</t>
  </si>
  <si>
    <t>A9901</t>
  </si>
  <si>
    <t>A9917</t>
  </si>
  <si>
    <t>A9936</t>
  </si>
  <si>
    <t>A9958</t>
  </si>
  <si>
    <t>A9983</t>
  </si>
  <si>
    <t>A10001</t>
  </si>
  <si>
    <t>A10019</t>
  </si>
  <si>
    <t>A10039.3</t>
  </si>
  <si>
    <t>A10061</t>
  </si>
  <si>
    <t>A10081</t>
  </si>
  <si>
    <t>A10103</t>
  </si>
  <si>
    <t>A10123</t>
  </si>
  <si>
    <t>A10141</t>
  </si>
  <si>
    <t>A10166</t>
  </si>
  <si>
    <t>A10189</t>
  </si>
  <si>
    <t>A10203</t>
  </si>
  <si>
    <t>A10225</t>
  </si>
  <si>
    <t>A10246</t>
  </si>
  <si>
    <t>A10266</t>
  </si>
  <si>
    <t>A10291</t>
  </si>
  <si>
    <t>A10310</t>
  </si>
  <si>
    <t>A10331</t>
  </si>
  <si>
    <t>A10351</t>
  </si>
  <si>
    <t>A10371</t>
  </si>
  <si>
    <t>A10395</t>
  </si>
  <si>
    <t>A10413</t>
  </si>
  <si>
    <t>A10431</t>
  </si>
  <si>
    <t>A10451</t>
  </si>
  <si>
    <t>A10474</t>
  </si>
  <si>
    <t>A10496</t>
  </si>
  <si>
    <t>A10515</t>
  </si>
  <si>
    <t>A10540</t>
  </si>
  <si>
    <t>A10563</t>
  </si>
  <si>
    <t>A10577</t>
  </si>
  <si>
    <t>A10596</t>
  </si>
  <si>
    <t>A10616</t>
  </si>
  <si>
    <t>A10636</t>
  </si>
  <si>
    <t>A10661</t>
  </si>
  <si>
    <t>A10686</t>
  </si>
  <si>
    <t>A10707</t>
  </si>
  <si>
    <t>A10731</t>
  </si>
  <si>
    <t>A10754</t>
  </si>
  <si>
    <t>A10771</t>
  </si>
  <si>
    <t>A10791</t>
  </si>
  <si>
    <t>A10815</t>
  </si>
  <si>
    <t>A10835</t>
  </si>
  <si>
    <t>A10851</t>
  </si>
  <si>
    <t>A10871</t>
  </si>
  <si>
    <t>A10914.2</t>
  </si>
  <si>
    <t>A10931</t>
  </si>
  <si>
    <t>A10952</t>
  </si>
  <si>
    <t>A10971</t>
  </si>
  <si>
    <t>A10991</t>
  </si>
  <si>
    <t>A11011</t>
  </si>
  <si>
    <t>A11032</t>
  </si>
  <si>
    <t>A11049</t>
  </si>
  <si>
    <t>A11071</t>
  </si>
  <si>
    <t>A11090</t>
  </si>
  <si>
    <t>A11110</t>
  </si>
  <si>
    <t>A11131</t>
  </si>
  <si>
    <t>A11153</t>
  </si>
  <si>
    <t>A11165.9</t>
  </si>
  <si>
    <t>A11181</t>
  </si>
  <si>
    <t>A11198.7</t>
  </si>
  <si>
    <t>A11221</t>
  </si>
  <si>
    <t>A11241</t>
  </si>
  <si>
    <t>A11261</t>
  </si>
  <si>
    <t>A11276.6</t>
  </si>
  <si>
    <t>A11292.7</t>
  </si>
  <si>
    <t>A11313</t>
  </si>
  <si>
    <t>A11331</t>
  </si>
  <si>
    <t>A11351.3</t>
  </si>
  <si>
    <t>A11371</t>
  </si>
  <si>
    <t>A11391</t>
  </si>
  <si>
    <t>A11411</t>
  </si>
  <si>
    <t>A11431</t>
  </si>
  <si>
    <t>A11451</t>
  </si>
  <si>
    <t>A11471</t>
  </si>
  <si>
    <t>A11491</t>
  </si>
  <si>
    <t>A11511</t>
  </si>
  <si>
    <t>A11521</t>
  </si>
  <si>
    <t>A11531</t>
  </si>
  <si>
    <t>A11546</t>
  </si>
  <si>
    <t>A11559</t>
  </si>
  <si>
    <t>A11571</t>
  </si>
  <si>
    <t>A11581</t>
  </si>
  <si>
    <t>A11601</t>
  </si>
  <si>
    <t>A11621</t>
  </si>
  <si>
    <t>A11641</t>
  </si>
  <si>
    <t>A11661</t>
  </si>
  <si>
    <t>A11681</t>
  </si>
  <si>
    <t>A11701</t>
  </si>
  <si>
    <t>A11721</t>
  </si>
  <si>
    <t>A11741</t>
  </si>
  <si>
    <t>A11761</t>
  </si>
  <si>
    <t>A11763.559</t>
  </si>
  <si>
    <t>A11781</t>
  </si>
  <si>
    <t>A11801</t>
  </si>
  <si>
    <t>A11821</t>
  </si>
  <si>
    <t>A11841</t>
  </si>
  <si>
    <t>A11861</t>
  </si>
  <si>
    <t>A11881</t>
  </si>
  <si>
    <t>A11901</t>
  </si>
  <si>
    <t>A11921</t>
  </si>
  <si>
    <t>A11941</t>
  </si>
  <si>
    <t>A11961</t>
  </si>
  <si>
    <t>A11981</t>
  </si>
  <si>
    <t>A12001</t>
  </si>
  <si>
    <t>A12021</t>
  </si>
  <si>
    <t>A12041</t>
  </si>
  <si>
    <t>A12061</t>
  </si>
  <si>
    <t>A12063.559</t>
  </si>
  <si>
    <t>A12081</t>
  </si>
  <si>
    <t>A12101</t>
  </si>
  <si>
    <t>A12121</t>
  </si>
  <si>
    <t>A12141</t>
  </si>
  <si>
    <t>A12161</t>
  </si>
  <si>
    <t>A12181</t>
  </si>
  <si>
    <t>A12201</t>
  </si>
  <si>
    <t>A12221</t>
  </si>
  <si>
    <t>A12241</t>
  </si>
  <si>
    <t>A12261</t>
  </si>
  <si>
    <t>A12281</t>
  </si>
  <si>
    <t>A12301</t>
  </si>
  <si>
    <t>A12321</t>
  </si>
  <si>
    <t>A12341</t>
  </si>
  <si>
    <t>A12361</t>
  </si>
  <si>
    <t>A12381</t>
  </si>
  <si>
    <t>A12401</t>
  </si>
  <si>
    <t>A12421</t>
  </si>
  <si>
    <t>A12441</t>
  </si>
  <si>
    <t>A12461</t>
  </si>
  <si>
    <t>A12481</t>
  </si>
  <si>
    <t>A12501</t>
  </si>
  <si>
    <t>A12521</t>
  </si>
  <si>
    <t>A12541</t>
  </si>
  <si>
    <t>A12561</t>
  </si>
  <si>
    <t>A12581</t>
  </si>
  <si>
    <t>A12601</t>
  </si>
  <si>
    <t>A12621</t>
  </si>
  <si>
    <t>A12641</t>
  </si>
  <si>
    <t>A12661</t>
  </si>
  <si>
    <t>A12681</t>
  </si>
  <si>
    <t>A12701</t>
  </si>
  <si>
    <t>A12721</t>
  </si>
  <si>
    <t>A12741</t>
  </si>
  <si>
    <t>A12761</t>
  </si>
  <si>
    <t>A12781</t>
  </si>
  <si>
    <t>A12801</t>
  </si>
  <si>
    <t>A12821</t>
  </si>
  <si>
    <t>A12841</t>
  </si>
  <si>
    <t>A12861</t>
  </si>
  <si>
    <t>A12881</t>
  </si>
  <si>
    <t>A12901</t>
  </si>
  <si>
    <t>A12921</t>
  </si>
  <si>
    <t>A12941</t>
  </si>
  <si>
    <t>A12961</t>
  </si>
  <si>
    <t>A12981</t>
  </si>
  <si>
    <t>A13001</t>
  </si>
  <si>
    <t>A13021</t>
  </si>
  <si>
    <t>A13041</t>
  </si>
  <si>
    <t>A13061</t>
  </si>
  <si>
    <t>A13081</t>
  </si>
  <si>
    <t>A13101</t>
  </si>
  <si>
    <t>A13121</t>
  </si>
  <si>
    <t>A13141</t>
  </si>
  <si>
    <t>A13161</t>
  </si>
  <si>
    <t>A13171.319</t>
  </si>
  <si>
    <t>A13181</t>
  </si>
  <si>
    <t>A13201</t>
  </si>
  <si>
    <t>A13221</t>
  </si>
  <si>
    <t>A13241</t>
  </si>
  <si>
    <t>A13261</t>
  </si>
  <si>
    <t>A13281</t>
  </si>
  <si>
    <t>A13301</t>
  </si>
  <si>
    <t>A13321</t>
  </si>
  <si>
    <t>A13341</t>
  </si>
  <si>
    <t>A13361</t>
  </si>
  <si>
    <t>A13371.319</t>
  </si>
  <si>
    <t>A13381</t>
  </si>
  <si>
    <t>A13401</t>
  </si>
  <si>
    <t>A13421</t>
  </si>
  <si>
    <t>A13441</t>
  </si>
  <si>
    <t>A13461</t>
  </si>
  <si>
    <t>A13481</t>
  </si>
  <si>
    <t>A13501</t>
  </si>
  <si>
    <t>A13521</t>
  </si>
  <si>
    <t>A13541</t>
  </si>
  <si>
    <t>A13561</t>
  </si>
  <si>
    <t>A13581</t>
  </si>
  <si>
    <t>A13601</t>
  </si>
  <si>
    <t>A13621</t>
  </si>
  <si>
    <t>A13641</t>
  </si>
  <si>
    <t>A13661</t>
  </si>
  <si>
    <t>A13681</t>
  </si>
  <si>
    <t>A13702</t>
  </si>
  <si>
    <t>A13725</t>
  </si>
  <si>
    <t>A13736</t>
  </si>
  <si>
    <t>A13747</t>
  </si>
  <si>
    <t>A13758</t>
  </si>
  <si>
    <t>A13766.3</t>
  </si>
  <si>
    <t>A13774.5</t>
  </si>
  <si>
    <t>A13786</t>
  </si>
  <si>
    <t>A13796</t>
  </si>
  <si>
    <t>A13806</t>
  </si>
  <si>
    <t>A13826</t>
  </si>
  <si>
    <t>A13846</t>
  </si>
  <si>
    <t>A13866</t>
  </si>
  <si>
    <t>A13889</t>
  </si>
  <si>
    <t>A13907</t>
  </si>
  <si>
    <t>A13926</t>
  </si>
  <si>
    <t>A13941</t>
  </si>
  <si>
    <t>A13961</t>
  </si>
  <si>
    <t>A13982</t>
  </si>
  <si>
    <t>A14001</t>
  </si>
  <si>
    <t>A14015</t>
  </si>
  <si>
    <t>A14029</t>
  </si>
  <si>
    <t>A14051</t>
  </si>
  <si>
    <t>A14071</t>
  </si>
  <si>
    <t>A14091</t>
  </si>
  <si>
    <t>A14114</t>
  </si>
  <si>
    <t>A14133</t>
  </si>
  <si>
    <t>A14153</t>
  </si>
  <si>
    <t>A14176</t>
  </si>
  <si>
    <t>A14201</t>
  </si>
  <si>
    <t>A14223</t>
  </si>
  <si>
    <t>A14238</t>
  </si>
  <si>
    <t>A14251</t>
  </si>
  <si>
    <t>A14272</t>
  </si>
  <si>
    <t>A14296</t>
  </si>
  <si>
    <t>A14316</t>
  </si>
  <si>
    <t>A14336</t>
  </si>
  <si>
    <t>A14361.804</t>
  </si>
  <si>
    <t>A14377</t>
  </si>
  <si>
    <t>A14396</t>
  </si>
  <si>
    <t>A14400.942</t>
  </si>
  <si>
    <t>A14416</t>
  </si>
  <si>
    <t>A14436</t>
  </si>
  <si>
    <t>A14456</t>
  </si>
  <si>
    <t>A14476</t>
  </si>
  <si>
    <t>A14496</t>
  </si>
  <si>
    <t>A14516</t>
  </si>
  <si>
    <t>A14536</t>
  </si>
  <si>
    <t>A14556</t>
  </si>
  <si>
    <t>A14576</t>
  </si>
  <si>
    <t>A14591</t>
  </si>
  <si>
    <t>A14611</t>
  </si>
  <si>
    <t>A14631</t>
  </si>
  <si>
    <t>A14651</t>
  </si>
  <si>
    <t>A14671</t>
  </si>
  <si>
    <t>A14691</t>
  </si>
  <si>
    <t>A14714</t>
  </si>
  <si>
    <t>A14736</t>
  </si>
  <si>
    <t>A14756.5</t>
  </si>
  <si>
    <t>A14776.7</t>
  </si>
  <si>
    <t>A14798</t>
  </si>
  <si>
    <t>A14816</t>
  </si>
  <si>
    <t>A14837.7</t>
  </si>
  <si>
    <t>A14861</t>
  </si>
  <si>
    <t>A14882</t>
  </si>
  <si>
    <t>A14900.8</t>
  </si>
  <si>
    <t>A14918.8</t>
  </si>
  <si>
    <t>A14931</t>
  </si>
  <si>
    <t>A14952</t>
  </si>
  <si>
    <t>A14974.8</t>
  </si>
  <si>
    <t>A14992</t>
  </si>
  <si>
    <t>A15011</t>
  </si>
  <si>
    <t>A15031</t>
  </si>
  <si>
    <t>A15051</t>
  </si>
  <si>
    <t>A15071</t>
  </si>
  <si>
    <t>A15091</t>
  </si>
  <si>
    <t>A15111</t>
  </si>
  <si>
    <t>A15134.2</t>
  </si>
  <si>
    <t>A15156</t>
  </si>
  <si>
    <t>A15177.4</t>
  </si>
  <si>
    <t>A15192</t>
  </si>
  <si>
    <t>A15211</t>
  </si>
  <si>
    <t>A15231</t>
  </si>
  <si>
    <t>A15246</t>
  </si>
  <si>
    <t>A15266</t>
  </si>
  <si>
    <t>A15287</t>
  </si>
  <si>
    <t>A15301</t>
  </si>
  <si>
    <t>A15321</t>
  </si>
  <si>
    <t>A15341</t>
  </si>
  <si>
    <t>A15360</t>
  </si>
  <si>
    <t>A15372</t>
  </si>
  <si>
    <t>A15385</t>
  </si>
  <si>
    <t>A15401</t>
  </si>
  <si>
    <t>A15421</t>
  </si>
  <si>
    <t>A15441</t>
  </si>
  <si>
    <t>A15461</t>
  </si>
  <si>
    <t>A15481</t>
  </si>
  <si>
    <t>A15496</t>
  </si>
  <si>
    <t>A15511.8</t>
  </si>
  <si>
    <t>A15531</t>
  </si>
  <si>
    <t>A15555</t>
  </si>
  <si>
    <t>A15579</t>
  </si>
  <si>
    <t>A15586</t>
  </si>
  <si>
    <t>A15605</t>
  </si>
  <si>
    <t>A15621</t>
  </si>
  <si>
    <t>A15638</t>
  </si>
  <si>
    <t>A15661</t>
  </si>
  <si>
    <t>A15681</t>
  </si>
  <si>
    <t>A15701</t>
  </si>
  <si>
    <t>A15721</t>
  </si>
  <si>
    <t>A15742</t>
  </si>
  <si>
    <t>A15760</t>
  </si>
  <si>
    <t>A15782</t>
  </si>
  <si>
    <t>A15801</t>
  </si>
  <si>
    <t>A15819</t>
  </si>
  <si>
    <t>A15838</t>
  </si>
  <si>
    <t>A15861</t>
  </si>
  <si>
    <t>A15883</t>
  </si>
  <si>
    <t>A15901</t>
  </si>
  <si>
    <t>A15921</t>
  </si>
  <si>
    <t>A15941</t>
  </si>
  <si>
    <t>A15960</t>
  </si>
  <si>
    <t>A15981</t>
  </si>
  <si>
    <t>A16001</t>
  </si>
  <si>
    <t>A16021</t>
  </si>
  <si>
    <t>A16041</t>
  </si>
  <si>
    <t>A16063</t>
  </si>
  <si>
    <t>A16081</t>
  </si>
  <si>
    <t>A16101</t>
  </si>
  <si>
    <t>A16124</t>
  </si>
  <si>
    <t>A16145</t>
  </si>
  <si>
    <t>A16161</t>
  </si>
  <si>
    <t>A16182</t>
  </si>
  <si>
    <t>A16201</t>
  </si>
  <si>
    <t>A16217</t>
  </si>
  <si>
    <t>A16236</t>
  </si>
  <si>
    <t>A16261</t>
  </si>
  <si>
    <t>A16281</t>
  </si>
  <si>
    <t>A16301</t>
  </si>
  <si>
    <t>A16321</t>
  </si>
  <si>
    <t>A16341</t>
  </si>
  <si>
    <t>A16362</t>
  </si>
  <si>
    <t>A16381</t>
  </si>
  <si>
    <t>A16402</t>
  </si>
  <si>
    <t>A16424</t>
  </si>
  <si>
    <t>A16446</t>
  </si>
  <si>
    <t>A16465</t>
  </si>
  <si>
    <t>A16486</t>
  </si>
  <si>
    <t>A16510</t>
  </si>
  <si>
    <t>A16525</t>
  </si>
  <si>
    <t>A16545</t>
  </si>
  <si>
    <t>A16570</t>
  </si>
  <si>
    <t>A16591</t>
  </si>
  <si>
    <t>A16611</t>
  </si>
  <si>
    <t>A16631</t>
  </si>
  <si>
    <t>A16651</t>
  </si>
  <si>
    <t>A16669</t>
  </si>
  <si>
    <t>A16691</t>
  </si>
  <si>
    <t>A16706</t>
  </si>
  <si>
    <t>A16721</t>
  </si>
  <si>
    <t>A16741</t>
  </si>
  <si>
    <t>A16762</t>
  </si>
  <si>
    <t>A16781</t>
  </si>
  <si>
    <t>A16801</t>
  </si>
  <si>
    <t>A16821</t>
  </si>
  <si>
    <t>A16840</t>
  </si>
  <si>
    <t>A16861</t>
  </si>
  <si>
    <t>A16881</t>
  </si>
  <si>
    <t>A16901</t>
  </si>
  <si>
    <t>A16921</t>
  </si>
  <si>
    <t>A16941</t>
  </si>
  <si>
    <t>A16961</t>
  </si>
  <si>
    <t>A16983</t>
  </si>
  <si>
    <t>A17001</t>
  </si>
  <si>
    <t>A17021</t>
  </si>
  <si>
    <t>A17042</t>
  </si>
  <si>
    <t>A17060</t>
  </si>
  <si>
    <t>A17081</t>
  </si>
  <si>
    <t>A17093</t>
  </si>
  <si>
    <t>A17115</t>
  </si>
  <si>
    <t>A17133</t>
  </si>
  <si>
    <t>A17151</t>
  </si>
  <si>
    <t>A17171</t>
  </si>
  <si>
    <t>A17191</t>
  </si>
  <si>
    <t>A17212</t>
  </si>
  <si>
    <t>A17231</t>
  </si>
  <si>
    <t>A17247</t>
  </si>
  <si>
    <t>A17268</t>
  </si>
  <si>
    <t>A17285</t>
  </si>
  <si>
    <t>A17311</t>
  </si>
  <si>
    <t>A17331</t>
  </si>
  <si>
    <t>A17351</t>
  </si>
  <si>
    <t>A17370</t>
  </si>
  <si>
    <t>A17390</t>
  </si>
  <si>
    <t>A17419</t>
  </si>
  <si>
    <t>A17437</t>
  </si>
  <si>
    <t>A17461</t>
  </si>
  <si>
    <t>A17481</t>
  </si>
  <si>
    <t>A17502</t>
  </si>
  <si>
    <t>A17521</t>
  </si>
  <si>
    <t>A17541</t>
  </si>
  <si>
    <t>A17561</t>
  </si>
  <si>
    <t>A17579</t>
  </si>
  <si>
    <t>A17603</t>
  </si>
  <si>
    <t>A17618.6</t>
  </si>
  <si>
    <t>A17641</t>
  </si>
  <si>
    <t>A17659</t>
  </si>
  <si>
    <t>A17678</t>
  </si>
  <si>
    <t>A17700</t>
  </si>
  <si>
    <t>A17721.5</t>
  </si>
  <si>
    <t>A17740</t>
  </si>
  <si>
    <t>A17761</t>
  </si>
  <si>
    <t>A17781</t>
  </si>
  <si>
    <t>A17801</t>
  </si>
  <si>
    <t>A17826</t>
  </si>
  <si>
    <t>A17846</t>
  </si>
  <si>
    <t>A17861</t>
  </si>
  <si>
    <t>A17881</t>
  </si>
  <si>
    <t>A17906</t>
  </si>
  <si>
    <t>A17922</t>
  </si>
  <si>
    <t>A17943.8</t>
  </si>
  <si>
    <t>A17966</t>
  </si>
  <si>
    <t>A17982</t>
  </si>
  <si>
    <t>A18001</t>
  </si>
  <si>
    <t>A18021</t>
  </si>
  <si>
    <t>A18044</t>
  </si>
  <si>
    <t>A18061</t>
  </si>
  <si>
    <t>A18081</t>
  </si>
  <si>
    <t>A18101</t>
  </si>
  <si>
    <t>A18121</t>
  </si>
  <si>
    <t>A18141</t>
  </si>
  <si>
    <t>A18162</t>
  </si>
  <si>
    <t>A18181</t>
  </si>
  <si>
    <t>A18201</t>
  </si>
  <si>
    <t>A18223.2</t>
  </si>
  <si>
    <t>A18244</t>
  </si>
  <si>
    <t>A18266</t>
  </si>
  <si>
    <t>A18288</t>
  </si>
  <si>
    <t>A18308</t>
  </si>
  <si>
    <t>A18332</t>
  </si>
  <si>
    <t>A18352</t>
  </si>
  <si>
    <t>A18374.5</t>
  </si>
  <si>
    <t>A18391</t>
  </si>
  <si>
    <t>A18411.4</t>
  </si>
  <si>
    <t>A18431</t>
  </si>
  <si>
    <t>A18451</t>
  </si>
  <si>
    <t>A18461</t>
  </si>
  <si>
    <t>A18481</t>
  </si>
  <si>
    <t>A18501</t>
  </si>
  <si>
    <t>A18522.6</t>
  </si>
  <si>
    <t>A18541</t>
  </si>
  <si>
    <t>A18561</t>
  </si>
  <si>
    <t>A18581</t>
  </si>
  <si>
    <t>A18601</t>
  </si>
  <si>
    <t>A18621</t>
  </si>
  <si>
    <t>A18641</t>
  </si>
  <si>
    <t>A18660</t>
  </si>
  <si>
    <t>A18681</t>
  </si>
  <si>
    <t>A18703.8</t>
  </si>
  <si>
    <t>A18721</t>
  </si>
  <si>
    <t>A18742</t>
  </si>
  <si>
    <t>A18762</t>
  </si>
  <si>
    <t>A18781</t>
  </si>
  <si>
    <t>A18801</t>
  </si>
  <si>
    <t>A18821</t>
  </si>
  <si>
    <t>A18841</t>
  </si>
  <si>
    <t>A18862</t>
  </si>
  <si>
    <t>A18883.2</t>
  </si>
  <si>
    <t>A18901</t>
  </si>
  <si>
    <t>A18921</t>
  </si>
  <si>
    <t>A18941</t>
  </si>
  <si>
    <t>A18959.3</t>
  </si>
  <si>
    <t>A18982.6</t>
  </si>
  <si>
    <t>A18996.6</t>
  </si>
  <si>
    <t>A19013</t>
  </si>
  <si>
    <t>A19033</t>
  </si>
  <si>
    <t>A19047</t>
  </si>
  <si>
    <t>A19066</t>
  </si>
  <si>
    <t>A19086</t>
  </si>
  <si>
    <t>A19103</t>
  </si>
  <si>
    <t>A19121</t>
  </si>
  <si>
    <t>A19141</t>
  </si>
  <si>
    <t>A19161</t>
  </si>
  <si>
    <t>A19181</t>
  </si>
  <si>
    <t>A19194.6</t>
  </si>
  <si>
    <t>A19216</t>
  </si>
  <si>
    <t>A19237</t>
  </si>
  <si>
    <t>A19256</t>
  </si>
  <si>
    <t>A19276</t>
  </si>
  <si>
    <t>A19296</t>
  </si>
  <si>
    <t>A19316</t>
  </si>
  <si>
    <t>A19336</t>
  </si>
  <si>
    <t>A19356</t>
  </si>
  <si>
    <t>A19376</t>
  </si>
  <si>
    <t>A19398</t>
  </si>
  <si>
    <t>A19421</t>
  </si>
  <si>
    <t>A19441</t>
  </si>
  <si>
    <t>A19461</t>
  </si>
  <si>
    <t>A19481</t>
  </si>
  <si>
    <t>A19497.8</t>
  </si>
  <si>
    <t>A19509</t>
  </si>
  <si>
    <t>A19525.5</t>
  </si>
  <si>
    <t>A19540</t>
  </si>
  <si>
    <t>A19558</t>
  </si>
  <si>
    <t>A19578</t>
  </si>
  <si>
    <t>A19599</t>
  </si>
  <si>
    <t>A19622</t>
  </si>
  <si>
    <t>A19641</t>
  </si>
  <si>
    <t>A19661</t>
  </si>
  <si>
    <t>A19681</t>
  </si>
  <si>
    <t>A19701</t>
  </si>
  <si>
    <t>A19719</t>
  </si>
  <si>
    <t>A19741</t>
  </si>
  <si>
    <t>A19761</t>
  </si>
  <si>
    <t>A19781</t>
  </si>
  <si>
    <t>A19801</t>
  </si>
  <si>
    <t>A19821</t>
  </si>
  <si>
    <t>A19843</t>
  </si>
  <si>
    <t>A19861</t>
  </si>
  <si>
    <t>A19881</t>
  </si>
  <si>
    <t>A19901</t>
  </si>
  <si>
    <t>A19921</t>
  </si>
  <si>
    <t>A19943</t>
  </si>
  <si>
    <t>A19961</t>
  </si>
  <si>
    <t>A19976.5</t>
  </si>
  <si>
    <t>A20001</t>
  </si>
  <si>
    <t>A20021</t>
  </si>
  <si>
    <t>A20039.7</t>
  </si>
  <si>
    <t>A20062</t>
  </si>
  <si>
    <t>A20081</t>
  </si>
  <si>
    <t>A20106</t>
  </si>
  <si>
    <t>A20124</t>
  </si>
  <si>
    <t>A20141</t>
  </si>
  <si>
    <t>A20161</t>
  </si>
  <si>
    <t>A20181</t>
  </si>
  <si>
    <t>A20201</t>
  </si>
  <si>
    <t>A20220</t>
  </si>
  <si>
    <t>A20242</t>
  </si>
  <si>
    <t>A20264</t>
  </si>
  <si>
    <t>A20284</t>
  </si>
  <si>
    <t>A20301</t>
  </si>
  <si>
    <t>A20321</t>
  </si>
  <si>
    <t>A20343</t>
  </si>
  <si>
    <t>A20365.6</t>
  </si>
  <si>
    <t>A20383</t>
  </si>
  <si>
    <t>A20403.5</t>
  </si>
  <si>
    <t>A20422</t>
  </si>
  <si>
    <t>A20438</t>
  </si>
  <si>
    <t>A20461</t>
  </si>
  <si>
    <t>A20481</t>
  </si>
  <si>
    <t>A20505</t>
  </si>
  <si>
    <t>A20526</t>
  </si>
  <si>
    <t>A20551</t>
  </si>
  <si>
    <t>A20571</t>
  </si>
  <si>
    <t>A20591</t>
  </si>
  <si>
    <t>A20611</t>
  </si>
  <si>
    <t>A20631</t>
  </si>
  <si>
    <t>A20655</t>
  </si>
  <si>
    <t>A20671</t>
  </si>
  <si>
    <t>A20692</t>
  </si>
  <si>
    <t>A20711</t>
  </si>
  <si>
    <t>A20731</t>
  </si>
  <si>
    <t>A20751</t>
  </si>
  <si>
    <t>A20776</t>
  </si>
  <si>
    <t>A20792.6</t>
  </si>
  <si>
    <t>A20814</t>
  </si>
  <si>
    <t>A20840</t>
  </si>
  <si>
    <t>A20860</t>
  </si>
  <si>
    <t>A20881</t>
  </si>
  <si>
    <t>A20901.5</t>
  </si>
  <si>
    <t>A20925</t>
  </si>
  <si>
    <t>A20941</t>
  </si>
  <si>
    <t>A20963</t>
  </si>
  <si>
    <t>A20981</t>
  </si>
  <si>
    <t>A21001</t>
  </si>
  <si>
    <t>A21021</t>
  </si>
  <si>
    <t>A21043</t>
  </si>
  <si>
    <t>A21066</t>
  </si>
  <si>
    <t>A21081</t>
  </si>
  <si>
    <t>A21102</t>
  </si>
  <si>
    <t>A21121</t>
  </si>
  <si>
    <t>A21143</t>
  </si>
  <si>
    <t>A21161</t>
  </si>
  <si>
    <t>A21181</t>
  </si>
  <si>
    <t>A21201</t>
  </si>
  <si>
    <t>A21221</t>
  </si>
  <si>
    <t>A21240</t>
  </si>
  <si>
    <t>A21261</t>
  </si>
  <si>
    <t>A21281</t>
  </si>
  <si>
    <t>A21301</t>
  </si>
  <si>
    <t>A21320</t>
  </si>
  <si>
    <t>A21341</t>
  </si>
  <si>
    <t>A21361</t>
  </si>
  <si>
    <t>A21381</t>
  </si>
  <si>
    <t>A21400</t>
  </si>
  <si>
    <t>A21419</t>
  </si>
  <si>
    <t>A21441</t>
  </si>
  <si>
    <t>A21464</t>
  </si>
  <si>
    <t>A21480</t>
  </si>
  <si>
    <t>A21499</t>
  </si>
  <si>
    <t>A21521</t>
  </si>
  <si>
    <t>A21541</t>
  </si>
  <si>
    <t>A21561</t>
  </si>
  <si>
    <t>A21581</t>
  </si>
  <si>
    <t>A21601</t>
  </si>
  <si>
    <t>A21625</t>
  </si>
  <si>
    <t>A21642</t>
  </si>
  <si>
    <t>A21664</t>
  </si>
  <si>
    <t>A21682.5</t>
  </si>
  <si>
    <t>A21703</t>
  </si>
  <si>
    <t>A21725</t>
  </si>
  <si>
    <t>A21741</t>
  </si>
  <si>
    <t>A21762</t>
  </si>
  <si>
    <t>A21786</t>
  </si>
  <si>
    <t>A21801</t>
  </si>
  <si>
    <t>A21821</t>
  </si>
  <si>
    <t>A21842</t>
  </si>
  <si>
    <t>A21861</t>
  </si>
  <si>
    <t>A21883</t>
  </si>
  <si>
    <t>A21901</t>
  </si>
  <si>
    <t>A21924</t>
  </si>
  <si>
    <t>A21946</t>
  </si>
  <si>
    <t>A21966</t>
  </si>
  <si>
    <t>A21986</t>
  </si>
  <si>
    <t>A22001</t>
  </si>
  <si>
    <t>A22021</t>
  </si>
  <si>
    <t>A22041</t>
  </si>
  <si>
    <t>A22058</t>
  </si>
  <si>
    <t>A22076</t>
  </si>
  <si>
    <t>A22091</t>
  </si>
  <si>
    <t>A22111</t>
  </si>
  <si>
    <t>A22131</t>
  </si>
  <si>
    <t>A22145</t>
  </si>
  <si>
    <t>A22162</t>
  </si>
  <si>
    <t>A22182</t>
  </si>
  <si>
    <t>A22201</t>
  </si>
  <si>
    <t>A22221</t>
  </si>
  <si>
    <t>A22239</t>
  </si>
  <si>
    <t>A22254</t>
  </si>
  <si>
    <t>A22273</t>
  </si>
  <si>
    <t>A22291</t>
  </si>
  <si>
    <t>A22313</t>
  </si>
  <si>
    <t>A22331</t>
  </si>
  <si>
    <t>A22351</t>
  </si>
  <si>
    <t>A22371</t>
  </si>
  <si>
    <t>A22390</t>
  </si>
  <si>
    <t>A22411</t>
  </si>
  <si>
    <t>A22431</t>
  </si>
  <si>
    <t>A22452.6</t>
  </si>
  <si>
    <t>A22472</t>
  </si>
  <si>
    <t>A22495</t>
  </si>
  <si>
    <t>A22516.4</t>
  </si>
  <si>
    <t>A22536</t>
  </si>
  <si>
    <t>A22556</t>
  </si>
  <si>
    <t>A22576</t>
  </si>
  <si>
    <t>A22595</t>
  </si>
  <si>
    <t>A22615</t>
  </si>
  <si>
    <t>A22631</t>
  </si>
  <si>
    <t>A22651</t>
  </si>
  <si>
    <t>A22671</t>
  </si>
  <si>
    <t>A22691</t>
  </si>
  <si>
    <t>A22711</t>
  </si>
  <si>
    <t>A22731</t>
  </si>
  <si>
    <t>A22753</t>
  </si>
  <si>
    <t>A22769.5</t>
  </si>
  <si>
    <t>A22791</t>
  </si>
  <si>
    <t>A22811</t>
  </si>
  <si>
    <t>A22831</t>
  </si>
  <si>
    <t>A22851</t>
  </si>
  <si>
    <t>A22875</t>
  </si>
  <si>
    <t>A22896</t>
  </si>
  <si>
    <t>A22916</t>
  </si>
  <si>
    <t>A22936</t>
  </si>
  <si>
    <t>A22957</t>
  </si>
  <si>
    <t>A22981</t>
  </si>
  <si>
    <t>A23001</t>
  </si>
  <si>
    <t>A23019</t>
  </si>
  <si>
    <t>A23041</t>
  </si>
  <si>
    <t>A23060</t>
  </si>
  <si>
    <t>A23081</t>
  </si>
  <si>
    <t>A23101</t>
  </si>
  <si>
    <t>A23116</t>
  </si>
  <si>
    <t>A23136</t>
  </si>
  <si>
    <t>A23156</t>
  </si>
  <si>
    <t>A23176</t>
  </si>
  <si>
    <t>A23196</t>
  </si>
  <si>
    <t>A23220</t>
  </si>
  <si>
    <t>A23241</t>
  </si>
  <si>
    <t>A23261</t>
  </si>
  <si>
    <t>A23278</t>
  </si>
  <si>
    <t>A23301</t>
  </si>
  <si>
    <t>A23321</t>
  </si>
  <si>
    <t>A23341</t>
  </si>
  <si>
    <t>A23361</t>
  </si>
  <si>
    <t>A23381</t>
  </si>
  <si>
    <t>A23401</t>
  </si>
  <si>
    <t>A23421</t>
  </si>
  <si>
    <t>A23441</t>
  </si>
  <si>
    <t>A23461</t>
  </si>
  <si>
    <t>A23481</t>
  </si>
  <si>
    <t>A23504</t>
  </si>
  <si>
    <t>A23523.6</t>
  </si>
  <si>
    <t>A23541</t>
  </si>
  <si>
    <t>A23563</t>
  </si>
  <si>
    <t>A23582</t>
  </si>
  <si>
    <t>A23606</t>
  </si>
  <si>
    <t>A23621</t>
  </si>
  <si>
    <t>A23641</t>
  </si>
  <si>
    <t>A23663</t>
  </si>
  <si>
    <t>A23683</t>
  </si>
  <si>
    <t>A23701</t>
  </si>
  <si>
    <t>A23722</t>
  </si>
  <si>
    <t>A23741</t>
  </si>
  <si>
    <t>A23763</t>
  </si>
  <si>
    <t>A23783</t>
  </si>
  <si>
    <t>A23801</t>
  </si>
  <si>
    <t>A23821</t>
  </si>
  <si>
    <t>A23841</t>
  </si>
  <si>
    <t>A23866</t>
  </si>
  <si>
    <t>A23886</t>
  </si>
  <si>
    <t>A23905</t>
  </si>
  <si>
    <t>A23924</t>
  </si>
  <si>
    <t>A23942</t>
  </si>
  <si>
    <t>A23961</t>
  </si>
  <si>
    <t>A23980</t>
  </si>
  <si>
    <t>A24001</t>
  </si>
  <si>
    <t>A24019</t>
  </si>
  <si>
    <t>A24041</t>
  </si>
  <si>
    <t>A24061</t>
  </si>
  <si>
    <t>A24081</t>
  </si>
  <si>
    <t>A24101</t>
  </si>
  <si>
    <t>A24126</t>
  </si>
  <si>
    <t>A24141</t>
  </si>
  <si>
    <t>A24162</t>
  </si>
  <si>
    <t>A24180</t>
  </si>
  <si>
    <t>A24204</t>
  </si>
  <si>
    <t>A24223</t>
  </si>
  <si>
    <t>A24240</t>
  </si>
  <si>
    <t>A24265</t>
  </si>
  <si>
    <t>A24290</t>
  </si>
  <si>
    <t>A24311</t>
  </si>
  <si>
    <t>A24327</t>
  </si>
  <si>
    <t>A24348</t>
  </si>
  <si>
    <t>A24362</t>
  </si>
  <si>
    <t>A24387</t>
  </si>
  <si>
    <t>A24405</t>
  </si>
  <si>
    <t>A24423.6</t>
  </si>
  <si>
    <t>A24446</t>
  </si>
  <si>
    <t>A24464</t>
  </si>
  <si>
    <t>A24484</t>
  </si>
  <si>
    <t>A24501</t>
  </si>
  <si>
    <t>A24521</t>
  </si>
  <si>
    <t>A24541</t>
  </si>
  <si>
    <t>A24560</t>
  </si>
  <si>
    <t>A24580</t>
  </si>
  <si>
    <t>A24601</t>
  </si>
  <si>
    <t>A24621</t>
  </si>
  <si>
    <t>A24642</t>
  </si>
  <si>
    <t>A24661</t>
  </si>
  <si>
    <t>A24682</t>
  </si>
  <si>
    <t>A24701</t>
  </si>
  <si>
    <t>A24721</t>
  </si>
  <si>
    <t>A24741</t>
  </si>
  <si>
    <t>A24762</t>
  </si>
  <si>
    <t>A24785</t>
  </si>
  <si>
    <t>A24801.6</t>
  </si>
  <si>
    <t>A24817</t>
  </si>
  <si>
    <t>A24834</t>
  </si>
  <si>
    <t>A24847.4</t>
  </si>
  <si>
    <t>A24860.7</t>
  </si>
  <si>
    <t>A24875.4</t>
  </si>
  <si>
    <t>A24894</t>
  </si>
  <si>
    <t>A24914</t>
  </si>
  <si>
    <t>A24929</t>
  </si>
  <si>
    <t>A24945</t>
  </si>
  <si>
    <t>A24964</t>
  </si>
  <si>
    <t>A24981</t>
  </si>
  <si>
    <t>A25001</t>
  </si>
  <si>
    <t>A25023</t>
  </si>
  <si>
    <t>A25046</t>
  </si>
  <si>
    <t>A25066</t>
  </si>
  <si>
    <t>A25086</t>
  </si>
  <si>
    <t>A25107</t>
  </si>
  <si>
    <t>A25128</t>
  </si>
  <si>
    <t>A25148.3</t>
  </si>
  <si>
    <t>A25168.3</t>
  </si>
  <si>
    <t>A25181</t>
  </si>
  <si>
    <t>A25201</t>
  </si>
  <si>
    <t>A25221</t>
  </si>
  <si>
    <t>A25241</t>
  </si>
  <si>
    <t>A25262</t>
  </si>
  <si>
    <t>A25283</t>
  </si>
  <si>
    <t>A25302</t>
  </si>
  <si>
    <t>A25320</t>
  </si>
  <si>
    <t>A25342</t>
  </si>
  <si>
    <t>A25362</t>
  </si>
  <si>
    <t>A25381</t>
  </si>
  <si>
    <t>A25406</t>
  </si>
  <si>
    <t>A25428</t>
  </si>
  <si>
    <t>A25448.8</t>
  </si>
  <si>
    <t>A25468</t>
  </si>
  <si>
    <t>A25482</t>
  </si>
  <si>
    <t>A25504</t>
  </si>
  <si>
    <t>A25521</t>
  </si>
  <si>
    <t>A25541</t>
  </si>
  <si>
    <t>A25560</t>
  </si>
  <si>
    <t>A25580</t>
  </si>
  <si>
    <t>A25598</t>
  </si>
  <si>
    <t>A25616</t>
  </si>
  <si>
    <t>A25636</t>
  </si>
  <si>
    <t>A25647</t>
  </si>
  <si>
    <t>A25667</t>
  </si>
  <si>
    <t>A25686</t>
  </si>
  <si>
    <t>A25704</t>
  </si>
  <si>
    <t>A25717.2</t>
  </si>
  <si>
    <t>A25735.5</t>
  </si>
  <si>
    <t>A25755</t>
  </si>
  <si>
    <t>A25776</t>
  </si>
  <si>
    <t>A25796</t>
  </si>
  <si>
    <t>A25813</t>
  </si>
  <si>
    <t>A25836</t>
  </si>
  <si>
    <t>A25851</t>
  </si>
  <si>
    <t>A25864</t>
  </si>
  <si>
    <t>A25881</t>
  </si>
  <si>
    <t>A25901</t>
  </si>
  <si>
    <t>A25921</t>
  </si>
  <si>
    <t>A25941</t>
  </si>
  <si>
    <t>A25961</t>
  </si>
  <si>
    <t>A25981</t>
  </si>
  <si>
    <t>A26001</t>
  </si>
  <si>
    <t>A26021</t>
  </si>
  <si>
    <t>A26041</t>
  </si>
  <si>
    <t>A26061</t>
  </si>
  <si>
    <t>A26081</t>
  </si>
  <si>
    <t>A26099</t>
  </si>
  <si>
    <t>A26117</t>
  </si>
  <si>
    <t>A26136</t>
  </si>
  <si>
    <t>A26154</t>
  </si>
  <si>
    <t>A26165</t>
  </si>
  <si>
    <t>A26179</t>
  </si>
  <si>
    <t>A26201</t>
  </si>
  <si>
    <t>A26222</t>
  </si>
  <si>
    <t>A26238</t>
  </si>
  <si>
    <t>A26257.6</t>
  </si>
  <si>
    <t>A26276</t>
  </si>
  <si>
    <t>A26301</t>
  </si>
  <si>
    <t>A26321</t>
  </si>
  <si>
    <t>A26341</t>
  </si>
  <si>
    <t>A26361</t>
  </si>
  <si>
    <t>A26376</t>
  </si>
  <si>
    <t>A26396</t>
  </si>
  <si>
    <t>A26416</t>
  </si>
  <si>
    <t>A26436</t>
  </si>
  <si>
    <t>A26456</t>
  </si>
  <si>
    <t>A26476</t>
  </si>
  <si>
    <t>A26501</t>
  </si>
  <si>
    <t>A26521</t>
  </si>
  <si>
    <t>A26541</t>
  </si>
  <si>
    <t>A26562</t>
  </si>
  <si>
    <t>A26571</t>
  </si>
  <si>
    <t>A26581</t>
  </si>
  <si>
    <t>A26591</t>
  </si>
  <si>
    <t>A26603</t>
  </si>
  <si>
    <t>A26611</t>
  </si>
  <si>
    <t>A26621</t>
  </si>
  <si>
    <t>A26632</t>
  </si>
  <si>
    <t>A26641</t>
  </si>
  <si>
    <t>A26650.9</t>
  </si>
  <si>
    <t>A26661</t>
  </si>
  <si>
    <t>A26681</t>
  </si>
  <si>
    <t>A26701</t>
  </si>
  <si>
    <t>A26721</t>
  </si>
  <si>
    <t>A26741</t>
  </si>
  <si>
    <t>A26761</t>
  </si>
  <si>
    <t>A26781</t>
  </si>
  <si>
    <t>A26801</t>
  </si>
  <si>
    <t>A26821</t>
  </si>
  <si>
    <t>A26841</t>
  </si>
  <si>
    <t>A26861</t>
  </si>
  <si>
    <t>A26881</t>
  </si>
  <si>
    <t>A26901</t>
  </si>
  <si>
    <t>A26921</t>
  </si>
  <si>
    <t>A26941</t>
  </si>
  <si>
    <t>A26961</t>
  </si>
  <si>
    <t>A26981</t>
  </si>
  <si>
    <t>A27001</t>
  </si>
  <si>
    <t>A27021</t>
  </si>
  <si>
    <t>A27041</t>
  </si>
  <si>
    <t>A27061</t>
  </si>
  <si>
    <t>A27081</t>
  </si>
  <si>
    <t>A27101</t>
  </si>
  <si>
    <t>A27121</t>
  </si>
  <si>
    <t>A27141</t>
  </si>
  <si>
    <t>A27161</t>
  </si>
  <si>
    <t>A27181</t>
  </si>
  <si>
    <t>A27201</t>
  </si>
  <si>
    <t>A27221</t>
  </si>
  <si>
    <t>A27241</t>
  </si>
  <si>
    <t>A27261</t>
  </si>
  <si>
    <t>A27281</t>
  </si>
  <si>
    <t>A27297.655</t>
  </si>
  <si>
    <t>A27301</t>
  </si>
  <si>
    <t>A27321</t>
  </si>
  <si>
    <t>A27341</t>
  </si>
  <si>
    <t>A27361</t>
  </si>
  <si>
    <t>A27381</t>
  </si>
  <si>
    <t>A27401</t>
  </si>
  <si>
    <t>A27421</t>
  </si>
  <si>
    <t>A27441</t>
  </si>
  <si>
    <t>A27461</t>
  </si>
  <si>
    <t>A27481</t>
  </si>
  <si>
    <t>A27487.655</t>
  </si>
  <si>
    <t>A27501</t>
  </si>
  <si>
    <t>A27521</t>
  </si>
  <si>
    <t>A27541</t>
  </si>
  <si>
    <t>A27565</t>
  </si>
  <si>
    <t>A27576</t>
  </si>
  <si>
    <t>A27591</t>
  </si>
  <si>
    <t>A27603</t>
  </si>
  <si>
    <t>A27620.4</t>
  </si>
  <si>
    <t>A27633</t>
  </si>
  <si>
    <t>A27645</t>
  </si>
  <si>
    <t>A27656</t>
  </si>
  <si>
    <t>A27668</t>
  </si>
  <si>
    <t>A27685</t>
  </si>
  <si>
    <t>A27705</t>
  </si>
  <si>
    <t>A27721</t>
  </si>
  <si>
    <t>A27741</t>
  </si>
  <si>
    <t>A27762</t>
  </si>
  <si>
    <t>A27784</t>
  </si>
  <si>
    <t>A27803</t>
  </si>
  <si>
    <t>A27823</t>
  </si>
  <si>
    <t>A27845</t>
  </si>
  <si>
    <t>A27865</t>
  </si>
  <si>
    <t>A27883</t>
  </si>
  <si>
    <t>A27903.8</t>
  </si>
  <si>
    <t>A27921</t>
  </si>
  <si>
    <t>A27944</t>
  </si>
  <si>
    <t>A27962</t>
  </si>
  <si>
    <t>A27986</t>
  </si>
  <si>
    <t>A28006</t>
  </si>
  <si>
    <t>A28027</t>
  </si>
  <si>
    <t>A28038</t>
  </si>
  <si>
    <t>A28046</t>
  </si>
  <si>
    <t>A28066</t>
  </si>
  <si>
    <t>A28087</t>
  </si>
  <si>
    <t>A28107</t>
  </si>
  <si>
    <t>A28128.6</t>
  </si>
  <si>
    <t>A28146</t>
  </si>
  <si>
    <t>A28166</t>
  </si>
  <si>
    <t>A28187.6</t>
  </si>
  <si>
    <t>A28201</t>
  </si>
  <si>
    <t>A28221</t>
  </si>
  <si>
    <t>A28240</t>
  </si>
  <si>
    <t>A28261</t>
  </si>
  <si>
    <t>A28282</t>
  </si>
  <si>
    <t>A28302</t>
  </si>
  <si>
    <t>A28321</t>
  </si>
  <si>
    <t>A28341</t>
  </si>
  <si>
    <t>A28361</t>
  </si>
  <si>
    <t>A28381</t>
  </si>
  <si>
    <t>A28401</t>
  </si>
  <si>
    <t>A28421</t>
  </si>
  <si>
    <t>A28441</t>
  </si>
  <si>
    <t>A28461</t>
  </si>
  <si>
    <t>A28478.6</t>
  </si>
  <si>
    <t>A28501</t>
  </si>
  <si>
    <t>A28524</t>
  </si>
  <si>
    <t>A28537.3</t>
  </si>
  <si>
    <t>A28551</t>
  </si>
  <si>
    <t>A28571</t>
  </si>
  <si>
    <t>A28591</t>
  </si>
  <si>
    <t>A28611</t>
  </si>
  <si>
    <t>A28631</t>
  </si>
  <si>
    <t>A28649</t>
  </si>
  <si>
    <t>A28664</t>
  </si>
  <si>
    <t>A28688</t>
  </si>
  <si>
    <t>A28708</t>
  </si>
  <si>
    <t>A28731</t>
  </si>
  <si>
    <t>A28752</t>
  </si>
  <si>
    <t>A28771</t>
  </si>
  <si>
    <t>A28792</t>
  </si>
  <si>
    <t>A28811</t>
  </si>
  <si>
    <t>A28831</t>
  </si>
  <si>
    <t>A28856</t>
  </si>
  <si>
    <t>A28884</t>
  </si>
  <si>
    <t>A28906</t>
  </si>
  <si>
    <t>A28927</t>
  </si>
  <si>
    <t>A28952</t>
  </si>
  <si>
    <t>A28973</t>
  </si>
  <si>
    <t>A28989</t>
  </si>
  <si>
    <t>A29001</t>
  </si>
  <si>
    <t>A29026.3</t>
  </si>
  <si>
    <t>A29048</t>
  </si>
  <si>
    <t>A29070.459</t>
  </si>
  <si>
    <t>A29084</t>
  </si>
  <si>
    <t>A29106</t>
  </si>
  <si>
    <t>A29126</t>
  </si>
  <si>
    <t>A29146</t>
  </si>
  <si>
    <t>A29166</t>
  </si>
  <si>
    <t>A29183</t>
  </si>
  <si>
    <t>A29202</t>
  </si>
  <si>
    <t>A29220</t>
  </si>
  <si>
    <t>A29243</t>
  </si>
  <si>
    <t>A29261</t>
  </si>
  <si>
    <t>A29281</t>
  </si>
  <si>
    <t>A29301</t>
  </si>
  <si>
    <t>A29322</t>
  </si>
  <si>
    <t>A29339</t>
  </si>
  <si>
    <t>A29361</t>
  </si>
  <si>
    <t>A29385</t>
  </si>
  <si>
    <t>A29401</t>
  </si>
  <si>
    <t>A29417</t>
  </si>
  <si>
    <t>A29442</t>
  </si>
  <si>
    <t>A29461</t>
  </si>
  <si>
    <t>A29477</t>
  </si>
  <si>
    <t>A29492</t>
  </si>
  <si>
    <t>A29514</t>
  </si>
  <si>
    <t>A29529.5</t>
  </si>
  <si>
    <t>A29552</t>
  </si>
  <si>
    <t>A29574</t>
  </si>
  <si>
    <t>A29593</t>
  </si>
  <si>
    <t>A29611</t>
  </si>
  <si>
    <t>A29631</t>
  </si>
  <si>
    <t>A29652</t>
  </si>
  <si>
    <t>A29671</t>
  </si>
  <si>
    <t>A29691</t>
  </si>
  <si>
    <t>A29706</t>
  </si>
  <si>
    <t>A29721</t>
  </si>
  <si>
    <t>A29740.5</t>
  </si>
  <si>
    <t>A29760</t>
  </si>
  <si>
    <t>A29780</t>
  </si>
  <si>
    <t>A29801</t>
  </si>
  <si>
    <t>A29821</t>
  </si>
  <si>
    <t>A29839</t>
  </si>
  <si>
    <t>A29861</t>
  </si>
  <si>
    <t>A29882</t>
  </si>
  <si>
    <t>A29901</t>
  </si>
  <si>
    <t>A29926</t>
  </si>
  <si>
    <t>A29946</t>
  </si>
  <si>
    <t>A29966</t>
  </si>
  <si>
    <t>A29985.3</t>
  </si>
  <si>
    <t>A30004.4</t>
  </si>
  <si>
    <t>A30024</t>
  </si>
  <si>
    <t>A30046</t>
  </si>
  <si>
    <t>A30066</t>
  </si>
  <si>
    <t>A30085</t>
  </si>
  <si>
    <t>A30101</t>
  </si>
  <si>
    <t>A30121</t>
  </si>
  <si>
    <t>A30141</t>
  </si>
  <si>
    <t>A30161</t>
  </si>
  <si>
    <t>A30181</t>
  </si>
  <si>
    <t>A30204</t>
  </si>
  <si>
    <t>A30227</t>
  </si>
  <si>
    <t>A30241</t>
  </si>
  <si>
    <t>A30264</t>
  </si>
  <si>
    <t>A30281</t>
  </si>
  <si>
    <t>A30300</t>
  </si>
  <si>
    <t>A30321</t>
  </si>
  <si>
    <t>A30341</t>
  </si>
  <si>
    <t>A30361</t>
  </si>
  <si>
    <t>A30381</t>
  </si>
  <si>
    <t>A30401</t>
  </si>
  <si>
    <t>A30423.5</t>
  </si>
  <si>
    <t>A30438.5</t>
  </si>
  <si>
    <t>A30461</t>
  </si>
  <si>
    <t>A30481</t>
  </si>
  <si>
    <t>A30501</t>
  </si>
  <si>
    <t>A30521</t>
  </si>
  <si>
    <t>A30541</t>
  </si>
  <si>
    <t>A30561</t>
  </si>
  <si>
    <t>A30582</t>
  </si>
  <si>
    <t>A30601</t>
  </si>
  <si>
    <t>A30620</t>
  </si>
  <si>
    <t>A30641</t>
  </si>
  <si>
    <t>A30661</t>
  </si>
  <si>
    <t>A30681</t>
  </si>
  <si>
    <t>A30701</t>
  </si>
  <si>
    <t>A30724</t>
  </si>
  <si>
    <t>A30741</t>
  </si>
  <si>
    <t>A30764.7</t>
  </si>
  <si>
    <t>A30781</t>
  </si>
  <si>
    <t>A30801</t>
  </si>
  <si>
    <t>A30819</t>
  </si>
  <si>
    <t>A30839</t>
  </si>
  <si>
    <t>A30862</t>
  </si>
  <si>
    <t>A30880.3</t>
  </si>
  <si>
    <t>A30901</t>
  </si>
  <si>
    <t>A30921</t>
  </si>
  <si>
    <t>A30941</t>
  </si>
  <si>
    <t>A30961</t>
  </si>
  <si>
    <t>A30981</t>
  </si>
  <si>
    <t>A31001</t>
  </si>
  <si>
    <t>A31021</t>
  </si>
  <si>
    <t>A31041</t>
  </si>
  <si>
    <t>A31061</t>
  </si>
  <si>
    <t>A31081</t>
  </si>
  <si>
    <t>A31101</t>
  </si>
  <si>
    <t>A31121</t>
  </si>
  <si>
    <t>A31141</t>
  </si>
  <si>
    <t>A31161</t>
  </si>
  <si>
    <t>A31184</t>
  </si>
  <si>
    <t>A31201</t>
  </si>
  <si>
    <t>A31223</t>
  </si>
  <si>
    <t>A31241</t>
  </si>
  <si>
    <t>A31261</t>
  </si>
  <si>
    <t>A31280</t>
  </si>
  <si>
    <t>A31301</t>
  </si>
  <si>
    <t>A31321</t>
  </si>
  <si>
    <t>A31341</t>
  </si>
  <si>
    <t>A31361</t>
  </si>
  <si>
    <t>A31381</t>
  </si>
  <si>
    <t>A31401</t>
  </si>
  <si>
    <t>A31421</t>
  </si>
  <si>
    <t>A31441</t>
  </si>
  <si>
    <t>A31461</t>
  </si>
  <si>
    <t>A31481</t>
  </si>
  <si>
    <t>A31501</t>
  </si>
  <si>
    <t>A31521</t>
  </si>
  <si>
    <t>A31541</t>
  </si>
  <si>
    <t>A31554</t>
  </si>
  <si>
    <t>A31571</t>
  </si>
  <si>
    <t>A31588.3</t>
  </si>
  <si>
    <t>A31603</t>
  </si>
  <si>
    <t>A31621</t>
  </si>
  <si>
    <t>A31641</t>
  </si>
  <si>
    <t>A31661</t>
  </si>
  <si>
    <t>A31681</t>
  </si>
  <si>
    <t>A31701</t>
  </si>
  <si>
    <t>A31721</t>
  </si>
  <si>
    <t>A31741</t>
  </si>
  <si>
    <t>A31761</t>
  </si>
  <si>
    <t>A31781</t>
  </si>
  <si>
    <t>A31801</t>
  </si>
  <si>
    <t>A31821</t>
  </si>
  <si>
    <t>A31833</t>
  </si>
  <si>
    <t>A31845.001</t>
  </si>
  <si>
    <t>A31853.001</t>
  </si>
  <si>
    <t>A31868.001</t>
  </si>
  <si>
    <t>A31878.001</t>
  </si>
  <si>
    <t>A31898.001</t>
  </si>
  <si>
    <t>A31918.001</t>
  </si>
  <si>
    <t>A31938.001</t>
  </si>
  <si>
    <t>A31958.001</t>
  </si>
  <si>
    <t>A31979.002</t>
  </si>
  <si>
    <t>A32001.002</t>
  </si>
  <si>
    <t>A32021.004</t>
  </si>
  <si>
    <t>A32041.006</t>
  </si>
  <si>
    <t>A32061.009</t>
  </si>
  <si>
    <t>A32081.012</t>
  </si>
  <si>
    <t>A32101.017</t>
  </si>
  <si>
    <t>A32121.023</t>
  </si>
  <si>
    <t>A32141.031</t>
  </si>
  <si>
    <t>A32161.04</t>
  </si>
  <si>
    <t>A32181.051</t>
  </si>
  <si>
    <t>A32201</t>
  </si>
  <si>
    <t>A32221</t>
  </si>
  <si>
    <t>A32241</t>
  </si>
  <si>
    <t>A32256</t>
  </si>
  <si>
    <t>A32267</t>
  </si>
  <si>
    <t>A32283</t>
  </si>
  <si>
    <t>A32303</t>
  </si>
  <si>
    <t>A32323</t>
  </si>
  <si>
    <t>A32341</t>
  </si>
  <si>
    <t>A32361</t>
  </si>
  <si>
    <t>A32381</t>
  </si>
  <si>
    <t>A32401</t>
  </si>
  <si>
    <t>A32421</t>
  </si>
  <si>
    <t>A32435</t>
  </si>
  <si>
    <t>A32453</t>
  </si>
  <si>
    <t>A32471</t>
  </si>
  <si>
    <t>A32491</t>
  </si>
  <si>
    <t>A32511</t>
  </si>
  <si>
    <t>A32532</t>
  </si>
  <si>
    <t>A32556</t>
  </si>
  <si>
    <t>A32570</t>
  </si>
  <si>
    <t>A32591</t>
  </si>
  <si>
    <t>A32611</t>
  </si>
  <si>
    <t>A32633</t>
  </si>
  <si>
    <t>A32651</t>
  </si>
  <si>
    <t>A32674</t>
  </si>
  <si>
    <t>A32691</t>
  </si>
  <si>
    <t>A32711</t>
  </si>
  <si>
    <t>A32731</t>
  </si>
  <si>
    <t>A32751</t>
  </si>
  <si>
    <t>A32771</t>
  </si>
  <si>
    <t>A32790</t>
  </si>
  <si>
    <t>A32811</t>
  </si>
  <si>
    <t>A32831</t>
  </si>
  <si>
    <t>A32851</t>
  </si>
  <si>
    <t>A32871</t>
  </si>
  <si>
    <t>A32886</t>
  </si>
  <si>
    <t>A32910</t>
  </si>
  <si>
    <t>A32929</t>
  </si>
  <si>
    <t>A32951</t>
  </si>
  <si>
    <t>A32964</t>
  </si>
  <si>
    <t>A32983.6</t>
  </si>
  <si>
    <t>A33001</t>
  </si>
  <si>
    <t>A33015</t>
  </si>
  <si>
    <t>A33038</t>
  </si>
  <si>
    <t>A33061</t>
  </si>
  <si>
    <t>A33085</t>
  </si>
  <si>
    <t>A33101</t>
  </si>
  <si>
    <t>A33121</t>
  </si>
  <si>
    <t>A33141</t>
  </si>
  <si>
    <t>A33163</t>
  </si>
  <si>
    <t>A33186</t>
  </si>
  <si>
    <t>A33206</t>
  </si>
  <si>
    <t>A33226</t>
  </si>
  <si>
    <t>A33246</t>
  </si>
  <si>
    <t>A33268</t>
  </si>
  <si>
    <t>A33286</t>
  </si>
  <si>
    <t>A33306</t>
  </si>
  <si>
    <t>A33327</t>
  </si>
  <si>
    <t>A33346</t>
  </si>
  <si>
    <t>A33366</t>
  </si>
  <si>
    <t>A33386</t>
  </si>
  <si>
    <t>A33407</t>
  </si>
  <si>
    <t>A33426</t>
  </si>
  <si>
    <t>A33451</t>
  </si>
  <si>
    <t>A33471</t>
  </si>
  <si>
    <t>A33491</t>
  </si>
  <si>
    <t>A33512</t>
  </si>
  <si>
    <t>A33530</t>
  </si>
  <si>
    <t>A33551</t>
  </si>
  <si>
    <t>A33571</t>
  </si>
  <si>
    <t>A33596</t>
  </si>
  <si>
    <t>A33616</t>
  </si>
  <si>
    <t>A33636</t>
  </si>
  <si>
    <t>A33656</t>
  </si>
  <si>
    <t>A33674</t>
  </si>
  <si>
    <t>A33696</t>
  </si>
  <si>
    <t>A33716</t>
  </si>
  <si>
    <t>A33736</t>
  </si>
  <si>
    <t>A33756</t>
  </si>
  <si>
    <t>A33778</t>
  </si>
  <si>
    <t>A33798</t>
  </si>
  <si>
    <t>A33814</t>
  </si>
  <si>
    <t>A33834</t>
  </si>
  <si>
    <t>A33856</t>
  </si>
  <si>
    <t>A33871</t>
  </si>
  <si>
    <t>A33891</t>
  </si>
  <si>
    <t>A33912</t>
  </si>
  <si>
    <t>A33931</t>
  </si>
  <si>
    <t>A33951</t>
  </si>
  <si>
    <t>A33967</t>
  </si>
  <si>
    <t>A33986</t>
  </si>
  <si>
    <t>A34006</t>
  </si>
  <si>
    <t>A34026</t>
  </si>
  <si>
    <t>A34046</t>
  </si>
  <si>
    <t>A34066</t>
  </si>
  <si>
    <t>A34086</t>
  </si>
  <si>
    <t>A34106</t>
  </si>
  <si>
    <t>A34123</t>
  </si>
  <si>
    <t>A34146</t>
  </si>
  <si>
    <t>A34167</t>
  </si>
  <si>
    <t>A34183</t>
  </si>
  <si>
    <t>A34201</t>
  </si>
  <si>
    <t>A34216.7</t>
  </si>
  <si>
    <t>A34235</t>
  </si>
  <si>
    <t>A34255</t>
  </si>
  <si>
    <t>A34273</t>
  </si>
  <si>
    <t>A34296</t>
  </si>
  <si>
    <t>A34314.6</t>
  </si>
  <si>
    <t>A34331</t>
  </si>
  <si>
    <t>A34352</t>
  </si>
  <si>
    <t>A34366</t>
  </si>
  <si>
    <t>A34382</t>
  </si>
  <si>
    <t>A34401</t>
  </si>
  <si>
    <t>A34424</t>
  </si>
  <si>
    <t>A34441</t>
  </si>
  <si>
    <t>A34461</t>
  </si>
  <si>
    <t>A34481</t>
  </si>
  <si>
    <t>A34501</t>
  </si>
  <si>
    <t>A34521</t>
  </si>
  <si>
    <t>A34542</t>
  </si>
  <si>
    <t>A34561</t>
  </si>
  <si>
    <t>A34581</t>
  </si>
  <si>
    <t>A34601</t>
  </si>
  <si>
    <t>A34621</t>
  </si>
  <si>
    <t>A34642</t>
  </si>
  <si>
    <t>A34663</t>
  </si>
  <si>
    <t>A34681</t>
  </si>
  <si>
    <t>A34701</t>
  </si>
  <si>
    <t>A34723</t>
  </si>
  <si>
    <t>A34741</t>
  </si>
  <si>
    <t>A34761</t>
  </si>
  <si>
    <t>A34783</t>
  </si>
  <si>
    <t>A34805</t>
  </si>
  <si>
    <t>A34821</t>
  </si>
  <si>
    <t>A34842</t>
  </si>
  <si>
    <t>A34861</t>
  </si>
  <si>
    <t>A34881</t>
  </si>
  <si>
    <t>A34897</t>
  </si>
  <si>
    <t>A34921</t>
  </si>
  <si>
    <t>A34941</t>
  </si>
  <si>
    <t>A34961</t>
  </si>
  <si>
    <t>A34981</t>
  </si>
  <si>
    <t>A35001</t>
  </si>
  <si>
    <t>A35023</t>
  </si>
  <si>
    <t>A35041</t>
  </si>
  <si>
    <t>A35061</t>
  </si>
  <si>
    <t>A35081</t>
  </si>
  <si>
    <t>A35101</t>
  </si>
  <si>
    <t>A35120</t>
  </si>
  <si>
    <t>A35141</t>
  </si>
  <si>
    <t>A35161</t>
  </si>
  <si>
    <t>A35181</t>
  </si>
  <si>
    <t>A35201</t>
  </si>
  <si>
    <t>A35221</t>
  </si>
  <si>
    <t>A35241</t>
  </si>
  <si>
    <t>A35261</t>
  </si>
  <si>
    <t>A35281</t>
  </si>
  <si>
    <t>A35301</t>
  </si>
  <si>
    <t>A35307</t>
  </si>
  <si>
    <t>A35312</t>
  </si>
  <si>
    <t>A35316</t>
  </si>
  <si>
    <t>A35328</t>
  </si>
  <si>
    <t>A35347</t>
  </si>
  <si>
    <t>A35367</t>
  </si>
  <si>
    <t>A35387</t>
  </si>
  <si>
    <t>A35409</t>
  </si>
  <si>
    <t>A35429</t>
  </si>
  <si>
    <t>A35444</t>
  </si>
  <si>
    <t>A35462</t>
  </si>
  <si>
    <t>A35487</t>
  </si>
  <si>
    <t>A35507</t>
  </si>
  <si>
    <t>A35527</t>
  </si>
  <si>
    <t>A35547</t>
  </si>
  <si>
    <t>A35561</t>
  </si>
  <si>
    <t>A35585</t>
  </si>
  <si>
    <t>A35606</t>
  </si>
  <si>
    <t>A35627</t>
  </si>
  <si>
    <t>A35650</t>
  </si>
  <si>
    <t>A35655</t>
  </si>
  <si>
    <t>A35660</t>
  </si>
  <si>
    <t>A35665</t>
  </si>
  <si>
    <t>A35670</t>
  </si>
  <si>
    <t>A35675</t>
  </si>
  <si>
    <t>A35680</t>
  </si>
  <si>
    <t>A35685</t>
  </si>
  <si>
    <t>A35690</t>
  </si>
  <si>
    <t>A35709</t>
  </si>
  <si>
    <t>A35726</t>
  </si>
  <si>
    <t>A35749</t>
  </si>
  <si>
    <t>A35769</t>
  </si>
  <si>
    <t>A35782</t>
  </si>
  <si>
    <t>A35801</t>
  </si>
  <si>
    <t>A35820</t>
  </si>
  <si>
    <t>A35841</t>
  </si>
  <si>
    <t>A35859</t>
  </si>
  <si>
    <t>A35879</t>
  </si>
  <si>
    <t>A35899</t>
  </si>
  <si>
    <t>A35914</t>
  </si>
  <si>
    <t>A35939</t>
  </si>
  <si>
    <t>A35961</t>
  </si>
  <si>
    <t>A35981</t>
  </si>
  <si>
    <t>A35996</t>
  </si>
  <si>
    <t>A36001</t>
  </si>
  <si>
    <t>A36016</t>
  </si>
  <si>
    <t>A36038</t>
  </si>
  <si>
    <t>A36056</t>
  </si>
  <si>
    <t>A36076</t>
  </si>
  <si>
    <t>A36096</t>
  </si>
  <si>
    <t>A36116</t>
  </si>
  <si>
    <t>A36136</t>
  </si>
  <si>
    <t>A36156</t>
  </si>
  <si>
    <t>A36181</t>
  </si>
  <si>
    <t>A36200</t>
  </si>
  <si>
    <t>A36221</t>
  </si>
  <si>
    <t>A36241</t>
  </si>
  <si>
    <t>A36261</t>
  </si>
  <si>
    <t>A36283</t>
  </si>
  <si>
    <t>A36296</t>
  </si>
  <si>
    <t>A36317</t>
  </si>
  <si>
    <t>A36336</t>
  </si>
  <si>
    <t>A36356</t>
  </si>
  <si>
    <t>A36373</t>
  </si>
  <si>
    <t>A36394</t>
  </si>
  <si>
    <t>A36414</t>
  </si>
  <si>
    <t>A36420</t>
  </si>
  <si>
    <t>A36441</t>
  </si>
  <si>
    <t>A36462</t>
  </si>
  <si>
    <t>A36485</t>
  </si>
  <si>
    <t>A36501</t>
  </si>
  <si>
    <t>A36521</t>
  </si>
  <si>
    <t>A36541</t>
  </si>
  <si>
    <t>A36561</t>
  </si>
  <si>
    <t>A36582</t>
  </si>
  <si>
    <t>A36602</t>
  </si>
  <si>
    <t>A36621</t>
  </si>
  <si>
    <t>A36633</t>
  </si>
  <si>
    <t>A36650</t>
  </si>
  <si>
    <t>A36671</t>
  </si>
  <si>
    <t>A36692</t>
  </si>
  <si>
    <t>A36712</t>
  </si>
  <si>
    <t>A36732</t>
  </si>
  <si>
    <t>A36752</t>
  </si>
  <si>
    <t>A36772</t>
  </si>
  <si>
    <t>A36791</t>
  </si>
  <si>
    <t>A36805</t>
  </si>
  <si>
    <t>A36822</t>
  </si>
  <si>
    <t>A36841</t>
  </si>
  <si>
    <t>A36859</t>
  </si>
  <si>
    <t>A36875</t>
  </si>
  <si>
    <t>A36886</t>
  </si>
  <si>
    <t>A36906</t>
  </si>
  <si>
    <t>A36926</t>
  </si>
  <si>
    <t>A36940</t>
  </si>
  <si>
    <t>A36946</t>
  </si>
  <si>
    <t>A36957</t>
  </si>
  <si>
    <t>A36978</t>
  </si>
  <si>
    <t>A37001</t>
  </si>
  <si>
    <t>A37021</t>
  </si>
  <si>
    <t>A37041</t>
  </si>
  <si>
    <t>A37061</t>
  </si>
  <si>
    <t>A37081</t>
  </si>
  <si>
    <t>A37102.7</t>
  </si>
  <si>
    <t>A37115</t>
  </si>
  <si>
    <t>A37130</t>
  </si>
  <si>
    <t>A37137</t>
  </si>
  <si>
    <t>A37161</t>
  </si>
  <si>
    <t>A37177</t>
  </si>
  <si>
    <t>A37199</t>
  </si>
  <si>
    <t>A37221</t>
  </si>
  <si>
    <t>A37243</t>
  </si>
  <si>
    <t>A37261</t>
  </si>
  <si>
    <t>A37282</t>
  </si>
  <si>
    <t>A37301</t>
  </si>
  <si>
    <t>A37322</t>
  </si>
  <si>
    <t>A37342</t>
  </si>
  <si>
    <t>A37361</t>
  </si>
  <si>
    <t>A37381</t>
  </si>
  <si>
    <t>A37401</t>
  </si>
  <si>
    <t>A37421</t>
  </si>
  <si>
    <t>A37440</t>
  </si>
  <si>
    <t>A37461</t>
  </si>
  <si>
    <t>A37482</t>
  </si>
  <si>
    <t>A37501</t>
  </si>
  <si>
    <t>A37522</t>
  </si>
  <si>
    <t>A37539</t>
  </si>
  <si>
    <t>A37556</t>
  </si>
  <si>
    <t>A37577</t>
  </si>
  <si>
    <t>A37598</t>
  </si>
  <si>
    <t>A37621</t>
  </si>
  <si>
    <t>A37641</t>
  </si>
  <si>
    <t>A37661</t>
  </si>
  <si>
    <t>A37674</t>
  </si>
  <si>
    <t>A37685</t>
  </si>
  <si>
    <t>A37705</t>
  </si>
  <si>
    <t>A37727</t>
  </si>
  <si>
    <t>A37747</t>
  </si>
  <si>
    <t>A37764</t>
  </si>
  <si>
    <t>A37776</t>
  </si>
  <si>
    <t>A37783</t>
  </si>
  <si>
    <t>A37803</t>
  </si>
  <si>
    <t>A37824</t>
  </si>
  <si>
    <t>A37847</t>
  </si>
  <si>
    <t>A37868</t>
  </si>
  <si>
    <t>A37884</t>
  </si>
  <si>
    <t>A37905</t>
  </si>
  <si>
    <t>A37923</t>
  </si>
  <si>
    <t>A37941</t>
  </si>
  <si>
    <t>A37952</t>
  </si>
  <si>
    <t>A37957</t>
  </si>
  <si>
    <t>A37962</t>
  </si>
  <si>
    <t>A37967</t>
  </si>
  <si>
    <t>A37972</t>
  </si>
  <si>
    <t>A37977</t>
  </si>
  <si>
    <t>A37982</t>
  </si>
  <si>
    <t>A37987</t>
  </si>
  <si>
    <t>A37992</t>
  </si>
  <si>
    <t>A38001</t>
  </si>
  <si>
    <t>A38024</t>
  </si>
  <si>
    <t>A38029</t>
  </si>
  <si>
    <t>A38049</t>
  </si>
  <si>
    <t>A38069</t>
  </si>
  <si>
    <t>A38089</t>
  </si>
  <si>
    <t>A38109</t>
  </si>
  <si>
    <t>A38129</t>
  </si>
  <si>
    <t>A38144</t>
  </si>
  <si>
    <t>A38163</t>
  </si>
  <si>
    <t>A38170.3</t>
  </si>
  <si>
    <t>A38191</t>
  </si>
  <si>
    <t>A38213</t>
  </si>
  <si>
    <t>A38233</t>
  </si>
  <si>
    <t>A38253</t>
  </si>
  <si>
    <t>A38273</t>
  </si>
  <si>
    <t>A38293</t>
  </si>
  <si>
    <t>A38315</t>
  </si>
  <si>
    <t>A38335</t>
  </si>
  <si>
    <t>A38355</t>
  </si>
  <si>
    <t>A38375</t>
  </si>
  <si>
    <t>A38386</t>
  </si>
  <si>
    <t>A38394</t>
  </si>
  <si>
    <t>A38405</t>
  </si>
  <si>
    <t>A38425</t>
  </si>
  <si>
    <t>A38443</t>
  </si>
  <si>
    <t>A38463</t>
  </si>
  <si>
    <t>A38484</t>
  </si>
  <si>
    <t>A38504</t>
  </si>
  <si>
    <t>A38525</t>
  </si>
  <si>
    <t>A38545</t>
  </si>
  <si>
    <t>A38566</t>
  </si>
  <si>
    <t>A38586</t>
  </si>
  <si>
    <t>A38606</t>
  </si>
  <si>
    <t>A38618</t>
  </si>
  <si>
    <t>A38622</t>
  </si>
  <si>
    <t>A38629</t>
  </si>
  <si>
    <t>A38633</t>
  </si>
  <si>
    <t>A38638</t>
  </si>
  <si>
    <t>A38643</t>
  </si>
  <si>
    <t>A38648</t>
  </si>
  <si>
    <t>A38653</t>
  </si>
  <si>
    <t>A38658</t>
  </si>
  <si>
    <t>A38675</t>
  </si>
  <si>
    <t>A38688</t>
  </si>
  <si>
    <t>A38698</t>
  </si>
  <si>
    <t>A38717</t>
  </si>
  <si>
    <t>A38738</t>
  </si>
  <si>
    <t>A38761</t>
  </si>
  <si>
    <t>A38781</t>
  </si>
  <si>
    <t>A38801</t>
  </si>
  <si>
    <t>A38821</t>
  </si>
  <si>
    <t>A38846</t>
  </si>
  <si>
    <t>A38865</t>
  </si>
  <si>
    <t>A38874</t>
  </si>
  <si>
    <t>A38894</t>
  </si>
  <si>
    <t>A38914</t>
  </si>
  <si>
    <t>A38934</t>
  </si>
  <si>
    <t>A38956</t>
  </si>
  <si>
    <t>A38973</t>
  </si>
  <si>
    <t>A38990</t>
  </si>
  <si>
    <t>A39001</t>
  </si>
  <si>
    <t>A39016</t>
  </si>
  <si>
    <t>A39034</t>
  </si>
  <si>
    <t>A39058</t>
  </si>
  <si>
    <t>A39079</t>
  </si>
  <si>
    <t>A39101</t>
  </si>
  <si>
    <t>A39126</t>
  </si>
  <si>
    <t>A39142</t>
  </si>
  <si>
    <t>A39153</t>
  </si>
  <si>
    <t>A39172</t>
  </si>
  <si>
    <t>A39191</t>
  </si>
  <si>
    <t>A39213</t>
  </si>
  <si>
    <t>A39231</t>
  </si>
  <si>
    <t>A39251</t>
  </si>
  <si>
    <t>A39265</t>
  </si>
  <si>
    <t>A39286</t>
  </si>
  <si>
    <t>A39306</t>
  </si>
  <si>
    <t>A39326</t>
  </si>
  <si>
    <t>A39346</t>
  </si>
  <si>
    <t>A39367</t>
  </si>
  <si>
    <t>A39387</t>
  </si>
  <si>
    <t>A39408</t>
  </si>
  <si>
    <t>A39428</t>
  </si>
  <si>
    <t>A39448</t>
  </si>
  <si>
    <t>A39468.6</t>
  </si>
  <si>
    <t>A39491</t>
  </si>
  <si>
    <t>A39510</t>
  </si>
  <si>
    <t>A39528</t>
  </si>
  <si>
    <t>A39537</t>
  </si>
  <si>
    <t>A39546</t>
  </si>
  <si>
    <t>A39556.5</t>
  </si>
  <si>
    <t>A39576</t>
  </si>
  <si>
    <t>A39597</t>
  </si>
  <si>
    <t>A39617</t>
  </si>
  <si>
    <t>A39626</t>
  </si>
  <si>
    <t>A39646</t>
  </si>
  <si>
    <t>A39666</t>
  </si>
  <si>
    <t>A39687</t>
  </si>
  <si>
    <t>A39707</t>
  </si>
  <si>
    <t>A39727</t>
  </si>
  <si>
    <t>A39747</t>
  </si>
  <si>
    <t>A39768</t>
  </si>
  <si>
    <t>A39788</t>
  </si>
  <si>
    <t>A39808</t>
  </si>
  <si>
    <t>A39829</t>
  </si>
  <si>
    <t>A39849</t>
  </si>
  <si>
    <t>A39872.6</t>
  </si>
  <si>
    <t>A39889</t>
  </si>
  <si>
    <t>A39898</t>
  </si>
  <si>
    <t>A39916</t>
  </si>
  <si>
    <t>A39932</t>
  </si>
  <si>
    <t>A39952</t>
  </si>
  <si>
    <t>A39968.5</t>
  </si>
  <si>
    <t>A39984</t>
  </si>
  <si>
    <t>A40001</t>
  </si>
  <si>
    <t>A40016</t>
  </si>
  <si>
    <t>A40037</t>
  </si>
  <si>
    <t>A40058</t>
  </si>
  <si>
    <t>A40079</t>
  </si>
  <si>
    <t>A40101</t>
  </si>
  <si>
    <t>A40121</t>
  </si>
  <si>
    <t>A40141</t>
  </si>
  <si>
    <t>A40161</t>
  </si>
  <si>
    <t>A40181</t>
  </si>
  <si>
    <t>A40206</t>
  </si>
  <si>
    <t>A40226</t>
  </si>
  <si>
    <t>A40246</t>
  </si>
  <si>
    <t>A40267</t>
  </si>
  <si>
    <t>A40289</t>
  </si>
  <si>
    <t>A40310</t>
  </si>
  <si>
    <t>A40323</t>
  </si>
  <si>
    <t>A40343</t>
  </si>
  <si>
    <t>A40363</t>
  </si>
  <si>
    <t>A40383</t>
  </si>
  <si>
    <t>A40395</t>
  </si>
  <si>
    <t>A40415</t>
  </si>
  <si>
    <t>A40436</t>
  </si>
  <si>
    <t>A40461</t>
  </si>
  <si>
    <t>A40482</t>
  </si>
  <si>
    <t>A40495</t>
  </si>
  <si>
    <t>A40515</t>
  </si>
  <si>
    <t>A40535</t>
  </si>
  <si>
    <t>A40555</t>
  </si>
  <si>
    <t>A40571</t>
  </si>
  <si>
    <t>A40591</t>
  </si>
  <si>
    <t>A40613</t>
  </si>
  <si>
    <t>A40631</t>
  </si>
  <si>
    <t>A40647</t>
  </si>
  <si>
    <t>A40664</t>
  </si>
  <si>
    <t>A40684</t>
  </si>
  <si>
    <t>A40703</t>
  </si>
  <si>
    <t>A40723</t>
  </si>
  <si>
    <t>A40743</t>
  </si>
  <si>
    <t>A40763</t>
  </si>
  <si>
    <t>A40783</t>
  </si>
  <si>
    <t>A40804</t>
  </si>
  <si>
    <t>A40821</t>
  </si>
  <si>
    <t>A40841</t>
  </si>
  <si>
    <t>A40861</t>
  </si>
  <si>
    <t>A40881</t>
  </si>
  <si>
    <t>A40901</t>
  </si>
  <si>
    <t>A40922</t>
  </si>
  <si>
    <t>A40942</t>
  </si>
  <si>
    <t>A40961</t>
  </si>
  <si>
    <t>A40981</t>
  </si>
  <si>
    <t>A41001</t>
  </si>
  <si>
    <t>A41022</t>
  </si>
  <si>
    <t>A41039</t>
  </si>
  <si>
    <t>A41061</t>
  </si>
  <si>
    <t>A41081</t>
  </si>
  <si>
    <t>A41100</t>
  </si>
  <si>
    <t>A41120</t>
  </si>
  <si>
    <t>A41131</t>
  </si>
  <si>
    <t>A41146</t>
  </si>
  <si>
    <t>A41164</t>
  </si>
  <si>
    <t>A41183</t>
  </si>
  <si>
    <t>A41196</t>
  </si>
  <si>
    <t>A41217</t>
  </si>
  <si>
    <t>A41226</t>
  </si>
  <si>
    <t>A41246</t>
  </si>
  <si>
    <t>A41267</t>
  </si>
  <si>
    <t>A41288</t>
  </si>
  <si>
    <t>A41308</t>
  </si>
  <si>
    <t>A41330</t>
  </si>
  <si>
    <t>A41351</t>
  </si>
  <si>
    <t>A41373</t>
  </si>
  <si>
    <t>A41393</t>
  </si>
  <si>
    <t>A41416</t>
  </si>
  <si>
    <t>A41426</t>
  </si>
  <si>
    <t>A41446.6</t>
  </si>
  <si>
    <t>A41455</t>
  </si>
  <si>
    <t>A41475</t>
  </si>
  <si>
    <t>A41495</t>
  </si>
  <si>
    <t>A41515</t>
  </si>
  <si>
    <t>A41525.6</t>
  </si>
  <si>
    <t>A41546</t>
  </si>
  <si>
    <t>A41566</t>
  </si>
  <si>
    <t>A41586</t>
  </si>
  <si>
    <t>A41606</t>
  </si>
  <si>
    <t>A41626</t>
  </si>
  <si>
    <t>A41646</t>
  </si>
  <si>
    <t>A41665</t>
  </si>
  <si>
    <t>A41690</t>
  </si>
  <si>
    <t>A41703</t>
  </si>
  <si>
    <t>A41723</t>
  </si>
  <si>
    <t>A41743</t>
  </si>
  <si>
    <t>A41763</t>
  </si>
  <si>
    <t>A41786</t>
  </si>
  <si>
    <t>A41804</t>
  </si>
  <si>
    <t>A41819</t>
  </si>
  <si>
    <t>A41824</t>
  </si>
  <si>
    <t>A41829</t>
  </si>
  <si>
    <t>A41834</t>
  </si>
  <si>
    <t>A41839</t>
  </si>
  <si>
    <t>A41844</t>
  </si>
  <si>
    <t>A41849</t>
  </si>
  <si>
    <t>A41869</t>
  </si>
  <si>
    <t>A41885</t>
  </si>
  <si>
    <t>A41899</t>
  </si>
  <si>
    <t>A41919</t>
  </si>
  <si>
    <t>A41941</t>
  </si>
  <si>
    <t>A41966</t>
  </si>
  <si>
    <t>A41986</t>
  </si>
  <si>
    <t>A42001</t>
  </si>
  <si>
    <t>A42021</t>
  </si>
  <si>
    <t>A42041</t>
  </si>
  <si>
    <t>A42066</t>
  </si>
  <si>
    <t>A42079</t>
  </si>
  <si>
    <t>A42088</t>
  </si>
  <si>
    <t>A42111</t>
  </si>
  <si>
    <t>A42115</t>
  </si>
  <si>
    <t>A42120</t>
  </si>
  <si>
    <t>A42125</t>
  </si>
  <si>
    <t>A42130</t>
  </si>
  <si>
    <t>A42135</t>
  </si>
  <si>
    <t>A42140</t>
  </si>
  <si>
    <t>A42145</t>
  </si>
  <si>
    <t>A42150</t>
  </si>
  <si>
    <t>A42155</t>
  </si>
  <si>
    <t>A42176</t>
  </si>
  <si>
    <t>A42201</t>
  </si>
  <si>
    <t>A42221</t>
  </si>
  <si>
    <t>A42241</t>
  </si>
  <si>
    <t>A42261</t>
  </si>
  <si>
    <t>A42281</t>
  </si>
  <si>
    <t>A42301</t>
  </si>
  <si>
    <t>A42321</t>
  </si>
  <si>
    <t>A42341</t>
  </si>
  <si>
    <t>A42361</t>
  </si>
  <si>
    <t>A42381</t>
  </si>
  <si>
    <t>A42401</t>
  </si>
  <si>
    <t>A42421</t>
  </si>
  <si>
    <t>A42441</t>
  </si>
  <si>
    <t>A42464</t>
  </si>
  <si>
    <t>A42481</t>
  </si>
  <si>
    <t>A42506</t>
  </si>
  <si>
    <t>A42526</t>
  </si>
  <si>
    <t>A42541</t>
  </si>
  <si>
    <t>A42561</t>
  </si>
  <si>
    <t>A42581</t>
  </si>
  <si>
    <t>A42601</t>
  </si>
  <si>
    <t>A42621</t>
  </si>
  <si>
    <t>A42641</t>
  </si>
  <si>
    <t>A42661</t>
  </si>
  <si>
    <t>A42681</t>
  </si>
  <si>
    <t>A42701</t>
  </si>
  <si>
    <t>A42726</t>
  </si>
  <si>
    <t>A42746</t>
  </si>
  <si>
    <t>A42759</t>
  </si>
  <si>
    <t>A42776</t>
  </si>
  <si>
    <t>A42790</t>
  </si>
  <si>
    <t>A42809</t>
  </si>
  <si>
    <t>A42831</t>
  </si>
  <si>
    <t>A42851</t>
  </si>
  <si>
    <t>A42871</t>
  </si>
  <si>
    <t>A42891</t>
  </si>
  <si>
    <t>A42909</t>
  </si>
  <si>
    <t>A42927</t>
  </si>
  <si>
    <t>A42947</t>
  </si>
  <si>
    <t>A42965</t>
  </si>
  <si>
    <t>A42985</t>
  </si>
  <si>
    <t>A43001</t>
  </si>
  <si>
    <t>A43021</t>
  </si>
  <si>
    <t>A43041</t>
  </si>
  <si>
    <t>A43064</t>
  </si>
  <si>
    <t>A43074</t>
  </si>
  <si>
    <t>A43091</t>
  </si>
  <si>
    <t>A43111</t>
  </si>
  <si>
    <t>A43131</t>
  </si>
  <si>
    <t>A43153</t>
  </si>
  <si>
    <t>A43173</t>
  </si>
  <si>
    <t>A43195</t>
  </si>
  <si>
    <t>A43215</t>
  </si>
  <si>
    <t>A43236</t>
  </si>
  <si>
    <t>A43256</t>
  </si>
  <si>
    <t>A43277</t>
  </si>
  <si>
    <t>A43298</t>
  </si>
  <si>
    <t>A43319</t>
  </si>
  <si>
    <t>A43339</t>
  </si>
  <si>
    <t>A43360</t>
  </si>
  <si>
    <t>A43381</t>
  </si>
  <si>
    <t>A43401</t>
  </si>
  <si>
    <t>A43422</t>
  </si>
  <si>
    <t>A43444</t>
  </si>
  <si>
    <t>A43467</t>
  </si>
  <si>
    <t>A43487</t>
  </si>
  <si>
    <t>A43507</t>
  </si>
  <si>
    <t>A43527</t>
  </si>
  <si>
    <t>A43547</t>
  </si>
  <si>
    <t>A43569</t>
  </si>
  <si>
    <t>A43589</t>
  </si>
  <si>
    <t>A43609</t>
  </si>
  <si>
    <t>A43629</t>
  </si>
  <si>
    <t>A43651</t>
  </si>
  <si>
    <t>A43671</t>
  </si>
  <si>
    <t>A43691</t>
  </si>
  <si>
    <t>A43711</t>
  </si>
  <si>
    <t>A43731</t>
  </si>
  <si>
    <t>A43753</t>
  </si>
  <si>
    <t>A43773</t>
  </si>
  <si>
    <t>A43793</t>
  </si>
  <si>
    <t>A43813</t>
  </si>
  <si>
    <t>A43834</t>
  </si>
  <si>
    <t>A43854</t>
  </si>
  <si>
    <t>A43876</t>
  </si>
  <si>
    <t>A43901</t>
  </si>
  <si>
    <t>A43922.5</t>
  </si>
  <si>
    <t>A43941</t>
  </si>
  <si>
    <t>A43959</t>
  </si>
  <si>
    <t>A43981</t>
  </si>
  <si>
    <t>A44001</t>
  </si>
  <si>
    <t>A44021</t>
  </si>
  <si>
    <t>A44041</t>
  </si>
  <si>
    <t>A44061</t>
  </si>
  <si>
    <t>A44082</t>
  </si>
  <si>
    <t>A44103</t>
  </si>
  <si>
    <t>A44115</t>
  </si>
  <si>
    <t>A44127</t>
  </si>
  <si>
    <t>A44145</t>
  </si>
  <si>
    <t>A44157</t>
  </si>
  <si>
    <t>A44181</t>
  </si>
  <si>
    <t>A44202</t>
  </si>
  <si>
    <t>A44221</t>
  </si>
  <si>
    <t>A44233</t>
  </si>
  <si>
    <t>A44254</t>
  </si>
  <si>
    <t>A44277</t>
  </si>
  <si>
    <t>A44296</t>
  </si>
  <si>
    <t>A44304</t>
  </si>
  <si>
    <t>A44325</t>
  </si>
  <si>
    <t>A44345</t>
  </si>
  <si>
    <t>A44366</t>
  </si>
  <si>
    <t>A44388</t>
  </si>
  <si>
    <t>A44408</t>
  </si>
  <si>
    <t>A44429</t>
  </si>
  <si>
    <t>A44449</t>
  </si>
  <si>
    <t>A44471</t>
  </si>
  <si>
    <t>A44496</t>
  </si>
  <si>
    <t>A44517</t>
  </si>
  <si>
    <t>A44539</t>
  </si>
  <si>
    <t>A44559</t>
  </si>
  <si>
    <t>A44581</t>
  </si>
  <si>
    <t>A44601</t>
  </si>
  <si>
    <t>A44616</t>
  </si>
  <si>
    <t>A44637</t>
  </si>
  <si>
    <t>A44651</t>
  </si>
  <si>
    <t>A44672</t>
  </si>
  <si>
    <t>A44694</t>
  </si>
  <si>
    <t>A44714</t>
  </si>
  <si>
    <t>A44735</t>
  </si>
  <si>
    <t>A44755</t>
  </si>
  <si>
    <t>A44777</t>
  </si>
  <si>
    <t>A44798</t>
  </si>
  <si>
    <t>A44818</t>
  </si>
  <si>
    <t>A44838</t>
  </si>
  <si>
    <t>A44858</t>
  </si>
  <si>
    <t>A44878</t>
  </si>
  <si>
    <t>A44908.8</t>
  </si>
  <si>
    <t>A44923</t>
  </si>
  <si>
    <t>A44945</t>
  </si>
  <si>
    <t>A44964</t>
  </si>
  <si>
    <t>A44985</t>
  </si>
  <si>
    <t>A45001</t>
  </si>
  <si>
    <t>A45022</t>
  </si>
  <si>
    <t>A45041</t>
  </si>
  <si>
    <t>A45061</t>
  </si>
  <si>
    <t>A45084</t>
  </si>
  <si>
    <t>A45099</t>
  </si>
  <si>
    <t>A45114.8</t>
  </si>
  <si>
    <t>A45134</t>
  </si>
  <si>
    <t>A45154</t>
  </si>
  <si>
    <t>A45170</t>
  </si>
  <si>
    <t>A45191</t>
  </si>
  <si>
    <t>A45212</t>
  </si>
  <si>
    <t>A45236</t>
  </si>
  <si>
    <t>A45256</t>
  </si>
  <si>
    <t>A45276</t>
  </si>
  <si>
    <t>A45297</t>
  </si>
  <si>
    <t>A45318</t>
  </si>
  <si>
    <t>A45338</t>
  </si>
  <si>
    <t>A45359</t>
  </si>
  <si>
    <t>A45380</t>
  </si>
  <si>
    <t>A45401</t>
  </si>
  <si>
    <t>A45416</t>
  </si>
  <si>
    <t>A45434</t>
  </si>
  <si>
    <t>A45454</t>
  </si>
  <si>
    <t>A45475</t>
  </si>
  <si>
    <t>A45495</t>
  </si>
  <si>
    <t>A45516</t>
  </si>
  <si>
    <t>A45538</t>
  </si>
  <si>
    <t>A45561</t>
  </si>
  <si>
    <t>A45581</t>
  </si>
  <si>
    <t>A45601</t>
  </si>
  <si>
    <t>A45621</t>
  </si>
  <si>
    <t>A45642</t>
  </si>
  <si>
    <t>A45662</t>
  </si>
  <si>
    <t>A45683</t>
  </si>
  <si>
    <t>A45702</t>
  </si>
  <si>
    <t>A45723</t>
  </si>
  <si>
    <t>A45741</t>
  </si>
  <si>
    <t>A45763</t>
  </si>
  <si>
    <t>A45783</t>
  </si>
  <si>
    <t>A45803</t>
  </si>
  <si>
    <t>A45826</t>
  </si>
  <si>
    <t>A45832</t>
  </si>
  <si>
    <t>A45845.5</t>
  </si>
  <si>
    <t>A45863</t>
  </si>
  <si>
    <t>A45883</t>
  </si>
  <si>
    <t>A45903</t>
  </si>
  <si>
    <t>A45919</t>
  </si>
  <si>
    <t>A45943</t>
  </si>
  <si>
    <t>A45963</t>
  </si>
  <si>
    <t>A45983</t>
  </si>
  <si>
    <t>A46001</t>
  </si>
  <si>
    <t>A46021</t>
  </si>
  <si>
    <t>A46041</t>
  </si>
  <si>
    <t>A46061</t>
  </si>
  <si>
    <t>A46078</t>
  </si>
  <si>
    <t>A46101</t>
  </si>
  <si>
    <t>A46126</t>
  </si>
  <si>
    <t>A46151</t>
  </si>
  <si>
    <t>A46176</t>
  </si>
  <si>
    <t>A46201</t>
  </si>
  <si>
    <t>A46226</t>
  </si>
  <si>
    <t>A46250</t>
  </si>
  <si>
    <t>A46271</t>
  </si>
  <si>
    <t>A46291</t>
  </si>
  <si>
    <t>A46311</t>
  </si>
  <si>
    <t>A46335</t>
  </si>
  <si>
    <t>A46357.4</t>
  </si>
  <si>
    <t>A46379</t>
  </si>
  <si>
    <t>A46399</t>
  </si>
  <si>
    <t>A46421</t>
  </si>
  <si>
    <t>A46441</t>
  </si>
  <si>
    <t>A46466</t>
  </si>
  <si>
    <t>A46490</t>
  </si>
  <si>
    <t>A46512</t>
  </si>
  <si>
    <t>A46532</t>
  </si>
  <si>
    <t>A46552</t>
  </si>
  <si>
    <t>A46572</t>
  </si>
  <si>
    <t>A46592</t>
  </si>
  <si>
    <t>A46612</t>
  </si>
  <si>
    <t>A46632</t>
  </si>
  <si>
    <t>A46652</t>
  </si>
  <si>
    <t>A46672</t>
  </si>
  <si>
    <t>A46696</t>
  </si>
  <si>
    <t>A46716</t>
  </si>
  <si>
    <t>A46735</t>
  </si>
  <si>
    <t>A46756</t>
  </si>
  <si>
    <t>A46765</t>
  </si>
  <si>
    <t>A46786</t>
  </si>
  <si>
    <t>A46808</t>
  </si>
  <si>
    <t>A46831</t>
  </si>
  <si>
    <t>A46851</t>
  </si>
  <si>
    <t>A46871</t>
  </si>
  <si>
    <t>A46891</t>
  </si>
  <si>
    <t>A46908</t>
  </si>
  <si>
    <t>A46928</t>
  </si>
  <si>
    <t>A46942</t>
  </si>
  <si>
    <t>A46962</t>
  </si>
  <si>
    <t>A46982</t>
  </si>
  <si>
    <t>A47001</t>
  </si>
  <si>
    <t>A47021</t>
  </si>
  <si>
    <t>A47037</t>
  </si>
  <si>
    <t>A47061</t>
  </si>
  <si>
    <t>A47081</t>
  </si>
  <si>
    <t>A47098</t>
  </si>
  <si>
    <t>A47110</t>
  </si>
  <si>
    <t>A47135</t>
  </si>
  <si>
    <t>A47156</t>
  </si>
  <si>
    <t>A47174</t>
  </si>
  <si>
    <t>A47196</t>
  </si>
  <si>
    <t>A47216</t>
  </si>
  <si>
    <t>A47236</t>
  </si>
  <si>
    <t>A47262</t>
  </si>
  <si>
    <t>A47282</t>
  </si>
  <si>
    <t>A47301</t>
  </si>
  <si>
    <t>A47321</t>
  </si>
  <si>
    <t>A47341</t>
  </si>
  <si>
    <t>A47355</t>
  </si>
  <si>
    <t>A47375</t>
  </si>
  <si>
    <t>A47397</t>
  </si>
  <si>
    <t>A47407</t>
  </si>
  <si>
    <t>A47422</t>
  </si>
  <si>
    <t>A47443</t>
  </si>
  <si>
    <t>A47461</t>
  </si>
  <si>
    <t>A47471</t>
  </si>
  <si>
    <t>A47476</t>
  </si>
  <si>
    <t>A47481</t>
  </si>
  <si>
    <t>A47485</t>
  </si>
  <si>
    <t>A47491</t>
  </si>
  <si>
    <t>A47496</t>
  </si>
  <si>
    <t>A47501</t>
  </si>
  <si>
    <t>A47506</t>
  </si>
  <si>
    <t>A47511</t>
  </si>
  <si>
    <t>A47531</t>
  </si>
  <si>
    <t>A47551</t>
  </si>
  <si>
    <t>A47568</t>
  </si>
  <si>
    <t>A47576.5</t>
  </si>
  <si>
    <t>A47591</t>
  </si>
  <si>
    <t>A47612</t>
  </si>
  <si>
    <t>A47632</t>
  </si>
  <si>
    <t>A47651</t>
  </si>
  <si>
    <t>A47671</t>
  </si>
  <si>
    <t>A47693</t>
  </si>
  <si>
    <t>A47713</t>
  </si>
  <si>
    <t>A47733</t>
  </si>
  <si>
    <t>A47753</t>
  </si>
  <si>
    <t>A47768</t>
  </si>
  <si>
    <t>A47793</t>
  </si>
  <si>
    <t>A47818.5</t>
  </si>
  <si>
    <t>A47837</t>
  </si>
  <si>
    <t>A47842</t>
  </si>
  <si>
    <t>A47847</t>
  </si>
  <si>
    <t>A47851</t>
  </si>
  <si>
    <t>A47857</t>
  </si>
  <si>
    <t>A47862</t>
  </si>
  <si>
    <t>A47867</t>
  </si>
  <si>
    <t>A47872</t>
  </si>
  <si>
    <t>A47878</t>
  </si>
  <si>
    <t>A47901</t>
  </si>
  <si>
    <t>A47921</t>
  </si>
  <si>
    <t>A47941</t>
  </si>
  <si>
    <t>A47961</t>
  </si>
  <si>
    <t>A47981</t>
  </si>
  <si>
    <t>A48001</t>
  </si>
  <si>
    <t>A48021</t>
  </si>
  <si>
    <t>A48041</t>
  </si>
  <si>
    <t>A48066</t>
  </si>
  <si>
    <t>A48086</t>
  </si>
  <si>
    <t>A48106</t>
  </si>
  <si>
    <t>A48122</t>
  </si>
  <si>
    <t>A48142</t>
  </si>
  <si>
    <t>A48156</t>
  </si>
  <si>
    <t>A48170</t>
  </si>
  <si>
    <t>A48195</t>
  </si>
  <si>
    <t>A48215</t>
  </si>
  <si>
    <t>A48236</t>
  </si>
  <si>
    <t>A48252</t>
  </si>
  <si>
    <t>A48272</t>
  </si>
  <si>
    <t>A48296</t>
  </si>
  <si>
    <t>A48320</t>
  </si>
  <si>
    <t>A48342</t>
  </si>
  <si>
    <t>A48348</t>
  </si>
  <si>
    <t>A48365</t>
  </si>
  <si>
    <t>A48390</t>
  </si>
  <si>
    <t>A48411</t>
  </si>
  <si>
    <t>A48434</t>
  </si>
  <si>
    <t>A48458</t>
  </si>
  <si>
    <t>A48479</t>
  </si>
  <si>
    <t>A48502</t>
  </si>
  <si>
    <t>A48524.5</t>
  </si>
  <si>
    <t>A48549.5</t>
  </si>
  <si>
    <t>A48571</t>
  </si>
  <si>
    <t>A48591</t>
  </si>
  <si>
    <t>A48607</t>
  </si>
  <si>
    <t>A48627</t>
  </si>
  <si>
    <t>A48649</t>
  </si>
  <si>
    <t>A48667</t>
  </si>
  <si>
    <t>A48688</t>
  </si>
  <si>
    <t>A48711.5</t>
  </si>
  <si>
    <t>A48732</t>
  </si>
  <si>
    <t>A48742.5</t>
  </si>
  <si>
    <t>A48763</t>
  </si>
  <si>
    <t>A48786</t>
  </si>
  <si>
    <t>A48806</t>
  </si>
  <si>
    <t>A48825</t>
  </si>
  <si>
    <t>A48849</t>
  </si>
  <si>
    <t>A48872</t>
  </si>
  <si>
    <t>A48893</t>
  </si>
  <si>
    <t>A48909</t>
  </si>
  <si>
    <t>A48931</t>
  </si>
  <si>
    <t>A48955</t>
  </si>
  <si>
    <t>A48976</t>
  </si>
  <si>
    <t>A48986</t>
  </si>
  <si>
    <t>A49001</t>
  </si>
  <si>
    <t>A49016</t>
  </si>
  <si>
    <t>A49036</t>
  </si>
  <si>
    <t>A49054</t>
  </si>
  <si>
    <t>A49076</t>
  </si>
  <si>
    <t>A49098</t>
  </si>
  <si>
    <t>A49119</t>
  </si>
  <si>
    <t>A49131</t>
  </si>
  <si>
    <t>A49151</t>
  </si>
  <si>
    <t>A49173</t>
  </si>
  <si>
    <t>A49195</t>
  </si>
  <si>
    <t>A49217</t>
  </si>
  <si>
    <t>A49234</t>
  </si>
  <si>
    <t>A49248</t>
  </si>
  <si>
    <t>A49270</t>
  </si>
  <si>
    <t>A49292</t>
  </si>
  <si>
    <t>A49307</t>
  </si>
  <si>
    <t>A49328</t>
  </si>
  <si>
    <t>A49349</t>
  </si>
  <si>
    <t>A49365</t>
  </si>
  <si>
    <t>A49388</t>
  </si>
  <si>
    <t>A49409</t>
  </si>
  <si>
    <t>A49431</t>
  </si>
  <si>
    <t>A49452</t>
  </si>
  <si>
    <t>A49465</t>
  </si>
  <si>
    <t>A49482.5</t>
  </si>
  <si>
    <t>A49503</t>
  </si>
  <si>
    <t>A49526</t>
  </si>
  <si>
    <t>A49552</t>
  </si>
  <si>
    <t>A49572</t>
  </si>
  <si>
    <t>A49593</t>
  </si>
  <si>
    <t>A49614</t>
  </si>
  <si>
    <t>A49635</t>
  </si>
  <si>
    <t>A49655</t>
  </si>
  <si>
    <t>A49678</t>
  </si>
  <si>
    <t>A49701</t>
  </si>
  <si>
    <t>A49711</t>
  </si>
  <si>
    <t>A49730</t>
  </si>
  <si>
    <t>A49751.4</t>
  </si>
  <si>
    <t>A49774</t>
  </si>
  <si>
    <t>A49799</t>
  </si>
  <si>
    <t>A49819</t>
  </si>
  <si>
    <t>A49839</t>
  </si>
  <si>
    <t>A49852</t>
  </si>
  <si>
    <t>A49875</t>
  </si>
  <si>
    <t>A49890</t>
  </si>
  <si>
    <t>A49910</t>
  </si>
  <si>
    <t>A49926</t>
  </si>
  <si>
    <t>A49946</t>
  </si>
  <si>
    <t>A49965</t>
  </si>
  <si>
    <t>A49975</t>
  </si>
  <si>
    <t>A50001</t>
  </si>
  <si>
    <t>A50021</t>
  </si>
  <si>
    <t>A50041</t>
  </si>
  <si>
    <t>A50061</t>
  </si>
  <si>
    <t>A50081</t>
  </si>
  <si>
    <t>A50106</t>
  </si>
  <si>
    <t>A50126</t>
  </si>
  <si>
    <t>A50148</t>
  </si>
  <si>
    <t>A50168</t>
  </si>
  <si>
    <t>A50188</t>
  </si>
  <si>
    <t>A50211</t>
  </si>
  <si>
    <t>A50231</t>
  </si>
  <si>
    <t>A50251</t>
  </si>
  <si>
    <t>A50266</t>
  </si>
  <si>
    <t>A50286</t>
  </si>
  <si>
    <t>A50306</t>
  </si>
  <si>
    <t>A50326</t>
  </si>
  <si>
    <t>A50350</t>
  </si>
  <si>
    <t>A50375</t>
  </si>
  <si>
    <t>A50395</t>
  </si>
  <si>
    <t>A50420</t>
  </si>
  <si>
    <t>A50441</t>
  </si>
  <si>
    <t>A50466</t>
  </si>
  <si>
    <t>A50491</t>
  </si>
  <si>
    <t>A50511</t>
  </si>
  <si>
    <t>A50531</t>
  </si>
  <si>
    <t>A50552</t>
  </si>
  <si>
    <t>A50576</t>
  </si>
  <si>
    <t>A50596</t>
  </si>
  <si>
    <t>A50615</t>
  </si>
  <si>
    <t>A50640</t>
  </si>
  <si>
    <t>A50665</t>
  </si>
  <si>
    <t>A50685</t>
  </si>
  <si>
    <t>A50707</t>
  </si>
  <si>
    <t>A50727</t>
  </si>
  <si>
    <t>A50747</t>
  </si>
  <si>
    <t>A50768</t>
  </si>
  <si>
    <t>A50793</t>
  </si>
  <si>
    <t>A50803</t>
  </si>
  <si>
    <t>A50823</t>
  </si>
  <si>
    <t>A50843</t>
  </si>
  <si>
    <t>A50863</t>
  </si>
  <si>
    <t>A50883</t>
  </si>
  <si>
    <t>A50903</t>
  </si>
  <si>
    <t>A50923</t>
  </si>
  <si>
    <t>A50943</t>
  </si>
  <si>
    <t>A50963</t>
  </si>
  <si>
    <t>A50983</t>
  </si>
  <si>
    <t>A51001</t>
  </si>
  <si>
    <t>A51026</t>
  </si>
  <si>
    <t>A51051</t>
  </si>
  <si>
    <t>A51076</t>
  </si>
  <si>
    <t>A51099</t>
  </si>
  <si>
    <t>A51121</t>
  </si>
  <si>
    <t>A51143</t>
  </si>
  <si>
    <t>A51163</t>
  </si>
  <si>
    <t>A51183</t>
  </si>
  <si>
    <t>A51207</t>
  </si>
  <si>
    <t>A51227</t>
  </si>
  <si>
    <t>A51245</t>
  </si>
  <si>
    <t>A51265</t>
  </si>
  <si>
    <t>A51285</t>
  </si>
  <si>
    <t>A51305</t>
  </si>
  <si>
    <t>A51330</t>
  </si>
  <si>
    <t>A51351</t>
  </si>
  <si>
    <t>A51376</t>
  </si>
  <si>
    <t>A51401</t>
  </si>
  <si>
    <t>A51426</t>
  </si>
  <si>
    <t>A51441</t>
  </si>
  <si>
    <t>A51457</t>
  </si>
  <si>
    <t>A51471</t>
  </si>
  <si>
    <t>A51491</t>
  </si>
  <si>
    <t>A51511</t>
  </si>
  <si>
    <t>A51530</t>
  </si>
  <si>
    <t>A51550</t>
  </si>
  <si>
    <t>A51570</t>
  </si>
  <si>
    <t>A51594</t>
  </si>
  <si>
    <t>A51617</t>
  </si>
  <si>
    <t>A51639</t>
  </si>
  <si>
    <t>A51659</t>
  </si>
  <si>
    <t>A51679</t>
  </si>
  <si>
    <t>A51701</t>
  </si>
  <si>
    <t>A51721</t>
  </si>
  <si>
    <t>A51746</t>
  </si>
  <si>
    <t>A51765</t>
  </si>
  <si>
    <t>A51787</t>
  </si>
  <si>
    <t>A51807</t>
  </si>
  <si>
    <t>A51816</t>
  </si>
  <si>
    <t>A51826</t>
  </si>
  <si>
    <t>A51851</t>
  </si>
  <si>
    <t>A51871</t>
  </si>
  <si>
    <t>A51890</t>
  </si>
  <si>
    <t>A51903</t>
  </si>
  <si>
    <t>A51923</t>
  </si>
  <si>
    <t>A51943</t>
  </si>
  <si>
    <t>A51966</t>
  </si>
  <si>
    <t>A51987</t>
  </si>
  <si>
    <t>A52001</t>
  </si>
  <si>
    <t>A52021</t>
  </si>
  <si>
    <t>A52041</t>
  </si>
  <si>
    <t>A52061</t>
  </si>
  <si>
    <t>A52074</t>
  </si>
  <si>
    <t>A52084</t>
  </si>
  <si>
    <t>A52101</t>
  </si>
  <si>
    <t>A52123</t>
  </si>
  <si>
    <t>A52145</t>
  </si>
  <si>
    <t>A52163</t>
  </si>
  <si>
    <t>A52181</t>
  </si>
  <si>
    <t>A52186</t>
  </si>
  <si>
    <t>A52191</t>
  </si>
  <si>
    <t>A52196</t>
  </si>
  <si>
    <t>A52200</t>
  </si>
  <si>
    <t>A52206</t>
  </si>
  <si>
    <t>A52211</t>
  </si>
  <si>
    <t>A52216</t>
  </si>
  <si>
    <t>A52221</t>
  </si>
  <si>
    <t>A52235</t>
  </si>
  <si>
    <t>A52257</t>
  </si>
  <si>
    <t>A52276</t>
  </si>
  <si>
    <t>A52297</t>
  </si>
  <si>
    <t>A52320</t>
  </si>
  <si>
    <t>A52333</t>
  </si>
  <si>
    <t>A52352</t>
  </si>
  <si>
    <t>A52368</t>
  </si>
  <si>
    <t>A52385</t>
  </si>
  <si>
    <t>A52405</t>
  </si>
  <si>
    <t>A52426</t>
  </si>
  <si>
    <t>A52442</t>
  </si>
  <si>
    <t>A52446</t>
  </si>
  <si>
    <t>A52451</t>
  </si>
  <si>
    <t>A52456</t>
  </si>
  <si>
    <t>A52461.5</t>
  </si>
  <si>
    <t>A52466</t>
  </si>
  <si>
    <t>A52471</t>
  </si>
  <si>
    <t>A52476</t>
  </si>
  <si>
    <t>A52481</t>
  </si>
  <si>
    <t>A52501</t>
  </si>
  <si>
    <t>A52521</t>
  </si>
  <si>
    <t>A52541</t>
  </si>
  <si>
    <t>A52566</t>
  </si>
  <si>
    <t>A52588</t>
  </si>
  <si>
    <t>A52608</t>
  </si>
  <si>
    <t>A52620</t>
  </si>
  <si>
    <t>A52641</t>
  </si>
  <si>
    <t>A52661</t>
  </si>
  <si>
    <t>A52681</t>
  </si>
  <si>
    <t>A52701</t>
  </si>
  <si>
    <t>A52723</t>
  </si>
  <si>
    <t>A52746</t>
  </si>
  <si>
    <t>A52763</t>
  </si>
  <si>
    <t>A52781</t>
  </si>
  <si>
    <t>A52796</t>
  </si>
  <si>
    <t>A52811</t>
  </si>
  <si>
    <t>A52831</t>
  </si>
  <si>
    <t>A52854</t>
  </si>
  <si>
    <t>A52876</t>
  </si>
  <si>
    <t>A52899</t>
  </si>
  <si>
    <t>A52915</t>
  </si>
  <si>
    <t>A52939</t>
  </si>
  <si>
    <t>A52959</t>
  </si>
  <si>
    <t>A52979</t>
  </si>
  <si>
    <t>A53001</t>
  </si>
  <si>
    <t>A53022</t>
  </si>
  <si>
    <t>A53037</t>
  </si>
  <si>
    <t>A53058</t>
  </si>
  <si>
    <t>A53081</t>
  </si>
  <si>
    <t>A53102</t>
  </si>
  <si>
    <t>A53118</t>
  </si>
  <si>
    <t>A53135</t>
  </si>
  <si>
    <t>A53150</t>
  </si>
  <si>
    <t>A53173</t>
  </si>
  <si>
    <t>A53187.5</t>
  </si>
  <si>
    <t>A53211</t>
  </si>
  <si>
    <t>A53231</t>
  </si>
  <si>
    <t>A53253</t>
  </si>
  <si>
    <t>A53277</t>
  </si>
  <si>
    <t>A53301</t>
  </si>
  <si>
    <t>A53322</t>
  </si>
  <si>
    <t>A53345</t>
  </si>
  <si>
    <t>A53365</t>
  </si>
  <si>
    <t>A53383</t>
  </si>
  <si>
    <t>A53402</t>
  </si>
  <si>
    <t>A53422</t>
  </si>
  <si>
    <t>A53436</t>
  </si>
  <si>
    <t>A53458.002</t>
  </si>
  <si>
    <t>A53481.006</t>
  </si>
  <si>
    <t>A53501.013</t>
  </si>
  <si>
    <t>A53521</t>
  </si>
  <si>
    <t>A53541</t>
  </si>
  <si>
    <t>A53561</t>
  </si>
  <si>
    <t>A53581</t>
  </si>
  <si>
    <t>A53600</t>
  </si>
  <si>
    <t>A53621</t>
  </si>
  <si>
    <t>A53646</t>
  </si>
  <si>
    <t>A53669</t>
  </si>
  <si>
    <t>A53693</t>
  </si>
  <si>
    <t>A53708</t>
  </si>
  <si>
    <t>A53719</t>
  </si>
  <si>
    <t>A53739</t>
  </si>
  <si>
    <t>A53761</t>
  </si>
  <si>
    <t>A53781</t>
  </si>
  <si>
    <t>A53801</t>
  </si>
  <si>
    <t>A53821</t>
  </si>
  <si>
    <t>A53842</t>
  </si>
  <si>
    <t>A53865</t>
  </si>
  <si>
    <t>A53883</t>
  </si>
  <si>
    <t>A53905</t>
  </si>
  <si>
    <t>A53923</t>
  </si>
  <si>
    <t>A53942.5</t>
  </si>
  <si>
    <t>A53962</t>
  </si>
  <si>
    <t>A53972</t>
  </si>
  <si>
    <t>A53987</t>
  </si>
  <si>
    <t>A54001</t>
  </si>
  <si>
    <t>A54021</t>
  </si>
  <si>
    <t>A54044</t>
  </si>
  <si>
    <t>A54062</t>
  </si>
  <si>
    <t>A54083</t>
  </si>
  <si>
    <t>A54105</t>
  </si>
  <si>
    <t>A54128</t>
  </si>
  <si>
    <t>A54133</t>
  </si>
  <si>
    <t>A54138</t>
  </si>
  <si>
    <t>A54143</t>
  </si>
  <si>
    <t>A54148</t>
  </si>
  <si>
    <t>A54153</t>
  </si>
  <si>
    <t>A54158</t>
  </si>
  <si>
    <t>A54180</t>
  </si>
  <si>
    <t>A54201</t>
  </si>
  <si>
    <t>A54209</t>
  </si>
  <si>
    <t>A54231</t>
  </si>
  <si>
    <t>A54251</t>
  </si>
  <si>
    <t>A54274</t>
  </si>
  <si>
    <t>A54292</t>
  </si>
  <si>
    <t>A54308.6</t>
  </si>
  <si>
    <t>A54327</t>
  </si>
  <si>
    <t>A54347</t>
  </si>
  <si>
    <t>A54367</t>
  </si>
  <si>
    <t>A54391</t>
  </si>
  <si>
    <t>A54413</t>
  </si>
  <si>
    <t>A54432</t>
  </si>
  <si>
    <t>A54446</t>
  </si>
  <si>
    <t>A54469</t>
  </si>
  <si>
    <t>A54474</t>
  </si>
  <si>
    <t>A54479</t>
  </si>
  <si>
    <t>A54484</t>
  </si>
  <si>
    <t>A54489</t>
  </si>
  <si>
    <t>A54494</t>
  </si>
  <si>
    <t>A54499</t>
  </si>
  <si>
    <t>A54521</t>
  </si>
  <si>
    <t>A54537</t>
  </si>
  <si>
    <t>A54561</t>
  </si>
  <si>
    <t>A54584</t>
  </si>
  <si>
    <t>A54599.364</t>
  </si>
  <si>
    <t>A54606</t>
  </si>
  <si>
    <t>A54629</t>
  </si>
  <si>
    <t>A54651</t>
  </si>
  <si>
    <t>A54672</t>
  </si>
  <si>
    <t>A54692</t>
  </si>
  <si>
    <t>A54714</t>
  </si>
  <si>
    <t>A54718.243</t>
  </si>
  <si>
    <t>A54735</t>
  </si>
  <si>
    <t>A54757</t>
  </si>
  <si>
    <t>A54778</t>
  </si>
  <si>
    <t>A54798</t>
  </si>
  <si>
    <t>A54821</t>
  </si>
  <si>
    <t>A54843</t>
  </si>
  <si>
    <t>A54864</t>
  </si>
  <si>
    <t>A54887</t>
  </si>
  <si>
    <t>A54908</t>
  </si>
  <si>
    <t>A54929</t>
  </si>
  <si>
    <t>A54949</t>
  </si>
  <si>
    <t>A54969</t>
  </si>
  <si>
    <t>A54989</t>
  </si>
  <si>
    <t>A55001</t>
  </si>
  <si>
    <t>A55008.6</t>
  </si>
  <si>
    <t>A55015</t>
  </si>
  <si>
    <t>A55024</t>
  </si>
  <si>
    <t>A55044</t>
  </si>
  <si>
    <t>A55062.118</t>
  </si>
  <si>
    <t>A55073</t>
  </si>
  <si>
    <t>A55081</t>
  </si>
  <si>
    <t>A55086</t>
  </si>
  <si>
    <t>A55091</t>
  </si>
  <si>
    <t>A55096</t>
  </si>
  <si>
    <t>A55101</t>
  </si>
  <si>
    <t>A55106</t>
  </si>
  <si>
    <t>A55111</t>
  </si>
  <si>
    <t>A55116</t>
  </si>
  <si>
    <t>A55121</t>
  </si>
  <si>
    <t>A55137</t>
  </si>
  <si>
    <t>A55159</t>
  </si>
  <si>
    <t>A55182</t>
  </si>
  <si>
    <t>A55194.5</t>
  </si>
  <si>
    <t>A55208</t>
  </si>
  <si>
    <t>A55233</t>
  </si>
  <si>
    <t>A55252</t>
  </si>
  <si>
    <t>A55272</t>
  </si>
  <si>
    <t>A55281</t>
  </si>
  <si>
    <t>A55286</t>
  </si>
  <si>
    <t>A55291</t>
  </si>
  <si>
    <t>A55296</t>
  </si>
  <si>
    <t>A55301</t>
  </si>
  <si>
    <t>A55306</t>
  </si>
  <si>
    <t>A55311</t>
  </si>
  <si>
    <t>A55315.067</t>
  </si>
  <si>
    <t>A55321</t>
  </si>
  <si>
    <t>A55340</t>
  </si>
  <si>
    <t>A55363</t>
  </si>
  <si>
    <t>A55386</t>
  </si>
  <si>
    <t>A55407</t>
  </si>
  <si>
    <t>A55421.172</t>
  </si>
  <si>
    <t>A55438.3</t>
  </si>
  <si>
    <t>A55461</t>
  </si>
  <si>
    <t>A55481</t>
  </si>
  <si>
    <t>A55502</t>
  </si>
  <si>
    <t>A55522</t>
  </si>
  <si>
    <t>A55544</t>
  </si>
  <si>
    <t>A55564</t>
  </si>
  <si>
    <t>A55585</t>
  </si>
  <si>
    <t>A55608</t>
  </si>
  <si>
    <t>A55629</t>
  </si>
  <si>
    <t>A55651</t>
  </si>
  <si>
    <t>A55674</t>
  </si>
  <si>
    <t>A55697</t>
  </si>
  <si>
    <t>A55711</t>
  </si>
  <si>
    <t>A55733</t>
  </si>
  <si>
    <t>A55756</t>
  </si>
  <si>
    <t>A55777</t>
  </si>
  <si>
    <t>A55794.04</t>
  </si>
  <si>
    <t>A55813</t>
  </si>
  <si>
    <t>A55833</t>
  </si>
  <si>
    <t>A55856</t>
  </si>
  <si>
    <t>A55877</t>
  </si>
  <si>
    <t>A55899</t>
  </si>
  <si>
    <t>A55919</t>
  </si>
  <si>
    <t>A55939</t>
  </si>
  <si>
    <t>A55952</t>
  </si>
  <si>
    <t>A55962</t>
  </si>
  <si>
    <t>A55980</t>
  </si>
  <si>
    <t>A56001</t>
  </si>
  <si>
    <t>A56023</t>
  </si>
  <si>
    <t>A56041</t>
  </si>
  <si>
    <t>A56061</t>
  </si>
  <si>
    <t>A56081</t>
  </si>
  <si>
    <t>A56102</t>
  </si>
  <si>
    <t>A56122</t>
  </si>
  <si>
    <t>A56142</t>
  </si>
  <si>
    <t>A56162</t>
  </si>
  <si>
    <t>A56183</t>
  </si>
  <si>
    <t>A56208</t>
  </si>
  <si>
    <t>A56228</t>
  </si>
  <si>
    <t>A56243</t>
  </si>
  <si>
    <t>A56258</t>
  </si>
  <si>
    <t>A56283</t>
  </si>
  <si>
    <t>A56300</t>
  </si>
  <si>
    <t>A56321</t>
  </si>
  <si>
    <t>A56331</t>
  </si>
  <si>
    <t>A56350</t>
  </si>
  <si>
    <t>A56370</t>
  </si>
  <si>
    <t>A56391</t>
  </si>
  <si>
    <t>A56411</t>
  </si>
  <si>
    <t>A56430</t>
  </si>
  <si>
    <t>A56442</t>
  </si>
  <si>
    <t>A56462</t>
  </si>
  <si>
    <t>A56483</t>
  </si>
  <si>
    <t>A56508</t>
  </si>
  <si>
    <t>A56530.6</t>
  </si>
  <si>
    <t>A56549</t>
  </si>
  <si>
    <t>A56574</t>
  </si>
  <si>
    <t>A56594</t>
  </si>
  <si>
    <t>A56615</t>
  </si>
  <si>
    <t>A56635</t>
  </si>
  <si>
    <t>A56651</t>
  </si>
  <si>
    <t>A56671</t>
  </si>
  <si>
    <t>A56691</t>
  </si>
  <si>
    <t>A56711</t>
  </si>
  <si>
    <t>A56730</t>
  </si>
  <si>
    <t>A56741</t>
  </si>
  <si>
    <t>A56761</t>
  </si>
  <si>
    <t>A56784</t>
  </si>
  <si>
    <t>A56802</t>
  </si>
  <si>
    <t>A56812</t>
  </si>
  <si>
    <t>A56837</t>
  </si>
  <si>
    <t>A56853</t>
  </si>
  <si>
    <t>A56873</t>
  </si>
  <si>
    <t>A56896</t>
  </si>
  <si>
    <t>A56919</t>
  </si>
  <si>
    <t>A56940</t>
  </si>
  <si>
    <t>A56960</t>
  </si>
  <si>
    <t>A56977</t>
  </si>
  <si>
    <t>A57001</t>
  </si>
  <si>
    <t>A57021</t>
  </si>
  <si>
    <t>A57041</t>
  </si>
  <si>
    <t>A57061</t>
  </si>
  <si>
    <t>A57081</t>
  </si>
  <si>
    <t>A57101</t>
  </si>
  <si>
    <t>A57120</t>
  </si>
  <si>
    <t>A57137</t>
  </si>
  <si>
    <t>A57159</t>
  </si>
  <si>
    <t>A57179</t>
  </si>
  <si>
    <t>A57201</t>
  </si>
  <si>
    <t>A57223</t>
  </si>
  <si>
    <t>A57244</t>
  </si>
  <si>
    <t>A57265.7</t>
  </si>
  <si>
    <t>A57288</t>
  </si>
  <si>
    <t>A57298</t>
  </si>
  <si>
    <t>A57320</t>
  </si>
  <si>
    <t>A57343</t>
  </si>
  <si>
    <t>A57357.3</t>
  </si>
  <si>
    <t>A57378</t>
  </si>
  <si>
    <t>A57395</t>
  </si>
  <si>
    <t>A57419</t>
  </si>
  <si>
    <t>A57441</t>
  </si>
  <si>
    <t>A57461</t>
  </si>
  <si>
    <t>A57484</t>
  </si>
  <si>
    <t>A57508</t>
  </si>
  <si>
    <t>A57516</t>
  </si>
  <si>
    <t>A57537</t>
  </si>
  <si>
    <t>A57559</t>
  </si>
  <si>
    <t>A57582</t>
  </si>
  <si>
    <t>A57607</t>
  </si>
  <si>
    <t>A57630</t>
  </si>
  <si>
    <t>A57653</t>
  </si>
  <si>
    <t>A57658</t>
  </si>
  <si>
    <t>A57663</t>
  </si>
  <si>
    <t>A57668</t>
  </si>
  <si>
    <t>A57673</t>
  </si>
  <si>
    <t>A57678</t>
  </si>
  <si>
    <t>A57683</t>
  </si>
  <si>
    <t>A57688</t>
  </si>
  <si>
    <t>A57708</t>
  </si>
  <si>
    <t>A57729</t>
  </si>
  <si>
    <t>A57745.6</t>
  </si>
  <si>
    <t>A57761</t>
  </si>
  <si>
    <t>A57781</t>
  </si>
  <si>
    <t>A57802</t>
  </si>
  <si>
    <t>A57812</t>
  </si>
  <si>
    <t>A57819.5</t>
  </si>
  <si>
    <t>A57827</t>
  </si>
  <si>
    <t>A57849</t>
  </si>
  <si>
    <t>A57869</t>
  </si>
  <si>
    <t>A57874</t>
  </si>
  <si>
    <t>A57879</t>
  </si>
  <si>
    <t>A57884</t>
  </si>
  <si>
    <t>A57889</t>
  </si>
  <si>
    <t>A57894</t>
  </si>
  <si>
    <t>A57899</t>
  </si>
  <si>
    <t>A57915</t>
  </si>
  <si>
    <t>A57939</t>
  </si>
  <si>
    <t>A57961</t>
  </si>
  <si>
    <t>A57979</t>
  </si>
  <si>
    <t>A58001</t>
  </si>
  <si>
    <t>A58021</t>
  </si>
  <si>
    <t>A58036</t>
  </si>
  <si>
    <t>A58048</t>
  </si>
  <si>
    <t>A58067</t>
  </si>
  <si>
    <t>A58089</t>
  </si>
  <si>
    <t>A58113.032</t>
  </si>
  <si>
    <t>A58134.038</t>
  </si>
  <si>
    <t>A58152.041</t>
  </si>
  <si>
    <t>A58173.042</t>
  </si>
  <si>
    <t>A58193.042</t>
  </si>
  <si>
    <t>A58215.042</t>
  </si>
  <si>
    <t>A58215.406</t>
  </si>
  <si>
    <t>B58410</t>
  </si>
  <si>
    <t>B58431</t>
  </si>
  <si>
    <t>B58439</t>
  </si>
  <si>
    <t>B58446</t>
  </si>
  <si>
    <t>B58464.6</t>
  </si>
  <si>
    <t>B58481</t>
  </si>
  <si>
    <t>B58501</t>
  </si>
  <si>
    <t>B58521</t>
  </si>
  <si>
    <t>B58539</t>
  </si>
  <si>
    <t>B58559</t>
  </si>
  <si>
    <t>B58579</t>
  </si>
  <si>
    <t>B58594.3</t>
  </si>
  <si>
    <t>B58616</t>
  </si>
  <si>
    <t>B58636</t>
  </si>
  <si>
    <t>B58657</t>
  </si>
  <si>
    <t>B58676</t>
  </si>
  <si>
    <t>B58696</t>
  </si>
  <si>
    <t>B58708</t>
  </si>
  <si>
    <t>B58730</t>
  </si>
  <si>
    <t>B58755</t>
  </si>
  <si>
    <t>B58766</t>
  </si>
  <si>
    <t>B58789</t>
  </si>
  <si>
    <t>B58806</t>
  </si>
  <si>
    <t>B58819</t>
  </si>
  <si>
    <t>B58844</t>
  </si>
  <si>
    <t>B58860</t>
  </si>
  <si>
    <t>B58869</t>
  </si>
  <si>
    <t>B58884</t>
  </si>
  <si>
    <t>B58904</t>
  </si>
  <si>
    <t>B58925</t>
  </si>
  <si>
    <t>B58947</t>
  </si>
  <si>
    <t>B58963</t>
  </si>
  <si>
    <t>B58981</t>
  </si>
  <si>
    <t>B59015</t>
  </si>
  <si>
    <t>B59035</t>
  </si>
  <si>
    <t>B59052</t>
  </si>
  <si>
    <t>B59077</t>
  </si>
  <si>
    <t>B59100</t>
  </si>
  <si>
    <t>B59117</t>
  </si>
  <si>
    <t>B59136</t>
  </si>
  <si>
    <t>B59158</t>
  </si>
  <si>
    <t>B59178</t>
  </si>
  <si>
    <t>B59198</t>
  </si>
  <si>
    <t>B59218</t>
  </si>
  <si>
    <t>B59240</t>
  </si>
  <si>
    <t>B59257</t>
  </si>
  <si>
    <t>B59281</t>
  </si>
  <si>
    <t>B59298</t>
  </si>
  <si>
    <t>B59303</t>
  </si>
  <si>
    <t>B59308</t>
  </si>
  <si>
    <t>B59313</t>
  </si>
  <si>
    <t>B59318</t>
  </si>
  <si>
    <t>B59323</t>
  </si>
  <si>
    <t>B59328</t>
  </si>
  <si>
    <t>B59333</t>
  </si>
  <si>
    <t>B59338</t>
  </si>
  <si>
    <t>B59358</t>
  </si>
  <si>
    <t>B59372</t>
  </si>
  <si>
    <t>B59395</t>
  </si>
  <si>
    <t>B59415</t>
  </si>
  <si>
    <t>B59435</t>
  </si>
  <si>
    <t>B59455</t>
  </si>
  <si>
    <t>B59480</t>
  </si>
  <si>
    <t>B59504</t>
  </si>
  <si>
    <t>B59529</t>
  </si>
  <si>
    <t>B59552</t>
  </si>
  <si>
    <t>B59573</t>
  </si>
  <si>
    <t>B59593</t>
  </si>
  <si>
    <t>B59618</t>
  </si>
  <si>
    <t>B59643</t>
  </si>
  <si>
    <t>B59668</t>
  </si>
  <si>
    <t>B59685</t>
  </si>
  <si>
    <t>B59710</t>
  </si>
  <si>
    <t>B59733</t>
  </si>
  <si>
    <t>B59757</t>
  </si>
  <si>
    <t>B59769</t>
  </si>
  <si>
    <t>B59785</t>
  </si>
  <si>
    <t>B59808</t>
  </si>
  <si>
    <t>B59829</t>
  </si>
  <si>
    <t>B59849</t>
  </si>
  <si>
    <t>B59862</t>
  </si>
  <si>
    <t>B59882</t>
  </si>
  <si>
    <t>B59899</t>
  </si>
  <si>
    <t>B59918</t>
  </si>
  <si>
    <t>B59934</t>
  </si>
  <si>
    <t>B59941</t>
  </si>
  <si>
    <t>B59961</t>
  </si>
  <si>
    <t>B59982</t>
  </si>
  <si>
    <t>B60001</t>
  </si>
  <si>
    <t>B60015</t>
  </si>
  <si>
    <t>B60037</t>
  </si>
  <si>
    <t>B60048.4</t>
  </si>
  <si>
    <t>B60070</t>
  </si>
  <si>
    <t>B60093</t>
  </si>
  <si>
    <t>B60114</t>
  </si>
  <si>
    <t>B60136</t>
  </si>
  <si>
    <t>B60156</t>
  </si>
  <si>
    <t>B60174</t>
  </si>
  <si>
    <t>B60197</t>
  </si>
  <si>
    <t>B60218</t>
  </si>
  <si>
    <t>B60238</t>
  </si>
  <si>
    <t>B60258</t>
  </si>
  <si>
    <t>B60268</t>
  </si>
  <si>
    <t>B60288</t>
  </si>
  <si>
    <t>B60312</t>
  </si>
  <si>
    <t>B60330</t>
  </si>
  <si>
    <t>B60355</t>
  </si>
  <si>
    <t>B60377</t>
  </si>
  <si>
    <t>B60397</t>
  </si>
  <si>
    <t>B60415</t>
  </si>
  <si>
    <t>B60428</t>
  </si>
  <si>
    <t>B60448</t>
  </si>
  <si>
    <t>B60466</t>
  </si>
  <si>
    <t>B60485</t>
  </si>
  <si>
    <t>B60507</t>
  </si>
  <si>
    <t>B60517</t>
  </si>
  <si>
    <t>B60541</t>
  </si>
  <si>
    <t>B60565</t>
  </si>
  <si>
    <t>B60585</t>
  </si>
  <si>
    <t>B60607</t>
  </si>
  <si>
    <t>B60628</t>
  </si>
  <si>
    <t>B60649</t>
  </si>
  <si>
    <t>B60670</t>
  </si>
  <si>
    <t>B60683</t>
  </si>
  <si>
    <t>B60700</t>
  </si>
  <si>
    <t>B60712</t>
  </si>
  <si>
    <t>B60734.464</t>
  </si>
  <si>
    <t>ctr</t>
    <phoneticPr fontId="1" type="noConversion"/>
  </si>
  <si>
    <t>挖方边坡</t>
    <phoneticPr fontId="1" type="noConversion"/>
  </si>
  <si>
    <t>平台</t>
    <phoneticPr fontId="1" type="noConversion"/>
  </si>
  <si>
    <t>控制坡高</t>
    <phoneticPr fontId="1" type="noConversion"/>
  </si>
  <si>
    <t>边坡坡比</t>
    <phoneticPr fontId="1" type="noConversion"/>
  </si>
  <si>
    <t>边坡最大高度（一般情况）</t>
    <phoneticPr fontId="1" type="noConversion"/>
  </si>
  <si>
    <t>控制坡高是控制后一边坡最大高度（如：10+2=12m）</t>
    <phoneticPr fontId="1" type="noConversion"/>
  </si>
  <si>
    <t xml:space="preserve">S型曲线中有大于不设超高的最小圆曲线半径时，会发生错误 </t>
    <phoneticPr fontId="1" type="noConversion"/>
  </si>
  <si>
    <t>生sup时</t>
    <phoneticPr fontId="1" type="noConversion"/>
  </si>
  <si>
    <t>1、differrnce会有为0情况 ；2、超高方式有可能发生错误</t>
    <phoneticPr fontId="1" type="noConversion"/>
  </si>
  <si>
    <t>0.02</t>
    <phoneticPr fontId="1" type="noConversion"/>
  </si>
  <si>
    <t>0.06</t>
    <phoneticPr fontId="1" type="noConversion"/>
  </si>
  <si>
    <t>0.08</t>
    <phoneticPr fontId="1" type="noConversion"/>
  </si>
  <si>
    <t>0.08</t>
    <phoneticPr fontId="1" type="noConversion"/>
  </si>
  <si>
    <t>HINTCAD5.83_CTR_SHUJU</t>
  </si>
  <si>
    <t>超 高 方 式 表</t>
    <phoneticPr fontId="1" type="noConversion"/>
  </si>
  <si>
    <t>前置条件</t>
    <phoneticPr fontId="1" type="noConversion"/>
  </si>
  <si>
    <t>土石比</t>
    <phoneticPr fontId="1" type="noConversion"/>
  </si>
  <si>
    <t>服务区（停车区、收费站）</t>
    <phoneticPr fontId="1" type="noConversion"/>
  </si>
  <si>
    <t>桥梁</t>
    <phoneticPr fontId="1" type="noConversion"/>
  </si>
  <si>
    <t>改路改沟</t>
    <phoneticPr fontId="1" type="noConversion"/>
  </si>
  <si>
    <t>互通</t>
    <phoneticPr fontId="1" type="noConversion"/>
  </si>
  <si>
    <t>隧道</t>
    <phoneticPr fontId="1" type="noConversion"/>
  </si>
  <si>
    <t>挡墙</t>
    <phoneticPr fontId="1" type="noConversion"/>
  </si>
  <si>
    <t>超高</t>
    <phoneticPr fontId="1" type="noConversion"/>
  </si>
  <si>
    <t>合同段</t>
    <phoneticPr fontId="1" type="noConversion"/>
  </si>
  <si>
    <t>挖台阶</t>
    <phoneticPr fontId="1" type="noConversion"/>
  </si>
  <si>
    <t>坡比（含反压）</t>
    <phoneticPr fontId="1" type="noConversion"/>
  </si>
  <si>
    <t>黄地坝大桥</t>
  </si>
  <si>
    <t>黄地坝枢纽</t>
  </si>
  <si>
    <t>石家沟大桥</t>
  </si>
  <si>
    <t>长堰沟右线大桥</t>
  </si>
  <si>
    <t>乌沙沟大桥</t>
  </si>
  <si>
    <t>双桂西河大桥</t>
  </si>
  <si>
    <t>张家河中桥</t>
  </si>
  <si>
    <t xml:space="preserve">  双桂互通</t>
  </si>
  <si>
    <t>观音堂中桥</t>
  </si>
  <si>
    <t>大磨沟右幅大桥</t>
  </si>
  <si>
    <t>大磨沟左幅大桥</t>
  </si>
  <si>
    <t>岳家湾大桥</t>
  </si>
  <si>
    <t xml:space="preserve">  跨铁路桥</t>
  </si>
  <si>
    <t>马家沟大桥</t>
  </si>
  <si>
    <t xml:space="preserve">  花园互通</t>
  </si>
  <si>
    <t>三溪口大桥</t>
  </si>
  <si>
    <t>酸枣湾大桥</t>
  </si>
  <si>
    <t>韩家沟左幅大桥</t>
  </si>
  <si>
    <t>韩家沟右幅大桥</t>
  </si>
  <si>
    <t>韩家湾枢纽</t>
  </si>
  <si>
    <t>韩家沟左幅中桥</t>
  </si>
  <si>
    <t>韩家沟右幅中桥</t>
  </si>
  <si>
    <t>杨家湾大桥</t>
  </si>
  <si>
    <t xml:space="preserve">  世阳互通</t>
  </si>
  <si>
    <t>韩家湾大桥</t>
  </si>
  <si>
    <t>彭家沟大桥</t>
  </si>
  <si>
    <t xml:space="preserve">  龙岭互通</t>
  </si>
  <si>
    <t>蒋家沟中桥</t>
  </si>
  <si>
    <t>哑子坎右幅大桥</t>
  </si>
  <si>
    <t>哑子坎左幅大桥</t>
  </si>
  <si>
    <t>李家坝大桥</t>
  </si>
  <si>
    <t>唐家坝左幅大桥</t>
  </si>
  <si>
    <t>唐家坝右幅大桥</t>
  </si>
  <si>
    <t>店子湾中桥</t>
  </si>
  <si>
    <t xml:space="preserve">  华兴互通</t>
  </si>
  <si>
    <t>玉兰坝大桥</t>
  </si>
  <si>
    <t xml:space="preserve">  农兴互通</t>
  </si>
  <si>
    <t>蒲家沟左幅大桥</t>
  </si>
  <si>
    <t>蒲家沟右幅大桥</t>
  </si>
  <si>
    <t>双木堰大桥</t>
  </si>
  <si>
    <t>黑龙江水库大桥</t>
  </si>
  <si>
    <t>何家湾大桥</t>
  </si>
  <si>
    <t xml:space="preserve">  蓬南枢纽</t>
  </si>
  <si>
    <t>花碑村大桥</t>
  </si>
  <si>
    <t>周家坝大桥</t>
  </si>
  <si>
    <t xml:space="preserve">        ""</t>
  </si>
  <si>
    <t>终点桩号</t>
  </si>
  <si>
    <t>桥隧/路</t>
  </si>
  <si>
    <t>一般/超高路段</t>
  </si>
  <si>
    <t>分离式/整体式路基</t>
  </si>
  <si>
    <t>整体式路基</t>
  </si>
  <si>
    <t>分离式路基</t>
  </si>
  <si>
    <t>y拱形</t>
  </si>
  <si>
    <t>y菱形</t>
  </si>
  <si>
    <t>y绿化</t>
  </si>
  <si>
    <t>z拱形</t>
  </si>
  <si>
    <t>z绿化</t>
  </si>
  <si>
    <t>z菱形</t>
  </si>
  <si>
    <t>1或-1（右转1、左转-1、直线段是1或-1取决于随后接曲线）</t>
    <phoneticPr fontId="1" type="noConversion"/>
  </si>
  <si>
    <t>长度</t>
  </si>
  <si>
    <t>[LEFT]</t>
  </si>
  <si>
    <t>[RIGHT]</t>
  </si>
  <si>
    <t>路面加宽值</t>
    <phoneticPr fontId="1" type="noConversion"/>
  </si>
  <si>
    <t>中线</t>
    <phoneticPr fontId="1" type="noConversion"/>
  </si>
  <si>
    <t>边线</t>
    <phoneticPr fontId="1" type="noConversion"/>
  </si>
  <si>
    <t>1/250</t>
    <phoneticPr fontId="1" type="noConversion"/>
  </si>
  <si>
    <t>1/225</t>
    <phoneticPr fontId="1" type="noConversion"/>
  </si>
  <si>
    <t>1/200</t>
    <phoneticPr fontId="1" type="noConversion"/>
  </si>
  <si>
    <t>1/175</t>
    <phoneticPr fontId="1" type="noConversion"/>
  </si>
  <si>
    <t>1/150</t>
    <phoneticPr fontId="1" type="noConversion"/>
  </si>
  <si>
    <t>1/125</t>
    <phoneticPr fontId="1" type="noConversion"/>
  </si>
  <si>
    <t>1/100</t>
    <phoneticPr fontId="1" type="noConversion"/>
  </si>
  <si>
    <t>1/75</t>
    <phoneticPr fontId="1" type="noConversion"/>
  </si>
  <si>
    <t>1/50</t>
    <phoneticPr fontId="1" type="noConversion"/>
  </si>
  <si>
    <t>超高渐变率</t>
    <phoneticPr fontId="1" type="noConversion"/>
  </si>
  <si>
    <t>不设超高圆曲线最小半径</t>
    <phoneticPr fontId="1" type="noConversion"/>
  </si>
  <si>
    <t>路拱&lt;=2%</t>
    <phoneticPr fontId="1" type="noConversion"/>
  </si>
  <si>
    <t>路拱&gt;2%</t>
    <phoneticPr fontId="1" type="noConversion"/>
  </si>
  <si>
    <t>设计速度</t>
    <phoneticPr fontId="1" type="noConversion"/>
  </si>
  <si>
    <t>路基防护工程数量表</t>
  </si>
  <si>
    <t>南充至潼南（四川境）高速公路</t>
    <phoneticPr fontId="53" type="noConversion"/>
  </si>
  <si>
    <t>起讫桩号或
中心桩号</t>
  </si>
  <si>
    <t>工程
名称</t>
  </si>
  <si>
    <t>主要尺寸及说明</t>
  </si>
  <si>
    <t>长度m)</t>
    <phoneticPr fontId="53" type="noConversion"/>
  </si>
  <si>
    <t>左</t>
  </si>
  <si>
    <t>右</t>
  </si>
  <si>
    <r>
      <t>现浇C20砼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</si>
  <si>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开挖
土方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</si>
  <si>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开挖
石方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</si>
  <si>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回 填
石灰土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</si>
  <si>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t>ф50mm
软式透水管
(m)</t>
  </si>
  <si>
    <t>预  埋
ф245×7
PVC套管
(m)</t>
  </si>
  <si>
    <r>
      <t>渗水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</si>
  <si>
    <t>HRB400
钢筋
(kg)</t>
  </si>
  <si>
    <t>备注</t>
  </si>
  <si>
    <t>一、路堑边坡</t>
  </si>
  <si>
    <t>二、路堤边坡</t>
  </si>
  <si>
    <t>起点</t>
    <phoneticPr fontId="53" type="noConversion"/>
  </si>
  <si>
    <t>止点</t>
    <phoneticPr fontId="53" type="noConversion"/>
  </si>
  <si>
    <t>左右侧</t>
    <phoneticPr fontId="53" type="noConversion"/>
  </si>
  <si>
    <t>高度</t>
    <phoneticPr fontId="53" type="noConversion"/>
  </si>
  <si>
    <t>～</t>
    <phoneticPr fontId="53" type="noConversion"/>
  </si>
  <si>
    <t>护肩小计</t>
    <phoneticPr fontId="53" type="noConversion"/>
  </si>
  <si>
    <t>3、护脚</t>
    <phoneticPr fontId="53" type="noConversion"/>
  </si>
  <si>
    <t>护脚小计</t>
    <phoneticPr fontId="53" type="noConversion"/>
  </si>
  <si>
    <t>梯步总长</t>
  </si>
  <si>
    <t>梯步个数</t>
  </si>
  <si>
    <t>起点</t>
  </si>
  <si>
    <t>止点</t>
  </si>
  <si>
    <r>
      <t>C</t>
    </r>
    <r>
      <rPr>
        <b/>
        <sz val="10"/>
        <rFont val="宋体"/>
        <family val="3"/>
        <charset val="134"/>
      </rPr>
      <t>25</t>
    </r>
    <r>
      <rPr>
        <b/>
        <sz val="10"/>
        <rFont val="宋体"/>
        <family val="3"/>
        <charset val="134"/>
      </rPr>
      <t>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</si>
  <si>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M7.5浆砌卵石</t>
    </r>
    <r>
      <rPr>
        <b/>
        <sz val="10"/>
        <rFont val="宋体"/>
        <family val="3"/>
        <charset val="134"/>
      </rPr>
      <t xml:space="preserve">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</si>
  <si>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C20小石子砼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</si>
  <si>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10cm砂垫层(m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</si>
  <si>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回填
砂砾石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</si>
  <si>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回填碎石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</si>
  <si>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t>ф5.59cmPVC管
(m)</t>
    <phoneticPr fontId="53" type="noConversion"/>
  </si>
  <si>
    <t>沥青麻絮
(m)</t>
    <phoneticPr fontId="53" type="noConversion"/>
  </si>
  <si>
    <r>
      <t>防渗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  <phoneticPr fontId="53" type="noConversion"/>
  </si>
  <si>
    <t>2、护肩</t>
    <phoneticPr fontId="53" type="noConversion"/>
  </si>
  <si>
    <t>每延米护肩、边坡平台、护脚工程数量表（拱形护坡）</t>
    <phoneticPr fontId="1" type="noConversion"/>
  </si>
  <si>
    <t>工程项目</t>
  </si>
  <si>
    <t>材   料</t>
  </si>
  <si>
    <t>单 位</t>
  </si>
  <si>
    <t>数  量</t>
  </si>
  <si>
    <t>备  注</t>
  </si>
  <si>
    <t>1:1.5</t>
  </si>
  <si>
    <t>1:1.75</t>
  </si>
  <si>
    <t>1:2.0</t>
  </si>
  <si>
    <t>上部护肩</t>
  </si>
  <si>
    <t>现浇C20砼</t>
  </si>
  <si>
    <t>3
m</t>
  </si>
  <si>
    <t>0.156</t>
  </si>
  <si>
    <t>与路面护坡衔接</t>
  </si>
  <si>
    <t>边
坡
平
台</t>
  </si>
  <si>
    <t>上</t>
  </si>
  <si>
    <t>0.225</t>
  </si>
  <si>
    <t>上边坡护脚</t>
  </si>
  <si>
    <t>平
台</t>
  </si>
  <si>
    <t>0.250</t>
  </si>
  <si>
    <t>植    草</t>
  </si>
  <si>
    <t>2
m</t>
  </si>
  <si>
    <t>0.441</t>
  </si>
  <si>
    <t>计入环保工程</t>
  </si>
  <si>
    <t>下</t>
  </si>
  <si>
    <t>0.199</t>
  </si>
  <si>
    <t>下边坡护肩</t>
  </si>
  <si>
    <t>护  脚</t>
  </si>
  <si>
    <t>0.599</t>
  </si>
  <si>
    <t>0.623</t>
  </si>
  <si>
    <t>0.648</t>
  </si>
  <si>
    <t>人行梯步</t>
  </si>
  <si>
    <t>3
m /m</t>
  </si>
  <si>
    <t>0.209</t>
  </si>
  <si>
    <t>顺梯步计量</t>
  </si>
  <si>
    <t>路基、路面排水工程数量表</t>
    <phoneticPr fontId="9" type="noConversion"/>
  </si>
  <si>
    <t>南充至潼南（四川境）高速公路</t>
    <phoneticPr fontId="9" type="noConversion"/>
  </si>
  <si>
    <t>起讫桩号</t>
    <phoneticPr fontId="9" type="noConversion"/>
  </si>
  <si>
    <t>位置</t>
    <phoneticPr fontId="9" type="noConversion"/>
  </si>
  <si>
    <t>工程名称</t>
    <phoneticPr fontId="9" type="noConversion"/>
  </si>
  <si>
    <t>单位</t>
    <phoneticPr fontId="9" type="noConversion"/>
  </si>
  <si>
    <t>长度</t>
    <phoneticPr fontId="9" type="noConversion"/>
  </si>
  <si>
    <t>工   程    数    量</t>
    <phoneticPr fontId="9" type="noConversion"/>
  </si>
  <si>
    <t>备  注</t>
    <phoneticPr fontId="9" type="noConversion"/>
  </si>
  <si>
    <r>
      <t>C30
预制砼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</si>
  <si>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C25
预制砼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</si>
  <si>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C15
现浇砼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</si>
  <si>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现浇C20砼
(m</t>
    </r>
    <r>
      <rPr>
        <b/>
        <vertAlign val="superscript"/>
        <sz val="9"/>
        <rFont val="宋体"/>
        <family val="3"/>
        <charset val="134"/>
      </rPr>
      <t>3)</t>
    </r>
    <r>
      <rPr>
        <b/>
        <sz val="10"/>
        <rFont val="Times New Roman"/>
        <family val="1"/>
      </rPr>
      <t/>
    </r>
    <phoneticPr fontId="9" type="noConversion"/>
  </si>
  <si>
    <r>
      <t>回填碎石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</si>
  <si>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防渗土工布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</si>
  <si>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2～4cm
碎砾石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</si>
  <si>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t>10cm带孔波纹管
(m)</t>
    <phoneticPr fontId="9" type="noConversion"/>
  </si>
  <si>
    <t>回填土
(m3)</t>
    <phoneticPr fontId="9" type="noConversion"/>
  </si>
  <si>
    <r>
      <t>复合三维排水板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</si>
  <si>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0.5cm油毛毡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</si>
  <si>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钢筋</t>
    <phoneticPr fontId="9" type="noConversion"/>
  </si>
  <si>
    <t>沥青麻絮
(m)</t>
    <phoneticPr fontId="9" type="noConversion"/>
  </si>
  <si>
    <r>
      <t>挖 土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</si>
  <si>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占 地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</si>
  <si>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HPB300
钢筋
(kg)</t>
    <phoneticPr fontId="9" type="noConversion"/>
  </si>
  <si>
    <t>HRB400
钢筋
(kg)</t>
    <phoneticPr fontId="9" type="noConversion"/>
  </si>
  <si>
    <t>起点桩号</t>
    <phoneticPr fontId="9" type="noConversion"/>
  </si>
  <si>
    <t>止点桩号</t>
    <phoneticPr fontId="9" type="noConversion"/>
  </si>
  <si>
    <t>类型</t>
    <phoneticPr fontId="9" type="noConversion"/>
  </si>
  <si>
    <t>左侧</t>
    <phoneticPr fontId="9" type="noConversion"/>
  </si>
  <si>
    <t>右侧</t>
    <phoneticPr fontId="9" type="noConversion"/>
  </si>
  <si>
    <t>一、边沟、排水沟</t>
    <phoneticPr fontId="9" type="noConversion"/>
  </si>
  <si>
    <t>II-1型排水沟0.5*0.7*0.3</t>
  </si>
  <si>
    <t>√</t>
  </si>
  <si>
    <t>～</t>
    <phoneticPr fontId="9" type="noConversion"/>
  </si>
  <si>
    <t>m</t>
    <phoneticPr fontId="9" type="noConversion"/>
  </si>
  <si>
    <t>～</t>
    <phoneticPr fontId="9" type="noConversion"/>
  </si>
  <si>
    <t>m</t>
    <phoneticPr fontId="9" type="noConversion"/>
  </si>
  <si>
    <t>～</t>
    <phoneticPr fontId="9" type="noConversion"/>
  </si>
  <si>
    <t>II-1型排水沟0.5*0.7*0.3</t>
    <phoneticPr fontId="9" type="noConversion"/>
  </si>
  <si>
    <t>√</t>
    <phoneticPr fontId="9" type="noConversion"/>
  </si>
  <si>
    <t>II-2型排水沟0.5*0.7*0.3</t>
    <phoneticPr fontId="9" type="noConversion"/>
  </si>
  <si>
    <t>边沟、排水沟小计</t>
    <phoneticPr fontId="9" type="noConversion"/>
  </si>
  <si>
    <t>二、改沟</t>
    <phoneticPr fontId="9" type="noConversion"/>
  </si>
  <si>
    <t>5*2.5-0.5 改沟</t>
    <phoneticPr fontId="9" type="noConversion"/>
  </si>
  <si>
    <t>5×2.5</t>
    <phoneticPr fontId="9" type="noConversion"/>
  </si>
  <si>
    <t>3*2-0.5 改沟</t>
    <phoneticPr fontId="9" type="noConversion"/>
  </si>
  <si>
    <t>3×2</t>
    <phoneticPr fontId="9" type="noConversion"/>
  </si>
  <si>
    <t>2.5*2-0.5 改沟（1:0.5）</t>
    <phoneticPr fontId="9" type="noConversion"/>
  </si>
  <si>
    <t>～</t>
    <phoneticPr fontId="9" type="noConversion"/>
  </si>
  <si>
    <t>2.5×2</t>
    <phoneticPr fontId="9" type="noConversion"/>
  </si>
  <si>
    <t>改沟小计</t>
    <phoneticPr fontId="9" type="noConversion"/>
  </si>
  <si>
    <t>起点桩号</t>
    <phoneticPr fontId="9" type="noConversion"/>
  </si>
  <si>
    <t>止点桩号</t>
    <phoneticPr fontId="9" type="noConversion"/>
  </si>
  <si>
    <t>类型</t>
    <phoneticPr fontId="9" type="noConversion"/>
  </si>
  <si>
    <t>左右侧</t>
    <phoneticPr fontId="9" type="noConversion"/>
  </si>
  <si>
    <t>路堑位置</t>
    <phoneticPr fontId="9" type="noConversion"/>
  </si>
  <si>
    <t>外坡比</t>
    <phoneticPr fontId="9" type="noConversion"/>
  </si>
  <si>
    <t>三、截水沟</t>
    <phoneticPr fontId="9" type="noConversion"/>
  </si>
  <si>
    <t>m</t>
    <phoneticPr fontId="9" type="noConversion"/>
  </si>
  <si>
    <t>截水沟合计</t>
    <phoneticPr fontId="9" type="noConversion"/>
  </si>
  <si>
    <t>起点</t>
    <phoneticPr fontId="9" type="noConversion"/>
  </si>
  <si>
    <t>止点</t>
    <phoneticPr fontId="9" type="noConversion"/>
  </si>
  <si>
    <t>左右</t>
    <phoneticPr fontId="9" type="noConversion"/>
  </si>
  <si>
    <t>四、急流槽</t>
    <phoneticPr fontId="9" type="noConversion"/>
  </si>
  <si>
    <t>急流槽小计</t>
    <phoneticPr fontId="9" type="noConversion"/>
  </si>
  <si>
    <t>五、线外排水沟</t>
    <phoneticPr fontId="9" type="noConversion"/>
  </si>
  <si>
    <t>III</t>
    <phoneticPr fontId="9" type="noConversion"/>
  </si>
  <si>
    <t>线外排水沟小计</t>
    <phoneticPr fontId="9" type="noConversion"/>
  </si>
  <si>
    <t>六、沉砂池</t>
    <phoneticPr fontId="9" type="noConversion"/>
  </si>
  <si>
    <t>处</t>
    <phoneticPr fontId="9" type="noConversion"/>
  </si>
  <si>
    <t>沉砂池小计</t>
    <phoneticPr fontId="9" type="noConversion"/>
  </si>
  <si>
    <t>七、纵向涵</t>
    <phoneticPr fontId="9" type="noConversion"/>
  </si>
  <si>
    <t>纵向涵小计</t>
    <phoneticPr fontId="9" type="noConversion"/>
  </si>
  <si>
    <t>中央分隔带排水工程数量表</t>
    <phoneticPr fontId="9" type="noConversion"/>
  </si>
  <si>
    <t>单位</t>
  </si>
  <si>
    <t>数量</t>
    <phoneticPr fontId="9" type="noConversion"/>
  </si>
  <si>
    <t>Φ10cmPVC带孔波纹管（m）</t>
    <phoneticPr fontId="9" type="noConversion"/>
  </si>
  <si>
    <r>
      <t>纵向级配卵砾石盲沟(m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</si>
  <si>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M10水泥砂浆（3cm找平层）(m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</si>
  <si>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防渗土工布(m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</si>
  <si>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渗水土工布(m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</si>
  <si>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集   水   井</t>
    <phoneticPr fontId="9" type="noConversion"/>
  </si>
  <si>
    <t>纵向排水沟</t>
    <phoneticPr fontId="9" type="noConversion"/>
  </si>
  <si>
    <t>横向排水管</t>
    <phoneticPr fontId="9" type="noConversion"/>
  </si>
  <si>
    <t>急 流 槽</t>
    <phoneticPr fontId="9" type="noConversion"/>
  </si>
  <si>
    <t>处数
（个）</t>
    <phoneticPr fontId="9" type="noConversion"/>
  </si>
  <si>
    <t>C25砼
（m³）</t>
    <phoneticPr fontId="9" type="noConversion"/>
  </si>
  <si>
    <t>M7.5浆砌C20砼预制块
（m³）</t>
    <phoneticPr fontId="9" type="noConversion"/>
  </si>
  <si>
    <t>现浇C20砼
（m³）</t>
    <phoneticPr fontId="9" type="noConversion"/>
  </si>
  <si>
    <t>钢筋 
（Kg）</t>
    <phoneticPr fontId="9" type="noConversion"/>
  </si>
  <si>
    <t>挖基
土方
（m³）</t>
    <phoneticPr fontId="9" type="noConversion"/>
  </si>
  <si>
    <t>3cm砂砾垫层
（m³）</t>
    <phoneticPr fontId="9" type="noConversion"/>
  </si>
  <si>
    <t>C20砼
（m³）</t>
    <phoneticPr fontId="9" type="noConversion"/>
  </si>
  <si>
    <t>ф160mm
UPVC管（m）</t>
    <phoneticPr fontId="9" type="noConversion"/>
  </si>
  <si>
    <t>ф200mm
UPVC管（m）</t>
    <phoneticPr fontId="9" type="noConversion"/>
  </si>
  <si>
    <t>C20现浇砼
（m³）</t>
    <phoneticPr fontId="9" type="noConversion"/>
  </si>
  <si>
    <t>M7.5砂浆砌C20砼块
(m³)</t>
    <phoneticPr fontId="9" type="noConversion"/>
  </si>
  <si>
    <t>现浇C20砼
(m³)</t>
    <phoneticPr fontId="9" type="noConversion"/>
  </si>
  <si>
    <t>M7.5砂浆砌片石
(m³)</t>
    <phoneticPr fontId="9" type="noConversion"/>
  </si>
  <si>
    <t>HPB300
钢筋</t>
    <phoneticPr fontId="9" type="noConversion"/>
  </si>
  <si>
    <t>HRB400
钢筋</t>
    <phoneticPr fontId="9" type="noConversion"/>
  </si>
  <si>
    <t>1=正常,2=超高</t>
    <phoneticPr fontId="9" type="noConversion"/>
  </si>
  <si>
    <t>自动计算</t>
    <phoneticPr fontId="9" type="noConversion"/>
  </si>
  <si>
    <t>止点桩号</t>
    <phoneticPr fontId="9" type="noConversion"/>
  </si>
  <si>
    <t>类型</t>
    <phoneticPr fontId="9" type="noConversion"/>
  </si>
  <si>
    <t>急流槽平均长度 （m）</t>
    <phoneticPr fontId="9" type="noConversion"/>
  </si>
  <si>
    <t>急流槽（处）</t>
    <phoneticPr fontId="9" type="noConversion"/>
  </si>
  <si>
    <t>横向排水管（处）</t>
    <phoneticPr fontId="9" type="noConversion"/>
  </si>
  <si>
    <t>八、中央分隔带排水</t>
    <phoneticPr fontId="9" type="noConversion"/>
  </si>
  <si>
    <t>中央分隔带开口位置中心桩号：K2+480、K5+140、K8+750、K17+200、K19+240</t>
    <phoneticPr fontId="9" type="noConversion"/>
  </si>
  <si>
    <t>分离式路基排水</t>
    <phoneticPr fontId="9" type="noConversion"/>
  </si>
  <si>
    <t>ZK11+065</t>
    <phoneticPr fontId="9" type="noConversion"/>
  </si>
  <si>
    <t>ZK14+180</t>
    <phoneticPr fontId="9" type="noConversion"/>
  </si>
  <si>
    <t>相对路径文件名</t>
  </si>
  <si>
    <t>绝对路径文件名</t>
  </si>
  <si>
    <t>HINTCAD6.00_WID_SHUJU</t>
  </si>
  <si>
    <t>南充至潼南（四川境）高速公路</t>
    <phoneticPr fontId="9" type="noConversion"/>
  </si>
  <si>
    <t>长度m)</t>
    <phoneticPr fontId="9" type="noConversion"/>
  </si>
  <si>
    <r>
      <t>C</t>
    </r>
    <r>
      <rPr>
        <b/>
        <sz val="10"/>
        <rFont val="宋体"/>
        <family val="3"/>
        <charset val="134"/>
      </rPr>
      <t>25</t>
    </r>
    <r>
      <rPr>
        <b/>
        <sz val="10"/>
        <rFont val="宋体"/>
        <family val="3"/>
        <charset val="134"/>
      </rPr>
      <t>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</si>
  <si>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M7.5浆砌卵石</t>
    </r>
    <r>
      <rPr>
        <b/>
        <sz val="10"/>
        <rFont val="宋体"/>
        <family val="3"/>
        <charset val="134"/>
      </rPr>
      <t xml:space="preserve">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</si>
  <si>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C20小石子砼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</si>
  <si>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10cm砂垫层(m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</si>
  <si>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回填
砂砾石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</si>
  <si>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回填碎石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</si>
  <si>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t>ф5.59cmPVC管
(m)</t>
    <phoneticPr fontId="9" type="noConversion"/>
  </si>
  <si>
    <t>沥青麻絮
(m)</t>
    <phoneticPr fontId="9" type="noConversion"/>
  </si>
  <si>
    <r>
      <t>防渗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  <phoneticPr fontId="9" type="noConversion"/>
  </si>
  <si>
    <t>墙趾高</t>
    <phoneticPr fontId="9" type="noConversion"/>
  </si>
  <si>
    <t>墙趾宽</t>
    <phoneticPr fontId="9" type="noConversion"/>
  </si>
  <si>
    <t>平台距堑顶高度</t>
    <phoneticPr fontId="9" type="noConversion"/>
  </si>
  <si>
    <t>平台宽</t>
    <phoneticPr fontId="9" type="noConversion"/>
  </si>
  <si>
    <t>顶宽</t>
    <phoneticPr fontId="9" type="noConversion"/>
  </si>
  <si>
    <t>挡墙圬工</t>
    <phoneticPr fontId="9" type="noConversion"/>
  </si>
  <si>
    <t>承载力</t>
    <phoneticPr fontId="9" type="noConversion"/>
  </si>
  <si>
    <t>起点</t>
    <phoneticPr fontId="9" type="noConversion"/>
  </si>
  <si>
    <t>止点</t>
    <phoneticPr fontId="9" type="noConversion"/>
  </si>
  <si>
    <t>左右侧</t>
    <phoneticPr fontId="9" type="noConversion"/>
  </si>
  <si>
    <t>高度</t>
    <phoneticPr fontId="9" type="noConversion"/>
  </si>
  <si>
    <t>1、路堑墙</t>
    <phoneticPr fontId="9" type="noConversion"/>
  </si>
  <si>
    <t>～</t>
    <phoneticPr fontId="9" type="noConversion"/>
  </si>
  <si>
    <t>路堑墙小计</t>
    <phoneticPr fontId="9" type="noConversion"/>
  </si>
  <si>
    <t>2、护面墙</t>
    <phoneticPr fontId="9" type="noConversion"/>
  </si>
  <si>
    <t>护脚小计</t>
    <phoneticPr fontId="9" type="noConversion"/>
  </si>
  <si>
    <t>坡面面积</t>
    <phoneticPr fontId="9" type="noConversion"/>
  </si>
  <si>
    <t>坡度</t>
    <phoneticPr fontId="9" type="noConversion"/>
  </si>
  <si>
    <t>一级边坡立面面积</t>
    <phoneticPr fontId="9" type="noConversion"/>
  </si>
  <si>
    <t>一级平台长度</t>
    <phoneticPr fontId="9" type="noConversion"/>
  </si>
  <si>
    <t>一级平台宽度</t>
    <phoneticPr fontId="9" type="noConversion"/>
  </si>
  <si>
    <t>二级边坡立面面积</t>
    <phoneticPr fontId="9" type="noConversion"/>
  </si>
  <si>
    <t>二级平台长度</t>
    <phoneticPr fontId="9" type="noConversion"/>
  </si>
  <si>
    <t>二级平台宽度</t>
    <phoneticPr fontId="9" type="noConversion"/>
  </si>
  <si>
    <t>三级边坡立面面积</t>
    <phoneticPr fontId="9" type="noConversion"/>
  </si>
  <si>
    <t>坡长（斜长）</t>
    <phoneticPr fontId="9" type="noConversion"/>
  </si>
  <si>
    <t>坡面面积（斜面）</t>
    <phoneticPr fontId="9" type="noConversion"/>
  </si>
  <si>
    <t>1=左，2=右</t>
    <phoneticPr fontId="9" type="noConversion"/>
  </si>
  <si>
    <r>
      <t>1</t>
    </r>
    <r>
      <rPr>
        <sz val="11"/>
        <rFont val="宋体"/>
        <family val="3"/>
        <charset val="134"/>
      </rPr>
      <t>=菱形，2=拱形</t>
    </r>
    <phoneticPr fontId="9" type="noConversion"/>
  </si>
  <si>
    <t>5、菱形网格护坡</t>
    <phoneticPr fontId="9" type="noConversion"/>
  </si>
  <si>
    <t>右</t>
    <phoneticPr fontId="9" type="noConversion"/>
  </si>
  <si>
    <t>右</t>
    <phoneticPr fontId="9" type="noConversion"/>
  </si>
  <si>
    <t>左</t>
    <phoneticPr fontId="9" type="noConversion"/>
  </si>
  <si>
    <t>菱形网格护坡小计</t>
    <phoneticPr fontId="9" type="noConversion"/>
  </si>
  <si>
    <t>三级边坡立面面积</t>
    <phoneticPr fontId="9" type="noConversion"/>
  </si>
  <si>
    <t>坡长（斜长）</t>
    <phoneticPr fontId="9" type="noConversion"/>
  </si>
  <si>
    <t>坡面面积（斜面）</t>
    <phoneticPr fontId="9" type="noConversion"/>
  </si>
  <si>
    <t>1=左，2=右</t>
    <phoneticPr fontId="9" type="noConversion"/>
  </si>
  <si>
    <r>
      <t>1</t>
    </r>
    <r>
      <rPr>
        <sz val="11"/>
        <rFont val="宋体"/>
        <family val="3"/>
        <charset val="134"/>
      </rPr>
      <t>=菱形，2=拱形</t>
    </r>
    <phoneticPr fontId="9" type="noConversion"/>
  </si>
  <si>
    <t>6、拱形护坡</t>
    <phoneticPr fontId="9" type="noConversion"/>
  </si>
  <si>
    <t>拱形护坡小计</t>
    <phoneticPr fontId="9" type="noConversion"/>
  </si>
  <si>
    <t>1路堑防护</t>
  </si>
  <si>
    <t>2挡墙</t>
  </si>
  <si>
    <t>4实体护坡</t>
  </si>
  <si>
    <t>5菱形网格护坡</t>
  </si>
  <si>
    <t>6拱形护坡</t>
  </si>
  <si>
    <t>目录</t>
    <phoneticPr fontId="1" type="noConversion"/>
  </si>
  <si>
    <t>防护工程数量表</t>
    <phoneticPr fontId="1" type="noConversion"/>
  </si>
  <si>
    <t>一级边坡立面面积</t>
  </si>
  <si>
    <t>一级平台长度</t>
  </si>
  <si>
    <t>一级平台宽度</t>
  </si>
  <si>
    <t>二级边坡立面面积</t>
  </si>
  <si>
    <t>二级平台长度</t>
  </si>
  <si>
    <t>二级平台宽度</t>
  </si>
  <si>
    <t>三级边坡立面面积</t>
  </si>
  <si>
    <t>坡长（斜长）</t>
  </si>
  <si>
    <t>坡面面积（斜面）</t>
  </si>
  <si>
    <t>1=左，2=右</t>
  </si>
  <si>
    <t>1=菱形，2=拱形</t>
  </si>
  <si>
    <t>4、实体护坡</t>
    <phoneticPr fontId="9" type="noConversion"/>
  </si>
  <si>
    <t>4、实体护坡（无）</t>
    <phoneticPr fontId="1" type="noConversion"/>
  </si>
  <si>
    <t>y拱形</t>
    <phoneticPr fontId="1" type="noConversion"/>
  </si>
  <si>
    <t>左</t>
    <phoneticPr fontId="9" type="noConversion"/>
  </si>
  <si>
    <t>HINTCAD6.00_PRJ_SHUJU</t>
  </si>
  <si>
    <t>[项目设置]2</t>
  </si>
  <si>
    <t>[项目分段1]4</t>
  </si>
  <si>
    <t>[文件名]1</t>
  </si>
  <si>
    <t>[相关项目]13</t>
  </si>
  <si>
    <t>[LONG]101</t>
  </si>
  <si>
    <t>[DOUBLE]102</t>
  </si>
  <si>
    <t>[STRING]103</t>
  </si>
  <si>
    <t>[SaveTimes]</t>
  </si>
  <si>
    <t>HINTCAD6.00_TF_SHUJU</t>
  </si>
  <si>
    <t>桩</t>
  </si>
  <si>
    <t>号</t>
  </si>
  <si>
    <t>]</t>
  </si>
  <si>
    <t>[基缘左高]</t>
  </si>
  <si>
    <t>[左坡脚距]</t>
  </si>
  <si>
    <t>[右坡脚距]</t>
  </si>
  <si>
    <t>[右沟缘距][左护坡道宽][右护坡道宽][左沟底高][右沟底高]</t>
  </si>
  <si>
    <t>[计排水沟][左沟面积填][左沟面积挖][右沟面积填][右沟面积挖][路槽面积填][路槽面积挖][清表宽度][清表厚度][挖1类面积][挖2类面积][挖3类面积][挖4类面积][挖5类面积][挖6类面积][左路槽B]</t>
  </si>
  <si>
    <t>[左路槽C]</t>
  </si>
  <si>
    <t>[右路槽C]</t>
  </si>
  <si>
    <t>[右路床][左土肩培土][右土肩培土][左包边土]</t>
  </si>
  <si>
    <t>[右包边土][左边沟回填][右边沟回填][左截沟填][左截沟挖][右截沟填][右截沟挖][挖台阶面积][填1类面积][填2类面积][填3类面积][填4类面积][填5类面积][填6类面积][弃1类面积][弃2类面积][弃3类面积][弃4类面积][弃5类面积][弃6类面积]</t>
  </si>
  <si>
    <t>HINTCAD5.8</t>
  </si>
  <si>
    <t>3_SUP_SHUJU</t>
  </si>
  <si>
    <t xml:space="preserve">  QHSJ.DAT</t>
  </si>
  <si>
    <t xml:space="preserve">  HDSJ.DAT</t>
  </si>
  <si>
    <t>SUIDAO.DAT</t>
  </si>
  <si>
    <t xml:space="preserve">      NULL</t>
  </si>
  <si>
    <t>201项目名 = 新建项目</t>
  </si>
  <si>
    <t>202项目类型 = 101|公路主线</t>
  </si>
  <si>
    <t xml:space="preserve">204桩号小数精度 = </t>
  </si>
  <si>
    <t xml:space="preserve">205桩号间隔 = </t>
  </si>
  <si>
    <t>206图标字母标识 = 1|中文</t>
  </si>
  <si>
    <t xml:space="preserve">207图表英文字体 = </t>
  </si>
  <si>
    <t xml:space="preserve">208图表中文字体 = </t>
  </si>
  <si>
    <t>209土方计算方式 = 0|平均断面法（一般推荐采用）</t>
  </si>
  <si>
    <t>210横断面起始编号 = 1</t>
  </si>
  <si>
    <t>211纵坡表示形式 = 0|%</t>
  </si>
  <si>
    <t>214项目ID = f7ab391b-06eb-4fa2-959e-463a3a4a27a1</t>
  </si>
  <si>
    <t>251设计单位 = wimxt.com</t>
  </si>
  <si>
    <t xml:space="preserve">252委托单位 = </t>
  </si>
  <si>
    <t xml:space="preserve">253设计阶段 = </t>
  </si>
  <si>
    <t>254设计人 = wimxt.com</t>
  </si>
  <si>
    <t xml:space="preserve">255复核人 = </t>
  </si>
  <si>
    <t xml:space="preserve">301起点桩号 = </t>
  </si>
  <si>
    <t xml:space="preserve">302终点桩号 = </t>
  </si>
  <si>
    <t xml:space="preserve">303公路地区 = </t>
  </si>
  <si>
    <t xml:space="preserve">304计算车速 = </t>
  </si>
  <si>
    <t xml:space="preserve">305公路等级 = </t>
  </si>
  <si>
    <t xml:space="preserve">306横断面形式 = </t>
  </si>
  <si>
    <t xml:space="preserve">307路幅宽度 = </t>
  </si>
  <si>
    <t xml:space="preserve">308行车道横坡 = </t>
  </si>
  <si>
    <t xml:space="preserve">309土路肩横坡 = </t>
  </si>
  <si>
    <t xml:space="preserve">310中间带 = </t>
  </si>
  <si>
    <t xml:space="preserve">311最大超高或地区类型 = </t>
  </si>
  <si>
    <t xml:space="preserve">312超高旋转方式 = </t>
  </si>
  <si>
    <t xml:space="preserve">313超高渐变方式 = </t>
  </si>
  <si>
    <t xml:space="preserve">314加宽类型 = </t>
  </si>
  <si>
    <t xml:space="preserve">315加宽方式 = </t>
  </si>
  <si>
    <t xml:space="preserve">316加宽渐变方式 = </t>
  </si>
  <si>
    <t xml:space="preserve">317路堤宽度 = </t>
  </si>
  <si>
    <t xml:space="preserve">318路堑宽度 = </t>
  </si>
  <si>
    <t xml:space="preserve">319双线间距 = </t>
  </si>
  <si>
    <t xml:space="preserve">320路基横坡 = </t>
  </si>
  <si>
    <t xml:space="preserve">321小曲线半径 = </t>
  </si>
  <si>
    <t xml:space="preserve">322超高过度计入硬路肩 = </t>
  </si>
  <si>
    <t xml:space="preserve">323土路肩超高 = </t>
  </si>
  <si>
    <t>101平面线形文件(*.PM) = .\新建项目.pm</t>
  </si>
  <si>
    <t>102平面交点文件(*.JD) = .\新建项目.jd</t>
  </si>
  <si>
    <t xml:space="preserve">106路幅宽度文件(*.WID) = </t>
  </si>
  <si>
    <t xml:space="preserve">107超高设置文件(*.SUP) = </t>
  </si>
  <si>
    <t xml:space="preserve">109桩号序列文件(*.STA) = </t>
  </si>
  <si>
    <t xml:space="preserve">110路基中间数据文件(*.LJ) = </t>
  </si>
  <si>
    <t xml:space="preserve">112左边沟纵坡文件(*.ZBG) = </t>
  </si>
  <si>
    <t xml:space="preserve">113右边沟纵坡文件(*.YBG) = </t>
  </si>
  <si>
    <t xml:space="preserve">114挡墙设计文件 (*.dq) = </t>
  </si>
  <si>
    <t xml:space="preserve">115三维数模组文件 (*.gtm) = </t>
  </si>
  <si>
    <t xml:space="preserve">116路基左边线地面高程(*.zmx) = </t>
  </si>
  <si>
    <t xml:space="preserve">117路基右边线地面高程(*.ymx) = </t>
  </si>
  <si>
    <t xml:space="preserve">119地质分层数据文件(*.DZ) = </t>
  </si>
  <si>
    <t xml:space="preserve">120标准断面设计文件(*.BDM) = </t>
  </si>
  <si>
    <t xml:space="preserve">121断面设计文件(*.HDMSJ) = </t>
  </si>
  <si>
    <t xml:space="preserve">122旧路位置数据文件(*.OLDROAD) = </t>
  </si>
  <si>
    <t xml:space="preserve">123洪水位设计文件(*.HSW) = </t>
  </si>
  <si>
    <t xml:space="preserve">124纵断面优化控制参数文件(*.ZKZ) = </t>
  </si>
  <si>
    <t xml:space="preserve">125铁路线间距文件(*.XJJ) = </t>
  </si>
  <si>
    <t xml:space="preserve">126路线BIM模型文件(*.rdbmd) = </t>
  </si>
  <si>
    <t xml:space="preserve">401三维地质模型文件(*.dzbmd) = </t>
  </si>
  <si>
    <t xml:space="preserve">28674挡墙设计文件(*.DQD) = </t>
  </si>
  <si>
    <t>2147418238 = 0</t>
  </si>
  <si>
    <t>2147418221 = 0</t>
  </si>
  <si>
    <t>2147418235 = 0</t>
  </si>
  <si>
    <t>2147418218 = 0</t>
  </si>
  <si>
    <t>8191999 = 0</t>
  </si>
  <si>
    <t>7995391 = 0</t>
  </si>
  <si>
    <t>2147418232 = 0</t>
  </si>
  <si>
    <t>2147418229 = 0</t>
  </si>
  <si>
    <t>7208959 = 0</t>
  </si>
  <si>
    <t>7012351 = 0</t>
  </si>
  <si>
    <t>2147446786 = 0</t>
  </si>
  <si>
    <t>2147418226 = 0</t>
  </si>
  <si>
    <t>8060927 = 0</t>
  </si>
  <si>
    <t>7864319 = 0</t>
  </si>
  <si>
    <t>2147418237 = 0</t>
  </si>
  <si>
    <t>7077887 = 0</t>
  </si>
  <si>
    <t>2147418234 = 0</t>
  </si>
  <si>
    <t>7929855 = 0</t>
  </si>
  <si>
    <t>2147418231 = 0</t>
  </si>
  <si>
    <t>7733247 = 0</t>
  </si>
  <si>
    <t>7536639 = 0</t>
  </si>
  <si>
    <t>2147418214 = 0</t>
  </si>
  <si>
    <t>26345471 = 0</t>
  </si>
  <si>
    <t>2147418228 = 0</t>
  </si>
  <si>
    <t>6750207 = 0</t>
  </si>
  <si>
    <t>2147418225 = 0</t>
  </si>
  <si>
    <t>7602175 = 0</t>
  </si>
  <si>
    <t>7405567 = 0</t>
  </si>
  <si>
    <t>2147418222 = 0</t>
  </si>
  <si>
    <t>2147418236 = 0</t>
  </si>
  <si>
    <t>2147418219 = 0</t>
  </si>
  <si>
    <t>8257535 = 0</t>
  </si>
  <si>
    <t>2147418233 = 0</t>
  </si>
  <si>
    <t>1879244799 = 0</t>
  </si>
  <si>
    <t>7667711 = 0</t>
  </si>
  <si>
    <t>7471103 = 0</t>
  </si>
  <si>
    <t>7274495 = 0</t>
  </si>
  <si>
    <t>2147418227 = 0</t>
  </si>
  <si>
    <t>2147418513 = 0</t>
  </si>
  <si>
    <t>8323071 = 0</t>
  </si>
  <si>
    <t>8126463 = 0</t>
  </si>
  <si>
    <t>2147418224 = 0</t>
  </si>
  <si>
    <t>2147418238 = 0.000000</t>
  </si>
  <si>
    <t>2147418221 = 0.000000</t>
  </si>
  <si>
    <t>2147418235 = 0.000000</t>
  </si>
  <si>
    <t>2147418218 = 0.000000</t>
  </si>
  <si>
    <t>8191999 = 0.000000</t>
  </si>
  <si>
    <t>7995391 = 0.000000</t>
  </si>
  <si>
    <t>2147418232 = 0.000000</t>
  </si>
  <si>
    <t>2147418229 = 0.000000</t>
  </si>
  <si>
    <t>7208959 = 0.000000</t>
  </si>
  <si>
    <t>7012351 = 0.000000</t>
  </si>
  <si>
    <t>2147446786 = 0.000000</t>
  </si>
  <si>
    <t>2147418226 = 0.000000</t>
  </si>
  <si>
    <t>8060927 = 0.000000</t>
  </si>
  <si>
    <t>7864319 = 0.000000</t>
  </si>
  <si>
    <t>2147418237 = 0.000000</t>
  </si>
  <si>
    <t>7077887 = 0.000000</t>
  </si>
  <si>
    <t>2147418234 = 0.000000</t>
  </si>
  <si>
    <t>7929855 = 0.000000</t>
  </si>
  <si>
    <t>2147418231 = 0.000000</t>
  </si>
  <si>
    <t>7733247 = 0.000000</t>
  </si>
  <si>
    <t>7536639 = 0.000000</t>
  </si>
  <si>
    <t>2147418214 = 0.000000</t>
  </si>
  <si>
    <t>26345471 = 0.000000</t>
  </si>
  <si>
    <t>2147418228 = 0.000000</t>
  </si>
  <si>
    <t>6750207 = 0.000000</t>
  </si>
  <si>
    <t>2147418225 = 0.000000</t>
  </si>
  <si>
    <t>7602175 = 0.000000</t>
  </si>
  <si>
    <t>7405567 = 0.000000</t>
  </si>
  <si>
    <t>2147418222 = 0.000000</t>
  </si>
  <si>
    <t>2147418236 = 0.000000</t>
  </si>
  <si>
    <t>2147418219 = 0.000000</t>
  </si>
  <si>
    <t>8257535 = 0.000000</t>
  </si>
  <si>
    <t>2147418233 = 0.000000</t>
  </si>
  <si>
    <t>1879244799 = 0.000000</t>
  </si>
  <si>
    <t>7667711 = 0.000000</t>
  </si>
  <si>
    <t>7471103 = 0.000000</t>
  </si>
  <si>
    <t>7274495 = 0.000000</t>
  </si>
  <si>
    <t>2147418227 = 0.000000</t>
  </si>
  <si>
    <t>2147418513 = 0.000000</t>
  </si>
  <si>
    <t>8323071 = 0.000000</t>
  </si>
  <si>
    <t>8126463 = 0.000000</t>
  </si>
  <si>
    <t>2147418224 = 0.000000</t>
  </si>
  <si>
    <t>F:\20220607狮子洋通道工程勘察设计\1-CAD\施工图\黄阁西数据+图8.28\黄阁西9.3数据\HGX-X4\HGX-X4.prj</t>
    <phoneticPr fontId="1" type="noConversion"/>
  </si>
  <si>
    <t>G匝道1号大桥</t>
  </si>
  <si>
    <t>1*166.8786</t>
  </si>
  <si>
    <t>预应力箱梁</t>
  </si>
  <si>
    <t xml:space="preserve">        G2</t>
  </si>
  <si>
    <t xml:space="preserve">     1*175</t>
  </si>
  <si>
    <t xml:space="preserve">        G3</t>
  </si>
  <si>
    <t xml:space="preserve"> 1*627.115</t>
  </si>
  <si>
    <t>103纵断面地面线文件(*.DMX) = F:\20210108马关至西畴高速\1-CAD\20221019 马尾冲互通式立交方案二10.19\马尾冲互通式立交方案二\G-算量\G.DMX</t>
  </si>
  <si>
    <t>104纵断面设计文件(*.ZDM) = F:\20210108马关至西畴高速\1-CAD\20221019 马尾冲互通式立交方案二10.19\马尾冲互通式立交方案二\G-算量\G.ZDM</t>
  </si>
  <si>
    <t>105横断面地面线文件(*.HDM) = F:\20210108马关至西畴高速\1-CAD\20221019 马尾冲互通式立交方案二10.19\马尾冲互通式立交方案二\G-算量\G.HDM</t>
  </si>
  <si>
    <t>108设计参数控制文件(*.CTR) = .\G.ctr</t>
  </si>
  <si>
    <t>111土方数据文件(*.TF) = .\G.tf</t>
  </si>
  <si>
    <t>118横断面三维数据文件(*.3DR) = .\G.3dr</t>
  </si>
  <si>
    <t>7340031 = 897195802</t>
  </si>
  <si>
    <t>7143423 = 1765972788</t>
  </si>
  <si>
    <t>2147418215 = -1742807835</t>
  </si>
  <si>
    <t>2147418223 = -1123635696</t>
  </si>
  <si>
    <t>2147418220 = -1986662345</t>
  </si>
  <si>
    <t>6881279 = -11181133</t>
  </si>
  <si>
    <t>2147418217 = -1632763748</t>
  </si>
  <si>
    <t>6946815 = -1897323146</t>
  </si>
  <si>
    <t>7798783 = 1211706428</t>
  </si>
  <si>
    <t>6815743 = -2092154612</t>
  </si>
  <si>
    <t>2147418216 = 141189392</t>
  </si>
  <si>
    <t>2147418230 = -517147355</t>
  </si>
  <si>
    <t>2147418213 = 1846161983</t>
  </si>
  <si>
    <t>6684671 = -423393306</t>
  </si>
  <si>
    <t>7340031 = 191888789.000000</t>
  </si>
  <si>
    <t>7143423 = 3408012321.000000</t>
  </si>
  <si>
    <t>2147418215 = 2556532680.000000</t>
  </si>
  <si>
    <t>2147418223 = 2788659123.000000</t>
  </si>
  <si>
    <t>2147418220 = 1806550765.000000</t>
  </si>
  <si>
    <t>6881279 = 3418327726.000000</t>
  </si>
  <si>
    <t>2147418217 = 2324122234.000000</t>
  </si>
  <si>
    <t>6946815 = 411957743.000000</t>
  </si>
  <si>
    <t>7798783 = 1159475302.000000</t>
  </si>
  <si>
    <t>6815743 = 3609185996.000000</t>
  </si>
  <si>
    <t>2147418216 = 1048243038.000000</t>
  </si>
  <si>
    <t>2147418230 = 4117479128.000000</t>
  </si>
  <si>
    <t>2147418213 = 1314014443.000000</t>
  </si>
  <si>
    <t>6684671 = 2842295925.000000</t>
  </si>
  <si>
    <t>51382291 = 2022/10/23 16:59</t>
  </si>
  <si>
    <t>处治措施</t>
  </si>
  <si>
    <t>挖土方</t>
  </si>
  <si>
    <t>挖石方</t>
  </si>
  <si>
    <t>土工格栅</t>
  </si>
  <si>
    <t>换填面积</t>
  </si>
  <si>
    <t>开挖宽大台阶</t>
    <phoneticPr fontId="1" type="noConversion"/>
  </si>
  <si>
    <t>开挖宽大台阶+土工格栅+换填</t>
    <phoneticPr fontId="1" type="noConversion"/>
  </si>
  <si>
    <t>//[</t>
    <phoneticPr fontId="1" type="noConversion"/>
  </si>
  <si>
    <t>横向纵向填挖交界</t>
    <phoneticPr fontId="1" type="noConversion"/>
  </si>
  <si>
    <t>拱形</t>
  </si>
  <si>
    <t>绿化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</si>
</sst>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3" formatCode="_(* #,##0.00_);_(* \(#,##0.00\);_(* &quot;-&quot;??_);_(@_)"/>
    <numFmt numFmtId="176" formatCode="0_ "/>
    <numFmt numFmtId="177" formatCode="0.00_ "/>
    <numFmt numFmtId="178" formatCode="0_);[Red]\(0\)"/>
    <numFmt numFmtId="179" formatCode="0.0_);[Red]\(0.0\)"/>
    <numFmt numFmtId="180" formatCode="0.00_);[Red]\(0.00\)"/>
    <numFmt numFmtId="181" formatCode="\K0\+000.00"/>
    <numFmt numFmtId="182" formatCode="0.00_ ;[Red]\-0.00\ "/>
    <numFmt numFmtId="183" formatCode="0;_؀"/>
    <numFmt numFmtId="184" formatCode="0.0000_);[Red]\(0.0000\)"/>
    <numFmt numFmtId="185" formatCode="0.0_ "/>
    <numFmt numFmtId="186" formatCode="0.000000_ "/>
    <numFmt numFmtId="187" formatCode="0.000_ "/>
    <numFmt numFmtId="188" formatCode="0&quot;~&quot;"/>
    <numFmt numFmtId="189" formatCode="\K0\+000.000"/>
    <numFmt numFmtId="190" formatCode="\K##0\+000"/>
    <numFmt numFmtId="191" formatCode="\K###\+###"/>
    <numFmt numFmtId="192" formatCode="&quot;～  &quot;\K##\+###"/>
    <numFmt numFmtId="193" formatCode="\K00\+000\ "/>
    <numFmt numFmtId="194" formatCode="\Z\K0\+000.00"/>
    <numFmt numFmtId="195" formatCode="0.0000"/>
    <numFmt numFmtId="196" formatCode="&quot;平均高度&quot;0.0"/>
    <numFmt numFmtId="197" formatCode="\K0\+000"/>
    <numFmt numFmtId="198" formatCode="\L\K0\+000"/>
    <numFmt numFmtId="199" formatCode="\Z\K0\+000"/>
    <numFmt numFmtId="200" formatCode="\G\K0\+000"/>
    <numFmt numFmtId="201" formatCode="&quot;～  &quot;\K0\+000"/>
    <numFmt numFmtId="202" formatCode="\Y\1\K0\+000"/>
    <numFmt numFmtId="203" formatCode="&quot;FK&quot;0\+###"/>
    <numFmt numFmtId="204" formatCode="0.000"/>
    <numFmt numFmtId="205" formatCode="\Y\2\K0\+000"/>
    <numFmt numFmtId="206" formatCode="&quot;～&quot;\ \K0\+000"/>
    <numFmt numFmtId="207" formatCode="&quot;～&quot;\ \K0\+000.00"/>
    <numFmt numFmtId="208" formatCode="&quot;～&quot;\ \Z\K0\+000.00"/>
    <numFmt numFmtId="209" formatCode="\K0\+000\ "/>
    <numFmt numFmtId="210" formatCode="\C\1\K0\+000.000"/>
    <numFmt numFmtId="211" formatCode="0.0"/>
    <numFmt numFmtId="212" formatCode="\G\K##0\+000"/>
  </numFmts>
  <fonts count="9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8"/>
      <name val="宋体"/>
      <family val="3"/>
      <charset val="134"/>
      <scheme val="minor"/>
    </font>
    <font>
      <b/>
      <u/>
      <sz val="18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4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8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u/>
      <sz val="24"/>
      <color indexed="8"/>
      <name val="宋体"/>
      <family val="3"/>
      <charset val="134"/>
    </font>
    <font>
      <u/>
      <sz val="24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4"/>
      <name val="宋体"/>
      <family val="3"/>
      <charset val="134"/>
      <scheme val="minor"/>
    </font>
    <font>
      <b/>
      <sz val="10.5"/>
      <color theme="1"/>
      <name val="Times New Roman"/>
      <family val="1"/>
    </font>
    <font>
      <b/>
      <sz val="10.5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theme="1"/>
      <name val="Times New Roman"/>
      <family val="1"/>
    </font>
    <font>
      <b/>
      <sz val="20"/>
      <color theme="1"/>
      <name val="宋体"/>
      <family val="3"/>
      <charset val="134"/>
    </font>
    <font>
      <b/>
      <sz val="9"/>
      <color indexed="81"/>
      <name val="Tahoma"/>
      <family val="2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30"/>
      <color theme="1"/>
      <name val="宋体"/>
      <family val="2"/>
      <charset val="134"/>
      <scheme val="minor"/>
    </font>
    <font>
      <sz val="30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12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u/>
      <sz val="18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vertAlign val="superscript"/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8"/>
      <name val="宋体"/>
      <family val="3"/>
      <charset val="134"/>
      <scheme val="minor"/>
    </font>
    <font>
      <b/>
      <u/>
      <sz val="18"/>
      <name val="宋体"/>
      <family val="3"/>
      <charset val="134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b/>
      <vertAlign val="superscript"/>
      <sz val="9"/>
      <name val="宋体"/>
      <family val="3"/>
      <charset val="134"/>
    </font>
    <font>
      <b/>
      <sz val="10"/>
      <name val="Times New Roman"/>
      <family val="1"/>
    </font>
    <font>
      <sz val="11"/>
      <name val="Arial Narrow"/>
      <family val="2"/>
    </font>
    <font>
      <sz val="11"/>
      <name val="宋体"/>
      <family val="3"/>
      <charset val="134"/>
    </font>
    <font>
      <b/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8"/>
      <name val="Times New Roman"/>
      <family val="1"/>
    </font>
    <font>
      <b/>
      <sz val="8"/>
      <name val="Times New Roman"/>
      <family val="1"/>
    </font>
    <font>
      <b/>
      <sz val="12"/>
      <name val="宋体"/>
      <family val="3"/>
      <charset val="134"/>
    </font>
    <font>
      <b/>
      <sz val="18"/>
      <name val="宋体"/>
      <family val="3"/>
      <charset val="134"/>
    </font>
    <font>
      <b/>
      <sz val="8"/>
      <name val="宋体"/>
      <family val="3"/>
      <charset val="134"/>
    </font>
    <font>
      <sz val="8"/>
      <name val="宋体"/>
      <family val="3"/>
      <charset val="134"/>
    </font>
    <font>
      <sz val="8"/>
      <color rgb="FFFF000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b/>
      <u/>
      <sz val="14"/>
      <color theme="1"/>
      <name val="黑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25"/>
      <color theme="1"/>
      <name val="黑体"/>
      <family val="3"/>
      <charset val="134"/>
    </font>
    <font>
      <b/>
      <sz val="11"/>
      <color rgb="FF0070C0"/>
      <name val="宋体"/>
      <family val="2"/>
      <charset val="134"/>
      <scheme val="minor"/>
    </font>
    <font>
      <sz val="11"/>
      <color rgb="FF0070C0"/>
      <name val="宋体"/>
      <family val="2"/>
      <charset val="134"/>
      <scheme val="minor"/>
    </font>
    <font>
      <u/>
      <sz val="11"/>
      <color rgb="FF0070C0"/>
      <name val="宋体"/>
      <family val="2"/>
      <charset val="134"/>
      <scheme val="minor"/>
    </font>
    <font>
      <u/>
      <sz val="11"/>
      <color rgb="FF0070C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3" fillId="0" borderId="0"/>
    <xf numFmtId="0" fontId="47" fillId="0" borderId="0"/>
    <xf numFmtId="0" fontId="47" fillId="0" borderId="0"/>
    <xf numFmtId="43" fontId="47" fillId="0" borderId="0" applyFont="0" applyFill="0" applyBorder="0" applyAlignment="0" applyProtection="0">
      <alignment vertical="center"/>
    </xf>
    <xf numFmtId="0" fontId="3" fillId="0" borderId="0"/>
    <xf numFmtId="0" fontId="84" fillId="0" borderId="0" applyNumberForma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</cellStyleXfs>
  <cellXfs count="1135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5" fillId="0" borderId="1" xfId="0" applyFont="1" applyFill="1" applyBorder="1" applyAlignment="1">
      <alignment horizontal="left" vertical="center" wrapText="1"/>
    </xf>
    <xf numFmtId="0" fontId="5" fillId="0" borderId="2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0" borderId="0" xfId="0" quotePrefix="1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Fill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176" fontId="0" fillId="0" borderId="0" xfId="0" applyNumberFormat="1" applyAlignment="1">
      <alignment horizontal="center" vertical="center"/>
    </xf>
    <xf numFmtId="178" fontId="10" fillId="0" borderId="0" xfId="3" applyNumberFormat="1" applyFont="1" applyFill="1" applyAlignment="1">
      <alignment horizontal="center" vertical="center"/>
    </xf>
    <xf numFmtId="179" fontId="10" fillId="0" borderId="0" xfId="3" applyNumberFormat="1" applyFont="1" applyFill="1" applyAlignment="1">
      <alignment horizontal="center" vertical="center"/>
    </xf>
    <xf numFmtId="178" fontId="11" fillId="0" borderId="0" xfId="3" applyNumberFormat="1" applyFont="1" applyFill="1" applyAlignment="1">
      <alignment horizontal="center" vertical="center"/>
    </xf>
    <xf numFmtId="178" fontId="12" fillId="0" borderId="3" xfId="3" applyNumberFormat="1" applyFont="1" applyFill="1" applyBorder="1" applyAlignment="1"/>
    <xf numFmtId="0" fontId="12" fillId="0" borderId="3" xfId="3" applyFont="1" applyFill="1" applyBorder="1" applyAlignment="1"/>
    <xf numFmtId="0" fontId="12" fillId="0" borderId="3" xfId="3" applyFont="1" applyFill="1" applyBorder="1" applyAlignment="1">
      <alignment vertical="center"/>
    </xf>
    <xf numFmtId="178" fontId="12" fillId="0" borderId="3" xfId="3" applyNumberFormat="1" applyFont="1" applyFill="1" applyBorder="1" applyAlignment="1">
      <alignment wrapText="1"/>
    </xf>
    <xf numFmtId="178" fontId="12" fillId="0" borderId="0" xfId="3" applyNumberFormat="1" applyFont="1" applyFill="1" applyAlignment="1">
      <alignment horizontal="center" vertical="center"/>
    </xf>
    <xf numFmtId="179" fontId="12" fillId="0" borderId="0" xfId="3" applyNumberFormat="1" applyFont="1" applyFill="1" applyAlignment="1">
      <alignment horizontal="center" vertical="center"/>
    </xf>
    <xf numFmtId="178" fontId="10" fillId="0" borderId="0" xfId="3" applyNumberFormat="1" applyFont="1" applyFill="1" applyAlignment="1">
      <alignment horizontal="center" vertical="center" wrapText="1"/>
    </xf>
    <xf numFmtId="178" fontId="10" fillId="0" borderId="1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/>
    </xf>
    <xf numFmtId="178" fontId="11" fillId="0" borderId="0" xfId="3" applyNumberFormat="1" applyFont="1" applyFill="1"/>
    <xf numFmtId="178" fontId="13" fillId="0" borderId="1" xfId="3" applyNumberFormat="1" applyFont="1" applyFill="1" applyBorder="1" applyAlignment="1">
      <alignment horizontal="center" vertical="center"/>
    </xf>
    <xf numFmtId="178" fontId="13" fillId="0" borderId="12" xfId="3" applyNumberFormat="1" applyFont="1" applyFill="1" applyBorder="1" applyAlignment="1">
      <alignment horizontal="center" vertical="center"/>
    </xf>
    <xf numFmtId="178" fontId="13" fillId="0" borderId="13" xfId="3" applyNumberFormat="1" applyFont="1" applyFill="1" applyBorder="1" applyAlignment="1">
      <alignment horizontal="center" vertical="center"/>
    </xf>
    <xf numFmtId="178" fontId="13" fillId="0" borderId="2" xfId="3" applyNumberFormat="1" applyFont="1" applyFill="1" applyBorder="1" applyAlignment="1">
      <alignment horizontal="center" vertical="center" wrapText="1"/>
    </xf>
    <xf numFmtId="178" fontId="10" fillId="0" borderId="0" xfId="3" applyNumberFormat="1" applyFont="1" applyFill="1" applyBorder="1" applyAlignment="1">
      <alignment horizontal="center" vertical="center"/>
    </xf>
    <xf numFmtId="178" fontId="10" fillId="0" borderId="1" xfId="3" applyNumberFormat="1" applyFont="1" applyFill="1" applyBorder="1" applyAlignment="1">
      <alignment horizontal="center" vertical="center"/>
    </xf>
    <xf numFmtId="178" fontId="13" fillId="3" borderId="1" xfId="3" applyNumberFormat="1" applyFont="1" applyFill="1" applyBorder="1" applyAlignment="1">
      <alignment horizontal="center" vertical="center"/>
    </xf>
    <xf numFmtId="178" fontId="13" fillId="0" borderId="11" xfId="3" applyNumberFormat="1" applyFont="1" applyFill="1" applyBorder="1" applyAlignment="1">
      <alignment horizontal="center" vertical="center"/>
    </xf>
    <xf numFmtId="178" fontId="13" fillId="0" borderId="14" xfId="3" applyNumberFormat="1" applyFont="1" applyFill="1" applyBorder="1" applyAlignment="1">
      <alignment horizontal="center" vertical="center"/>
    </xf>
    <xf numFmtId="178" fontId="10" fillId="0" borderId="0" xfId="3" applyNumberFormat="1" applyFont="1" applyFill="1" applyAlignment="1">
      <alignment horizontal="center"/>
    </xf>
    <xf numFmtId="0" fontId="10" fillId="0" borderId="17" xfId="3" applyFont="1" applyFill="1" applyBorder="1" applyAlignment="1">
      <alignment horizontal="center" vertical="center" wrapText="1"/>
    </xf>
    <xf numFmtId="176" fontId="10" fillId="0" borderId="18" xfId="3" applyNumberFormat="1" applyFont="1" applyFill="1" applyBorder="1" applyAlignment="1">
      <alignment horizontal="center" vertical="center"/>
    </xf>
    <xf numFmtId="178" fontId="10" fillId="3" borderId="1" xfId="3" applyNumberFormat="1" applyFont="1" applyFill="1" applyBorder="1" applyAlignment="1">
      <alignment horizontal="center" vertical="center"/>
    </xf>
    <xf numFmtId="180" fontId="10" fillId="0" borderId="12" xfId="3" applyNumberFormat="1" applyFont="1" applyFill="1" applyBorder="1" applyAlignment="1">
      <alignment vertical="center"/>
    </xf>
    <xf numFmtId="178" fontId="10" fillId="0" borderId="13" xfId="3" applyNumberFormat="1" applyFont="1" applyFill="1" applyBorder="1" applyAlignment="1">
      <alignment horizontal="center" vertical="center"/>
    </xf>
    <xf numFmtId="180" fontId="10" fillId="0" borderId="19" xfId="3" applyNumberFormat="1" applyFont="1" applyFill="1" applyBorder="1" applyAlignment="1">
      <alignment vertical="center"/>
    </xf>
    <xf numFmtId="178" fontId="11" fillId="0" borderId="20" xfId="3" applyNumberFormat="1" applyFont="1" applyFill="1" applyBorder="1" applyAlignment="1">
      <alignment vertical="center"/>
    </xf>
    <xf numFmtId="178" fontId="10" fillId="0" borderId="21" xfId="3" applyNumberFormat="1" applyFont="1" applyFill="1" applyBorder="1" applyAlignment="1">
      <alignment horizontal="center" vertical="center" wrapText="1"/>
    </xf>
    <xf numFmtId="178" fontId="14" fillId="0" borderId="1" xfId="3" applyNumberFormat="1" applyFont="1" applyFill="1" applyBorder="1" applyAlignment="1">
      <alignment horizontal="center" vertical="center"/>
    </xf>
    <xf numFmtId="178" fontId="10" fillId="0" borderId="1" xfId="3" applyNumberFormat="1" applyFont="1" applyFill="1" applyBorder="1" applyAlignment="1">
      <alignment horizontal="center" vertical="center" shrinkToFit="1"/>
    </xf>
    <xf numFmtId="178" fontId="10" fillId="0" borderId="12" xfId="3" applyNumberFormat="1" applyFont="1" applyFill="1" applyBorder="1" applyAlignment="1">
      <alignment horizontal="right" vertical="center"/>
    </xf>
    <xf numFmtId="178" fontId="14" fillId="0" borderId="19" xfId="3" applyNumberFormat="1" applyFont="1" applyFill="1" applyBorder="1" applyAlignment="1">
      <alignment horizontal="left" vertical="center"/>
    </xf>
    <xf numFmtId="178" fontId="10" fillId="0" borderId="14" xfId="3" applyNumberFormat="1" applyFont="1" applyFill="1" applyBorder="1" applyAlignment="1">
      <alignment horizontal="center"/>
    </xf>
    <xf numFmtId="176" fontId="15" fillId="0" borderId="0" xfId="3" applyNumberFormat="1" applyFont="1" applyFill="1"/>
    <xf numFmtId="178" fontId="11" fillId="0" borderId="22" xfId="3" applyNumberFormat="1" applyFont="1" applyFill="1" applyBorder="1" applyAlignment="1">
      <alignment vertical="center"/>
    </xf>
    <xf numFmtId="178" fontId="14" fillId="0" borderId="1" xfId="3" applyNumberFormat="1" applyFont="1" applyFill="1" applyBorder="1" applyAlignment="1">
      <alignment horizontal="center" vertical="center" shrinkToFit="1"/>
    </xf>
    <xf numFmtId="178" fontId="10" fillId="3" borderId="18" xfId="3" applyNumberFormat="1" applyFont="1" applyFill="1" applyBorder="1" applyAlignment="1">
      <alignment horizontal="center" vertical="center" wrapText="1"/>
    </xf>
    <xf numFmtId="178" fontId="10" fillId="0" borderId="18" xfId="3" applyNumberFormat="1" applyFont="1" applyFill="1" applyBorder="1" applyAlignment="1">
      <alignment horizontal="center" vertical="center" wrapText="1"/>
    </xf>
    <xf numFmtId="178" fontId="10" fillId="0" borderId="12" xfId="3" applyNumberFormat="1" applyFont="1" applyFill="1" applyBorder="1" applyAlignment="1">
      <alignment vertical="center"/>
    </xf>
    <xf numFmtId="178" fontId="10" fillId="0" borderId="19" xfId="3" applyNumberFormat="1" applyFont="1" applyFill="1" applyBorder="1" applyAlignment="1">
      <alignment vertical="center"/>
    </xf>
    <xf numFmtId="178" fontId="11" fillId="0" borderId="23" xfId="3" applyNumberFormat="1" applyFont="1" applyFill="1" applyBorder="1" applyAlignment="1">
      <alignment vertical="center"/>
    </xf>
    <xf numFmtId="181" fontId="10" fillId="0" borderId="11" xfId="3" applyNumberFormat="1" applyFont="1" applyFill="1" applyBorder="1" applyAlignment="1">
      <alignment horizontal="center" vertical="center"/>
    </xf>
    <xf numFmtId="178" fontId="10" fillId="0" borderId="18" xfId="3" applyNumberFormat="1" applyFont="1" applyFill="1" applyBorder="1" applyAlignment="1">
      <alignment horizontal="center" vertical="center"/>
    </xf>
    <xf numFmtId="178" fontId="10" fillId="0" borderId="18" xfId="3" applyNumberFormat="1" applyFont="1" applyFill="1" applyBorder="1" applyAlignment="1">
      <alignment horizontal="center" vertical="center" shrinkToFit="1"/>
    </xf>
    <xf numFmtId="178" fontId="10" fillId="0" borderId="24" xfId="3" applyNumberFormat="1" applyFont="1" applyFill="1" applyBorder="1" applyAlignment="1">
      <alignment horizontal="right" vertical="center"/>
    </xf>
    <xf numFmtId="178" fontId="10" fillId="0" borderId="25" xfId="3" applyNumberFormat="1" applyFont="1" applyFill="1" applyBorder="1" applyAlignment="1">
      <alignment horizontal="center" vertical="center"/>
    </xf>
    <xf numFmtId="178" fontId="10" fillId="0" borderId="2" xfId="3" applyNumberFormat="1" applyFont="1" applyFill="1" applyBorder="1" applyAlignment="1">
      <alignment horizontal="center" vertical="center"/>
    </xf>
    <xf numFmtId="178" fontId="10" fillId="0" borderId="14" xfId="3" applyNumberFormat="1" applyFont="1" applyFill="1" applyBorder="1" applyAlignment="1">
      <alignment horizontal="left" vertical="center"/>
    </xf>
    <xf numFmtId="178" fontId="10" fillId="0" borderId="19" xfId="3" applyNumberFormat="1" applyFont="1" applyFill="1" applyBorder="1" applyAlignment="1">
      <alignment horizontal="center" vertical="center"/>
    </xf>
    <xf numFmtId="178" fontId="10" fillId="0" borderId="19" xfId="3" applyNumberFormat="1" applyFont="1" applyFill="1" applyBorder="1" applyAlignment="1">
      <alignment horizontal="left" vertical="center"/>
    </xf>
    <xf numFmtId="178" fontId="10" fillId="0" borderId="27" xfId="3" applyNumberFormat="1" applyFont="1" applyFill="1" applyBorder="1" applyAlignment="1">
      <alignment horizontal="center" vertical="center"/>
    </xf>
    <xf numFmtId="178" fontId="10" fillId="0" borderId="28" xfId="3" applyNumberFormat="1" applyFont="1" applyFill="1" applyBorder="1" applyAlignment="1">
      <alignment vertical="center"/>
    </xf>
    <xf numFmtId="0" fontId="10" fillId="0" borderId="30" xfId="3" applyFont="1" applyFill="1" applyBorder="1" applyAlignment="1">
      <alignment horizontal="center" vertical="center" wrapText="1"/>
    </xf>
    <xf numFmtId="178" fontId="10" fillId="0" borderId="23" xfId="3" applyNumberFormat="1" applyFont="1" applyFill="1" applyBorder="1" applyAlignment="1">
      <alignment horizontal="center" vertical="center"/>
    </xf>
    <xf numFmtId="178" fontId="10" fillId="3" borderId="31" xfId="3" applyNumberFormat="1" applyFont="1" applyFill="1" applyBorder="1" applyAlignment="1">
      <alignment horizontal="center" vertical="center" wrapText="1"/>
    </xf>
    <xf numFmtId="178" fontId="10" fillId="0" borderId="31" xfId="3" applyNumberFormat="1" applyFont="1" applyFill="1" applyBorder="1" applyAlignment="1">
      <alignment horizontal="center" vertical="center" wrapText="1"/>
    </xf>
    <xf numFmtId="178" fontId="10" fillId="0" borderId="23" xfId="3" applyNumberFormat="1" applyFont="1" applyFill="1" applyBorder="1" applyAlignment="1">
      <alignment horizontal="center" vertical="center" shrinkToFit="1"/>
    </xf>
    <xf numFmtId="178" fontId="10" fillId="0" borderId="32" xfId="3" applyNumberFormat="1" applyFont="1" applyFill="1" applyBorder="1" applyAlignment="1">
      <alignment horizontal="right" vertical="center"/>
    </xf>
    <xf numFmtId="178" fontId="10" fillId="0" borderId="15" xfId="3" applyNumberFormat="1" applyFont="1" applyFill="1" applyBorder="1" applyAlignment="1">
      <alignment horizontal="center" vertical="center"/>
    </xf>
    <xf numFmtId="178" fontId="10" fillId="0" borderId="33" xfId="3" applyNumberFormat="1" applyFont="1" applyFill="1" applyBorder="1" applyAlignment="1">
      <alignment horizontal="left" vertical="center"/>
    </xf>
    <xf numFmtId="178" fontId="10" fillId="3" borderId="1" xfId="3" applyNumberFormat="1" applyFont="1" applyFill="1" applyBorder="1" applyAlignment="1">
      <alignment horizontal="center" vertical="center" shrinkToFit="1"/>
    </xf>
    <xf numFmtId="178" fontId="10" fillId="0" borderId="1" xfId="3" applyNumberFormat="1" applyFont="1" applyFill="1" applyBorder="1" applyAlignment="1">
      <alignment horizontal="left" vertical="center"/>
    </xf>
    <xf numFmtId="178" fontId="10" fillId="0" borderId="1" xfId="3" applyNumberFormat="1" applyFont="1" applyFill="1" applyBorder="1" applyAlignment="1">
      <alignment vertical="center"/>
    </xf>
    <xf numFmtId="182" fontId="11" fillId="0" borderId="0" xfId="3" applyNumberFormat="1" applyFont="1" applyFill="1"/>
    <xf numFmtId="0" fontId="11" fillId="0" borderId="0" xfId="3" applyFont="1" applyFill="1"/>
    <xf numFmtId="176" fontId="11" fillId="0" borderId="1" xfId="3" applyNumberFormat="1" applyFont="1" applyFill="1" applyBorder="1"/>
    <xf numFmtId="178" fontId="10" fillId="0" borderId="20" xfId="3" applyNumberFormat="1" applyFont="1" applyFill="1" applyBorder="1" applyAlignment="1">
      <alignment horizontal="center" vertical="center"/>
    </xf>
    <xf numFmtId="178" fontId="10" fillId="3" borderId="34" xfId="3" applyNumberFormat="1" applyFont="1" applyFill="1" applyBorder="1" applyAlignment="1">
      <alignment horizontal="center" vertical="center" wrapText="1"/>
    </xf>
    <xf numFmtId="0" fontId="13" fillId="0" borderId="14" xfId="3" applyFont="1" applyFill="1" applyBorder="1" applyAlignment="1">
      <alignment horizontal="center" vertical="center"/>
    </xf>
    <xf numFmtId="183" fontId="11" fillId="0" borderId="4" xfId="3" applyNumberFormat="1" applyFont="1" applyFill="1" applyBorder="1"/>
    <xf numFmtId="183" fontId="11" fillId="0" borderId="5" xfId="3" applyNumberFormat="1" applyFont="1" applyFill="1" applyBorder="1"/>
    <xf numFmtId="0" fontId="11" fillId="0" borderId="5" xfId="3" applyFont="1" applyFill="1" applyBorder="1" applyAlignment="1">
      <alignment horizontal="center" vertical="center"/>
    </xf>
    <xf numFmtId="0" fontId="11" fillId="0" borderId="5" xfId="3" applyFont="1" applyFill="1" applyBorder="1"/>
    <xf numFmtId="183" fontId="11" fillId="0" borderId="20" xfId="3" applyNumberFormat="1" applyFont="1" applyFill="1" applyBorder="1"/>
    <xf numFmtId="0" fontId="11" fillId="0" borderId="20" xfId="3" applyFont="1" applyFill="1" applyBorder="1"/>
    <xf numFmtId="176" fontId="11" fillId="0" borderId="20" xfId="3" applyNumberFormat="1" applyFont="1" applyFill="1" applyBorder="1"/>
    <xf numFmtId="178" fontId="11" fillId="0" borderId="20" xfId="3" applyNumberFormat="1" applyFont="1" applyFill="1" applyBorder="1"/>
    <xf numFmtId="0" fontId="11" fillId="0" borderId="35" xfId="3" applyFont="1" applyFill="1" applyBorder="1"/>
    <xf numFmtId="0" fontId="11" fillId="0" borderId="1" xfId="3" applyFont="1" applyFill="1" applyBorder="1"/>
    <xf numFmtId="178" fontId="11" fillId="0" borderId="1" xfId="3" applyNumberFormat="1" applyFont="1" applyFill="1" applyBorder="1"/>
    <xf numFmtId="178" fontId="10" fillId="0" borderId="11" xfId="3" applyNumberFormat="1" applyFont="1" applyFill="1" applyBorder="1" applyAlignment="1">
      <alignment horizontal="center" vertical="center"/>
    </xf>
    <xf numFmtId="178" fontId="10" fillId="0" borderId="1" xfId="3" applyNumberFormat="1" applyFont="1" applyFill="1" applyBorder="1" applyAlignment="1">
      <alignment horizontal="right" vertical="center"/>
    </xf>
    <xf numFmtId="178" fontId="14" fillId="0" borderId="1" xfId="3" applyNumberFormat="1" applyFont="1" applyFill="1" applyBorder="1" applyAlignment="1">
      <alignment vertical="top" wrapText="1"/>
    </xf>
    <xf numFmtId="178" fontId="14" fillId="3" borderId="1" xfId="3" applyNumberFormat="1" applyFont="1" applyFill="1" applyBorder="1" applyAlignment="1">
      <alignment vertical="top" wrapText="1"/>
    </xf>
    <xf numFmtId="178" fontId="10" fillId="3" borderId="1" xfId="3" applyNumberFormat="1" applyFont="1" applyFill="1" applyBorder="1" applyAlignment="1">
      <alignment horizontal="right" vertical="center"/>
    </xf>
    <xf numFmtId="178" fontId="14" fillId="0" borderId="1" xfId="3" applyNumberFormat="1" applyFont="1" applyFill="1" applyBorder="1" applyAlignment="1">
      <alignment vertical="center" wrapText="1"/>
    </xf>
    <xf numFmtId="178" fontId="10" fillId="0" borderId="12" xfId="3" applyNumberFormat="1" applyFont="1" applyFill="1" applyBorder="1" applyAlignment="1">
      <alignment horizontal="left" vertical="center"/>
    </xf>
    <xf numFmtId="178" fontId="14" fillId="3" borderId="1" xfId="3" applyNumberFormat="1" applyFont="1" applyFill="1" applyBorder="1" applyAlignment="1">
      <alignment vertical="center" wrapText="1"/>
    </xf>
    <xf numFmtId="178" fontId="10" fillId="3" borderId="1" xfId="3" applyNumberFormat="1" applyFont="1" applyFill="1" applyBorder="1" applyAlignment="1">
      <alignment vertical="center"/>
    </xf>
    <xf numFmtId="179" fontId="10" fillId="0" borderId="0" xfId="3" applyNumberFormat="1" applyFont="1" applyFill="1" applyBorder="1" applyAlignment="1">
      <alignment horizontal="center" vertical="center"/>
    </xf>
    <xf numFmtId="178" fontId="10" fillId="0" borderId="2" xfId="3" applyNumberFormat="1" applyFont="1" applyFill="1" applyBorder="1" applyAlignment="1">
      <alignment horizontal="left" vertical="center"/>
    </xf>
    <xf numFmtId="178" fontId="10" fillId="0" borderId="38" xfId="3" applyNumberFormat="1" applyFont="1" applyFill="1" applyBorder="1" applyAlignment="1">
      <alignment horizontal="center" vertical="center"/>
    </xf>
    <xf numFmtId="178" fontId="10" fillId="3" borderId="23" xfId="3" applyNumberFormat="1" applyFont="1" applyFill="1" applyBorder="1" applyAlignment="1">
      <alignment horizontal="center" vertical="center"/>
    </xf>
    <xf numFmtId="178" fontId="10" fillId="0" borderId="39" xfId="3" applyNumberFormat="1" applyFont="1" applyFill="1" applyBorder="1" applyAlignment="1">
      <alignment horizontal="center"/>
    </xf>
    <xf numFmtId="178" fontId="10" fillId="0" borderId="40" xfId="3" applyNumberFormat="1" applyFont="1" applyFill="1" applyBorder="1" applyAlignment="1">
      <alignment horizontal="center" vertical="center"/>
    </xf>
    <xf numFmtId="178" fontId="10" fillId="0" borderId="41" xfId="3" applyNumberFormat="1" applyFont="1" applyFill="1" applyBorder="1" applyAlignment="1">
      <alignment horizontal="center" vertical="center"/>
    </xf>
    <xf numFmtId="178" fontId="10" fillId="3" borderId="41" xfId="3" applyNumberFormat="1" applyFont="1" applyFill="1" applyBorder="1" applyAlignment="1">
      <alignment horizontal="center" vertical="center"/>
    </xf>
    <xf numFmtId="178" fontId="10" fillId="0" borderId="42" xfId="3" applyNumberFormat="1" applyFont="1" applyFill="1" applyBorder="1" applyAlignment="1">
      <alignment horizontal="right" vertical="center"/>
    </xf>
    <xf numFmtId="178" fontId="10" fillId="0" borderId="28" xfId="3" applyNumberFormat="1" applyFont="1" applyFill="1" applyBorder="1" applyAlignment="1">
      <alignment horizontal="left" vertical="center"/>
    </xf>
    <xf numFmtId="178" fontId="10" fillId="0" borderId="29" xfId="3" applyNumberFormat="1" applyFont="1" applyFill="1" applyBorder="1" applyAlignment="1">
      <alignment horizontal="center"/>
    </xf>
    <xf numFmtId="0" fontId="16" fillId="0" borderId="0" xfId="3" applyFont="1" applyFill="1" applyBorder="1" applyAlignment="1">
      <alignment vertical="center"/>
    </xf>
    <xf numFmtId="0" fontId="16" fillId="3" borderId="0" xfId="3" applyFont="1" applyFill="1" applyBorder="1" applyAlignment="1">
      <alignment vertical="center"/>
    </xf>
    <xf numFmtId="0" fontId="16" fillId="0" borderId="9" xfId="3" applyFont="1" applyFill="1" applyBorder="1" applyAlignment="1">
      <alignment vertical="center"/>
    </xf>
    <xf numFmtId="178" fontId="17" fillId="0" borderId="0" xfId="3" applyNumberFormat="1" applyFont="1" applyFill="1" applyAlignment="1">
      <alignment vertical="center"/>
    </xf>
    <xf numFmtId="178" fontId="17" fillId="0" borderId="0" xfId="3" applyNumberFormat="1" applyFont="1" applyFill="1" applyAlignment="1">
      <alignment horizontal="center" vertical="center"/>
    </xf>
    <xf numFmtId="178" fontId="11" fillId="0" borderId="0" xfId="3" applyNumberFormat="1" applyFont="1" applyFill="1" applyAlignment="1">
      <alignment vertical="center"/>
    </xf>
    <xf numFmtId="180" fontId="11" fillId="0" borderId="0" xfId="3" applyNumberFormat="1" applyFont="1" applyFill="1"/>
    <xf numFmtId="184" fontId="11" fillId="0" borderId="0" xfId="3" applyNumberFormat="1" applyFont="1" applyFill="1"/>
    <xf numFmtId="178" fontId="11" fillId="3" borderId="0" xfId="3" applyNumberFormat="1" applyFont="1" applyFill="1"/>
    <xf numFmtId="178" fontId="18" fillId="0" borderId="0" xfId="3" applyNumberFormat="1" applyFont="1" applyFill="1"/>
    <xf numFmtId="180" fontId="11" fillId="3" borderId="0" xfId="3" applyNumberFormat="1" applyFont="1" applyFill="1"/>
    <xf numFmtId="0" fontId="10" fillId="0" borderId="43" xfId="3" applyFont="1" applyFill="1" applyBorder="1" applyAlignment="1">
      <alignment horizontal="center" vertical="center" wrapText="1"/>
    </xf>
    <xf numFmtId="178" fontId="10" fillId="0" borderId="44" xfId="3" applyNumberFormat="1" applyFont="1" applyFill="1" applyBorder="1" applyAlignment="1">
      <alignment horizontal="center" vertical="center" wrapText="1"/>
    </xf>
    <xf numFmtId="178" fontId="10" fillId="0" borderId="41" xfId="3" applyNumberFormat="1" applyFont="1" applyFill="1" applyBorder="1" applyAlignment="1">
      <alignment horizontal="center" vertical="center" shrinkToFit="1"/>
    </xf>
    <xf numFmtId="178" fontId="10" fillId="0" borderId="3" xfId="3" applyNumberFormat="1" applyFont="1" applyFill="1" applyBorder="1" applyAlignment="1">
      <alignment horizontal="center" vertical="center"/>
    </xf>
    <xf numFmtId="178" fontId="10" fillId="0" borderId="45" xfId="3" applyNumberFormat="1" applyFont="1" applyFill="1" applyBorder="1" applyAlignment="1">
      <alignment horizontal="left" vertical="center"/>
    </xf>
    <xf numFmtId="0" fontId="10" fillId="0" borderId="46" xfId="3" applyFont="1" applyFill="1" applyBorder="1" applyAlignment="1">
      <alignment horizontal="center" vertical="center" wrapText="1"/>
    </xf>
    <xf numFmtId="178" fontId="10" fillId="0" borderId="47" xfId="3" applyNumberFormat="1" applyFont="1" applyFill="1" applyBorder="1" applyAlignment="1">
      <alignment horizontal="center" vertical="center" wrapText="1"/>
    </xf>
    <xf numFmtId="0" fontId="21" fillId="3" borderId="0" xfId="4" applyFont="1" applyFill="1"/>
    <xf numFmtId="0" fontId="19" fillId="3" borderId="0" xfId="4" applyFont="1" applyFill="1" applyAlignment="1">
      <alignment horizontal="center"/>
    </xf>
    <xf numFmtId="0" fontId="21" fillId="3" borderId="0" xfId="4" applyFont="1" applyFill="1" applyAlignment="1">
      <alignment vertical="center"/>
    </xf>
    <xf numFmtId="0" fontId="21" fillId="3" borderId="3" xfId="4" applyFont="1" applyFill="1" applyBorder="1" applyAlignment="1">
      <alignment vertical="center"/>
    </xf>
    <xf numFmtId="0" fontId="24" fillId="3" borderId="3" xfId="4" applyFont="1" applyFill="1" applyBorder="1" applyAlignment="1">
      <alignment vertical="center"/>
    </xf>
    <xf numFmtId="0" fontId="25" fillId="3" borderId="0" xfId="4" applyFont="1" applyFill="1"/>
    <xf numFmtId="0" fontId="25" fillId="3" borderId="49" xfId="4" applyFont="1" applyFill="1" applyBorder="1"/>
    <xf numFmtId="0" fontId="25" fillId="3" borderId="0" xfId="4" applyFont="1" applyFill="1" applyBorder="1"/>
    <xf numFmtId="0" fontId="26" fillId="3" borderId="1" xfId="4" applyFont="1" applyFill="1" applyBorder="1" applyAlignment="1">
      <alignment horizontal="center" vertical="center" wrapText="1"/>
    </xf>
    <xf numFmtId="0" fontId="27" fillId="3" borderId="0" xfId="4" applyFont="1" applyFill="1"/>
    <xf numFmtId="0" fontId="28" fillId="3" borderId="11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9" fillId="3" borderId="50" xfId="4" applyFont="1" applyFill="1" applyBorder="1" applyAlignment="1">
      <alignment horizontal="center" wrapText="1"/>
    </xf>
    <xf numFmtId="0" fontId="28" fillId="3" borderId="12" xfId="4" applyFont="1" applyFill="1" applyBorder="1" applyAlignment="1">
      <alignment horizontal="center" vertical="center"/>
    </xf>
    <xf numFmtId="0" fontId="28" fillId="3" borderId="19" xfId="4" applyFont="1" applyFill="1" applyBorder="1" applyAlignment="1">
      <alignment horizontal="center" vertical="center" wrapText="1"/>
    </xf>
    <xf numFmtId="0" fontId="28" fillId="3" borderId="0" xfId="4" applyFont="1" applyFill="1" applyAlignment="1">
      <alignment horizontal="center" vertical="center"/>
    </xf>
    <xf numFmtId="0" fontId="27" fillId="3" borderId="11" xfId="4" applyFont="1" applyFill="1" applyBorder="1" applyAlignment="1">
      <alignment horizontal="center" vertical="center"/>
    </xf>
    <xf numFmtId="0" fontId="27" fillId="3" borderId="1" xfId="4" applyFont="1" applyFill="1" applyBorder="1" applyAlignment="1">
      <alignment horizontal="center" vertical="center"/>
    </xf>
    <xf numFmtId="0" fontId="27" fillId="3" borderId="1" xfId="4" applyFont="1" applyFill="1" applyBorder="1" applyAlignment="1">
      <alignment horizontal="center" vertical="center" wrapText="1"/>
    </xf>
    <xf numFmtId="185" fontId="27" fillId="3" borderId="1" xfId="4" applyNumberFormat="1" applyFont="1" applyFill="1" applyBorder="1" applyAlignment="1">
      <alignment horizontal="center" vertical="center" wrapText="1"/>
    </xf>
    <xf numFmtId="0" fontId="27" fillId="3" borderId="19" xfId="4" applyFont="1" applyFill="1" applyBorder="1" applyAlignment="1">
      <alignment horizontal="center" vertical="center" wrapText="1"/>
    </xf>
    <xf numFmtId="0" fontId="30" fillId="3" borderId="1" xfId="4" applyFont="1" applyFill="1" applyBorder="1" applyAlignment="1">
      <alignment horizontal="center" vertical="center" wrapText="1"/>
    </xf>
    <xf numFmtId="0" fontId="27" fillId="3" borderId="14" xfId="4" applyFont="1" applyFill="1" applyBorder="1" applyAlignment="1">
      <alignment horizontal="center" vertical="center" wrapText="1"/>
    </xf>
    <xf numFmtId="176" fontId="27" fillId="3" borderId="1" xfId="4" applyNumberFormat="1" applyFont="1" applyFill="1" applyBorder="1" applyAlignment="1">
      <alignment horizontal="center" vertical="center" wrapText="1"/>
    </xf>
    <xf numFmtId="0" fontId="28" fillId="3" borderId="1" xfId="4" applyFont="1" applyFill="1" applyBorder="1" applyAlignment="1">
      <alignment horizontal="center" vertical="center"/>
    </xf>
    <xf numFmtId="185" fontId="28" fillId="3" borderId="1" xfId="4" applyNumberFormat="1" applyFont="1" applyFill="1" applyBorder="1" applyAlignment="1">
      <alignment horizontal="center" vertical="center" wrapText="1"/>
    </xf>
    <xf numFmtId="0" fontId="30" fillId="3" borderId="14" xfId="4" applyFont="1" applyFill="1" applyBorder="1" applyAlignment="1">
      <alignment horizontal="center" vertical="center" wrapText="1"/>
    </xf>
    <xf numFmtId="0" fontId="27" fillId="3" borderId="51" xfId="4" applyFont="1" applyFill="1" applyBorder="1" applyAlignment="1">
      <alignment horizontal="center" vertical="center"/>
    </xf>
    <xf numFmtId="0" fontId="28" fillId="3" borderId="26" xfId="4" applyFont="1" applyFill="1" applyBorder="1" applyAlignment="1">
      <alignment horizontal="center" vertical="center" wrapText="1"/>
    </xf>
    <xf numFmtId="0" fontId="30" fillId="3" borderId="29" xfId="4" applyFont="1" applyFill="1" applyBorder="1" applyAlignment="1">
      <alignment horizontal="center" vertical="center" wrapText="1"/>
    </xf>
    <xf numFmtId="0" fontId="31" fillId="3" borderId="0" xfId="4" applyFont="1" applyFill="1" applyBorder="1" applyAlignment="1">
      <alignment vertical="center"/>
    </xf>
    <xf numFmtId="0" fontId="31" fillId="3" borderId="9" xfId="4" applyFont="1" applyFill="1" applyBorder="1" applyAlignment="1">
      <alignment vertical="center"/>
    </xf>
    <xf numFmtId="178" fontId="11" fillId="3" borderId="0" xfId="4" applyNumberFormat="1" applyFont="1" applyFill="1" applyAlignment="1">
      <alignment vertical="center"/>
    </xf>
    <xf numFmtId="178" fontId="11" fillId="3" borderId="0" xfId="4" applyNumberFormat="1" applyFont="1" applyFill="1" applyAlignment="1">
      <alignment horizontal="center" vertical="center"/>
    </xf>
    <xf numFmtId="180" fontId="11" fillId="3" borderId="0" xfId="4" applyNumberFormat="1" applyFont="1" applyFill="1"/>
    <xf numFmtId="178" fontId="11" fillId="3" borderId="0" xfId="4" applyNumberFormat="1" applyFont="1" applyFill="1"/>
    <xf numFmtId="0" fontId="21" fillId="3" borderId="49" xfId="4" applyFont="1" applyFill="1" applyBorder="1"/>
    <xf numFmtId="0" fontId="21" fillId="3" borderId="0" xfId="4" applyFont="1" applyFill="1" applyBorder="1"/>
    <xf numFmtId="0" fontId="26" fillId="3" borderId="11" xfId="4" applyFont="1" applyFill="1" applyBorder="1" applyAlignment="1">
      <alignment horizontal="center" vertical="center"/>
    </xf>
    <xf numFmtId="0" fontId="32" fillId="3" borderId="50" xfId="4" applyFont="1" applyFill="1" applyBorder="1" applyAlignment="1">
      <alignment horizontal="center" wrapText="1"/>
    </xf>
    <xf numFmtId="0" fontId="33" fillId="3" borderId="1" xfId="4" applyFont="1" applyFill="1" applyBorder="1" applyAlignment="1">
      <alignment horizontal="center" vertical="center"/>
    </xf>
    <xf numFmtId="0" fontId="26" fillId="3" borderId="19" xfId="4" applyFont="1" applyFill="1" applyBorder="1" applyAlignment="1">
      <alignment horizontal="center" vertical="center" wrapText="1"/>
    </xf>
    <xf numFmtId="0" fontId="19" fillId="3" borderId="0" xfId="4" applyFont="1" applyFill="1" applyAlignment="1">
      <alignment horizontal="center" vertical="center"/>
    </xf>
    <xf numFmtId="0" fontId="34" fillId="3" borderId="11" xfId="4" applyFont="1" applyFill="1" applyBorder="1" applyAlignment="1">
      <alignment horizontal="center" vertical="center"/>
    </xf>
    <xf numFmtId="0" fontId="34" fillId="3" borderId="1" xfId="4" applyFont="1" applyFill="1" applyBorder="1" applyAlignment="1">
      <alignment horizontal="center" vertical="center"/>
    </xf>
    <xf numFmtId="0" fontId="34" fillId="3" borderId="1" xfId="4" applyFont="1" applyFill="1" applyBorder="1" applyAlignment="1">
      <alignment horizontal="center" vertical="center" wrapText="1"/>
    </xf>
    <xf numFmtId="185" fontId="34" fillId="3" borderId="1" xfId="4" applyNumberFormat="1" applyFont="1" applyFill="1" applyBorder="1" applyAlignment="1">
      <alignment horizontal="center" vertical="center" wrapText="1"/>
    </xf>
    <xf numFmtId="0" fontId="34" fillId="3" borderId="19" xfId="4" applyFont="1" applyFill="1" applyBorder="1" applyAlignment="1">
      <alignment horizontal="center" vertical="center" wrapText="1"/>
    </xf>
    <xf numFmtId="0" fontId="34" fillId="3" borderId="14" xfId="4" applyFont="1" applyFill="1" applyBorder="1" applyAlignment="1">
      <alignment horizontal="center" vertical="center" wrapText="1"/>
    </xf>
    <xf numFmtId="0" fontId="33" fillId="3" borderId="1" xfId="4" applyFont="1" applyFill="1" applyBorder="1" applyAlignment="1">
      <alignment horizontal="center" vertical="center" wrapText="1"/>
    </xf>
    <xf numFmtId="0" fontId="33" fillId="3" borderId="12" xfId="4" applyFont="1" applyFill="1" applyBorder="1" applyAlignment="1">
      <alignment horizontal="center" vertical="center"/>
    </xf>
    <xf numFmtId="0" fontId="33" fillId="3" borderId="19" xfId="4" applyFont="1" applyFill="1" applyBorder="1" applyAlignment="1">
      <alignment horizontal="center" vertical="center" wrapText="1"/>
    </xf>
    <xf numFmtId="0" fontId="34" fillId="3" borderId="50" xfId="4" applyFont="1" applyFill="1" applyBorder="1" applyAlignment="1">
      <alignment horizontal="center" vertical="center" wrapText="1"/>
    </xf>
    <xf numFmtId="0" fontId="35" fillId="3" borderId="1" xfId="4" applyFont="1" applyFill="1" applyBorder="1" applyAlignment="1">
      <alignment horizontal="center" vertical="center" wrapText="1"/>
    </xf>
    <xf numFmtId="176" fontId="34" fillId="3" borderId="1" xfId="4" applyNumberFormat="1" applyFont="1" applyFill="1" applyBorder="1" applyAlignment="1">
      <alignment horizontal="center" vertical="center" wrapText="1"/>
    </xf>
    <xf numFmtId="0" fontId="35" fillId="3" borderId="14" xfId="4" applyFont="1" applyFill="1" applyBorder="1" applyAlignment="1">
      <alignment horizontal="center" vertical="center" wrapText="1"/>
    </xf>
    <xf numFmtId="0" fontId="34" fillId="3" borderId="51" xfId="4" applyFont="1" applyFill="1" applyBorder="1" applyAlignment="1">
      <alignment horizontal="center" vertical="center"/>
    </xf>
    <xf numFmtId="0" fontId="33" fillId="3" borderId="26" xfId="4" applyFont="1" applyFill="1" applyBorder="1" applyAlignment="1">
      <alignment horizontal="center" vertical="center"/>
    </xf>
    <xf numFmtId="0" fontId="34" fillId="3" borderId="26" xfId="4" applyFont="1" applyFill="1" applyBorder="1" applyAlignment="1">
      <alignment horizontal="center" vertical="center" wrapText="1"/>
    </xf>
    <xf numFmtId="185" fontId="34" fillId="3" borderId="20" xfId="4" applyNumberFormat="1" applyFont="1" applyFill="1" applyBorder="1" applyAlignment="1">
      <alignment horizontal="center" vertical="center" wrapText="1"/>
    </xf>
    <xf numFmtId="0" fontId="34" fillId="3" borderId="52" xfId="4" applyFont="1" applyFill="1" applyBorder="1" applyAlignment="1">
      <alignment horizontal="center" vertical="center" wrapText="1"/>
    </xf>
    <xf numFmtId="0" fontId="34" fillId="3" borderId="20" xfId="4" applyFont="1" applyFill="1" applyBorder="1" applyAlignment="1">
      <alignment horizontal="center" vertical="center" wrapText="1"/>
    </xf>
    <xf numFmtId="0" fontId="34" fillId="3" borderId="29" xfId="4" applyFont="1" applyFill="1" applyBorder="1" applyAlignment="1">
      <alignment horizontal="center" vertical="center" wrapText="1"/>
    </xf>
    <xf numFmtId="0" fontId="26" fillId="3" borderId="0" xfId="4" applyFont="1" applyFill="1" applyBorder="1" applyAlignment="1">
      <alignment horizontal="center" vertical="center"/>
    </xf>
    <xf numFmtId="0" fontId="34" fillId="3" borderId="0" xfId="4" applyFont="1" applyFill="1" applyBorder="1" applyAlignment="1">
      <alignment horizontal="center" vertical="center" wrapText="1"/>
    </xf>
    <xf numFmtId="0" fontId="24" fillId="3" borderId="0" xfId="4" applyFont="1" applyFill="1" applyBorder="1" applyAlignment="1">
      <alignment horizontal="center" vertical="center" wrapText="1"/>
    </xf>
    <xf numFmtId="176" fontId="34" fillId="3" borderId="0" xfId="4" applyNumberFormat="1" applyFont="1" applyFill="1" applyBorder="1" applyAlignment="1">
      <alignment horizontal="center" vertical="center" wrapText="1"/>
    </xf>
    <xf numFmtId="0" fontId="35" fillId="3" borderId="0" xfId="4" applyFont="1" applyFill="1" applyBorder="1" applyAlignment="1">
      <alignment horizontal="center" vertical="center" wrapText="1"/>
    </xf>
    <xf numFmtId="0" fontId="19" fillId="3" borderId="0" xfId="4" applyFont="1" applyFill="1" applyBorder="1" applyAlignment="1">
      <alignment horizontal="center"/>
    </xf>
    <xf numFmtId="0" fontId="19" fillId="3" borderId="0" xfId="4" applyFont="1" applyFill="1" applyBorder="1"/>
    <xf numFmtId="0" fontId="26" fillId="3" borderId="0" xfId="4" applyFont="1" applyFill="1" applyBorder="1" applyAlignment="1">
      <alignment horizontal="center" vertical="center" wrapText="1"/>
    </xf>
    <xf numFmtId="0" fontId="32" fillId="3" borderId="0" xfId="4" applyFont="1" applyFill="1" applyBorder="1" applyAlignment="1">
      <alignment horizontal="center" wrapText="1"/>
    </xf>
    <xf numFmtId="186" fontId="0" fillId="0" borderId="0" xfId="0" applyNumberFormat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9" fillId="0" borderId="0" xfId="0" applyNumberFormat="1" applyFont="1" applyAlignment="1">
      <alignment horizontal="center" vertical="center" wrapText="1"/>
    </xf>
    <xf numFmtId="176" fontId="39" fillId="2" borderId="0" xfId="0" applyNumberFormat="1" applyFont="1" applyFill="1" applyAlignment="1">
      <alignment horizontal="center" vertical="center" wrapText="1"/>
    </xf>
    <xf numFmtId="176" fontId="39" fillId="0" borderId="0" xfId="0" applyNumberFormat="1" applyFont="1" applyFill="1" applyAlignment="1">
      <alignment horizontal="center" vertical="center" wrapText="1"/>
    </xf>
    <xf numFmtId="176" fontId="39" fillId="2" borderId="0" xfId="0" applyNumberFormat="1" applyFont="1" applyFill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176" fontId="39" fillId="0" borderId="0" xfId="0" applyNumberFormat="1" applyFont="1" applyFill="1" applyAlignment="1">
      <alignment horizontal="center" vertical="center"/>
    </xf>
    <xf numFmtId="177" fontId="39" fillId="2" borderId="0" xfId="0" applyNumberFormat="1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0" borderId="0" xfId="0" quotePrefix="1" applyFont="1" applyAlignment="1">
      <alignment horizontal="center" vertical="center"/>
    </xf>
    <xf numFmtId="0" fontId="39" fillId="0" borderId="0" xfId="0" quotePrefix="1" applyFont="1" applyFill="1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0" fontId="39" fillId="4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2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0" borderId="0" xfId="0" applyAlignment="1">
      <alignment horizontal="center" vertical="center" wrapText="1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left" vertical="center"/>
    </xf>
    <xf numFmtId="0" fontId="0" fillId="3" borderId="2" xfId="0" applyNumberFormat="1" applyFill="1" applyBorder="1" applyAlignment="1">
      <alignment horizontal="left" vertical="center"/>
    </xf>
    <xf numFmtId="188" fontId="0" fillId="0" borderId="12" xfId="0" applyNumberFormat="1" applyBorder="1" applyAlignment="1">
      <alignment horizontal="right" vertical="center"/>
    </xf>
    <xf numFmtId="188" fontId="0" fillId="3" borderId="12" xfId="0" applyNumberFormat="1" applyFill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89" fontId="0" fillId="0" borderId="1" xfId="0" applyNumberFormat="1" applyBorder="1" applyAlignment="1">
      <alignment horizontal="center" vertical="center"/>
    </xf>
    <xf numFmtId="189" fontId="0" fillId="3" borderId="1" xfId="0" applyNumberFormat="1" applyFill="1" applyBorder="1" applyAlignment="1">
      <alignment horizontal="center" vertical="center"/>
    </xf>
    <xf numFmtId="189" fontId="4" fillId="0" borderId="1" xfId="0" applyNumberFormat="1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51" xfId="0" applyBorder="1">
      <alignment vertical="center"/>
    </xf>
    <xf numFmtId="0" fontId="0" fillId="0" borderId="26" xfId="0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0" fillId="0" borderId="29" xfId="0" applyBorder="1">
      <alignment vertical="center"/>
    </xf>
    <xf numFmtId="0" fontId="0" fillId="0" borderId="23" xfId="0" applyBorder="1" applyAlignment="1">
      <alignment horizontal="center" vertical="center"/>
    </xf>
    <xf numFmtId="189" fontId="0" fillId="0" borderId="23" xfId="0" applyNumberFormat="1" applyBorder="1" applyAlignment="1">
      <alignment horizontal="center" vertical="center"/>
    </xf>
    <xf numFmtId="188" fontId="0" fillId="0" borderId="32" xfId="0" applyNumberFormat="1" applyBorder="1" applyAlignment="1">
      <alignment horizontal="right" vertical="center"/>
    </xf>
    <xf numFmtId="0" fontId="0" fillId="0" borderId="19" xfId="0" applyNumberFormat="1" applyBorder="1" applyAlignment="1">
      <alignment horizontal="left" vertical="center"/>
    </xf>
    <xf numFmtId="0" fontId="0" fillId="0" borderId="23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9" fontId="0" fillId="0" borderId="26" xfId="0" applyNumberFormat="1" applyBorder="1" applyAlignment="1">
      <alignment horizontal="center" vertical="center"/>
    </xf>
    <xf numFmtId="188" fontId="0" fillId="0" borderId="53" xfId="0" applyNumberFormat="1" applyBorder="1" applyAlignment="1">
      <alignment horizontal="right" vertical="center"/>
    </xf>
    <xf numFmtId="0" fontId="0" fillId="0" borderId="54" xfId="0" applyNumberFormat="1" applyBorder="1" applyAlignment="1">
      <alignment horizontal="left" vertical="center"/>
    </xf>
    <xf numFmtId="0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6" xfId="0" applyBorder="1">
      <alignment vertical="center"/>
    </xf>
    <xf numFmtId="190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7" borderId="0" xfId="0" applyFill="1">
      <alignment vertical="center"/>
    </xf>
    <xf numFmtId="0" fontId="46" fillId="0" borderId="0" xfId="0" applyFont="1">
      <alignment vertical="center"/>
    </xf>
    <xf numFmtId="179" fontId="10" fillId="0" borderId="0" xfId="3" applyNumberFormat="1" applyFont="1" applyFill="1" applyAlignment="1">
      <alignment vertical="center"/>
    </xf>
    <xf numFmtId="179" fontId="12" fillId="0" borderId="0" xfId="3" applyNumberFormat="1" applyFont="1" applyFill="1" applyAlignment="1">
      <alignment vertic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92" fontId="58" fillId="0" borderId="2" xfId="6" applyNumberFormat="1" applyFont="1" applyFill="1" applyBorder="1" applyAlignment="1">
      <alignment horizontal="left" vertical="center" shrinkToFit="1"/>
    </xf>
    <xf numFmtId="0" fontId="58" fillId="0" borderId="1" xfId="6" applyFont="1" applyFill="1" applyBorder="1" applyAlignment="1">
      <alignment horizontal="center" vertical="center"/>
    </xf>
    <xf numFmtId="0" fontId="58" fillId="0" borderId="1" xfId="6" applyFont="1" applyFill="1" applyBorder="1" applyAlignment="1">
      <alignment horizontal="center" vertical="center" wrapText="1"/>
    </xf>
    <xf numFmtId="177" fontId="58" fillId="0" borderId="1" xfId="6" applyNumberFormat="1" applyFont="1" applyFill="1" applyBorder="1" applyAlignment="1">
      <alignment horizontal="center" vertical="center" shrinkToFit="1"/>
    </xf>
    <xf numFmtId="185" fontId="58" fillId="0" borderId="1" xfId="6" applyNumberFormat="1" applyFont="1" applyFill="1" applyBorder="1" applyAlignment="1">
      <alignment horizontal="center" vertical="center" shrinkToFit="1"/>
    </xf>
    <xf numFmtId="176" fontId="58" fillId="0" borderId="1" xfId="6" applyNumberFormat="1" applyFont="1" applyFill="1" applyBorder="1" applyAlignment="1">
      <alignment horizontal="center" vertical="center" shrinkToFit="1"/>
    </xf>
    <xf numFmtId="43" fontId="59" fillId="0" borderId="2" xfId="7" applyFont="1" applyFill="1" applyBorder="1" applyAlignment="1">
      <alignment vertical="center" shrinkToFit="1"/>
    </xf>
    <xf numFmtId="43" fontId="59" fillId="0" borderId="2" xfId="7" applyFont="1" applyFill="1" applyBorder="1" applyAlignment="1">
      <alignment horizontal="center" vertical="center" shrinkToFit="1"/>
    </xf>
    <xf numFmtId="0" fontId="48" fillId="0" borderId="1" xfId="6" applyFont="1" applyFill="1" applyBorder="1"/>
    <xf numFmtId="0" fontId="49" fillId="0" borderId="1" xfId="6" applyNumberFormat="1" applyFont="1" applyFill="1" applyBorder="1" applyAlignment="1">
      <alignment horizontal="center" vertical="center"/>
    </xf>
    <xf numFmtId="0" fontId="49" fillId="0" borderId="20" xfId="6" applyNumberFormat="1" applyFont="1" applyFill="1" applyBorder="1" applyAlignment="1">
      <alignment horizontal="center" vertical="center"/>
    </xf>
    <xf numFmtId="0" fontId="50" fillId="0" borderId="20" xfId="6" applyNumberFormat="1" applyFont="1" applyFill="1" applyBorder="1" applyAlignment="1">
      <alignment horizontal="center" vertical="center"/>
    </xf>
    <xf numFmtId="0" fontId="48" fillId="0" borderId="0" xfId="6" applyFont="1" applyFill="1"/>
    <xf numFmtId="0" fontId="48" fillId="0" borderId="20" xfId="6" applyFont="1" applyFill="1" applyBorder="1"/>
    <xf numFmtId="0" fontId="50" fillId="0" borderId="1" xfId="6" applyNumberFormat="1" applyFont="1" applyFill="1" applyBorder="1" applyAlignment="1">
      <alignment horizontal="center" vertical="center"/>
    </xf>
    <xf numFmtId="0" fontId="54" fillId="0" borderId="0" xfId="6" applyFont="1" applyFill="1" applyBorder="1" applyAlignment="1">
      <alignment horizontal="left" vertical="center" shrinkToFit="1"/>
    </xf>
    <xf numFmtId="179" fontId="54" fillId="0" borderId="0" xfId="6" applyNumberFormat="1" applyFont="1" applyFill="1"/>
    <xf numFmtId="178" fontId="54" fillId="0" borderId="0" xfId="6" applyNumberFormat="1" applyFont="1" applyFill="1"/>
    <xf numFmtId="176" fontId="54" fillId="0" borderId="0" xfId="6" applyNumberFormat="1" applyFont="1" applyFill="1"/>
    <xf numFmtId="178" fontId="54" fillId="0" borderId="0" xfId="6" applyNumberFormat="1" applyFont="1" applyFill="1" applyBorder="1" applyAlignment="1"/>
    <xf numFmtId="178" fontId="54" fillId="0" borderId="0" xfId="6" applyNumberFormat="1" applyFont="1" applyFill="1" applyAlignment="1">
      <alignment horizontal="left"/>
    </xf>
    <xf numFmtId="0" fontId="55" fillId="0" borderId="1" xfId="6" applyFont="1" applyFill="1" applyBorder="1" applyAlignment="1">
      <alignment horizontal="center" vertical="center" wrapText="1"/>
    </xf>
    <xf numFmtId="179" fontId="55" fillId="0" borderId="1" xfId="6" applyNumberFormat="1" applyFont="1" applyFill="1" applyBorder="1" applyAlignment="1">
      <alignment horizontal="center" vertical="center" wrapText="1"/>
    </xf>
    <xf numFmtId="185" fontId="55" fillId="0" borderId="1" xfId="6" applyNumberFormat="1" applyFont="1" applyFill="1" applyBorder="1" applyAlignment="1">
      <alignment horizontal="center" vertical="center" wrapText="1"/>
    </xf>
    <xf numFmtId="178" fontId="55" fillId="0" borderId="1" xfId="6" applyNumberFormat="1" applyFont="1" applyFill="1" applyBorder="1" applyAlignment="1">
      <alignment horizontal="center" vertical="center" wrapText="1"/>
    </xf>
    <xf numFmtId="178" fontId="55" fillId="0" borderId="14" xfId="6" applyNumberFormat="1" applyFont="1" applyFill="1" applyBorder="1" applyAlignment="1">
      <alignment horizontal="center" vertical="center" wrapText="1"/>
    </xf>
    <xf numFmtId="0" fontId="58" fillId="0" borderId="1" xfId="6" applyNumberFormat="1" applyFont="1" applyFill="1" applyBorder="1" applyAlignment="1">
      <alignment horizontal="center" vertical="center" wrapText="1"/>
    </xf>
    <xf numFmtId="0" fontId="59" fillId="0" borderId="1" xfId="6" applyNumberFormat="1" applyFont="1" applyFill="1" applyBorder="1" applyAlignment="1">
      <alignment horizontal="center" vertical="center" wrapText="1"/>
    </xf>
    <xf numFmtId="0" fontId="58" fillId="0" borderId="60" xfId="6" applyFont="1" applyFill="1" applyBorder="1" applyAlignment="1">
      <alignment horizontal="right" vertical="center" shrinkToFit="1"/>
    </xf>
    <xf numFmtId="0" fontId="58" fillId="0" borderId="13" xfId="6" applyFont="1" applyFill="1" applyBorder="1" applyAlignment="1">
      <alignment horizontal="right" vertical="center" shrinkToFit="1"/>
    </xf>
    <xf numFmtId="0" fontId="58" fillId="0" borderId="2" xfId="6" applyFont="1" applyFill="1" applyBorder="1" applyAlignment="1">
      <alignment horizontal="left" vertical="center" shrinkToFit="1"/>
    </xf>
    <xf numFmtId="178" fontId="58" fillId="0" borderId="1" xfId="6" applyNumberFormat="1" applyFont="1" applyFill="1" applyBorder="1" applyAlignment="1">
      <alignment horizontal="center" vertical="center" shrinkToFit="1"/>
    </xf>
    <xf numFmtId="178" fontId="58" fillId="0" borderId="14" xfId="6" applyNumberFormat="1" applyFont="1" applyFill="1" applyBorder="1" applyAlignment="1">
      <alignment horizontal="left" vertical="center" shrinkToFit="1"/>
    </xf>
    <xf numFmtId="0" fontId="59" fillId="0" borderId="12" xfId="6" applyFont="1" applyFill="1" applyBorder="1" applyAlignment="1">
      <alignment vertical="center"/>
    </xf>
    <xf numFmtId="0" fontId="60" fillId="0" borderId="13" xfId="6" applyFont="1" applyFill="1" applyBorder="1" applyAlignment="1">
      <alignment vertical="center"/>
    </xf>
    <xf numFmtId="0" fontId="60" fillId="0" borderId="2" xfId="6" applyFont="1" applyFill="1" applyBorder="1" applyAlignment="1">
      <alignment vertical="center"/>
    </xf>
    <xf numFmtId="181" fontId="58" fillId="0" borderId="60" xfId="6" applyNumberFormat="1" applyFont="1" applyFill="1" applyBorder="1" applyAlignment="1">
      <alignment horizontal="right" vertical="center" shrinkToFit="1"/>
    </xf>
    <xf numFmtId="193" fontId="58" fillId="0" borderId="13" xfId="6" applyNumberFormat="1" applyFont="1" applyFill="1" applyBorder="1" applyAlignment="1">
      <alignment horizontal="right" vertical="center" shrinkToFit="1"/>
    </xf>
    <xf numFmtId="181" fontId="58" fillId="0" borderId="2" xfId="6" applyNumberFormat="1" applyFont="1" applyFill="1" applyBorder="1" applyAlignment="1">
      <alignment horizontal="left" vertical="center" shrinkToFit="1"/>
    </xf>
    <xf numFmtId="180" fontId="58" fillId="0" borderId="1" xfId="6" applyNumberFormat="1" applyFont="1" applyFill="1" applyBorder="1" applyAlignment="1">
      <alignment horizontal="center" vertical="center" wrapText="1"/>
    </xf>
    <xf numFmtId="185" fontId="58" fillId="0" borderId="1" xfId="6" applyNumberFormat="1" applyFont="1" applyFill="1" applyBorder="1" applyAlignment="1">
      <alignment horizontal="center"/>
    </xf>
    <xf numFmtId="0" fontId="59" fillId="0" borderId="13" xfId="6" applyFont="1" applyFill="1" applyBorder="1" applyAlignment="1">
      <alignment vertical="center"/>
    </xf>
    <xf numFmtId="0" fontId="59" fillId="0" borderId="2" xfId="6" applyFont="1" applyFill="1" applyBorder="1" applyAlignment="1">
      <alignment vertical="center"/>
    </xf>
    <xf numFmtId="194" fontId="58" fillId="0" borderId="60" xfId="6" applyNumberFormat="1" applyFont="1" applyFill="1" applyBorder="1" applyAlignment="1">
      <alignment horizontal="right" vertical="center" shrinkToFit="1"/>
    </xf>
    <xf numFmtId="194" fontId="58" fillId="0" borderId="2" xfId="6" applyNumberFormat="1" applyFont="1" applyFill="1" applyBorder="1" applyAlignment="1">
      <alignment horizontal="left" vertical="center" shrinkToFit="1"/>
    </xf>
    <xf numFmtId="176" fontId="59" fillId="0" borderId="1" xfId="6" applyNumberFormat="1" applyFont="1" applyFill="1" applyBorder="1" applyAlignment="1">
      <alignment horizontal="center" vertical="center"/>
    </xf>
    <xf numFmtId="185" fontId="59" fillId="0" borderId="1" xfId="6" applyNumberFormat="1" applyFont="1" applyFill="1" applyBorder="1" applyAlignment="1">
      <alignment horizontal="center" vertical="center"/>
    </xf>
    <xf numFmtId="178" fontId="48" fillId="0" borderId="14" xfId="6" applyNumberFormat="1" applyFont="1" applyFill="1" applyBorder="1" applyAlignment="1">
      <alignment horizontal="left"/>
    </xf>
    <xf numFmtId="0" fontId="58" fillId="0" borderId="59" xfId="6" applyFont="1" applyFill="1" applyBorder="1" applyAlignment="1">
      <alignment horizontal="right" vertical="center" shrinkToFit="1"/>
    </xf>
    <xf numFmtId="0" fontId="58" fillId="0" borderId="15" xfId="6" applyFont="1" applyFill="1" applyBorder="1" applyAlignment="1">
      <alignment horizontal="right" vertical="center" shrinkToFit="1"/>
    </xf>
    <xf numFmtId="0" fontId="58" fillId="0" borderId="19" xfId="6" applyFont="1" applyFill="1" applyBorder="1" applyAlignment="1">
      <alignment horizontal="left" vertical="center" shrinkToFit="1"/>
    </xf>
    <xf numFmtId="177" fontId="58" fillId="0" borderId="23" xfId="6" applyNumberFormat="1" applyFont="1" applyFill="1" applyBorder="1" applyAlignment="1">
      <alignment horizontal="center" vertical="center" shrinkToFit="1"/>
    </xf>
    <xf numFmtId="185" fontId="58" fillId="0" borderId="23" xfId="6" applyNumberFormat="1" applyFont="1" applyFill="1" applyBorder="1" applyAlignment="1">
      <alignment horizontal="center" vertical="center" shrinkToFit="1"/>
    </xf>
    <xf numFmtId="178" fontId="58" fillId="0" borderId="33" xfId="6" applyNumberFormat="1" applyFont="1" applyFill="1" applyBorder="1" applyAlignment="1">
      <alignment horizontal="left" vertical="center" shrinkToFit="1"/>
    </xf>
    <xf numFmtId="0" fontId="58" fillId="0" borderId="20" xfId="6" applyNumberFormat="1" applyFont="1" applyFill="1" applyBorder="1" applyAlignment="1">
      <alignment horizontal="center" vertical="center" wrapText="1"/>
    </xf>
    <xf numFmtId="0" fontId="59" fillId="0" borderId="20" xfId="6" applyNumberFormat="1" applyFont="1" applyFill="1" applyBorder="1" applyAlignment="1">
      <alignment horizontal="center" vertical="center" wrapText="1"/>
    </xf>
    <xf numFmtId="0" fontId="58" fillId="0" borderId="12" xfId="6" applyFont="1" applyFill="1" applyBorder="1" applyAlignment="1">
      <alignment horizontal="center" vertical="center" wrapText="1"/>
    </xf>
    <xf numFmtId="0" fontId="58" fillId="0" borderId="12" xfId="6" applyNumberFormat="1" applyFont="1" applyFill="1" applyBorder="1" applyAlignment="1">
      <alignment horizontal="center" vertical="center" wrapText="1"/>
    </xf>
    <xf numFmtId="0" fontId="58" fillId="0" borderId="35" xfId="6" applyNumberFormat="1" applyFont="1" applyFill="1" applyBorder="1" applyAlignment="1">
      <alignment horizontal="center" vertical="center" wrapText="1"/>
    </xf>
    <xf numFmtId="0" fontId="59" fillId="0" borderId="35" xfId="6" applyNumberFormat="1" applyFont="1" applyFill="1" applyBorder="1" applyAlignment="1">
      <alignment horizontal="center" vertical="center" wrapText="1"/>
    </xf>
    <xf numFmtId="0" fontId="48" fillId="0" borderId="1" xfId="6" applyFont="1" applyFill="1" applyBorder="1" applyAlignment="1">
      <alignment horizontal="center" vertical="center"/>
    </xf>
    <xf numFmtId="1" fontId="63" fillId="0" borderId="1" xfId="6" applyNumberFormat="1" applyFont="1" applyFill="1" applyBorder="1" applyAlignment="1">
      <alignment horizontal="center" vertical="center"/>
    </xf>
    <xf numFmtId="0" fontId="64" fillId="0" borderId="1" xfId="6" applyFont="1" applyFill="1" applyBorder="1" applyAlignment="1">
      <alignment horizontal="center" vertical="center"/>
    </xf>
    <xf numFmtId="177" fontId="63" fillId="0" borderId="12" xfId="6" applyNumberFormat="1" applyFont="1" applyFill="1" applyBorder="1" applyAlignment="1">
      <alignment horizontal="center" vertical="center"/>
    </xf>
    <xf numFmtId="0" fontId="63" fillId="0" borderId="12" xfId="6" applyFont="1" applyFill="1" applyBorder="1" applyAlignment="1">
      <alignment horizontal="center" vertical="center"/>
    </xf>
    <xf numFmtId="178" fontId="48" fillId="0" borderId="12" xfId="6" applyNumberFormat="1" applyFont="1" applyFill="1" applyBorder="1" applyAlignment="1">
      <alignment horizontal="center" vertical="center"/>
    </xf>
    <xf numFmtId="194" fontId="58" fillId="0" borderId="13" xfId="6" applyNumberFormat="1" applyFont="1" applyFill="1" applyBorder="1" applyAlignment="1">
      <alignment horizontal="right" vertical="center" shrinkToFit="1"/>
    </xf>
    <xf numFmtId="0" fontId="58" fillId="0" borderId="1" xfId="6" applyFont="1" applyFill="1" applyBorder="1" applyAlignment="1">
      <alignment horizontal="center" vertical="center" shrinkToFit="1"/>
    </xf>
    <xf numFmtId="196" fontId="58" fillId="0" borderId="1" xfId="6" applyNumberFormat="1" applyFont="1" applyFill="1" applyBorder="1" applyAlignment="1">
      <alignment horizontal="center" vertical="center" wrapText="1"/>
    </xf>
    <xf numFmtId="179" fontId="48" fillId="0" borderId="1" xfId="6" applyNumberFormat="1" applyFont="1" applyFill="1" applyBorder="1"/>
    <xf numFmtId="180" fontId="58" fillId="0" borderId="1" xfId="6" applyNumberFormat="1" applyFont="1" applyFill="1" applyBorder="1" applyAlignment="1">
      <alignment horizontal="center" vertical="center" shrinkToFit="1"/>
    </xf>
    <xf numFmtId="178" fontId="48" fillId="0" borderId="1" xfId="6" applyNumberFormat="1" applyFont="1" applyFill="1" applyBorder="1"/>
    <xf numFmtId="176" fontId="48" fillId="0" borderId="1" xfId="6" applyNumberFormat="1" applyFont="1" applyFill="1" applyBorder="1"/>
    <xf numFmtId="195" fontId="64" fillId="0" borderId="1" xfId="6" applyNumberFormat="1" applyFont="1" applyFill="1" applyBorder="1" applyAlignment="1">
      <alignment horizontal="center" vertical="center"/>
    </xf>
    <xf numFmtId="0" fontId="48" fillId="0" borderId="0" xfId="6" applyFont="1" applyFill="1" applyBorder="1" applyAlignment="1">
      <alignment horizontal="center" vertical="center"/>
    </xf>
    <xf numFmtId="1" fontId="63" fillId="0" borderId="0" xfId="6" applyNumberFormat="1" applyFont="1" applyFill="1" applyBorder="1" applyAlignment="1">
      <alignment horizontal="center" vertical="center"/>
    </xf>
    <xf numFmtId="0" fontId="48" fillId="0" borderId="1" xfId="6" applyFont="1" applyFill="1" applyBorder="1" applyAlignment="1">
      <alignment horizontal="left"/>
    </xf>
    <xf numFmtId="193" fontId="58" fillId="0" borderId="60" xfId="6" applyNumberFormat="1" applyFont="1" applyFill="1" applyBorder="1" applyAlignment="1">
      <alignment horizontal="right" vertical="center" shrinkToFit="1"/>
    </xf>
    <xf numFmtId="0" fontId="58" fillId="0" borderId="22" xfId="6" applyNumberFormat="1" applyFont="1" applyFill="1" applyBorder="1" applyAlignment="1">
      <alignment horizontal="center" vertical="center" wrapText="1"/>
    </xf>
    <xf numFmtId="185" fontId="58" fillId="0" borderId="22" xfId="6" applyNumberFormat="1" applyFont="1" applyFill="1" applyBorder="1" applyAlignment="1">
      <alignment horizontal="center" vertical="center" shrinkToFit="1"/>
    </xf>
    <xf numFmtId="178" fontId="58" fillId="0" borderId="39" xfId="6" applyNumberFormat="1" applyFont="1" applyFill="1" applyBorder="1" applyAlignment="1">
      <alignment horizontal="left" vertical="center" shrinkToFit="1"/>
    </xf>
    <xf numFmtId="0" fontId="58" fillId="0" borderId="1" xfId="6" applyFont="1" applyFill="1" applyBorder="1" applyAlignment="1">
      <alignment horizontal="left" vertical="center"/>
    </xf>
    <xf numFmtId="0" fontId="58" fillId="0" borderId="12" xfId="6" applyFont="1" applyFill="1" applyBorder="1" applyAlignment="1">
      <alignment horizontal="center" vertical="center"/>
    </xf>
    <xf numFmtId="178" fontId="59" fillId="0" borderId="12" xfId="6" applyNumberFormat="1" applyFont="1" applyFill="1" applyBorder="1" applyAlignment="1">
      <alignment horizontal="center" vertical="center" shrinkToFit="1"/>
    </xf>
    <xf numFmtId="178" fontId="50" fillId="0" borderId="1" xfId="6" applyNumberFormat="1" applyFont="1" applyFill="1" applyBorder="1" applyAlignment="1">
      <alignment horizontal="center" vertical="center"/>
    </xf>
    <xf numFmtId="178" fontId="59" fillId="0" borderId="1" xfId="6" applyNumberFormat="1" applyFont="1" applyFill="1" applyBorder="1" applyAlignment="1">
      <alignment horizontal="center" vertical="center" shrinkToFit="1"/>
    </xf>
    <xf numFmtId="178" fontId="59" fillId="0" borderId="14" xfId="6" applyNumberFormat="1" applyFont="1" applyFill="1" applyBorder="1" applyAlignment="1">
      <alignment horizontal="left" vertical="center" shrinkToFit="1"/>
    </xf>
    <xf numFmtId="178" fontId="58" fillId="0" borderId="1" xfId="6" applyNumberFormat="1" applyFont="1" applyFill="1" applyBorder="1" applyAlignment="1">
      <alignment horizontal="center" vertical="center"/>
    </xf>
    <xf numFmtId="178" fontId="58" fillId="0" borderId="12" xfId="6" applyNumberFormat="1" applyFont="1" applyFill="1" applyBorder="1" applyAlignment="1">
      <alignment horizontal="center" vertical="center" shrinkToFit="1"/>
    </xf>
    <xf numFmtId="0" fontId="58" fillId="0" borderId="61" xfId="6" applyFont="1" applyFill="1" applyBorder="1" applyAlignment="1">
      <alignment horizontal="right" vertical="center" shrinkToFit="1"/>
    </xf>
    <xf numFmtId="0" fontId="58" fillId="0" borderId="27" xfId="6" applyFont="1" applyFill="1" applyBorder="1" applyAlignment="1">
      <alignment horizontal="right" vertical="center" shrinkToFit="1"/>
    </xf>
    <xf numFmtId="0" fontId="58" fillId="0" borderId="54" xfId="6" applyFont="1" applyFill="1" applyBorder="1" applyAlignment="1">
      <alignment horizontal="left" vertical="center" shrinkToFit="1"/>
    </xf>
    <xf numFmtId="0" fontId="58" fillId="0" borderId="26" xfId="6" applyFont="1" applyFill="1" applyBorder="1" applyAlignment="1">
      <alignment horizontal="left" vertical="center"/>
    </xf>
    <xf numFmtId="0" fontId="58" fillId="0" borderId="26" xfId="6" applyFont="1" applyFill="1" applyBorder="1" applyAlignment="1">
      <alignment horizontal="center" vertical="center"/>
    </xf>
    <xf numFmtId="0" fontId="58" fillId="0" borderId="53" xfId="6" applyFont="1" applyFill="1" applyBorder="1" applyAlignment="1">
      <alignment horizontal="center" vertical="center"/>
    </xf>
    <xf numFmtId="178" fontId="59" fillId="0" borderId="53" xfId="6" applyNumberFormat="1" applyFont="1" applyFill="1" applyBorder="1" applyAlignment="1">
      <alignment horizontal="center" vertical="center" shrinkToFit="1"/>
    </xf>
    <xf numFmtId="178" fontId="59" fillId="0" borderId="26" xfId="6" applyNumberFormat="1" applyFont="1" applyFill="1" applyBorder="1" applyAlignment="1">
      <alignment horizontal="center" vertical="center"/>
    </xf>
    <xf numFmtId="178" fontId="59" fillId="0" borderId="29" xfId="6" applyNumberFormat="1" applyFont="1" applyFill="1" applyBorder="1" applyAlignment="1">
      <alignment horizontal="left" vertical="center" shrinkToFit="1"/>
    </xf>
    <xf numFmtId="0" fontId="49" fillId="0" borderId="1" xfId="6" applyFont="1" applyFill="1" applyBorder="1" applyAlignment="1">
      <alignment horizontal="center" vertical="center" wrapText="1"/>
    </xf>
    <xf numFmtId="0" fontId="49" fillId="0" borderId="1" xfId="6" applyNumberFormat="1" applyFont="1" applyFill="1" applyBorder="1" applyAlignment="1">
      <alignment horizontal="center" vertical="center" wrapText="1"/>
    </xf>
    <xf numFmtId="0" fontId="48" fillId="0" borderId="0" xfId="6" applyFont="1" applyFill="1" applyAlignment="1">
      <alignment horizontal="right" shrinkToFit="1"/>
    </xf>
    <xf numFmtId="0" fontId="48" fillId="0" borderId="0" xfId="6" applyFont="1" applyFill="1" applyAlignment="1">
      <alignment horizontal="left" shrinkToFit="1"/>
    </xf>
    <xf numFmtId="0" fontId="48" fillId="0" borderId="0" xfId="6" applyFont="1" applyFill="1" applyAlignment="1">
      <alignment horizontal="left"/>
    </xf>
    <xf numFmtId="179" fontId="59" fillId="0" borderId="0" xfId="6" applyNumberFormat="1" applyFont="1" applyFill="1" applyBorder="1" applyAlignment="1">
      <alignment horizontal="center" vertical="center" shrinkToFit="1"/>
    </xf>
    <xf numFmtId="185" fontId="48" fillId="0" borderId="0" xfId="6" applyNumberFormat="1" applyFont="1" applyFill="1" applyBorder="1"/>
    <xf numFmtId="179" fontId="48" fillId="0" borderId="0" xfId="6" applyNumberFormat="1" applyFont="1" applyFill="1" applyBorder="1"/>
    <xf numFmtId="179" fontId="48" fillId="0" borderId="0" xfId="6" applyNumberFormat="1" applyFont="1" applyFill="1"/>
    <xf numFmtId="178" fontId="48" fillId="0" borderId="0" xfId="6" applyNumberFormat="1" applyFont="1" applyFill="1"/>
    <xf numFmtId="176" fontId="48" fillId="0" borderId="0" xfId="6" applyNumberFormat="1" applyFont="1" applyFill="1"/>
    <xf numFmtId="178" fontId="48" fillId="0" borderId="0" xfId="6" applyNumberFormat="1" applyFont="1" applyFill="1" applyAlignment="1">
      <alignment horizontal="left"/>
    </xf>
    <xf numFmtId="179" fontId="65" fillId="0" borderId="0" xfId="6" applyNumberFormat="1" applyFont="1" applyFill="1"/>
    <xf numFmtId="185" fontId="65" fillId="0" borderId="0" xfId="6" applyNumberFormat="1" applyFont="1" applyFill="1" applyBorder="1"/>
    <xf numFmtId="179" fontId="65" fillId="0" borderId="0" xfId="6" applyNumberFormat="1" applyFont="1" applyFill="1" applyBorder="1"/>
    <xf numFmtId="178" fontId="65" fillId="0" borderId="0" xfId="6" applyNumberFormat="1" applyFont="1" applyFill="1"/>
    <xf numFmtId="176" fontId="65" fillId="0" borderId="0" xfId="6" applyNumberFormat="1" applyFont="1" applyFill="1"/>
    <xf numFmtId="0" fontId="49" fillId="0" borderId="0" xfId="6" applyFont="1" applyFill="1" applyAlignment="1">
      <alignment horizontal="center" vertical="center" wrapText="1"/>
    </xf>
    <xf numFmtId="0" fontId="49" fillId="0" borderId="23" xfId="6" applyNumberFormat="1" applyFont="1" applyFill="1" applyBorder="1" applyAlignment="1">
      <alignment horizontal="center" vertical="center" wrapText="1"/>
    </xf>
    <xf numFmtId="0" fontId="49" fillId="0" borderId="0" xfId="6" applyFont="1" applyFill="1"/>
    <xf numFmtId="185" fontId="65" fillId="0" borderId="0" xfId="6" applyNumberFormat="1" applyFont="1" applyFill="1"/>
    <xf numFmtId="185" fontId="48" fillId="0" borderId="0" xfId="6" applyNumberFormat="1" applyFont="1" applyFill="1"/>
    <xf numFmtId="49" fontId="0" fillId="0" borderId="18" xfId="0" applyNumberFormat="1" applyFill="1" applyBorder="1" applyAlignment="1">
      <alignment horizontal="center" vertical="center" wrapText="1"/>
    </xf>
    <xf numFmtId="0" fontId="5" fillId="0" borderId="0" xfId="2" applyFont="1" applyFill="1" applyAlignment="1">
      <alignment horizontal="center" vertical="center"/>
    </xf>
    <xf numFmtId="0" fontId="5" fillId="0" borderId="0" xfId="2" applyFont="1" applyFill="1">
      <alignment vertical="center"/>
    </xf>
    <xf numFmtId="0" fontId="5" fillId="0" borderId="0" xfId="2" applyFont="1" applyFill="1" applyBorder="1">
      <alignment vertical="center"/>
    </xf>
    <xf numFmtId="0" fontId="5" fillId="0" borderId="0" xfId="2" applyFont="1" applyFill="1" applyAlignment="1">
      <alignment horizontal="center"/>
    </xf>
    <xf numFmtId="179" fontId="68" fillId="0" borderId="0" xfId="2" applyNumberFormat="1" applyFont="1" applyFill="1" applyAlignment="1">
      <alignment horizontal="center"/>
    </xf>
    <xf numFmtId="178" fontId="68" fillId="0" borderId="0" xfId="2" applyNumberFormat="1" applyFont="1" applyFill="1" applyAlignment="1">
      <alignment horizontal="center"/>
    </xf>
    <xf numFmtId="179" fontId="68" fillId="0" borderId="0" xfId="2" applyNumberFormat="1" applyFont="1" applyFill="1" applyAlignment="1"/>
    <xf numFmtId="178" fontId="68" fillId="0" borderId="0" xfId="2" applyNumberFormat="1" applyFont="1" applyFill="1" applyAlignment="1"/>
    <xf numFmtId="178" fontId="5" fillId="0" borderId="0" xfId="2" applyNumberFormat="1" applyFont="1" applyFill="1" applyAlignment="1"/>
    <xf numFmtId="178" fontId="5" fillId="0" borderId="0" xfId="2" applyNumberFormat="1" applyFont="1" applyFill="1" applyBorder="1" applyAlignment="1"/>
    <xf numFmtId="179" fontId="5" fillId="0" borderId="0" xfId="2" applyNumberFormat="1" applyFont="1" applyFill="1" applyBorder="1" applyAlignment="1"/>
    <xf numFmtId="0" fontId="5" fillId="0" borderId="0" xfId="2" applyFont="1" applyFill="1" applyAlignment="1">
      <alignment horizontal="left"/>
    </xf>
    <xf numFmtId="0" fontId="5" fillId="0" borderId="0" xfId="2" applyFont="1" applyFill="1" applyAlignment="1"/>
    <xf numFmtId="178" fontId="69" fillId="0" borderId="1" xfId="2" applyNumberFormat="1" applyFont="1" applyFill="1" applyBorder="1" applyAlignment="1">
      <alignment horizontal="center" vertical="center" wrapText="1"/>
    </xf>
    <xf numFmtId="179" fontId="69" fillId="0" borderId="1" xfId="2" applyNumberFormat="1" applyFont="1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/>
    </xf>
    <xf numFmtId="0" fontId="9" fillId="0" borderId="60" xfId="2" applyFont="1" applyFill="1" applyBorder="1" applyAlignment="1">
      <alignment horizontal="center" vertical="center"/>
    </xf>
    <xf numFmtId="0" fontId="9" fillId="0" borderId="13" xfId="2" applyFont="1" applyFill="1" applyBorder="1" applyAlignment="1">
      <alignment horizontal="center" vertical="center"/>
    </xf>
    <xf numFmtId="0" fontId="9" fillId="0" borderId="2" xfId="2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/>
    </xf>
    <xf numFmtId="176" fontId="9" fillId="0" borderId="1" xfId="2" applyNumberFormat="1" applyFont="1" applyFill="1" applyBorder="1" applyAlignment="1">
      <alignment horizontal="center" vertical="center" shrinkToFit="1"/>
    </xf>
    <xf numFmtId="179" fontId="9" fillId="0" borderId="1" xfId="2" applyNumberFormat="1" applyFont="1" applyFill="1" applyBorder="1" applyAlignment="1">
      <alignment horizontal="center" vertical="center" shrinkToFit="1"/>
    </xf>
    <xf numFmtId="178" fontId="9" fillId="0" borderId="1" xfId="2" applyNumberFormat="1" applyFont="1" applyFill="1" applyBorder="1" applyAlignment="1">
      <alignment horizontal="center" vertical="center" shrinkToFit="1"/>
    </xf>
    <xf numFmtId="0" fontId="9" fillId="0" borderId="14" xfId="2" applyFont="1" applyFill="1" applyBorder="1" applyAlignment="1">
      <alignment horizontal="center" vertical="center"/>
    </xf>
    <xf numFmtId="197" fontId="9" fillId="0" borderId="60" xfId="2" applyNumberFormat="1" applyFont="1" applyFill="1" applyBorder="1" applyAlignment="1">
      <alignment horizontal="right" vertical="center" shrinkToFit="1"/>
    </xf>
    <xf numFmtId="193" fontId="9" fillId="0" borderId="13" xfId="2" applyNumberFormat="1" applyFont="1" applyFill="1" applyBorder="1" applyAlignment="1">
      <alignment horizontal="center" vertical="center" shrinkToFit="1"/>
    </xf>
    <xf numFmtId="197" fontId="9" fillId="0" borderId="2" xfId="2" applyNumberFormat="1" applyFont="1" applyFill="1" applyBorder="1" applyAlignment="1">
      <alignment horizontal="left" vertical="center" shrinkToFit="1"/>
    </xf>
    <xf numFmtId="198" fontId="9" fillId="0" borderId="2" xfId="2" applyNumberFormat="1" applyFont="1" applyFill="1" applyBorder="1" applyAlignment="1">
      <alignment horizontal="center" vertical="center" shrinkToFit="1"/>
    </xf>
    <xf numFmtId="0" fontId="9" fillId="0" borderId="1" xfId="2" applyFont="1" applyFill="1" applyBorder="1" applyAlignment="1">
      <alignment horizontal="center" vertical="center" wrapText="1"/>
    </xf>
    <xf numFmtId="176" fontId="9" fillId="0" borderId="1" xfId="2" applyNumberFormat="1" applyFont="1" applyFill="1" applyBorder="1" applyAlignment="1">
      <alignment horizontal="center" vertical="center"/>
    </xf>
    <xf numFmtId="180" fontId="9" fillId="0" borderId="1" xfId="2" applyNumberFormat="1" applyFont="1" applyFill="1" applyBorder="1" applyAlignment="1">
      <alignment horizontal="center" vertical="center"/>
    </xf>
    <xf numFmtId="179" fontId="9" fillId="0" borderId="1" xfId="2" applyNumberFormat="1" applyFont="1" applyFill="1" applyBorder="1" applyAlignment="1">
      <alignment horizontal="center" vertical="center"/>
    </xf>
    <xf numFmtId="178" fontId="9" fillId="0" borderId="1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 wrapText="1"/>
    </xf>
    <xf numFmtId="199" fontId="9" fillId="0" borderId="60" xfId="2" applyNumberFormat="1" applyFont="1" applyFill="1" applyBorder="1" applyAlignment="1">
      <alignment horizontal="right" vertical="center" shrinkToFit="1"/>
    </xf>
    <xf numFmtId="199" fontId="9" fillId="0" borderId="2" xfId="2" applyNumberFormat="1" applyFont="1" applyFill="1" applyBorder="1" applyAlignment="1">
      <alignment horizontal="left" vertical="center" shrinkToFit="1"/>
    </xf>
    <xf numFmtId="0" fontId="72" fillId="0" borderId="11" xfId="2" applyNumberFormat="1" applyFont="1" applyFill="1" applyBorder="1" applyAlignment="1">
      <alignment horizontal="right" vertical="center"/>
    </xf>
    <xf numFmtId="0" fontId="72" fillId="0" borderId="2" xfId="2" applyNumberFormat="1" applyFont="1" applyFill="1" applyBorder="1" applyAlignment="1">
      <alignment horizontal="right" vertical="center"/>
    </xf>
    <xf numFmtId="0" fontId="73" fillId="0" borderId="0" xfId="2" applyFont="1" applyFill="1" applyBorder="1" applyAlignment="1">
      <alignment horizontal="center" vertical="center"/>
    </xf>
    <xf numFmtId="0" fontId="73" fillId="0" borderId="1" xfId="2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0" fontId="73" fillId="0" borderId="2" xfId="2" applyFont="1" applyFill="1" applyBorder="1" applyAlignment="1">
      <alignment horizontal="center" vertical="center"/>
    </xf>
    <xf numFmtId="181" fontId="9" fillId="0" borderId="60" xfId="2" applyNumberFormat="1" applyFont="1" applyFill="1" applyBorder="1" applyAlignment="1">
      <alignment horizontal="right" vertical="center" shrinkToFit="1"/>
    </xf>
    <xf numFmtId="0" fontId="68" fillId="0" borderId="0" xfId="2" applyFont="1" applyFill="1" applyAlignment="1">
      <alignment horizontal="center" vertical="center"/>
    </xf>
    <xf numFmtId="197" fontId="69" fillId="0" borderId="2" xfId="2" applyNumberFormat="1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 wrapText="1"/>
    </xf>
    <xf numFmtId="176" fontId="69" fillId="0" borderId="1" xfId="2" applyNumberFormat="1" applyFont="1" applyFill="1" applyBorder="1" applyAlignment="1">
      <alignment horizontal="center" vertical="center"/>
    </xf>
    <xf numFmtId="185" fontId="69" fillId="0" borderId="1" xfId="2" applyNumberFormat="1" applyFont="1" applyFill="1" applyBorder="1" applyAlignment="1">
      <alignment horizontal="center" vertical="center"/>
    </xf>
    <xf numFmtId="0" fontId="69" fillId="0" borderId="14" xfId="2" applyFont="1" applyFill="1" applyBorder="1" applyAlignment="1">
      <alignment horizontal="center" vertical="center"/>
    </xf>
    <xf numFmtId="0" fontId="68" fillId="0" borderId="0" xfId="2" applyFont="1" applyFill="1">
      <alignment vertical="center"/>
    </xf>
    <xf numFmtId="0" fontId="68" fillId="0" borderId="0" xfId="2" applyFont="1" applyFill="1" applyBorder="1" applyAlignment="1">
      <alignment horizontal="center" vertical="center" wrapText="1"/>
    </xf>
    <xf numFmtId="200" fontId="9" fillId="0" borderId="60" xfId="2" applyNumberFormat="1" applyFont="1" applyFill="1" applyBorder="1" applyAlignment="1">
      <alignment horizontal="center" vertical="center"/>
    </xf>
    <xf numFmtId="200" fontId="9" fillId="0" borderId="13" xfId="2" applyNumberFormat="1" applyFont="1" applyFill="1" applyBorder="1" applyAlignment="1">
      <alignment horizontal="center" vertical="center"/>
    </xf>
    <xf numFmtId="200" fontId="9" fillId="0" borderId="2" xfId="2" applyNumberFormat="1" applyFont="1" applyFill="1" applyBorder="1" applyAlignment="1">
      <alignment horizontal="center" vertical="center"/>
    </xf>
    <xf numFmtId="0" fontId="74" fillId="0" borderId="1" xfId="2" applyFont="1" applyFill="1" applyBorder="1" applyAlignment="1">
      <alignment horizontal="left" vertical="center"/>
    </xf>
    <xf numFmtId="0" fontId="72" fillId="0" borderId="11" xfId="2" applyNumberFormat="1" applyFont="1" applyFill="1" applyBorder="1" applyAlignment="1">
      <alignment horizontal="center" vertical="center"/>
    </xf>
    <xf numFmtId="0" fontId="72" fillId="0" borderId="2" xfId="2" applyNumberFormat="1" applyFont="1" applyFill="1" applyBorder="1" applyAlignment="1">
      <alignment horizontal="center" vertical="center"/>
    </xf>
    <xf numFmtId="0" fontId="9" fillId="0" borderId="1" xfId="2" applyNumberFormat="1" applyFont="1" applyFill="1" applyBorder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197" fontId="9" fillId="5" borderId="2" xfId="2" applyNumberFormat="1" applyFont="1" applyFill="1" applyBorder="1" applyAlignment="1">
      <alignment horizontal="center" vertical="center"/>
    </xf>
    <xf numFmtId="0" fontId="74" fillId="5" borderId="1" xfId="2" applyFont="1" applyFill="1" applyBorder="1" applyAlignment="1">
      <alignment horizontal="center" vertical="center"/>
    </xf>
    <xf numFmtId="0" fontId="9" fillId="5" borderId="1" xfId="2" applyFont="1" applyFill="1" applyBorder="1" applyAlignment="1">
      <alignment horizontal="center" vertical="center"/>
    </xf>
    <xf numFmtId="176" fontId="9" fillId="5" borderId="1" xfId="2" applyNumberFormat="1" applyFont="1" applyFill="1" applyBorder="1" applyAlignment="1">
      <alignment horizontal="center" vertical="center"/>
    </xf>
    <xf numFmtId="179" fontId="9" fillId="5" borderId="1" xfId="2" applyNumberFormat="1" applyFont="1" applyFill="1" applyBorder="1" applyAlignment="1">
      <alignment horizontal="center" vertical="center"/>
    </xf>
    <xf numFmtId="178" fontId="9" fillId="5" borderId="1" xfId="2" applyNumberFormat="1" applyFont="1" applyFill="1" applyBorder="1" applyAlignment="1">
      <alignment horizontal="center" vertical="center"/>
    </xf>
    <xf numFmtId="0" fontId="9" fillId="5" borderId="14" xfId="2" applyFont="1" applyFill="1" applyBorder="1" applyAlignment="1">
      <alignment horizontal="center" vertical="center"/>
    </xf>
    <xf numFmtId="0" fontId="5" fillId="5" borderId="0" xfId="2" applyFont="1" applyFill="1">
      <alignment vertical="center"/>
    </xf>
    <xf numFmtId="0" fontId="5" fillId="5" borderId="0" xfId="2" applyFont="1" applyFill="1" applyBorder="1" applyAlignment="1">
      <alignment horizontal="center" vertical="center" wrapText="1"/>
    </xf>
    <xf numFmtId="201" fontId="9" fillId="0" borderId="2" xfId="2" applyNumberFormat="1" applyFont="1" applyFill="1" applyBorder="1" applyAlignment="1">
      <alignment horizontal="center" vertical="center" shrinkToFit="1"/>
    </xf>
    <xf numFmtId="0" fontId="9" fillId="0" borderId="20" xfId="2" applyFont="1" applyFill="1" applyBorder="1" applyAlignment="1">
      <alignment horizontal="center" vertical="center" wrapText="1"/>
    </xf>
    <xf numFmtId="176" fontId="75" fillId="0" borderId="1" xfId="2" applyNumberFormat="1" applyFont="1" applyFill="1" applyBorder="1" applyAlignment="1">
      <alignment horizontal="center" vertical="center"/>
    </xf>
    <xf numFmtId="179" fontId="9" fillId="0" borderId="20" xfId="2" applyNumberFormat="1" applyFont="1" applyFill="1" applyBorder="1" applyAlignment="1">
      <alignment horizontal="center" vertical="center"/>
    </xf>
    <xf numFmtId="2" fontId="9" fillId="0" borderId="20" xfId="2" applyNumberFormat="1" applyFont="1" applyFill="1" applyBorder="1" applyAlignment="1">
      <alignment horizontal="center" vertical="center" wrapText="1"/>
    </xf>
    <xf numFmtId="2" fontId="9" fillId="0" borderId="20" xfId="2" applyNumberFormat="1" applyFont="1" applyFill="1" applyBorder="1" applyAlignment="1">
      <alignment horizontal="center" vertical="center"/>
    </xf>
    <xf numFmtId="178" fontId="9" fillId="0" borderId="20" xfId="2" applyNumberFormat="1" applyFont="1" applyFill="1" applyBorder="1" applyAlignment="1">
      <alignment horizontal="center" vertical="center" wrapText="1"/>
    </xf>
    <xf numFmtId="185" fontId="9" fillId="0" borderId="20" xfId="2" applyNumberFormat="1" applyFont="1" applyFill="1" applyBorder="1" applyAlignment="1">
      <alignment horizontal="center" vertical="center"/>
    </xf>
    <xf numFmtId="178" fontId="9" fillId="0" borderId="20" xfId="2" applyNumberFormat="1" applyFont="1" applyFill="1" applyBorder="1" applyAlignment="1">
      <alignment horizontal="center" vertical="center"/>
    </xf>
    <xf numFmtId="0" fontId="9" fillId="0" borderId="20" xfId="2" applyFont="1" applyFill="1" applyBorder="1" applyAlignment="1">
      <alignment horizontal="center" vertical="center"/>
    </xf>
    <xf numFmtId="0" fontId="9" fillId="0" borderId="63" xfId="2" applyFont="1" applyFill="1" applyBorder="1" applyAlignment="1">
      <alignment horizontal="center" vertical="center"/>
    </xf>
    <xf numFmtId="202" fontId="69" fillId="0" borderId="2" xfId="2" applyNumberFormat="1" applyFont="1" applyFill="1" applyBorder="1" applyAlignment="1">
      <alignment horizontal="center" vertical="center"/>
    </xf>
    <xf numFmtId="0" fontId="68" fillId="0" borderId="0" xfId="2" applyFont="1" applyFill="1" applyBorder="1">
      <alignment vertical="center"/>
    </xf>
    <xf numFmtId="0" fontId="3" fillId="0" borderId="0" xfId="2" applyFont="1" applyFill="1" applyAlignment="1">
      <alignment horizontal="center" vertical="center" wrapText="1"/>
    </xf>
    <xf numFmtId="0" fontId="3" fillId="0" borderId="0" xfId="2" applyFont="1" applyFill="1" applyAlignment="1">
      <alignment horizontal="center" vertical="center"/>
    </xf>
    <xf numFmtId="203" fontId="9" fillId="0" borderId="60" xfId="2" applyNumberFormat="1" applyFont="1" applyFill="1" applyBorder="1" applyAlignment="1">
      <alignment horizontal="center" vertical="center"/>
    </xf>
    <xf numFmtId="203" fontId="9" fillId="0" borderId="13" xfId="2" applyNumberFormat="1" applyFont="1" applyFill="1" applyBorder="1" applyAlignment="1">
      <alignment horizontal="center" vertical="center"/>
    </xf>
    <xf numFmtId="203" fontId="9" fillId="0" borderId="2" xfId="2" applyNumberFormat="1" applyFont="1" applyFill="1" applyBorder="1" applyAlignment="1">
      <alignment horizontal="center" vertical="center"/>
    </xf>
    <xf numFmtId="0" fontId="74" fillId="0" borderId="1" xfId="2" applyFont="1" applyFill="1" applyBorder="1" applyAlignment="1">
      <alignment horizontal="center" vertical="center"/>
    </xf>
    <xf numFmtId="0" fontId="69" fillId="0" borderId="0" xfId="2" applyFont="1" applyFill="1" applyAlignment="1">
      <alignment horizontal="center" vertical="center"/>
    </xf>
    <xf numFmtId="0" fontId="9" fillId="0" borderId="0" xfId="2" applyFont="1" applyFill="1" applyAlignment="1">
      <alignment horizontal="center" vertical="center"/>
    </xf>
    <xf numFmtId="204" fontId="5" fillId="0" borderId="0" xfId="2" applyNumberFormat="1" applyFont="1" applyFill="1" applyAlignment="1">
      <alignment horizontal="center" vertical="center"/>
    </xf>
    <xf numFmtId="179" fontId="5" fillId="0" borderId="1" xfId="2" applyNumberFormat="1" applyFont="1" applyFill="1" applyBorder="1" applyAlignment="1">
      <alignment horizontal="center" vertical="center" wrapText="1"/>
    </xf>
    <xf numFmtId="0" fontId="76" fillId="0" borderId="1" xfId="2" applyFont="1" applyFill="1" applyBorder="1" applyAlignment="1">
      <alignment horizontal="center" vertical="center" wrapText="1"/>
    </xf>
    <xf numFmtId="1" fontId="76" fillId="0" borderId="1" xfId="2" applyNumberFormat="1" applyFont="1" applyFill="1" applyBorder="1" applyAlignment="1">
      <alignment horizontal="center" vertical="center" wrapText="1"/>
    </xf>
    <xf numFmtId="2" fontId="76" fillId="0" borderId="1" xfId="2" applyNumberFormat="1" applyFont="1" applyFill="1" applyBorder="1" applyAlignment="1">
      <alignment horizontal="center" vertical="center" wrapText="1"/>
    </xf>
    <xf numFmtId="178" fontId="76" fillId="0" borderId="1" xfId="2" applyNumberFormat="1" applyFont="1" applyFill="1" applyBorder="1" applyAlignment="1">
      <alignment horizontal="center" vertical="center" wrapText="1"/>
    </xf>
    <xf numFmtId="179" fontId="76" fillId="0" borderId="1" xfId="2" applyNumberFormat="1" applyFont="1" applyFill="1" applyBorder="1" applyAlignment="1">
      <alignment horizontal="center" vertical="center" wrapText="1"/>
    </xf>
    <xf numFmtId="178" fontId="9" fillId="0" borderId="12" xfId="2" applyNumberFormat="1" applyFont="1" applyFill="1" applyBorder="1" applyAlignment="1">
      <alignment horizontal="center" vertical="center"/>
    </xf>
    <xf numFmtId="205" fontId="69" fillId="0" borderId="2" xfId="2" applyNumberFormat="1" applyFont="1" applyFill="1" applyBorder="1" applyAlignment="1">
      <alignment horizontal="center" vertical="center"/>
    </xf>
    <xf numFmtId="178" fontId="77" fillId="0" borderId="1" xfId="2" applyNumberFormat="1" applyFont="1" applyFill="1" applyBorder="1" applyAlignment="1">
      <alignment horizontal="center" vertical="center" wrapText="1"/>
    </xf>
    <xf numFmtId="205" fontId="69" fillId="0" borderId="60" xfId="2" applyNumberFormat="1" applyFont="1" applyFill="1" applyBorder="1" applyAlignment="1">
      <alignment horizontal="center" vertical="center"/>
    </xf>
    <xf numFmtId="205" fontId="69" fillId="0" borderId="13" xfId="2" applyNumberFormat="1" applyFont="1" applyFill="1" applyBorder="1" applyAlignment="1">
      <alignment horizontal="center" vertical="center"/>
    </xf>
    <xf numFmtId="176" fontId="69" fillId="0" borderId="12" xfId="2" applyNumberFormat="1" applyFont="1" applyFill="1" applyBorder="1" applyAlignment="1">
      <alignment horizontal="center" vertical="center"/>
    </xf>
    <xf numFmtId="176" fontId="9" fillId="0" borderId="12" xfId="2" applyNumberFormat="1" applyFont="1" applyFill="1" applyBorder="1" applyAlignment="1">
      <alignment horizontal="center" vertical="center"/>
    </xf>
    <xf numFmtId="178" fontId="9" fillId="0" borderId="12" xfId="2" applyNumberFormat="1" applyFont="1" applyFill="1" applyBorder="1" applyAlignment="1">
      <alignment horizontal="center" vertical="center" shrinkToFit="1"/>
    </xf>
    <xf numFmtId="180" fontId="9" fillId="0" borderId="1" xfId="2" applyNumberFormat="1" applyFont="1" applyFill="1" applyBorder="1" applyAlignment="1">
      <alignment horizontal="center" vertical="center" shrinkToFit="1"/>
    </xf>
    <xf numFmtId="179" fontId="9" fillId="0" borderId="12" xfId="2" applyNumberFormat="1" applyFont="1" applyFill="1" applyBorder="1" applyAlignment="1">
      <alignment horizontal="center" vertical="center" shrinkToFit="1"/>
    </xf>
    <xf numFmtId="185" fontId="9" fillId="0" borderId="1" xfId="2" applyNumberFormat="1" applyFont="1" applyFill="1" applyBorder="1" applyAlignment="1">
      <alignment horizontal="center" vertical="center"/>
    </xf>
    <xf numFmtId="197" fontId="9" fillId="0" borderId="2" xfId="2" applyNumberFormat="1" applyFont="1" applyFill="1" applyBorder="1" applyAlignment="1">
      <alignment horizontal="center" vertical="center"/>
    </xf>
    <xf numFmtId="197" fontId="9" fillId="0" borderId="60" xfId="2" applyNumberFormat="1" applyFont="1" applyFill="1" applyBorder="1" applyAlignment="1">
      <alignment horizontal="center" vertical="center"/>
    </xf>
    <xf numFmtId="197" fontId="9" fillId="0" borderId="13" xfId="2" applyNumberFormat="1" applyFont="1" applyFill="1" applyBorder="1" applyAlignment="1">
      <alignment horizontal="center" vertical="center"/>
    </xf>
    <xf numFmtId="0" fontId="69" fillId="0" borderId="54" xfId="2" applyFont="1" applyFill="1" applyBorder="1" applyAlignment="1">
      <alignment horizontal="center" vertical="center"/>
    </xf>
    <xf numFmtId="0" fontId="69" fillId="0" borderId="26" xfId="2" applyFont="1" applyFill="1" applyBorder="1" applyAlignment="1">
      <alignment horizontal="center" vertical="center"/>
    </xf>
    <xf numFmtId="178" fontId="69" fillId="0" borderId="26" xfId="2" applyNumberFormat="1" applyFont="1" applyFill="1" applyBorder="1" applyAlignment="1">
      <alignment horizontal="center" vertical="center"/>
    </xf>
    <xf numFmtId="178" fontId="69" fillId="0" borderId="26" xfId="2" applyNumberFormat="1" applyFont="1" applyFill="1" applyBorder="1" applyAlignment="1">
      <alignment horizontal="center" vertical="center" shrinkToFit="1"/>
    </xf>
    <xf numFmtId="0" fontId="69" fillId="0" borderId="29" xfId="2" applyFont="1" applyFill="1" applyBorder="1" applyAlignment="1">
      <alignment horizontal="center" vertical="center"/>
    </xf>
    <xf numFmtId="0" fontId="3" fillId="0" borderId="0" xfId="2" applyFont="1" applyFill="1">
      <alignment vertical="center"/>
    </xf>
    <xf numFmtId="176" fontId="3" fillId="0" borderId="0" xfId="2" applyNumberFormat="1" applyFont="1" applyFill="1">
      <alignment vertical="center"/>
    </xf>
    <xf numFmtId="179" fontId="3" fillId="0" borderId="0" xfId="2" applyNumberFormat="1" applyFont="1" applyFill="1" applyAlignment="1">
      <alignment horizontal="center" vertical="center"/>
    </xf>
    <xf numFmtId="178" fontId="3" fillId="0" borderId="0" xfId="2" applyNumberFormat="1" applyFont="1" applyFill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3" fillId="0" borderId="0" xfId="2" applyFont="1" applyFill="1" applyBorder="1">
      <alignment vertical="center"/>
    </xf>
    <xf numFmtId="0" fontId="78" fillId="0" borderId="0" xfId="8" applyFont="1" applyFill="1"/>
    <xf numFmtId="0" fontId="78" fillId="0" borderId="0" xfId="8" applyFont="1" applyFill="1" applyAlignment="1">
      <alignment horizontal="center" vertical="center"/>
    </xf>
    <xf numFmtId="0" fontId="68" fillId="0" borderId="3" xfId="2" applyFont="1" applyFill="1" applyBorder="1" applyAlignment="1">
      <alignment horizontal="left" shrinkToFit="1"/>
    </xf>
    <xf numFmtId="0" fontId="79" fillId="0" borderId="0" xfId="8" applyFont="1" applyFill="1" applyAlignment="1">
      <alignment horizontal="center"/>
    </xf>
    <xf numFmtId="178" fontId="68" fillId="0" borderId="0" xfId="8" applyNumberFormat="1" applyFont="1" applyFill="1"/>
    <xf numFmtId="0" fontId="68" fillId="0" borderId="0" xfId="8" applyFont="1" applyFill="1"/>
    <xf numFmtId="185" fontId="68" fillId="0" borderId="0" xfId="8" applyNumberFormat="1" applyFont="1" applyFill="1"/>
    <xf numFmtId="0" fontId="5" fillId="0" borderId="3" xfId="8" applyFont="1" applyFill="1" applyBorder="1" applyAlignment="1"/>
    <xf numFmtId="0" fontId="5" fillId="0" borderId="0" xfId="8" applyFont="1" applyFill="1" applyAlignment="1">
      <alignment horizontal="center" vertical="center"/>
    </xf>
    <xf numFmtId="178" fontId="69" fillId="0" borderId="36" xfId="8" applyNumberFormat="1" applyFont="1" applyFill="1" applyBorder="1" applyAlignment="1">
      <alignment horizontal="center" vertical="center" wrapText="1"/>
    </xf>
    <xf numFmtId="178" fontId="69" fillId="0" borderId="37" xfId="8" applyNumberFormat="1" applyFont="1" applyFill="1" applyBorder="1" applyAlignment="1">
      <alignment horizontal="center" vertical="center" wrapText="1"/>
    </xf>
    <xf numFmtId="0" fontId="5" fillId="8" borderId="0" xfId="8" applyFont="1" applyFill="1" applyAlignment="1">
      <alignment horizontal="center" vertical="center"/>
    </xf>
    <xf numFmtId="0" fontId="5" fillId="8" borderId="1" xfId="2" applyFont="1" applyFill="1" applyBorder="1" applyAlignment="1">
      <alignment horizontal="center" vertical="center"/>
    </xf>
    <xf numFmtId="189" fontId="80" fillId="0" borderId="60" xfId="8" applyNumberFormat="1" applyFont="1" applyFill="1" applyBorder="1" applyAlignment="1">
      <alignment vertical="center"/>
    </xf>
    <xf numFmtId="189" fontId="80" fillId="0" borderId="13" xfId="8" applyNumberFormat="1" applyFont="1" applyFill="1" applyBorder="1" applyAlignment="1">
      <alignment vertical="center"/>
    </xf>
    <xf numFmtId="0" fontId="69" fillId="0" borderId="13" xfId="2" applyFont="1" applyBorder="1" applyAlignment="1">
      <alignment vertical="center"/>
    </xf>
    <xf numFmtId="0" fontId="78" fillId="0" borderId="1" xfId="2" applyFont="1" applyBorder="1" applyAlignment="1">
      <alignment vertical="center"/>
    </xf>
    <xf numFmtId="0" fontId="3" fillId="0" borderId="1" xfId="2" applyFont="1" applyBorder="1" applyAlignment="1">
      <alignment vertical="center"/>
    </xf>
    <xf numFmtId="0" fontId="3" fillId="0" borderId="2" xfId="2" applyFont="1" applyBorder="1" applyAlignment="1">
      <alignment vertical="center"/>
    </xf>
    <xf numFmtId="179" fontId="81" fillId="0" borderId="1" xfId="8" applyNumberFormat="1" applyFont="1" applyFill="1" applyBorder="1" applyAlignment="1">
      <alignment horizontal="center" vertical="center" wrapText="1" shrinkToFit="1"/>
    </xf>
    <xf numFmtId="178" fontId="81" fillId="0" borderId="1" xfId="8" applyNumberFormat="1" applyFont="1" applyFill="1" applyBorder="1" applyAlignment="1">
      <alignment horizontal="center" vertical="center" wrapText="1" shrinkToFit="1"/>
    </xf>
    <xf numFmtId="180" fontId="81" fillId="0" borderId="1" xfId="8" applyNumberFormat="1" applyFont="1" applyFill="1" applyBorder="1" applyAlignment="1">
      <alignment horizontal="center" vertical="center" wrapText="1" shrinkToFit="1"/>
    </xf>
    <xf numFmtId="177" fontId="81" fillId="0" borderId="14" xfId="8" applyNumberFormat="1" applyFont="1" applyFill="1" applyBorder="1" applyAlignment="1">
      <alignment horizontal="center" vertical="center" wrapText="1"/>
    </xf>
    <xf numFmtId="197" fontId="9" fillId="0" borderId="60" xfId="8" applyNumberFormat="1" applyFont="1" applyFill="1" applyBorder="1" applyAlignment="1">
      <alignment horizontal="center" vertical="center" shrinkToFit="1"/>
    </xf>
    <xf numFmtId="206" fontId="9" fillId="0" borderId="2" xfId="8" applyNumberFormat="1" applyFont="1" applyFill="1" applyBorder="1" applyAlignment="1">
      <alignment horizontal="left" vertical="center" shrinkToFit="1"/>
    </xf>
    <xf numFmtId="0" fontId="9" fillId="0" borderId="2" xfId="8" applyFont="1" applyFill="1" applyBorder="1" applyAlignment="1">
      <alignment horizontal="center" vertical="center" wrapText="1"/>
    </xf>
    <xf numFmtId="178" fontId="9" fillId="0" borderId="1" xfId="8" applyNumberFormat="1" applyFont="1" applyFill="1" applyBorder="1" applyAlignment="1">
      <alignment horizontal="center" vertical="center" wrapText="1"/>
    </xf>
    <xf numFmtId="180" fontId="9" fillId="0" borderId="1" xfId="8" applyNumberFormat="1" applyFont="1" applyFill="1" applyBorder="1" applyAlignment="1">
      <alignment horizontal="center" vertical="center" wrapText="1" shrinkToFit="1"/>
    </xf>
    <xf numFmtId="178" fontId="9" fillId="0" borderId="1" xfId="8" applyNumberFormat="1" applyFont="1" applyFill="1" applyBorder="1" applyAlignment="1">
      <alignment horizontal="center" vertical="center" wrapText="1" shrinkToFit="1"/>
    </xf>
    <xf numFmtId="177" fontId="9" fillId="0" borderId="14" xfId="8" applyNumberFormat="1" applyFont="1" applyFill="1" applyBorder="1" applyAlignment="1">
      <alignment horizontal="center" vertical="center" wrapText="1"/>
    </xf>
    <xf numFmtId="206" fontId="9" fillId="0" borderId="13" xfId="8" applyNumberFormat="1" applyFont="1" applyFill="1" applyBorder="1" applyAlignment="1">
      <alignment horizontal="left" vertical="center" shrinkToFit="1"/>
    </xf>
    <xf numFmtId="0" fontId="9" fillId="0" borderId="13" xfId="8" applyFont="1" applyFill="1" applyBorder="1" applyAlignment="1">
      <alignment horizontal="center" vertical="center" wrapText="1"/>
    </xf>
    <xf numFmtId="178" fontId="9" fillId="0" borderId="13" xfId="8" applyNumberFormat="1" applyFont="1" applyFill="1" applyBorder="1" applyAlignment="1">
      <alignment horizontal="center" vertical="center" wrapText="1"/>
    </xf>
    <xf numFmtId="180" fontId="9" fillId="0" borderId="2" xfId="8" applyNumberFormat="1" applyFont="1" applyFill="1" applyBorder="1" applyAlignment="1">
      <alignment horizontal="center" vertical="center" wrapText="1" shrinkToFit="1"/>
    </xf>
    <xf numFmtId="179" fontId="9" fillId="0" borderId="1" xfId="8" applyNumberFormat="1" applyFont="1" applyFill="1" applyBorder="1" applyAlignment="1">
      <alignment horizontal="center" vertical="center" wrapText="1" shrinkToFit="1"/>
    </xf>
    <xf numFmtId="176" fontId="9" fillId="0" borderId="1" xfId="2" applyNumberFormat="1" applyFont="1" applyFill="1" applyBorder="1" applyAlignment="1">
      <alignment horizontal="left" vertical="center"/>
    </xf>
    <xf numFmtId="189" fontId="69" fillId="0" borderId="13" xfId="8" applyNumberFormat="1" applyFont="1" applyFill="1" applyBorder="1" applyAlignment="1">
      <alignment vertical="center"/>
    </xf>
    <xf numFmtId="0" fontId="78" fillId="0" borderId="13" xfId="2" applyFont="1" applyBorder="1" applyAlignment="1">
      <alignment vertical="center"/>
    </xf>
    <xf numFmtId="181" fontId="9" fillId="0" borderId="60" xfId="8" applyNumberFormat="1" applyFont="1" applyFill="1" applyBorder="1" applyAlignment="1">
      <alignment horizontal="center" vertical="center" shrinkToFit="1"/>
    </xf>
    <xf numFmtId="207" fontId="9" fillId="0" borderId="2" xfId="8" applyNumberFormat="1" applyFont="1" applyFill="1" applyBorder="1" applyAlignment="1">
      <alignment horizontal="left" vertical="center" shrinkToFit="1"/>
    </xf>
    <xf numFmtId="194" fontId="9" fillId="0" borderId="60" xfId="8" applyNumberFormat="1" applyFont="1" applyFill="1" applyBorder="1" applyAlignment="1">
      <alignment horizontal="center" vertical="center" shrinkToFit="1"/>
    </xf>
    <xf numFmtId="208" fontId="9" fillId="0" borderId="2" xfId="8" applyNumberFormat="1" applyFont="1" applyFill="1" applyBorder="1" applyAlignment="1">
      <alignment horizontal="left" vertical="center" shrinkToFit="1"/>
    </xf>
    <xf numFmtId="185" fontId="9" fillId="0" borderId="1" xfId="8" applyNumberFormat="1" applyFont="1" applyFill="1" applyBorder="1" applyAlignment="1">
      <alignment horizontal="center" vertical="center" wrapText="1" shrinkToFit="1"/>
    </xf>
    <xf numFmtId="209" fontId="80" fillId="0" borderId="64" xfId="2" applyNumberFormat="1" applyFont="1" applyFill="1" applyBorder="1" applyAlignment="1">
      <alignment horizontal="center" vertical="center" shrinkToFit="1"/>
    </xf>
    <xf numFmtId="201" fontId="81" fillId="0" borderId="52" xfId="2" applyNumberFormat="1" applyFont="1" applyFill="1" applyBorder="1" applyAlignment="1">
      <alignment horizontal="center" vertical="center" shrinkToFit="1"/>
    </xf>
    <xf numFmtId="0" fontId="81" fillId="0" borderId="52" xfId="8" applyFont="1" applyFill="1" applyBorder="1" applyAlignment="1">
      <alignment horizontal="center" vertical="center" wrapText="1"/>
    </xf>
    <xf numFmtId="178" fontId="81" fillId="0" borderId="20" xfId="8" applyNumberFormat="1" applyFont="1" applyFill="1" applyBorder="1" applyAlignment="1">
      <alignment horizontal="center" vertical="center" wrapText="1"/>
    </xf>
    <xf numFmtId="179" fontId="81" fillId="0" borderId="20" xfId="8" applyNumberFormat="1" applyFont="1" applyFill="1" applyBorder="1" applyAlignment="1">
      <alignment horizontal="center" vertical="center" wrapText="1" shrinkToFit="1"/>
    </xf>
    <xf numFmtId="177" fontId="81" fillId="0" borderId="63" xfId="8" applyNumberFormat="1" applyFont="1" applyFill="1" applyBorder="1" applyAlignment="1">
      <alignment horizontal="center" vertical="center" wrapText="1"/>
    </xf>
    <xf numFmtId="209" fontId="80" fillId="0" borderId="49" xfId="2" applyNumberFormat="1" applyFont="1" applyFill="1" applyBorder="1" applyAlignment="1">
      <alignment horizontal="center" vertical="center" shrinkToFit="1"/>
    </xf>
    <xf numFmtId="201" fontId="81" fillId="0" borderId="37" xfId="2" applyNumberFormat="1" applyFont="1" applyFill="1" applyBorder="1" applyAlignment="1">
      <alignment horizontal="center" vertical="center" shrinkToFit="1"/>
    </xf>
    <xf numFmtId="0" fontId="81" fillId="0" borderId="54" xfId="8" applyFont="1" applyFill="1" applyBorder="1" applyAlignment="1">
      <alignment horizontal="center" vertical="center" wrapText="1"/>
    </xf>
    <xf numFmtId="178" fontId="80" fillId="0" borderId="26" xfId="8" applyNumberFormat="1" applyFont="1" applyFill="1" applyBorder="1" applyAlignment="1">
      <alignment horizontal="center" vertical="center" wrapText="1"/>
    </xf>
    <xf numFmtId="176" fontId="9" fillId="0" borderId="26" xfId="2" applyNumberFormat="1" applyFont="1" applyFill="1" applyBorder="1" applyAlignment="1">
      <alignment horizontal="center" vertical="center"/>
    </xf>
    <xf numFmtId="178" fontId="9" fillId="0" borderId="26" xfId="2" applyNumberFormat="1" applyFont="1" applyFill="1" applyBorder="1" applyAlignment="1">
      <alignment horizontal="center" vertical="center"/>
    </xf>
    <xf numFmtId="179" fontId="80" fillId="0" borderId="26" xfId="8" applyNumberFormat="1" applyFont="1" applyFill="1" applyBorder="1" applyAlignment="1">
      <alignment horizontal="center" vertical="center" wrapText="1"/>
    </xf>
    <xf numFmtId="177" fontId="81" fillId="0" borderId="29" xfId="8" applyNumberFormat="1" applyFont="1" applyFill="1" applyBorder="1" applyAlignment="1">
      <alignment horizontal="center" vertical="center" wrapText="1"/>
    </xf>
    <xf numFmtId="0" fontId="40" fillId="0" borderId="0" xfId="8" applyFont="1" applyFill="1" applyAlignment="1">
      <alignment horizontal="center" vertical="center"/>
    </xf>
    <xf numFmtId="178" fontId="82" fillId="0" borderId="26" xfId="8" applyNumberFormat="1" applyFont="1" applyFill="1" applyBorder="1" applyAlignment="1">
      <alignment horizontal="center" vertical="center" wrapText="1"/>
    </xf>
    <xf numFmtId="0" fontId="3" fillId="0" borderId="0" xfId="8" applyFont="1" applyFill="1" applyAlignment="1">
      <alignment shrinkToFit="1"/>
    </xf>
    <xf numFmtId="0" fontId="3" fillId="0" borderId="0" xfId="8" applyFont="1" applyFill="1"/>
    <xf numFmtId="178" fontId="3" fillId="0" borderId="0" xfId="8" applyNumberFormat="1" applyFont="1" applyFill="1"/>
    <xf numFmtId="176" fontId="9" fillId="0" borderId="0" xfId="2" applyNumberFormat="1" applyFont="1" applyFill="1" applyAlignment="1">
      <alignment horizontal="center" vertical="center"/>
    </xf>
    <xf numFmtId="185" fontId="9" fillId="0" borderId="0" xfId="2" applyNumberFormat="1" applyFont="1" applyFill="1" applyAlignment="1">
      <alignment horizontal="center" vertical="center"/>
    </xf>
    <xf numFmtId="185" fontId="3" fillId="0" borderId="0" xfId="8" applyNumberFormat="1" applyFont="1" applyFill="1"/>
    <xf numFmtId="0" fontId="3" fillId="0" borderId="0" xfId="8" applyFont="1" applyFill="1" applyAlignment="1">
      <alignment horizontal="center" vertical="center"/>
    </xf>
    <xf numFmtId="178" fontId="9" fillId="0" borderId="0" xfId="2" applyNumberFormat="1" applyFont="1" applyFill="1" applyAlignment="1">
      <alignment horizontal="center" vertical="center"/>
    </xf>
    <xf numFmtId="0" fontId="3" fillId="0" borderId="0" xfId="2" applyFont="1" applyFill="1" applyAlignment="1"/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176" fontId="39" fillId="0" borderId="0" xfId="0" applyNumberFormat="1" applyFont="1" applyAlignment="1">
      <alignment horizontal="center" vertical="center"/>
    </xf>
    <xf numFmtId="0" fontId="11" fillId="0" borderId="1" xfId="8" applyFont="1" applyFill="1" applyBorder="1"/>
    <xf numFmtId="0" fontId="10" fillId="0" borderId="1" xfId="8" applyNumberFormat="1" applyFont="1" applyFill="1" applyBorder="1" applyAlignment="1">
      <alignment horizontal="center" vertical="center"/>
    </xf>
    <xf numFmtId="0" fontId="10" fillId="0" borderId="20" xfId="8" applyNumberFormat="1" applyFont="1" applyFill="1" applyBorder="1" applyAlignment="1">
      <alignment horizontal="center" vertical="center"/>
    </xf>
    <xf numFmtId="0" fontId="12" fillId="0" borderId="20" xfId="8" applyNumberFormat="1" applyFont="1" applyFill="1" applyBorder="1" applyAlignment="1">
      <alignment horizontal="center" vertical="center"/>
    </xf>
    <xf numFmtId="0" fontId="11" fillId="0" borderId="0" xfId="8" applyFont="1" applyFill="1"/>
    <xf numFmtId="0" fontId="11" fillId="0" borderId="20" xfId="8" applyFont="1" applyFill="1" applyBorder="1"/>
    <xf numFmtId="0" fontId="12" fillId="0" borderId="1" xfId="8" applyNumberFormat="1" applyFont="1" applyFill="1" applyBorder="1" applyAlignment="1">
      <alignment horizontal="center" vertical="center"/>
    </xf>
    <xf numFmtId="0" fontId="54" fillId="0" borderId="0" xfId="8" applyFont="1" applyFill="1" applyBorder="1" applyAlignment="1">
      <alignment horizontal="left" vertical="center" shrinkToFit="1"/>
    </xf>
    <xf numFmtId="179" fontId="54" fillId="0" borderId="0" xfId="8" applyNumberFormat="1" applyFont="1" applyFill="1"/>
    <xf numFmtId="178" fontId="54" fillId="0" borderId="0" xfId="8" applyNumberFormat="1" applyFont="1" applyFill="1"/>
    <xf numFmtId="176" fontId="54" fillId="0" borderId="0" xfId="8" applyNumberFormat="1" applyFont="1" applyFill="1"/>
    <xf numFmtId="178" fontId="54" fillId="0" borderId="0" xfId="8" applyNumberFormat="1" applyFont="1" applyFill="1" applyBorder="1" applyAlignment="1"/>
    <xf numFmtId="178" fontId="54" fillId="0" borderId="0" xfId="8" applyNumberFormat="1" applyFont="1" applyFill="1" applyAlignment="1">
      <alignment horizontal="left"/>
    </xf>
    <xf numFmtId="0" fontId="13" fillId="0" borderId="1" xfId="8" applyFont="1" applyFill="1" applyBorder="1" applyAlignment="1">
      <alignment horizontal="center" vertical="center" wrapText="1"/>
    </xf>
    <xf numFmtId="179" fontId="13" fillId="0" borderId="1" xfId="8" applyNumberFormat="1" applyFont="1" applyFill="1" applyBorder="1" applyAlignment="1">
      <alignment horizontal="center" vertical="center" wrapText="1"/>
    </xf>
    <xf numFmtId="185" fontId="13" fillId="0" borderId="1" xfId="8" applyNumberFormat="1" applyFont="1" applyFill="1" applyBorder="1" applyAlignment="1">
      <alignment horizontal="center" vertical="center" wrapText="1"/>
    </xf>
    <xf numFmtId="178" fontId="13" fillId="0" borderId="1" xfId="8" applyNumberFormat="1" applyFont="1" applyFill="1" applyBorder="1" applyAlignment="1">
      <alignment horizontal="center" vertical="center" wrapText="1"/>
    </xf>
    <xf numFmtId="178" fontId="13" fillId="0" borderId="14" xfId="8" applyNumberFormat="1" applyFont="1" applyFill="1" applyBorder="1" applyAlignment="1">
      <alignment horizontal="center" vertical="center" wrapText="1"/>
    </xf>
    <xf numFmtId="0" fontId="14" fillId="0" borderId="1" xfId="8" applyFont="1" applyFill="1" applyBorder="1" applyAlignment="1">
      <alignment horizontal="center" vertical="center" wrapText="1"/>
    </xf>
    <xf numFmtId="0" fontId="14" fillId="0" borderId="1" xfId="8" applyNumberFormat="1" applyFont="1" applyFill="1" applyBorder="1" applyAlignment="1">
      <alignment horizontal="center" vertical="center" wrapText="1"/>
    </xf>
    <xf numFmtId="0" fontId="59" fillId="0" borderId="1" xfId="8" applyNumberFormat="1" applyFont="1" applyFill="1" applyBorder="1" applyAlignment="1">
      <alignment horizontal="center" vertical="center" wrapText="1"/>
    </xf>
    <xf numFmtId="0" fontId="14" fillId="0" borderId="60" xfId="8" applyFont="1" applyFill="1" applyBorder="1" applyAlignment="1">
      <alignment horizontal="right" vertical="center" shrinkToFit="1"/>
    </xf>
    <xf numFmtId="0" fontId="14" fillId="0" borderId="13" xfId="8" applyFont="1" applyFill="1" applyBorder="1" applyAlignment="1">
      <alignment horizontal="right" vertical="center" shrinkToFit="1"/>
    </xf>
    <xf numFmtId="0" fontId="14" fillId="0" borderId="2" xfId="8" applyFont="1" applyFill="1" applyBorder="1" applyAlignment="1">
      <alignment horizontal="left" vertical="center" shrinkToFit="1"/>
    </xf>
    <xf numFmtId="179" fontId="14" fillId="0" borderId="1" xfId="8" applyNumberFormat="1" applyFont="1" applyFill="1" applyBorder="1" applyAlignment="1">
      <alignment horizontal="center" vertical="center" shrinkToFit="1"/>
    </xf>
    <xf numFmtId="185" fontId="14" fillId="0" borderId="1" xfId="8" applyNumberFormat="1" applyFont="1" applyFill="1" applyBorder="1" applyAlignment="1">
      <alignment horizontal="center" vertical="center" shrinkToFit="1"/>
    </xf>
    <xf numFmtId="178" fontId="14" fillId="0" borderId="1" xfId="8" applyNumberFormat="1" applyFont="1" applyFill="1" applyBorder="1" applyAlignment="1">
      <alignment horizontal="center" vertical="center" shrinkToFit="1"/>
    </xf>
    <xf numFmtId="176" fontId="14" fillId="0" borderId="1" xfId="8" applyNumberFormat="1" applyFont="1" applyFill="1" applyBorder="1" applyAlignment="1">
      <alignment horizontal="center" vertical="center" shrinkToFit="1"/>
    </xf>
    <xf numFmtId="178" fontId="14" fillId="0" borderId="14" xfId="8" applyNumberFormat="1" applyFont="1" applyFill="1" applyBorder="1" applyAlignment="1">
      <alignment horizontal="left" vertical="center" shrinkToFit="1"/>
    </xf>
    <xf numFmtId="191" fontId="14" fillId="0" borderId="60" xfId="10" applyNumberFormat="1" applyFont="1" applyFill="1" applyBorder="1" applyAlignment="1">
      <alignment horizontal="right" vertical="center" shrinkToFit="1"/>
    </xf>
    <xf numFmtId="191" fontId="14" fillId="0" borderId="13" xfId="10" applyNumberFormat="1" applyFont="1" applyFill="1" applyBorder="1" applyAlignment="1">
      <alignment horizontal="right" vertical="center" shrinkToFit="1"/>
    </xf>
    <xf numFmtId="192" fontId="14" fillId="0" borderId="2" xfId="10" applyNumberFormat="1" applyFont="1" applyFill="1" applyBorder="1" applyAlignment="1">
      <alignment horizontal="left" vertical="center" shrinkToFit="1"/>
    </xf>
    <xf numFmtId="0" fontId="59" fillId="0" borderId="12" xfId="8" applyFont="1" applyFill="1" applyBorder="1" applyAlignment="1">
      <alignment vertical="center"/>
    </xf>
    <xf numFmtId="0" fontId="60" fillId="0" borderId="13" xfId="8" applyFont="1" applyFill="1" applyBorder="1" applyAlignment="1">
      <alignment vertical="center"/>
    </xf>
    <xf numFmtId="0" fontId="60" fillId="0" borderId="2" xfId="8" applyFont="1" applyFill="1" applyBorder="1" applyAlignment="1">
      <alignment vertical="center"/>
    </xf>
    <xf numFmtId="181" fontId="14" fillId="0" borderId="60" xfId="8" applyNumberFormat="1" applyFont="1" applyFill="1" applyBorder="1" applyAlignment="1">
      <alignment horizontal="right" vertical="center" shrinkToFit="1"/>
    </xf>
    <xf numFmtId="193" fontId="14" fillId="0" borderId="13" xfId="8" applyNumberFormat="1" applyFont="1" applyFill="1" applyBorder="1" applyAlignment="1">
      <alignment horizontal="right" vertical="center" shrinkToFit="1"/>
    </xf>
    <xf numFmtId="181" fontId="14" fillId="0" borderId="2" xfId="8" applyNumberFormat="1" applyFont="1" applyFill="1" applyBorder="1" applyAlignment="1">
      <alignment horizontal="left" vertical="center" shrinkToFit="1"/>
    </xf>
    <xf numFmtId="0" fontId="14" fillId="0" borderId="1" xfId="10" applyFont="1" applyFill="1" applyBorder="1" applyAlignment="1">
      <alignment horizontal="center" vertical="center"/>
    </xf>
    <xf numFmtId="0" fontId="14" fillId="0" borderId="1" xfId="10" applyFont="1" applyFill="1" applyBorder="1" applyAlignment="1">
      <alignment horizontal="center" vertical="center" wrapText="1"/>
    </xf>
    <xf numFmtId="180" fontId="14" fillId="0" borderId="1" xfId="8" applyNumberFormat="1" applyFont="1" applyFill="1" applyBorder="1" applyAlignment="1">
      <alignment horizontal="center" vertical="center" wrapText="1"/>
    </xf>
    <xf numFmtId="177" fontId="14" fillId="0" borderId="1" xfId="10" applyNumberFormat="1" applyFont="1" applyFill="1" applyBorder="1" applyAlignment="1">
      <alignment horizontal="center" vertical="center" shrinkToFit="1"/>
    </xf>
    <xf numFmtId="177" fontId="14" fillId="0" borderId="1" xfId="8" applyNumberFormat="1" applyFont="1" applyFill="1" applyBorder="1" applyAlignment="1">
      <alignment horizontal="center" vertical="center" shrinkToFit="1"/>
    </xf>
    <xf numFmtId="0" fontId="14" fillId="0" borderId="1" xfId="8" applyFont="1" applyFill="1" applyBorder="1"/>
    <xf numFmtId="179" fontId="14" fillId="0" borderId="12" xfId="8" applyNumberFormat="1" applyFont="1" applyFill="1" applyBorder="1" applyAlignment="1">
      <alignment horizontal="center" vertical="center" shrinkToFit="1"/>
    </xf>
    <xf numFmtId="185" fontId="14" fillId="0" borderId="1" xfId="8" applyNumberFormat="1" applyFont="1" applyFill="1" applyBorder="1" applyAlignment="1">
      <alignment horizontal="center"/>
    </xf>
    <xf numFmtId="185" fontId="14" fillId="0" borderId="1" xfId="10" applyNumberFormat="1" applyFont="1" applyFill="1" applyBorder="1" applyAlignment="1">
      <alignment horizontal="center" vertical="center" shrinkToFit="1"/>
    </xf>
    <xf numFmtId="176" fontId="14" fillId="0" borderId="1" xfId="10" applyNumberFormat="1" applyFont="1" applyFill="1" applyBorder="1" applyAlignment="1">
      <alignment horizontal="center" vertical="center" shrinkToFit="1"/>
    </xf>
    <xf numFmtId="43" fontId="59" fillId="0" borderId="2" xfId="11" applyFont="1" applyFill="1" applyBorder="1" applyAlignment="1">
      <alignment vertical="center" shrinkToFit="1"/>
    </xf>
    <xf numFmtId="176" fontId="59" fillId="0" borderId="1" xfId="8" applyNumberFormat="1" applyFont="1" applyFill="1" applyBorder="1" applyAlignment="1">
      <alignment horizontal="center" vertical="center"/>
    </xf>
    <xf numFmtId="185" fontId="59" fillId="0" borderId="1" xfId="8" applyNumberFormat="1" applyFont="1" applyFill="1" applyBorder="1" applyAlignment="1">
      <alignment horizontal="center" vertical="center"/>
    </xf>
    <xf numFmtId="178" fontId="11" fillId="0" borderId="14" xfId="8" applyNumberFormat="1" applyFont="1" applyFill="1" applyBorder="1" applyAlignment="1">
      <alignment horizontal="left"/>
    </xf>
    <xf numFmtId="0" fontId="14" fillId="0" borderId="59" xfId="8" applyFont="1" applyFill="1" applyBorder="1" applyAlignment="1">
      <alignment horizontal="right" vertical="center" shrinkToFit="1"/>
    </xf>
    <xf numFmtId="0" fontId="14" fillId="0" borderId="15" xfId="8" applyFont="1" applyFill="1" applyBorder="1" applyAlignment="1">
      <alignment horizontal="right" vertical="center" shrinkToFit="1"/>
    </xf>
    <xf numFmtId="0" fontId="14" fillId="0" borderId="19" xfId="8" applyFont="1" applyFill="1" applyBorder="1" applyAlignment="1">
      <alignment horizontal="left" vertical="center" shrinkToFit="1"/>
    </xf>
    <xf numFmtId="43" fontId="59" fillId="0" borderId="2" xfId="11" applyFont="1" applyFill="1" applyBorder="1" applyAlignment="1">
      <alignment horizontal="center" vertical="center" shrinkToFit="1"/>
    </xf>
    <xf numFmtId="177" fontId="14" fillId="0" borderId="23" xfId="8" applyNumberFormat="1" applyFont="1" applyFill="1" applyBorder="1" applyAlignment="1">
      <alignment horizontal="center" vertical="center" shrinkToFit="1"/>
    </xf>
    <xf numFmtId="185" fontId="14" fillId="0" borderId="23" xfId="8" applyNumberFormat="1" applyFont="1" applyFill="1" applyBorder="1" applyAlignment="1">
      <alignment horizontal="center" vertical="center" shrinkToFit="1"/>
    </xf>
    <xf numFmtId="178" fontId="14" fillId="0" borderId="33" xfId="8" applyNumberFormat="1" applyFont="1" applyFill="1" applyBorder="1" applyAlignment="1">
      <alignment horizontal="left" vertical="center" shrinkToFit="1"/>
    </xf>
    <xf numFmtId="0" fontId="14" fillId="0" borderId="20" xfId="8" applyNumberFormat="1" applyFont="1" applyFill="1" applyBorder="1" applyAlignment="1">
      <alignment horizontal="center" vertical="center" wrapText="1"/>
    </xf>
    <xf numFmtId="0" fontId="59" fillId="0" borderId="20" xfId="8" applyNumberFormat="1" applyFont="1" applyFill="1" applyBorder="1" applyAlignment="1">
      <alignment horizontal="center" vertical="center" wrapText="1"/>
    </xf>
    <xf numFmtId="0" fontId="14" fillId="0" borderId="61" xfId="8" applyFont="1" applyFill="1" applyBorder="1" applyAlignment="1">
      <alignment horizontal="right" vertical="center" shrinkToFit="1"/>
    </xf>
    <xf numFmtId="0" fontId="14" fillId="0" borderId="27" xfId="8" applyFont="1" applyFill="1" applyBorder="1" applyAlignment="1">
      <alignment horizontal="right" vertical="center" shrinkToFit="1"/>
    </xf>
    <xf numFmtId="0" fontId="14" fillId="0" borderId="54" xfId="8" applyFont="1" applyFill="1" applyBorder="1" applyAlignment="1">
      <alignment horizontal="left" vertical="center" shrinkToFit="1"/>
    </xf>
    <xf numFmtId="0" fontId="14" fillId="0" borderId="26" xfId="8" applyFont="1" applyFill="1" applyBorder="1" applyAlignment="1">
      <alignment horizontal="left" vertical="center"/>
    </xf>
    <xf numFmtId="0" fontId="14" fillId="0" borderId="26" xfId="8" applyFont="1" applyFill="1" applyBorder="1" applyAlignment="1">
      <alignment horizontal="center" vertical="center"/>
    </xf>
    <xf numFmtId="0" fontId="14" fillId="0" borderId="53" xfId="8" applyFont="1" applyFill="1" applyBorder="1" applyAlignment="1">
      <alignment horizontal="center" vertical="center"/>
    </xf>
    <xf numFmtId="178" fontId="59" fillId="0" borderId="53" xfId="8" applyNumberFormat="1" applyFont="1" applyFill="1" applyBorder="1" applyAlignment="1">
      <alignment horizontal="center" vertical="center" shrinkToFit="1"/>
    </xf>
    <xf numFmtId="178" fontId="59" fillId="0" borderId="26" xfId="8" applyNumberFormat="1" applyFont="1" applyFill="1" applyBorder="1" applyAlignment="1">
      <alignment horizontal="center" vertical="center"/>
    </xf>
    <xf numFmtId="178" fontId="59" fillId="0" borderId="29" xfId="8" applyNumberFormat="1" applyFont="1" applyFill="1" applyBorder="1" applyAlignment="1">
      <alignment horizontal="left" vertical="center" shrinkToFit="1"/>
    </xf>
    <xf numFmtId="0" fontId="10" fillId="0" borderId="1" xfId="8" applyFont="1" applyFill="1" applyBorder="1" applyAlignment="1">
      <alignment horizontal="center" vertical="center" wrapText="1"/>
    </xf>
    <xf numFmtId="0" fontId="10" fillId="0" borderId="1" xfId="8" applyNumberFormat="1" applyFont="1" applyFill="1" applyBorder="1" applyAlignment="1">
      <alignment horizontal="center" vertical="center" wrapText="1"/>
    </xf>
    <xf numFmtId="0" fontId="11" fillId="0" borderId="0" xfId="8" applyFont="1" applyFill="1" applyAlignment="1">
      <alignment horizontal="right" shrinkToFit="1"/>
    </xf>
    <xf numFmtId="0" fontId="11" fillId="0" borderId="0" xfId="8" applyFont="1" applyFill="1" applyAlignment="1">
      <alignment horizontal="left" shrinkToFit="1"/>
    </xf>
    <xf numFmtId="0" fontId="11" fillId="0" borderId="0" xfId="8" applyFont="1" applyFill="1" applyAlignment="1">
      <alignment horizontal="left"/>
    </xf>
    <xf numFmtId="179" fontId="59" fillId="0" borderId="0" xfId="8" applyNumberFormat="1" applyFont="1" applyFill="1" applyBorder="1" applyAlignment="1">
      <alignment horizontal="center" vertical="center" shrinkToFit="1"/>
    </xf>
    <xf numFmtId="185" fontId="11" fillId="0" borderId="0" xfId="8" applyNumberFormat="1" applyFont="1" applyFill="1" applyBorder="1"/>
    <xf numFmtId="179" fontId="11" fillId="0" borderId="0" xfId="8" applyNumberFormat="1" applyFont="1" applyFill="1" applyBorder="1"/>
    <xf numFmtId="179" fontId="11" fillId="0" borderId="0" xfId="8" applyNumberFormat="1" applyFont="1" applyFill="1"/>
    <xf numFmtId="178" fontId="11" fillId="0" borderId="0" xfId="8" applyNumberFormat="1" applyFont="1" applyFill="1"/>
    <xf numFmtId="176" fontId="11" fillId="0" borderId="0" xfId="8" applyNumberFormat="1" applyFont="1" applyFill="1"/>
    <xf numFmtId="178" fontId="11" fillId="0" borderId="0" xfId="8" applyNumberFormat="1" applyFont="1" applyFill="1" applyAlignment="1">
      <alignment horizontal="left"/>
    </xf>
    <xf numFmtId="179" fontId="18" fillId="0" borderId="0" xfId="8" applyNumberFormat="1" applyFont="1" applyFill="1"/>
    <xf numFmtId="185" fontId="18" fillId="0" borderId="0" xfId="8" applyNumberFormat="1" applyFont="1" applyFill="1" applyBorder="1"/>
    <xf numFmtId="179" fontId="18" fillId="0" borderId="0" xfId="8" applyNumberFormat="1" applyFont="1" applyFill="1" applyBorder="1"/>
    <xf numFmtId="178" fontId="18" fillId="0" borderId="0" xfId="8" applyNumberFormat="1" applyFont="1" applyFill="1"/>
    <xf numFmtId="176" fontId="18" fillId="0" borderId="0" xfId="8" applyNumberFormat="1" applyFont="1" applyFill="1"/>
    <xf numFmtId="0" fontId="10" fillId="0" borderId="0" xfId="8" applyFont="1" applyFill="1" applyAlignment="1">
      <alignment horizontal="center" vertical="center" wrapText="1"/>
    </xf>
    <xf numFmtId="0" fontId="10" fillId="0" borderId="23" xfId="8" applyNumberFormat="1" applyFont="1" applyFill="1" applyBorder="1" applyAlignment="1">
      <alignment horizontal="center" vertical="center" wrapText="1"/>
    </xf>
    <xf numFmtId="0" fontId="10" fillId="0" borderId="0" xfId="8" applyFont="1" applyFill="1"/>
    <xf numFmtId="185" fontId="18" fillId="0" borderId="0" xfId="8" applyNumberFormat="1" applyFont="1" applyFill="1"/>
    <xf numFmtId="185" fontId="11" fillId="0" borderId="0" xfId="8" applyNumberFormat="1" applyFont="1" applyFill="1"/>
    <xf numFmtId="0" fontId="11" fillId="0" borderId="1" xfId="10" applyFont="1" applyFill="1" applyBorder="1"/>
    <xf numFmtId="0" fontId="10" fillId="0" borderId="1" xfId="10" applyNumberFormat="1" applyFont="1" applyFill="1" applyBorder="1" applyAlignment="1">
      <alignment horizontal="center" vertical="center"/>
    </xf>
    <xf numFmtId="0" fontId="10" fillId="0" borderId="20" xfId="10" applyNumberFormat="1" applyFont="1" applyFill="1" applyBorder="1" applyAlignment="1">
      <alignment horizontal="center" vertical="center"/>
    </xf>
    <xf numFmtId="0" fontId="12" fillId="0" borderId="20" xfId="10" applyNumberFormat="1" applyFont="1" applyFill="1" applyBorder="1" applyAlignment="1">
      <alignment horizontal="center" vertical="center"/>
    </xf>
    <xf numFmtId="0" fontId="11" fillId="0" borderId="0" xfId="10" applyFont="1" applyFill="1"/>
    <xf numFmtId="0" fontId="11" fillId="0" borderId="20" xfId="10" applyFont="1" applyFill="1" applyBorder="1"/>
    <xf numFmtId="0" fontId="12" fillId="0" borderId="1" xfId="10" applyNumberFormat="1" applyFont="1" applyFill="1" applyBorder="1" applyAlignment="1">
      <alignment horizontal="center" vertical="center"/>
    </xf>
    <xf numFmtId="0" fontId="54" fillId="0" borderId="0" xfId="10" applyFont="1" applyFill="1" applyBorder="1" applyAlignment="1">
      <alignment horizontal="left" vertical="center" shrinkToFit="1"/>
    </xf>
    <xf numFmtId="179" fontId="54" fillId="0" borderId="0" xfId="10" applyNumberFormat="1" applyFont="1" applyFill="1"/>
    <xf numFmtId="178" fontId="54" fillId="0" borderId="0" xfId="10" applyNumberFormat="1" applyFont="1" applyFill="1"/>
    <xf numFmtId="176" fontId="54" fillId="0" borderId="0" xfId="10" applyNumberFormat="1" applyFont="1" applyFill="1"/>
    <xf numFmtId="178" fontId="54" fillId="0" borderId="0" xfId="10" applyNumberFormat="1" applyFont="1" applyFill="1" applyBorder="1" applyAlignment="1"/>
    <xf numFmtId="178" fontId="54" fillId="0" borderId="0" xfId="10" applyNumberFormat="1" applyFont="1" applyFill="1" applyAlignment="1">
      <alignment horizontal="left"/>
    </xf>
    <xf numFmtId="0" fontId="13" fillId="0" borderId="1" xfId="10" applyFont="1" applyFill="1" applyBorder="1" applyAlignment="1">
      <alignment horizontal="center" vertical="center" wrapText="1"/>
    </xf>
    <xf numFmtId="179" fontId="13" fillId="0" borderId="1" xfId="10" applyNumberFormat="1" applyFont="1" applyFill="1" applyBorder="1" applyAlignment="1">
      <alignment horizontal="center" vertical="center" wrapText="1"/>
    </xf>
    <xf numFmtId="185" fontId="13" fillId="0" borderId="1" xfId="10" applyNumberFormat="1" applyFont="1" applyFill="1" applyBorder="1" applyAlignment="1">
      <alignment horizontal="center" vertical="center" wrapText="1"/>
    </xf>
    <xf numFmtId="178" fontId="13" fillId="0" borderId="1" xfId="10" applyNumberFormat="1" applyFont="1" applyFill="1" applyBorder="1" applyAlignment="1">
      <alignment horizontal="center" vertical="center" wrapText="1"/>
    </xf>
    <xf numFmtId="178" fontId="13" fillId="0" borderId="14" xfId="10" applyNumberFormat="1" applyFont="1" applyFill="1" applyBorder="1" applyAlignment="1">
      <alignment horizontal="center" vertical="center" wrapText="1"/>
    </xf>
    <xf numFmtId="0" fontId="14" fillId="0" borderId="1" xfId="10" applyNumberFormat="1" applyFont="1" applyFill="1" applyBorder="1" applyAlignment="1">
      <alignment horizontal="center" vertical="center" wrapText="1"/>
    </xf>
    <xf numFmtId="0" fontId="59" fillId="0" borderId="1" xfId="10" applyNumberFormat="1" applyFont="1" applyFill="1" applyBorder="1" applyAlignment="1">
      <alignment horizontal="center" vertical="center" wrapText="1"/>
    </xf>
    <xf numFmtId="0" fontId="14" fillId="0" borderId="60" xfId="10" applyFont="1" applyFill="1" applyBorder="1" applyAlignment="1">
      <alignment horizontal="right" vertical="center" shrinkToFit="1"/>
    </xf>
    <xf numFmtId="0" fontId="14" fillId="0" borderId="13" xfId="10" applyFont="1" applyFill="1" applyBorder="1" applyAlignment="1">
      <alignment horizontal="right" vertical="center" shrinkToFit="1"/>
    </xf>
    <xf numFmtId="0" fontId="14" fillId="0" borderId="2" xfId="10" applyFont="1" applyFill="1" applyBorder="1" applyAlignment="1">
      <alignment horizontal="left" vertical="center" shrinkToFit="1"/>
    </xf>
    <xf numFmtId="179" fontId="14" fillId="0" borderId="1" xfId="10" applyNumberFormat="1" applyFont="1" applyFill="1" applyBorder="1" applyAlignment="1">
      <alignment horizontal="center" vertical="center" shrinkToFit="1"/>
    </xf>
    <xf numFmtId="178" fontId="14" fillId="0" borderId="1" xfId="10" applyNumberFormat="1" applyFont="1" applyFill="1" applyBorder="1" applyAlignment="1">
      <alignment horizontal="center" vertical="center" shrinkToFit="1"/>
    </xf>
    <xf numFmtId="178" fontId="14" fillId="0" borderId="14" xfId="10" applyNumberFormat="1" applyFont="1" applyFill="1" applyBorder="1" applyAlignment="1">
      <alignment horizontal="left" vertical="center" shrinkToFit="1"/>
    </xf>
    <xf numFmtId="0" fontId="59" fillId="0" borderId="12" xfId="10" applyFont="1" applyFill="1" applyBorder="1" applyAlignment="1">
      <alignment vertical="center"/>
    </xf>
    <xf numFmtId="0" fontId="60" fillId="0" borderId="13" xfId="10" applyFont="1" applyFill="1" applyBorder="1" applyAlignment="1">
      <alignment vertical="center"/>
    </xf>
    <xf numFmtId="0" fontId="60" fillId="0" borderId="2" xfId="10" applyFont="1" applyFill="1" applyBorder="1" applyAlignment="1">
      <alignment vertical="center"/>
    </xf>
    <xf numFmtId="0" fontId="14" fillId="0" borderId="20" xfId="10" applyNumberFormat="1" applyFont="1" applyFill="1" applyBorder="1" applyAlignment="1">
      <alignment horizontal="center" vertical="center" wrapText="1"/>
    </xf>
    <xf numFmtId="0" fontId="59" fillId="0" borderId="20" xfId="10" applyNumberFormat="1" applyFont="1" applyFill="1" applyBorder="1" applyAlignment="1">
      <alignment horizontal="center" vertical="center" wrapText="1"/>
    </xf>
    <xf numFmtId="0" fontId="14" fillId="0" borderId="59" xfId="10" applyFont="1" applyFill="1" applyBorder="1" applyAlignment="1">
      <alignment horizontal="right" vertical="center" shrinkToFit="1"/>
    </xf>
    <xf numFmtId="0" fontId="14" fillId="0" borderId="15" xfId="10" applyFont="1" applyFill="1" applyBorder="1" applyAlignment="1">
      <alignment horizontal="right" vertical="center" shrinkToFit="1"/>
    </xf>
    <xf numFmtId="0" fontId="14" fillId="0" borderId="19" xfId="10" applyFont="1" applyFill="1" applyBorder="1" applyAlignment="1">
      <alignment horizontal="left" vertical="center" shrinkToFit="1"/>
    </xf>
    <xf numFmtId="177" fontId="14" fillId="0" borderId="23" xfId="10" applyNumberFormat="1" applyFont="1" applyFill="1" applyBorder="1" applyAlignment="1">
      <alignment horizontal="center" vertical="center" shrinkToFit="1"/>
    </xf>
    <xf numFmtId="185" fontId="14" fillId="0" borderId="23" xfId="10" applyNumberFormat="1" applyFont="1" applyFill="1" applyBorder="1" applyAlignment="1">
      <alignment horizontal="center" vertical="center" shrinkToFit="1"/>
    </xf>
    <xf numFmtId="178" fontId="14" fillId="0" borderId="33" xfId="10" applyNumberFormat="1" applyFont="1" applyFill="1" applyBorder="1" applyAlignment="1">
      <alignment horizontal="left" vertical="center" shrinkToFit="1"/>
    </xf>
    <xf numFmtId="0" fontId="14" fillId="0" borderId="12" xfId="10" applyFont="1" applyFill="1" applyBorder="1" applyAlignment="1">
      <alignment horizontal="center" vertical="center" wrapText="1"/>
    </xf>
    <xf numFmtId="0" fontId="14" fillId="0" borderId="12" xfId="10" applyNumberFormat="1" applyFont="1" applyFill="1" applyBorder="1" applyAlignment="1">
      <alignment horizontal="center" vertical="center" wrapText="1"/>
    </xf>
    <xf numFmtId="0" fontId="14" fillId="0" borderId="35" xfId="10" applyNumberFormat="1" applyFont="1" applyFill="1" applyBorder="1" applyAlignment="1">
      <alignment horizontal="center" vertical="center" wrapText="1"/>
    </xf>
    <xf numFmtId="0" fontId="59" fillId="0" borderId="35" xfId="10" applyNumberFormat="1" applyFont="1" applyFill="1" applyBorder="1" applyAlignment="1">
      <alignment horizontal="center" vertical="center" wrapText="1"/>
    </xf>
    <xf numFmtId="181" fontId="14" fillId="0" borderId="60" xfId="10" applyNumberFormat="1" applyFont="1" applyFill="1" applyBorder="1" applyAlignment="1">
      <alignment horizontal="right" vertical="center" shrinkToFit="1"/>
    </xf>
    <xf numFmtId="193" fontId="14" fillId="0" borderId="13" xfId="10" applyNumberFormat="1" applyFont="1" applyFill="1" applyBorder="1" applyAlignment="1">
      <alignment horizontal="right" vertical="center" shrinkToFit="1"/>
    </xf>
    <xf numFmtId="181" fontId="14" fillId="0" borderId="2" xfId="10" applyNumberFormat="1" applyFont="1" applyFill="1" applyBorder="1" applyAlignment="1">
      <alignment horizontal="left" vertical="center" shrinkToFit="1"/>
    </xf>
    <xf numFmtId="180" fontId="14" fillId="0" borderId="1" xfId="10" applyNumberFormat="1" applyFont="1" applyFill="1" applyBorder="1" applyAlignment="1">
      <alignment horizontal="center" vertical="center" wrapText="1"/>
    </xf>
    <xf numFmtId="177" fontId="85" fillId="0" borderId="12" xfId="10" applyNumberFormat="1" applyFont="1" applyFill="1" applyBorder="1" applyAlignment="1">
      <alignment horizontal="center" vertical="center"/>
    </xf>
    <xf numFmtId="176" fontId="85" fillId="0" borderId="12" xfId="10" applyNumberFormat="1" applyFont="1" applyFill="1" applyBorder="1" applyAlignment="1">
      <alignment horizontal="center" vertical="center"/>
    </xf>
    <xf numFmtId="178" fontId="14" fillId="0" borderId="1" xfId="10" applyNumberFormat="1" applyFont="1" applyFill="1" applyBorder="1" applyAlignment="1">
      <alignment horizontal="center" vertical="center" wrapText="1"/>
    </xf>
    <xf numFmtId="185" fontId="85" fillId="0" borderId="32" xfId="10" applyNumberFormat="1" applyFont="1" applyFill="1" applyBorder="1" applyAlignment="1">
      <alignment horizontal="center" vertical="center"/>
    </xf>
    <xf numFmtId="177" fontId="85" fillId="0" borderId="32" xfId="10" applyNumberFormat="1" applyFont="1" applyFill="1" applyBorder="1" applyAlignment="1">
      <alignment horizontal="center" vertical="center"/>
    </xf>
    <xf numFmtId="176" fontId="85" fillId="0" borderId="32" xfId="10" applyNumberFormat="1" applyFont="1" applyFill="1" applyBorder="1" applyAlignment="1">
      <alignment horizontal="center" vertical="center"/>
    </xf>
    <xf numFmtId="0" fontId="14" fillId="0" borderId="61" xfId="10" applyFont="1" applyFill="1" applyBorder="1" applyAlignment="1">
      <alignment horizontal="right" vertical="center" shrinkToFit="1"/>
    </xf>
    <xf numFmtId="0" fontId="14" fillId="0" borderId="27" xfId="10" applyFont="1" applyFill="1" applyBorder="1" applyAlignment="1">
      <alignment horizontal="right" vertical="center" shrinkToFit="1"/>
    </xf>
    <xf numFmtId="0" fontId="14" fillId="0" borderId="54" xfId="10" applyFont="1" applyFill="1" applyBorder="1" applyAlignment="1">
      <alignment horizontal="left" vertical="center" shrinkToFit="1"/>
    </xf>
    <xf numFmtId="0" fontId="14" fillId="0" borderId="26" xfId="10" applyFont="1" applyFill="1" applyBorder="1" applyAlignment="1">
      <alignment horizontal="left" vertical="center"/>
    </xf>
    <xf numFmtId="0" fontId="14" fillId="0" borderId="26" xfId="10" applyFont="1" applyFill="1" applyBorder="1" applyAlignment="1">
      <alignment horizontal="center" vertical="center"/>
    </xf>
    <xf numFmtId="0" fontId="14" fillId="0" borderId="53" xfId="10" applyFont="1" applyFill="1" applyBorder="1" applyAlignment="1">
      <alignment horizontal="center" vertical="center"/>
    </xf>
    <xf numFmtId="178" fontId="59" fillId="0" borderId="53" xfId="10" applyNumberFormat="1" applyFont="1" applyFill="1" applyBorder="1" applyAlignment="1">
      <alignment horizontal="center" vertical="center" shrinkToFit="1"/>
    </xf>
    <xf numFmtId="178" fontId="59" fillId="0" borderId="26" xfId="10" applyNumberFormat="1" applyFont="1" applyFill="1" applyBorder="1" applyAlignment="1">
      <alignment horizontal="center" vertical="center"/>
    </xf>
    <xf numFmtId="178" fontId="59" fillId="0" borderId="29" xfId="10" applyNumberFormat="1" applyFont="1" applyFill="1" applyBorder="1" applyAlignment="1">
      <alignment horizontal="left" vertical="center" shrinkToFit="1"/>
    </xf>
    <xf numFmtId="0" fontId="10" fillId="0" borderId="1" xfId="10" applyFont="1" applyFill="1" applyBorder="1" applyAlignment="1">
      <alignment horizontal="center" vertical="center" wrapText="1"/>
    </xf>
    <xf numFmtId="0" fontId="10" fillId="0" borderId="1" xfId="10" applyNumberFormat="1" applyFont="1" applyFill="1" applyBorder="1" applyAlignment="1">
      <alignment horizontal="center" vertical="center" wrapText="1"/>
    </xf>
    <xf numFmtId="0" fontId="11" fillId="0" borderId="0" xfId="10" applyFont="1" applyFill="1" applyAlignment="1">
      <alignment horizontal="right" shrinkToFit="1"/>
    </xf>
    <xf numFmtId="0" fontId="11" fillId="0" borderId="0" xfId="10" applyFont="1" applyFill="1" applyAlignment="1">
      <alignment horizontal="left" shrinkToFit="1"/>
    </xf>
    <xf numFmtId="0" fontId="11" fillId="0" borderId="0" xfId="10" applyFont="1" applyFill="1" applyAlignment="1">
      <alignment horizontal="left"/>
    </xf>
    <xf numFmtId="179" fontId="59" fillId="0" borderId="0" xfId="10" applyNumberFormat="1" applyFont="1" applyFill="1" applyBorder="1" applyAlignment="1">
      <alignment horizontal="center" vertical="center" shrinkToFit="1"/>
    </xf>
    <xf numFmtId="185" fontId="11" fillId="0" borderId="0" xfId="10" applyNumberFormat="1" applyFont="1" applyFill="1" applyBorder="1"/>
    <xf numFmtId="179" fontId="11" fillId="0" borderId="0" xfId="10" applyNumberFormat="1" applyFont="1" applyFill="1" applyBorder="1"/>
    <xf numFmtId="179" fontId="11" fillId="0" borderId="0" xfId="10" applyNumberFormat="1" applyFont="1" applyFill="1"/>
    <xf numFmtId="178" fontId="11" fillId="0" borderId="0" xfId="10" applyNumberFormat="1" applyFont="1" applyFill="1"/>
    <xf numFmtId="176" fontId="11" fillId="0" borderId="0" xfId="10" applyNumberFormat="1" applyFont="1" applyFill="1"/>
    <xf numFmtId="178" fontId="11" fillId="0" borderId="0" xfId="10" applyNumberFormat="1" applyFont="1" applyFill="1" applyAlignment="1">
      <alignment horizontal="left"/>
    </xf>
    <xf numFmtId="179" fontId="18" fillId="0" borderId="0" xfId="10" applyNumberFormat="1" applyFont="1" applyFill="1"/>
    <xf numFmtId="185" fontId="18" fillId="0" borderId="0" xfId="10" applyNumberFormat="1" applyFont="1" applyFill="1" applyBorder="1"/>
    <xf numFmtId="179" fontId="18" fillId="0" borderId="0" xfId="10" applyNumberFormat="1" applyFont="1" applyFill="1" applyBorder="1"/>
    <xf numFmtId="178" fontId="18" fillId="0" borderId="0" xfId="10" applyNumberFormat="1" applyFont="1" applyFill="1"/>
    <xf numFmtId="176" fontId="18" fillId="0" borderId="0" xfId="10" applyNumberFormat="1" applyFont="1" applyFill="1"/>
    <xf numFmtId="0" fontId="10" fillId="0" borderId="0" xfId="10" applyFont="1" applyFill="1" applyAlignment="1">
      <alignment horizontal="center" vertical="center" wrapText="1"/>
    </xf>
    <xf numFmtId="0" fontId="10" fillId="0" borderId="23" xfId="10" applyNumberFormat="1" applyFont="1" applyFill="1" applyBorder="1" applyAlignment="1">
      <alignment horizontal="center" vertical="center" wrapText="1"/>
    </xf>
    <xf numFmtId="0" fontId="10" fillId="0" borderId="0" xfId="10" applyFont="1" applyFill="1"/>
    <xf numFmtId="185" fontId="18" fillId="0" borderId="0" xfId="10" applyNumberFormat="1" applyFont="1" applyFill="1"/>
    <xf numFmtId="185" fontId="11" fillId="0" borderId="0" xfId="10" applyNumberFormat="1" applyFont="1" applyFill="1"/>
    <xf numFmtId="0" fontId="39" fillId="0" borderId="0" xfId="10" applyFont="1" applyFill="1" applyAlignment="1">
      <alignment horizontal="center" vertical="center" shrinkToFit="1"/>
    </xf>
    <xf numFmtId="0" fontId="61" fillId="0" borderId="1" xfId="10" applyFont="1" applyFill="1" applyBorder="1" applyAlignment="1">
      <alignment horizontal="center" vertical="center"/>
    </xf>
    <xf numFmtId="0" fontId="39" fillId="0" borderId="1" xfId="10" applyFont="1" applyFill="1" applyBorder="1" applyAlignment="1">
      <alignment horizontal="center" vertical="center"/>
    </xf>
    <xf numFmtId="0" fontId="61" fillId="0" borderId="12" xfId="10" applyFont="1" applyFill="1" applyBorder="1" applyAlignment="1">
      <alignment horizontal="center" vertical="center"/>
    </xf>
    <xf numFmtId="0" fontId="41" fillId="0" borderId="12" xfId="10" applyFont="1" applyFill="1" applyBorder="1" applyAlignment="1">
      <alignment horizontal="center" vertical="center"/>
    </xf>
    <xf numFmtId="0" fontId="39" fillId="0" borderId="12" xfId="10" applyFont="1" applyFill="1" applyBorder="1" applyAlignment="1">
      <alignment horizontal="center" vertical="center"/>
    </xf>
    <xf numFmtId="0" fontId="59" fillId="0" borderId="13" xfId="10" applyFont="1" applyFill="1" applyBorder="1" applyAlignment="1">
      <alignment vertical="center"/>
    </xf>
    <xf numFmtId="0" fontId="59" fillId="0" borderId="1" xfId="10" applyFont="1" applyFill="1" applyBorder="1" applyAlignment="1">
      <alignment vertical="center"/>
    </xf>
    <xf numFmtId="0" fontId="59" fillId="0" borderId="2" xfId="10" applyFont="1" applyFill="1" applyBorder="1" applyAlignment="1">
      <alignment vertical="center"/>
    </xf>
    <xf numFmtId="0" fontId="11" fillId="0" borderId="1" xfId="10" applyFont="1" applyFill="1" applyBorder="1" applyAlignment="1">
      <alignment horizontal="center" vertical="center"/>
    </xf>
    <xf numFmtId="1" fontId="20" fillId="0" borderId="1" xfId="10" applyNumberFormat="1" applyFont="1" applyFill="1" applyBorder="1" applyAlignment="1">
      <alignment horizontal="center" vertical="center"/>
    </xf>
    <xf numFmtId="0" fontId="5" fillId="0" borderId="1" xfId="10" applyFont="1" applyFill="1" applyBorder="1" applyAlignment="1">
      <alignment horizontal="center" vertical="center"/>
    </xf>
    <xf numFmtId="177" fontId="20" fillId="0" borderId="12" xfId="10" applyNumberFormat="1" applyFont="1" applyFill="1" applyBorder="1" applyAlignment="1">
      <alignment horizontal="center" vertical="center"/>
    </xf>
    <xf numFmtId="0" fontId="20" fillId="0" borderId="12" xfId="10" applyFont="1" applyFill="1" applyBorder="1" applyAlignment="1">
      <alignment horizontal="center" vertical="center"/>
    </xf>
    <xf numFmtId="178" fontId="11" fillId="0" borderId="12" xfId="10" applyNumberFormat="1" applyFont="1" applyFill="1" applyBorder="1" applyAlignment="1">
      <alignment horizontal="center" vertical="center"/>
    </xf>
    <xf numFmtId="194" fontId="14" fillId="0" borderId="13" xfId="10" applyNumberFormat="1" applyFont="1" applyFill="1" applyBorder="1" applyAlignment="1">
      <alignment horizontal="right" vertical="center" shrinkToFit="1"/>
    </xf>
    <xf numFmtId="0" fontId="14" fillId="0" borderId="1" xfId="10" applyFont="1" applyFill="1" applyBorder="1" applyAlignment="1">
      <alignment horizontal="center" vertical="center" shrinkToFit="1"/>
    </xf>
    <xf numFmtId="196" fontId="14" fillId="0" borderId="1" xfId="10" applyNumberFormat="1" applyFont="1" applyFill="1" applyBorder="1" applyAlignment="1">
      <alignment horizontal="center" vertical="center" wrapText="1"/>
    </xf>
    <xf numFmtId="179" fontId="11" fillId="0" borderId="1" xfId="10" applyNumberFormat="1" applyFont="1" applyFill="1" applyBorder="1"/>
    <xf numFmtId="180" fontId="14" fillId="0" borderId="1" xfId="10" applyNumberFormat="1" applyFont="1" applyFill="1" applyBorder="1" applyAlignment="1">
      <alignment horizontal="center" vertical="center" shrinkToFit="1"/>
    </xf>
    <xf numFmtId="178" fontId="11" fillId="0" borderId="1" xfId="10" applyNumberFormat="1" applyFont="1" applyFill="1" applyBorder="1"/>
    <xf numFmtId="176" fontId="11" fillId="0" borderId="1" xfId="10" applyNumberFormat="1" applyFont="1" applyFill="1" applyBorder="1"/>
    <xf numFmtId="178" fontId="11" fillId="0" borderId="14" xfId="10" applyNumberFormat="1" applyFont="1" applyFill="1" applyBorder="1" applyAlignment="1">
      <alignment horizontal="left"/>
    </xf>
    <xf numFmtId="0" fontId="14" fillId="0" borderId="49" xfId="10" applyFont="1" applyFill="1" applyBorder="1" applyAlignment="1">
      <alignment horizontal="right" vertical="center" shrinkToFit="1"/>
    </xf>
    <xf numFmtId="0" fontId="14" fillId="0" borderId="0" xfId="10" applyFont="1" applyFill="1" applyBorder="1" applyAlignment="1">
      <alignment horizontal="right" vertical="center" shrinkToFit="1"/>
    </xf>
    <xf numFmtId="0" fontId="14" fillId="0" borderId="37" xfId="10" applyFont="1" applyFill="1" applyBorder="1" applyAlignment="1">
      <alignment horizontal="left" vertical="center" shrinkToFit="1"/>
    </xf>
    <xf numFmtId="185" fontId="14" fillId="0" borderId="22" xfId="10" applyNumberFormat="1" applyFont="1" applyFill="1" applyBorder="1" applyAlignment="1">
      <alignment horizontal="center" vertical="center" shrinkToFit="1"/>
    </xf>
    <xf numFmtId="178" fontId="14" fillId="0" borderId="39" xfId="10" applyNumberFormat="1" applyFont="1" applyFill="1" applyBorder="1" applyAlignment="1">
      <alignment horizontal="left" vertical="center" shrinkToFit="1"/>
    </xf>
    <xf numFmtId="0" fontId="11" fillId="0" borderId="0" xfId="10" applyFont="1" applyFill="1" applyBorder="1" applyAlignment="1">
      <alignment horizontal="center" vertical="center"/>
    </xf>
    <xf numFmtId="1" fontId="20" fillId="0" borderId="0" xfId="10" applyNumberFormat="1" applyFont="1" applyFill="1" applyBorder="1" applyAlignment="1">
      <alignment horizontal="center" vertical="center"/>
    </xf>
    <xf numFmtId="0" fontId="14" fillId="0" borderId="20" xfId="10" applyFont="1" applyFill="1" applyBorder="1" applyAlignment="1">
      <alignment horizontal="center" vertical="center" shrinkToFit="1"/>
    </xf>
    <xf numFmtId="178" fontId="14" fillId="0" borderId="35" xfId="10" applyNumberFormat="1" applyFont="1" applyFill="1" applyBorder="1" applyAlignment="1">
      <alignment horizontal="center" vertical="center" wrapText="1"/>
    </xf>
    <xf numFmtId="178" fontId="11" fillId="0" borderId="20" xfId="10" applyNumberFormat="1" applyFont="1" applyFill="1" applyBorder="1"/>
    <xf numFmtId="178" fontId="11" fillId="0" borderId="63" xfId="10" applyNumberFormat="1" applyFont="1" applyFill="1" applyBorder="1" applyAlignment="1">
      <alignment horizontal="left"/>
    </xf>
    <xf numFmtId="0" fontId="0" fillId="0" borderId="0" xfId="0" applyNumberFormat="1" applyBorder="1" applyAlignment="1">
      <alignment horizontal="center" vertical="top" wrapText="1"/>
    </xf>
    <xf numFmtId="0" fontId="0" fillId="0" borderId="0" xfId="0" applyBorder="1">
      <alignment vertical="center"/>
    </xf>
    <xf numFmtId="0" fontId="83" fillId="0" borderId="0" xfId="0" applyNumberFormat="1" applyFont="1" applyBorder="1" applyAlignment="1">
      <alignment horizontal="center" vertical="top" wrapText="1"/>
    </xf>
    <xf numFmtId="0" fontId="83" fillId="0" borderId="1" xfId="0" applyNumberFormat="1" applyFont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top" wrapText="1"/>
    </xf>
    <xf numFmtId="0" fontId="86" fillId="0" borderId="0" xfId="9" applyFont="1" applyFill="1" applyAlignment="1">
      <alignment horizontal="center" vertical="center"/>
    </xf>
    <xf numFmtId="0" fontId="86" fillId="0" borderId="0" xfId="10" applyFont="1" applyFill="1" applyAlignment="1">
      <alignment horizontal="center" vertical="center"/>
    </xf>
    <xf numFmtId="0" fontId="86" fillId="0" borderId="0" xfId="6" applyFont="1" applyFill="1" applyAlignment="1">
      <alignment horizontal="center" vertical="center"/>
    </xf>
    <xf numFmtId="0" fontId="41" fillId="0" borderId="0" xfId="0" applyNumberFormat="1" applyFont="1" applyBorder="1" applyAlignment="1">
      <alignment horizontal="center" vertical="top" wrapText="1"/>
    </xf>
    <xf numFmtId="0" fontId="87" fillId="0" borderId="0" xfId="0" applyNumberFormat="1" applyFont="1" applyBorder="1" applyAlignment="1">
      <alignment horizontal="center" vertical="top" wrapText="1"/>
    </xf>
    <xf numFmtId="0" fontId="89" fillId="0" borderId="1" xfId="0" applyNumberFormat="1" applyFont="1" applyBorder="1" applyAlignment="1">
      <alignment horizontal="center" vertical="top" wrapText="1"/>
    </xf>
    <xf numFmtId="0" fontId="90" fillId="0" borderId="1" xfId="0" applyNumberFormat="1" applyFont="1" applyBorder="1" applyAlignment="1">
      <alignment horizontal="center" vertical="top" wrapText="1"/>
    </xf>
    <xf numFmtId="0" fontId="91" fillId="0" borderId="1" xfId="0" applyNumberFormat="1" applyFont="1" applyBorder="1" applyAlignment="1">
      <alignment horizontal="center" vertical="top" wrapText="1"/>
    </xf>
    <xf numFmtId="0" fontId="91" fillId="0" borderId="1" xfId="9" quotePrefix="1" applyNumberFormat="1" applyFont="1" applyBorder="1" applyAlignment="1">
      <alignment horizontal="center" vertical="top" wrapText="1"/>
    </xf>
    <xf numFmtId="0" fontId="92" fillId="0" borderId="1" xfId="9" quotePrefix="1" applyNumberFormat="1" applyFont="1" applyBorder="1" applyAlignment="1">
      <alignment horizontal="center" vertical="top" wrapText="1"/>
    </xf>
    <xf numFmtId="0" fontId="14" fillId="0" borderId="1" xfId="6" applyFont="1" applyFill="1" applyBorder="1" applyAlignment="1">
      <alignment horizontal="center" vertical="center"/>
    </xf>
    <xf numFmtId="43" fontId="14" fillId="0" borderId="2" xfId="7" applyFont="1" applyFill="1" applyBorder="1" applyAlignment="1">
      <alignment vertical="center" shrinkToFit="1"/>
    </xf>
    <xf numFmtId="0" fontId="12" fillId="0" borderId="35" xfId="10" applyNumberFormat="1" applyFont="1" applyFill="1" applyBorder="1" applyAlignment="1">
      <alignment horizontal="center" vertical="center"/>
    </xf>
    <xf numFmtId="0" fontId="12" fillId="0" borderId="35" xfId="8" applyNumberFormat="1" applyFont="1" applyFill="1" applyBorder="1" applyAlignment="1">
      <alignment horizontal="center" vertical="center"/>
    </xf>
    <xf numFmtId="0" fontId="50" fillId="0" borderId="35" xfId="6" applyNumberFormat="1" applyFont="1" applyFill="1" applyBorder="1" applyAlignment="1">
      <alignment horizontal="center" vertical="center"/>
    </xf>
    <xf numFmtId="181" fontId="14" fillId="0" borderId="59" xfId="10" applyNumberFormat="1" applyFont="1" applyFill="1" applyBorder="1" applyAlignment="1">
      <alignment horizontal="right" vertical="center" shrinkToFit="1"/>
    </xf>
    <xf numFmtId="194" fontId="14" fillId="0" borderId="15" xfId="10" applyNumberFormat="1" applyFont="1" applyFill="1" applyBorder="1" applyAlignment="1">
      <alignment horizontal="right" vertical="center" shrinkToFit="1"/>
    </xf>
    <xf numFmtId="181" fontId="14" fillId="0" borderId="19" xfId="10" applyNumberFormat="1" applyFont="1" applyFill="1" applyBorder="1" applyAlignment="1">
      <alignment horizontal="left" vertical="center" shrinkToFit="1"/>
    </xf>
    <xf numFmtId="0" fontId="14" fillId="0" borderId="23" xfId="10" applyFont="1" applyFill="1" applyBorder="1" applyAlignment="1">
      <alignment horizontal="center" vertical="center" shrinkToFit="1"/>
    </xf>
    <xf numFmtId="196" fontId="14" fillId="0" borderId="23" xfId="10" applyNumberFormat="1" applyFont="1" applyFill="1" applyBorder="1" applyAlignment="1">
      <alignment horizontal="center" vertical="center" wrapText="1"/>
    </xf>
    <xf numFmtId="180" fontId="14" fillId="0" borderId="23" xfId="10" applyNumberFormat="1" applyFont="1" applyFill="1" applyBorder="1" applyAlignment="1">
      <alignment horizontal="center" vertical="center" wrapText="1"/>
    </xf>
    <xf numFmtId="179" fontId="11" fillId="0" borderId="23" xfId="10" applyNumberFormat="1" applyFont="1" applyFill="1" applyBorder="1"/>
    <xf numFmtId="180" fontId="14" fillId="0" borderId="23" xfId="10" applyNumberFormat="1" applyFont="1" applyFill="1" applyBorder="1" applyAlignment="1">
      <alignment horizontal="center" vertical="center" shrinkToFit="1"/>
    </xf>
    <xf numFmtId="178" fontId="11" fillId="0" borderId="23" xfId="10" applyNumberFormat="1" applyFont="1" applyFill="1" applyBorder="1"/>
    <xf numFmtId="176" fontId="11" fillId="0" borderId="23" xfId="10" applyNumberFormat="1" applyFont="1" applyFill="1" applyBorder="1"/>
    <xf numFmtId="178" fontId="11" fillId="0" borderId="33" xfId="10" applyNumberFormat="1" applyFont="1" applyFill="1" applyBorder="1" applyAlignment="1">
      <alignment horizontal="left"/>
    </xf>
    <xf numFmtId="0" fontId="14" fillId="0" borderId="32" xfId="10" applyFont="1" applyFill="1" applyBorder="1" applyAlignment="1">
      <alignment horizontal="center" vertical="center"/>
    </xf>
    <xf numFmtId="0" fontId="14" fillId="0" borderId="23" xfId="10" applyFont="1" applyFill="1" applyBorder="1" applyAlignment="1">
      <alignment horizontal="center" vertical="center" wrapText="1"/>
    </xf>
    <xf numFmtId="178" fontId="14" fillId="0" borderId="23" xfId="10" applyNumberFormat="1" applyFont="1" applyFill="1" applyBorder="1" applyAlignment="1">
      <alignment horizontal="center" vertical="center" wrapText="1"/>
    </xf>
    <xf numFmtId="181" fontId="58" fillId="0" borderId="59" xfId="6" applyNumberFormat="1" applyFont="1" applyFill="1" applyBorder="1" applyAlignment="1">
      <alignment horizontal="right" vertical="center" shrinkToFit="1"/>
    </xf>
    <xf numFmtId="194" fontId="58" fillId="0" borderId="15" xfId="6" applyNumberFormat="1" applyFont="1" applyFill="1" applyBorder="1" applyAlignment="1">
      <alignment horizontal="right" vertical="center" shrinkToFit="1"/>
    </xf>
    <xf numFmtId="181" fontId="58" fillId="0" borderId="19" xfId="6" applyNumberFormat="1" applyFont="1" applyFill="1" applyBorder="1" applyAlignment="1">
      <alignment horizontal="left" vertical="center" shrinkToFit="1"/>
    </xf>
    <xf numFmtId="0" fontId="58" fillId="0" borderId="23" xfId="6" applyFont="1" applyFill="1" applyBorder="1" applyAlignment="1">
      <alignment horizontal="center" vertical="center" shrinkToFit="1"/>
    </xf>
    <xf numFmtId="196" fontId="58" fillId="0" borderId="23" xfId="6" applyNumberFormat="1" applyFont="1" applyFill="1" applyBorder="1" applyAlignment="1">
      <alignment horizontal="center" vertical="center" wrapText="1"/>
    </xf>
    <xf numFmtId="180" fontId="58" fillId="0" borderId="23" xfId="6" applyNumberFormat="1" applyFont="1" applyFill="1" applyBorder="1" applyAlignment="1">
      <alignment horizontal="center" vertical="center" wrapText="1"/>
    </xf>
    <xf numFmtId="179" fontId="48" fillId="0" borderId="23" xfId="6" applyNumberFormat="1" applyFont="1" applyFill="1" applyBorder="1"/>
    <xf numFmtId="180" fontId="58" fillId="0" borderId="23" xfId="6" applyNumberFormat="1" applyFont="1" applyFill="1" applyBorder="1" applyAlignment="1">
      <alignment horizontal="center" vertical="center" shrinkToFit="1"/>
    </xf>
    <xf numFmtId="178" fontId="48" fillId="0" borderId="23" xfId="6" applyNumberFormat="1" applyFont="1" applyFill="1" applyBorder="1"/>
    <xf numFmtId="176" fontId="48" fillId="0" borderId="23" xfId="6" applyNumberFormat="1" applyFont="1" applyFill="1" applyBorder="1"/>
    <xf numFmtId="178" fontId="48" fillId="0" borderId="33" xfId="6" applyNumberFormat="1" applyFont="1" applyFill="1" applyBorder="1" applyAlignment="1">
      <alignment horizontal="left"/>
    </xf>
    <xf numFmtId="181" fontId="14" fillId="0" borderId="61" xfId="10" applyNumberFormat="1" applyFont="1" applyFill="1" applyBorder="1" applyAlignment="1">
      <alignment horizontal="right" vertical="center" shrinkToFit="1"/>
    </xf>
    <xf numFmtId="194" fontId="14" fillId="0" borderId="27" xfId="10" applyNumberFormat="1" applyFont="1" applyFill="1" applyBorder="1" applyAlignment="1">
      <alignment horizontal="right" vertical="center" shrinkToFit="1"/>
    </xf>
    <xf numFmtId="181" fontId="14" fillId="0" borderId="54" xfId="10" applyNumberFormat="1" applyFont="1" applyFill="1" applyBorder="1" applyAlignment="1">
      <alignment horizontal="left" vertical="center" shrinkToFit="1"/>
    </xf>
    <xf numFmtId="0" fontId="14" fillId="0" borderId="26" xfId="10" applyFont="1" applyFill="1" applyBorder="1" applyAlignment="1">
      <alignment horizontal="center" vertical="center" shrinkToFit="1"/>
    </xf>
    <xf numFmtId="196" fontId="14" fillId="0" borderId="26" xfId="10" applyNumberFormat="1" applyFont="1" applyFill="1" applyBorder="1" applyAlignment="1">
      <alignment horizontal="center" vertical="center" wrapText="1"/>
    </xf>
    <xf numFmtId="180" fontId="14" fillId="0" borderId="26" xfId="10" applyNumberFormat="1" applyFont="1" applyFill="1" applyBorder="1" applyAlignment="1">
      <alignment horizontal="center" vertical="center" wrapText="1"/>
    </xf>
    <xf numFmtId="179" fontId="11" fillId="0" borderId="26" xfId="10" applyNumberFormat="1" applyFont="1" applyFill="1" applyBorder="1"/>
    <xf numFmtId="180" fontId="14" fillId="0" borderId="26" xfId="10" applyNumberFormat="1" applyFont="1" applyFill="1" applyBorder="1" applyAlignment="1">
      <alignment horizontal="center" vertical="center" shrinkToFit="1"/>
    </xf>
    <xf numFmtId="178" fontId="11" fillId="0" borderId="26" xfId="10" applyNumberFormat="1" applyFont="1" applyFill="1" applyBorder="1"/>
    <xf numFmtId="176" fontId="11" fillId="0" borderId="26" xfId="10" applyNumberFormat="1" applyFont="1" applyFill="1" applyBorder="1"/>
    <xf numFmtId="178" fontId="11" fillId="0" borderId="29" xfId="10" applyNumberFormat="1" applyFont="1" applyFill="1" applyBorder="1" applyAlignment="1">
      <alignment horizontal="left"/>
    </xf>
    <xf numFmtId="193" fontId="14" fillId="0" borderId="27" xfId="10" applyNumberFormat="1" applyFont="1" applyFill="1" applyBorder="1" applyAlignment="1">
      <alignment horizontal="right" vertical="center" shrinkToFit="1"/>
    </xf>
    <xf numFmtId="0" fontId="14" fillId="0" borderId="26" xfId="10" applyFont="1" applyFill="1" applyBorder="1" applyAlignment="1">
      <alignment horizontal="center" vertical="center" wrapText="1"/>
    </xf>
    <xf numFmtId="177" fontId="14" fillId="0" borderId="41" xfId="10" applyNumberFormat="1" applyFont="1" applyFill="1" applyBorder="1" applyAlignment="1">
      <alignment horizontal="center" vertical="center" shrinkToFit="1"/>
    </xf>
    <xf numFmtId="177" fontId="85" fillId="0" borderId="53" xfId="10" applyNumberFormat="1" applyFont="1" applyFill="1" applyBorder="1" applyAlignment="1">
      <alignment horizontal="center" vertical="center"/>
    </xf>
    <xf numFmtId="176" fontId="85" fillId="0" borderId="53" xfId="10" applyNumberFormat="1" applyFont="1" applyFill="1" applyBorder="1" applyAlignment="1">
      <alignment horizontal="center" vertical="center"/>
    </xf>
    <xf numFmtId="185" fontId="14" fillId="0" borderId="41" xfId="10" applyNumberFormat="1" applyFont="1" applyFill="1" applyBorder="1" applyAlignment="1">
      <alignment horizontal="center" vertical="center" shrinkToFit="1"/>
    </xf>
    <xf numFmtId="178" fontId="14" fillId="0" borderId="45" xfId="10" applyNumberFormat="1" applyFont="1" applyFill="1" applyBorder="1" applyAlignment="1">
      <alignment horizontal="left" vertical="center" shrinkToFit="1"/>
    </xf>
    <xf numFmtId="181" fontId="58" fillId="0" borderId="61" xfId="6" applyNumberFormat="1" applyFont="1" applyFill="1" applyBorder="1" applyAlignment="1">
      <alignment horizontal="right" vertical="center" shrinkToFit="1"/>
    </xf>
    <xf numFmtId="194" fontId="58" fillId="0" borderId="27" xfId="6" applyNumberFormat="1" applyFont="1" applyFill="1" applyBorder="1" applyAlignment="1">
      <alignment horizontal="right" vertical="center" shrinkToFit="1"/>
    </xf>
    <xf numFmtId="181" fontId="58" fillId="0" borderId="54" xfId="6" applyNumberFormat="1" applyFont="1" applyFill="1" applyBorder="1" applyAlignment="1">
      <alignment horizontal="left" vertical="center" shrinkToFit="1"/>
    </xf>
    <xf numFmtId="0" fontId="58" fillId="0" borderId="26" xfId="6" applyFont="1" applyFill="1" applyBorder="1" applyAlignment="1">
      <alignment horizontal="center" vertical="center" shrinkToFit="1"/>
    </xf>
    <xf numFmtId="196" fontId="58" fillId="0" borderId="26" xfId="6" applyNumberFormat="1" applyFont="1" applyFill="1" applyBorder="1" applyAlignment="1">
      <alignment horizontal="center" vertical="center" wrapText="1"/>
    </xf>
    <xf numFmtId="180" fontId="58" fillId="0" borderId="26" xfId="6" applyNumberFormat="1" applyFont="1" applyFill="1" applyBorder="1" applyAlignment="1">
      <alignment horizontal="center" vertical="center" wrapText="1"/>
    </xf>
    <xf numFmtId="179" fontId="48" fillId="0" borderId="26" xfId="6" applyNumberFormat="1" applyFont="1" applyFill="1" applyBorder="1"/>
    <xf numFmtId="180" fontId="58" fillId="0" borderId="26" xfId="6" applyNumberFormat="1" applyFont="1" applyFill="1" applyBorder="1" applyAlignment="1">
      <alignment horizontal="center" vertical="center" shrinkToFit="1"/>
    </xf>
    <xf numFmtId="178" fontId="48" fillId="0" borderId="26" xfId="6" applyNumberFormat="1" applyFont="1" applyFill="1" applyBorder="1"/>
    <xf numFmtId="176" fontId="48" fillId="0" borderId="26" xfId="6" applyNumberFormat="1" applyFont="1" applyFill="1" applyBorder="1"/>
    <xf numFmtId="178" fontId="48" fillId="0" borderId="29" xfId="6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179" fontId="14" fillId="0" borderId="1" xfId="10" applyNumberFormat="1" applyFont="1" applyFill="1" applyBorder="1" applyAlignment="1">
      <alignment horizontal="center" vertical="center" wrapText="1"/>
    </xf>
    <xf numFmtId="190" fontId="4" fillId="0" borderId="0" xfId="0" applyNumberFormat="1" applyFont="1">
      <alignment vertical="center"/>
    </xf>
    <xf numFmtId="0" fontId="4" fillId="0" borderId="0" xfId="0" applyFont="1">
      <alignment vertical="center"/>
    </xf>
    <xf numFmtId="2" fontId="61" fillId="0" borderId="0" xfId="0" applyNumberFormat="1" applyFont="1">
      <alignment vertical="center"/>
    </xf>
    <xf numFmtId="194" fontId="14" fillId="0" borderId="60" xfId="10" applyNumberFormat="1" applyFont="1" applyFill="1" applyBorder="1" applyAlignment="1">
      <alignment horizontal="right" vertical="center" shrinkToFit="1"/>
    </xf>
    <xf numFmtId="194" fontId="14" fillId="0" borderId="2" xfId="10" applyNumberFormat="1" applyFont="1" applyFill="1" applyBorder="1" applyAlignment="1">
      <alignment horizontal="left" vertical="center" shrinkToFit="1"/>
    </xf>
    <xf numFmtId="211" fontId="0" fillId="0" borderId="0" xfId="0" applyNumberFormat="1" applyAlignment="1">
      <alignment horizontal="center" vertical="center"/>
    </xf>
    <xf numFmtId="211" fontId="0" fillId="0" borderId="0" xfId="0" applyNumberFormat="1">
      <alignment vertical="center"/>
    </xf>
    <xf numFmtId="212" fontId="0" fillId="0" borderId="0" xfId="0" applyNumberFormat="1">
      <alignment vertical="center"/>
    </xf>
    <xf numFmtId="0" fontId="88" fillId="0" borderId="0" xfId="0" applyFont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0" fillId="0" borderId="23" xfId="0" applyFont="1" applyBorder="1" applyAlignment="1">
      <alignment horizontal="center" vertical="center" wrapText="1"/>
    </xf>
    <xf numFmtId="0" fontId="26" fillId="3" borderId="1" xfId="4" applyFont="1" applyFill="1" applyBorder="1" applyAlignment="1">
      <alignment horizontal="center" vertical="center" wrapText="1"/>
    </xf>
    <xf numFmtId="178" fontId="31" fillId="3" borderId="9" xfId="4" applyNumberFormat="1" applyFont="1" applyFill="1" applyBorder="1" applyAlignment="1">
      <alignment horizontal="center" vertical="center"/>
    </xf>
    <xf numFmtId="178" fontId="31" fillId="3" borderId="0" xfId="4" applyNumberFormat="1" applyFont="1" applyFill="1" applyAlignment="1">
      <alignment horizontal="center" vertical="center"/>
    </xf>
    <xf numFmtId="0" fontId="12" fillId="3" borderId="0" xfId="4" applyFont="1" applyFill="1" applyBorder="1" applyAlignment="1">
      <alignment horizontal="center" vertical="center"/>
    </xf>
    <xf numFmtId="0" fontId="22" fillId="3" borderId="0" xfId="4" applyFont="1" applyFill="1" applyAlignment="1">
      <alignment horizontal="center" wrapText="1"/>
    </xf>
    <xf numFmtId="0" fontId="23" fillId="3" borderId="0" xfId="4" applyFont="1" applyFill="1" applyAlignment="1">
      <alignment horizontal="center"/>
    </xf>
    <xf numFmtId="0" fontId="20" fillId="3" borderId="0" xfId="4" applyFont="1" applyFill="1" applyBorder="1" applyAlignment="1">
      <alignment horizontal="center" vertical="center"/>
    </xf>
    <xf numFmtId="0" fontId="26" fillId="3" borderId="4" xfId="4" applyFont="1" applyFill="1" applyBorder="1" applyAlignment="1">
      <alignment horizontal="center" vertical="center" wrapText="1"/>
    </xf>
    <xf numFmtId="0" fontId="26" fillId="3" borderId="11" xfId="4" applyFont="1" applyFill="1" applyBorder="1" applyAlignment="1">
      <alignment horizontal="center" vertical="center" wrapText="1"/>
    </xf>
    <xf numFmtId="0" fontId="26" fillId="3" borderId="5" xfId="4" applyFont="1" applyFill="1" applyBorder="1" applyAlignment="1">
      <alignment horizontal="center" vertical="center" wrapText="1"/>
    </xf>
    <xf numFmtId="0" fontId="26" fillId="3" borderId="48" xfId="4" applyFont="1" applyFill="1" applyBorder="1" applyAlignment="1">
      <alignment horizontal="center" vertical="center" wrapText="1"/>
    </xf>
    <xf numFmtId="0" fontId="26" fillId="3" borderId="10" xfId="4" applyFont="1" applyFill="1" applyBorder="1" applyAlignment="1">
      <alignment horizontal="center" vertical="center" wrapText="1"/>
    </xf>
    <xf numFmtId="0" fontId="26" fillId="3" borderId="14" xfId="4" applyFont="1" applyFill="1" applyBorder="1" applyAlignment="1">
      <alignment horizontal="center" vertical="center" wrapText="1"/>
    </xf>
    <xf numFmtId="0" fontId="19" fillId="3" borderId="0" xfId="4" applyFont="1" applyFill="1" applyBorder="1" applyAlignment="1">
      <alignment horizontal="center" vertical="center" wrapText="1"/>
    </xf>
    <xf numFmtId="0" fontId="36" fillId="3" borderId="0" xfId="4" applyFont="1" applyFill="1" applyBorder="1" applyAlignment="1">
      <alignment horizontal="center" wrapText="1"/>
    </xf>
    <xf numFmtId="0" fontId="19" fillId="3" borderId="3" xfId="4" applyFont="1" applyFill="1" applyBorder="1" applyAlignment="1">
      <alignment horizontal="justify" wrapText="1"/>
    </xf>
    <xf numFmtId="0" fontId="20" fillId="3" borderId="3" xfId="4" applyFont="1" applyFill="1" applyBorder="1" applyAlignment="1">
      <alignment horizontal="left"/>
    </xf>
    <xf numFmtId="0" fontId="20" fillId="3" borderId="0" xfId="4" applyFont="1" applyFill="1" applyBorder="1" applyAlignment="1">
      <alignment horizontal="left"/>
    </xf>
    <xf numFmtId="0" fontId="26" fillId="3" borderId="6" xfId="4" applyFont="1" applyFill="1" applyBorder="1" applyAlignment="1">
      <alignment horizontal="center" vertical="center" wrapText="1"/>
    </xf>
    <xf numFmtId="0" fontId="26" fillId="3" borderId="7" xfId="4" applyFont="1" applyFill="1" applyBorder="1" applyAlignment="1">
      <alignment horizontal="center" vertical="center" wrapText="1"/>
    </xf>
    <xf numFmtId="0" fontId="26" fillId="3" borderId="8" xfId="4" applyFont="1" applyFill="1" applyBorder="1" applyAlignment="1">
      <alignment horizontal="center" vertical="center" wrapText="1"/>
    </xf>
    <xf numFmtId="0" fontId="26" fillId="3" borderId="0" xfId="4" applyFont="1" applyFill="1" applyBorder="1" applyAlignment="1">
      <alignment horizontal="center" vertical="center" wrapText="1"/>
    </xf>
    <xf numFmtId="0" fontId="24" fillId="3" borderId="0" xfId="4" applyFont="1" applyFill="1" applyBorder="1" applyAlignment="1">
      <alignment horizontal="justify" wrapText="1"/>
    </xf>
    <xf numFmtId="49" fontId="0" fillId="0" borderId="18" xfId="0" applyNumberForma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205" fontId="69" fillId="0" borderId="60" xfId="2" applyNumberFormat="1" applyFont="1" applyFill="1" applyBorder="1" applyAlignment="1">
      <alignment horizontal="center" vertical="center"/>
    </xf>
    <xf numFmtId="205" fontId="69" fillId="0" borderId="13" xfId="2" applyNumberFormat="1" applyFont="1" applyFill="1" applyBorder="1" applyAlignment="1">
      <alignment horizontal="center" vertical="center"/>
    </xf>
    <xf numFmtId="205" fontId="69" fillId="0" borderId="2" xfId="2" applyNumberFormat="1" applyFont="1" applyFill="1" applyBorder="1" applyAlignment="1">
      <alignment horizontal="center" vertical="center"/>
    </xf>
    <xf numFmtId="0" fontId="69" fillId="0" borderId="61" xfId="2" applyFont="1" applyFill="1" applyBorder="1" applyAlignment="1">
      <alignment horizontal="center" vertical="center"/>
    </xf>
    <xf numFmtId="0" fontId="69" fillId="0" borderId="27" xfId="2" applyFont="1" applyFill="1" applyBorder="1" applyAlignment="1">
      <alignment horizontal="center" vertical="center"/>
    </xf>
    <xf numFmtId="0" fontId="69" fillId="0" borderId="54" xfId="2" applyFont="1" applyFill="1" applyBorder="1" applyAlignment="1">
      <alignment horizontal="center" vertical="center"/>
    </xf>
    <xf numFmtId="197" fontId="5" fillId="0" borderId="60" xfId="2" applyNumberFormat="1" applyFont="1" applyFill="1" applyBorder="1" applyAlignment="1">
      <alignment horizontal="center" vertical="center" wrapText="1"/>
    </xf>
    <xf numFmtId="197" fontId="5" fillId="0" borderId="13" xfId="2" applyNumberFormat="1" applyFont="1" applyFill="1" applyBorder="1" applyAlignment="1">
      <alignment horizontal="center" vertical="center" wrapText="1"/>
    </xf>
    <xf numFmtId="197" fontId="5" fillId="0" borderId="2" xfId="2" applyNumberFormat="1" applyFont="1" applyFill="1" applyBorder="1" applyAlignment="1">
      <alignment horizontal="center" vertical="center" wrapText="1"/>
    </xf>
    <xf numFmtId="197" fontId="9" fillId="0" borderId="60" xfId="2" applyNumberFormat="1" applyFont="1" applyFill="1" applyBorder="1" applyAlignment="1">
      <alignment horizontal="center" vertical="center"/>
    </xf>
    <xf numFmtId="197" fontId="9" fillId="0" borderId="13" xfId="2" applyNumberFormat="1" applyFont="1" applyFill="1" applyBorder="1" applyAlignment="1">
      <alignment horizontal="center" vertical="center"/>
    </xf>
    <xf numFmtId="197" fontId="9" fillId="0" borderId="2" xfId="2" applyNumberFormat="1" applyFont="1" applyFill="1" applyBorder="1" applyAlignment="1">
      <alignment horizontal="center" vertical="center"/>
    </xf>
    <xf numFmtId="202" fontId="69" fillId="0" borderId="60" xfId="2" applyNumberFormat="1" applyFont="1" applyFill="1" applyBorder="1" applyAlignment="1">
      <alignment horizontal="center" vertical="center"/>
    </xf>
    <xf numFmtId="202" fontId="69" fillId="0" borderId="13" xfId="2" applyNumberFormat="1" applyFont="1" applyFill="1" applyBorder="1" applyAlignment="1">
      <alignment horizontal="center" vertical="center"/>
    </xf>
    <xf numFmtId="202" fontId="69" fillId="0" borderId="2" xfId="2" applyNumberFormat="1" applyFont="1" applyFill="1" applyBorder="1" applyAlignment="1">
      <alignment horizontal="center" vertical="center"/>
    </xf>
    <xf numFmtId="197" fontId="9" fillId="5" borderId="60" xfId="2" applyNumberFormat="1" applyFont="1" applyFill="1" applyBorder="1" applyAlignment="1">
      <alignment horizontal="center" vertical="center"/>
    </xf>
    <xf numFmtId="197" fontId="9" fillId="5" borderId="13" xfId="2" applyNumberFormat="1" applyFont="1" applyFill="1" applyBorder="1" applyAlignment="1">
      <alignment horizontal="center" vertical="center"/>
    </xf>
    <xf numFmtId="197" fontId="9" fillId="5" borderId="2" xfId="2" applyNumberFormat="1" applyFont="1" applyFill="1" applyBorder="1" applyAlignment="1">
      <alignment horizontal="center" vertical="center"/>
    </xf>
    <xf numFmtId="178" fontId="69" fillId="0" borderId="1" xfId="2" applyNumberFormat="1" applyFont="1" applyFill="1" applyBorder="1" applyAlignment="1">
      <alignment horizontal="center" vertical="center" wrapText="1"/>
    </xf>
    <xf numFmtId="178" fontId="69" fillId="0" borderId="1" xfId="2" applyNumberFormat="1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 wrapText="1"/>
    </xf>
    <xf numFmtId="0" fontId="69" fillId="0" borderId="1" xfId="2" applyFont="1" applyFill="1" applyBorder="1" applyAlignment="1">
      <alignment horizontal="center" vertical="center"/>
    </xf>
    <xf numFmtId="179" fontId="69" fillId="0" borderId="1" xfId="2" applyNumberFormat="1" applyFont="1" applyFill="1" applyBorder="1" applyAlignment="1">
      <alignment horizontal="center" vertical="center" wrapText="1"/>
    </xf>
    <xf numFmtId="179" fontId="69" fillId="0" borderId="1" xfId="2" applyNumberFormat="1" applyFont="1" applyFill="1" applyBorder="1" applyAlignment="1">
      <alignment horizontal="center" vertical="center"/>
    </xf>
    <xf numFmtId="197" fontId="69" fillId="0" borderId="60" xfId="2" applyNumberFormat="1" applyFont="1" applyFill="1" applyBorder="1" applyAlignment="1">
      <alignment horizontal="center" vertical="center"/>
    </xf>
    <xf numFmtId="197" fontId="69" fillId="0" borderId="13" xfId="2" applyNumberFormat="1" applyFont="1" applyFill="1" applyBorder="1" applyAlignment="1">
      <alignment horizontal="center" vertical="center"/>
    </xf>
    <xf numFmtId="197" fontId="69" fillId="0" borderId="2" xfId="2" applyNumberFormat="1" applyFont="1" applyFill="1" applyBorder="1" applyAlignment="1">
      <alignment horizontal="center" vertical="center"/>
    </xf>
    <xf numFmtId="0" fontId="66" fillId="0" borderId="0" xfId="2" applyFont="1" applyFill="1" applyAlignment="1">
      <alignment horizontal="center" vertical="center"/>
    </xf>
    <xf numFmtId="0" fontId="67" fillId="0" borderId="3" xfId="2" applyFont="1" applyFill="1" applyBorder="1" applyAlignment="1">
      <alignment horizontal="left" shrinkToFit="1"/>
    </xf>
    <xf numFmtId="178" fontId="5" fillId="0" borderId="0" xfId="2" applyNumberFormat="1" applyFont="1" applyFill="1" applyBorder="1" applyAlignment="1"/>
    <xf numFmtId="0" fontId="69" fillId="0" borderId="4" xfId="2" applyFont="1" applyFill="1" applyBorder="1" applyAlignment="1">
      <alignment horizontal="center" vertical="center"/>
    </xf>
    <xf numFmtId="0" fontId="69" fillId="0" borderId="8" xfId="2" applyFont="1" applyFill="1" applyBorder="1" applyAlignment="1">
      <alignment horizontal="center" vertical="center"/>
    </xf>
    <xf numFmtId="0" fontId="69" fillId="0" borderId="5" xfId="2" applyFont="1" applyFill="1" applyBorder="1" applyAlignment="1">
      <alignment horizontal="center" vertical="center"/>
    </xf>
    <xf numFmtId="0" fontId="69" fillId="0" borderId="11" xfId="2" applyFont="1" applyFill="1" applyBorder="1" applyAlignment="1">
      <alignment horizontal="center" vertical="center"/>
    </xf>
    <xf numFmtId="0" fontId="69" fillId="0" borderId="2" xfId="2" applyFont="1" applyFill="1" applyBorder="1" applyAlignment="1">
      <alignment horizontal="center" vertical="center"/>
    </xf>
    <xf numFmtId="0" fontId="69" fillId="0" borderId="58" xfId="2" applyFont="1" applyFill="1" applyBorder="1" applyAlignment="1">
      <alignment horizontal="center" vertical="center"/>
    </xf>
    <xf numFmtId="0" fontId="69" fillId="0" borderId="36" xfId="2" applyFont="1" applyFill="1" applyBorder="1" applyAlignment="1">
      <alignment horizontal="center" vertical="center"/>
    </xf>
    <xf numFmtId="0" fontId="69" fillId="0" borderId="32" xfId="2" applyFont="1" applyFill="1" applyBorder="1" applyAlignment="1">
      <alignment horizontal="center" vertical="center"/>
    </xf>
    <xf numFmtId="0" fontId="69" fillId="0" borderId="48" xfId="2" applyFont="1" applyFill="1" applyBorder="1" applyAlignment="1">
      <alignment horizontal="center" vertical="center" wrapText="1"/>
    </xf>
    <xf numFmtId="0" fontId="69" fillId="0" borderId="22" xfId="2" applyFont="1" applyFill="1" applyBorder="1" applyAlignment="1">
      <alignment horizontal="center" vertical="center" wrapText="1"/>
    </xf>
    <xf numFmtId="0" fontId="69" fillId="0" borderId="23" xfId="2" applyFont="1" applyFill="1" applyBorder="1" applyAlignment="1">
      <alignment horizontal="center" vertical="center" wrapText="1"/>
    </xf>
    <xf numFmtId="176" fontId="69" fillId="0" borderId="5" xfId="2" applyNumberFormat="1" applyFont="1" applyFill="1" applyBorder="1" applyAlignment="1">
      <alignment horizontal="center" vertical="center"/>
    </xf>
    <xf numFmtId="176" fontId="69" fillId="0" borderId="1" xfId="2" applyNumberFormat="1" applyFont="1" applyFill="1" applyBorder="1" applyAlignment="1">
      <alignment horizontal="center" vertical="center"/>
    </xf>
    <xf numFmtId="0" fontId="69" fillId="0" borderId="6" xfId="2" applyFont="1" applyFill="1" applyBorder="1" applyAlignment="1">
      <alignment horizontal="center" vertical="center"/>
    </xf>
    <xf numFmtId="0" fontId="69" fillId="0" borderId="7" xfId="2" applyFont="1" applyFill="1" applyBorder="1" applyAlignment="1">
      <alignment horizontal="center" vertical="center"/>
    </xf>
    <xf numFmtId="0" fontId="69" fillId="0" borderId="10" xfId="2" applyFont="1" applyFill="1" applyBorder="1" applyAlignment="1">
      <alignment horizontal="center" vertical="center"/>
    </xf>
    <xf numFmtId="0" fontId="69" fillId="0" borderId="14" xfId="2" applyFont="1" applyFill="1" applyBorder="1" applyAlignment="1">
      <alignment horizontal="center" vertical="center"/>
    </xf>
    <xf numFmtId="0" fontId="5" fillId="0" borderId="0" xfId="8" applyFont="1" applyFill="1" applyAlignment="1">
      <alignment horizontal="center" vertical="center" wrapText="1"/>
    </xf>
    <xf numFmtId="177" fontId="9" fillId="0" borderId="60" xfId="8" applyNumberFormat="1" applyFont="1" applyFill="1" applyBorder="1" applyAlignment="1">
      <alignment horizontal="center" vertical="center" shrinkToFit="1"/>
    </xf>
    <xf numFmtId="177" fontId="9" fillId="0" borderId="2" xfId="8" applyNumberFormat="1" applyFont="1" applyFill="1" applyBorder="1" applyAlignment="1">
      <alignment horizontal="center" vertical="center" shrinkToFit="1"/>
    </xf>
    <xf numFmtId="210" fontId="69" fillId="0" borderId="60" xfId="8" applyNumberFormat="1" applyFont="1" applyFill="1" applyBorder="1" applyAlignment="1">
      <alignment horizontal="center" vertical="center" shrinkToFit="1"/>
    </xf>
    <xf numFmtId="210" fontId="69" fillId="0" borderId="2" xfId="8" applyNumberFormat="1" applyFont="1" applyFill="1" applyBorder="1" applyAlignment="1">
      <alignment horizontal="center" vertical="center" shrinkToFit="1"/>
    </xf>
    <xf numFmtId="0" fontId="5" fillId="0" borderId="49" xfId="8" applyFont="1" applyFill="1" applyBorder="1" applyAlignment="1">
      <alignment horizontal="center" vertical="center"/>
    </xf>
    <xf numFmtId="185" fontId="69" fillId="0" borderId="1" xfId="8" applyNumberFormat="1" applyFont="1" applyFill="1" applyBorder="1" applyAlignment="1">
      <alignment horizontal="center" vertical="center" wrapText="1"/>
    </xf>
    <xf numFmtId="178" fontId="69" fillId="0" borderId="35" xfId="8" applyNumberFormat="1" applyFont="1" applyFill="1" applyBorder="1" applyAlignment="1">
      <alignment horizontal="center" vertical="center" wrapText="1"/>
    </xf>
    <xf numFmtId="178" fontId="69" fillId="0" borderId="52" xfId="8" applyNumberFormat="1" applyFont="1" applyFill="1" applyBorder="1" applyAlignment="1">
      <alignment horizontal="center" vertical="center" wrapText="1"/>
    </xf>
    <xf numFmtId="178" fontId="69" fillId="0" borderId="36" xfId="8" applyNumberFormat="1" applyFont="1" applyFill="1" applyBorder="1" applyAlignment="1">
      <alignment horizontal="center" vertical="center" wrapText="1"/>
    </xf>
    <xf numFmtId="178" fontId="69" fillId="0" borderId="37" xfId="8" applyNumberFormat="1" applyFont="1" applyFill="1" applyBorder="1" applyAlignment="1">
      <alignment horizontal="center" vertical="center" wrapText="1"/>
    </xf>
    <xf numFmtId="185" fontId="69" fillId="0" borderId="48" xfId="8" applyNumberFormat="1" applyFont="1" applyFill="1" applyBorder="1" applyAlignment="1">
      <alignment horizontal="center" vertical="center" wrapText="1"/>
    </xf>
    <xf numFmtId="185" fontId="69" fillId="0" borderId="22" xfId="8" applyNumberFormat="1" applyFont="1" applyFill="1" applyBorder="1" applyAlignment="1">
      <alignment horizontal="center" vertical="center" wrapText="1"/>
    </xf>
    <xf numFmtId="185" fontId="69" fillId="0" borderId="23" xfId="8" applyNumberFormat="1" applyFont="1" applyFill="1" applyBorder="1" applyAlignment="1">
      <alignment horizontal="center" vertical="center" wrapText="1"/>
    </xf>
    <xf numFmtId="178" fontId="69" fillId="0" borderId="6" xfId="8" applyNumberFormat="1" applyFont="1" applyFill="1" applyBorder="1" applyAlignment="1">
      <alignment horizontal="center" vertical="center" wrapText="1"/>
    </xf>
    <xf numFmtId="178" fontId="69" fillId="0" borderId="7" xfId="8" applyNumberFormat="1" applyFont="1" applyFill="1" applyBorder="1" applyAlignment="1">
      <alignment horizontal="center" vertical="center" wrapText="1"/>
    </xf>
    <xf numFmtId="178" fontId="69" fillId="0" borderId="8" xfId="8" applyNumberFormat="1" applyFont="1" applyFill="1" applyBorder="1" applyAlignment="1">
      <alignment horizontal="center" vertical="center" wrapText="1"/>
    </xf>
    <xf numFmtId="0" fontId="69" fillId="0" borderId="6" xfId="8" applyFont="1" applyFill="1" applyBorder="1" applyAlignment="1">
      <alignment horizontal="center" vertical="center" wrapText="1"/>
    </xf>
    <xf numFmtId="0" fontId="69" fillId="0" borderId="7" xfId="8" applyFont="1" applyFill="1" applyBorder="1" applyAlignment="1">
      <alignment horizontal="center" vertical="center" wrapText="1"/>
    </xf>
    <xf numFmtId="0" fontId="69" fillId="0" borderId="8" xfId="8" applyFont="1" applyFill="1" applyBorder="1" applyAlignment="1">
      <alignment horizontal="center" vertical="center" wrapText="1"/>
    </xf>
    <xf numFmtId="210" fontId="69" fillId="0" borderId="61" xfId="8" applyNumberFormat="1" applyFont="1" applyFill="1" applyBorder="1" applyAlignment="1">
      <alignment horizontal="center" vertical="center" shrinkToFit="1"/>
    </xf>
    <xf numFmtId="210" fontId="69" fillId="0" borderId="54" xfId="8" applyNumberFormat="1" applyFont="1" applyFill="1" applyBorder="1" applyAlignment="1">
      <alignment horizontal="center" vertical="center" shrinkToFit="1"/>
    </xf>
    <xf numFmtId="0" fontId="69" fillId="0" borderId="1" xfId="8" applyFont="1" applyFill="1" applyBorder="1" applyAlignment="1">
      <alignment horizontal="center" vertical="center" wrapText="1"/>
    </xf>
    <xf numFmtId="178" fontId="69" fillId="0" borderId="20" xfId="8" applyNumberFormat="1" applyFont="1" applyFill="1" applyBorder="1" applyAlignment="1">
      <alignment horizontal="center" vertical="center" wrapText="1"/>
    </xf>
    <xf numFmtId="178" fontId="69" fillId="0" borderId="23" xfId="8" applyNumberFormat="1" applyFont="1" applyFill="1" applyBorder="1" applyAlignment="1">
      <alignment horizontal="center" vertical="center" wrapText="1"/>
    </xf>
    <xf numFmtId="178" fontId="69" fillId="0" borderId="1" xfId="8" applyNumberFormat="1" applyFont="1" applyFill="1" applyBorder="1" applyAlignment="1">
      <alignment horizontal="center" vertical="center" wrapText="1"/>
    </xf>
    <xf numFmtId="0" fontId="69" fillId="0" borderId="52" xfId="8" applyFont="1" applyFill="1" applyBorder="1" applyAlignment="1">
      <alignment horizontal="center" vertical="center" wrapText="1"/>
    </xf>
    <xf numFmtId="0" fontId="69" fillId="0" borderId="37" xfId="8" applyFont="1" applyFill="1" applyBorder="1" applyAlignment="1">
      <alignment horizontal="center" vertical="center" wrapText="1"/>
    </xf>
    <xf numFmtId="0" fontId="69" fillId="0" borderId="19" xfId="8" applyFont="1" applyFill="1" applyBorder="1" applyAlignment="1">
      <alignment horizontal="center" vertical="center" wrapText="1"/>
    </xf>
    <xf numFmtId="185" fontId="69" fillId="0" borderId="20" xfId="8" applyNumberFormat="1" applyFont="1" applyFill="1" applyBorder="1" applyAlignment="1">
      <alignment horizontal="center" vertical="center" wrapText="1"/>
    </xf>
    <xf numFmtId="0" fontId="66" fillId="0" borderId="0" xfId="8" applyFont="1" applyFill="1" applyAlignment="1">
      <alignment horizontal="center"/>
    </xf>
    <xf numFmtId="0" fontId="67" fillId="0" borderId="3" xfId="2" applyFont="1" applyFill="1" applyBorder="1" applyAlignment="1">
      <alignment horizontal="left" vertical="center" shrinkToFit="1"/>
    </xf>
    <xf numFmtId="0" fontId="78" fillId="0" borderId="0" xfId="8" applyFont="1" applyFill="1" applyAlignment="1">
      <alignment horizontal="center" vertical="center" wrapText="1"/>
    </xf>
    <xf numFmtId="0" fontId="69" fillId="0" borderId="56" xfId="8" applyFont="1" applyFill="1" applyBorder="1" applyAlignment="1">
      <alignment horizontal="center" vertical="center" shrinkToFit="1"/>
    </xf>
    <xf numFmtId="0" fontId="9" fillId="0" borderId="57" xfId="2" applyFont="1" applyBorder="1" applyAlignment="1">
      <alignment horizontal="center" vertical="center" shrinkToFit="1"/>
    </xf>
    <xf numFmtId="0" fontId="69" fillId="0" borderId="49" xfId="8" applyFont="1" applyFill="1" applyBorder="1" applyAlignment="1">
      <alignment horizontal="center" vertical="center" shrinkToFit="1"/>
    </xf>
    <xf numFmtId="0" fontId="9" fillId="0" borderId="37" xfId="2" applyFont="1" applyBorder="1" applyAlignment="1">
      <alignment horizontal="center" vertical="center" shrinkToFit="1"/>
    </xf>
    <xf numFmtId="0" fontId="69" fillId="0" borderId="59" xfId="8" applyFont="1" applyFill="1" applyBorder="1" applyAlignment="1">
      <alignment horizontal="center" vertical="center" shrinkToFit="1"/>
    </xf>
    <xf numFmtId="0" fontId="9" fillId="0" borderId="19" xfId="2" applyFont="1" applyBorder="1" applyAlignment="1">
      <alignment horizontal="center" vertical="center" shrinkToFit="1"/>
    </xf>
    <xf numFmtId="0" fontId="69" fillId="0" borderId="5" xfId="8" applyFont="1" applyFill="1" applyBorder="1" applyAlignment="1">
      <alignment horizontal="center" vertical="center" wrapText="1"/>
    </xf>
    <xf numFmtId="178" fontId="69" fillId="0" borderId="5" xfId="8" applyNumberFormat="1" applyFont="1" applyFill="1" applyBorder="1" applyAlignment="1">
      <alignment horizontal="center" vertical="center" wrapText="1"/>
    </xf>
    <xf numFmtId="0" fontId="69" fillId="0" borderId="10" xfId="8" applyFont="1" applyFill="1" applyBorder="1" applyAlignment="1">
      <alignment horizontal="center" vertical="center" wrapText="1"/>
    </xf>
    <xf numFmtId="0" fontId="69" fillId="0" borderId="14" xfId="8" applyFont="1" applyFill="1" applyBorder="1" applyAlignment="1">
      <alignment horizontal="center" vertical="center" wrapText="1"/>
    </xf>
    <xf numFmtId="0" fontId="8" fillId="0" borderId="0" xfId="8" applyFont="1" applyFill="1" applyBorder="1" applyAlignment="1">
      <alignment horizontal="center" vertical="center"/>
    </xf>
    <xf numFmtId="0" fontId="54" fillId="0" borderId="12" xfId="8" applyFont="1" applyFill="1" applyBorder="1" applyAlignment="1">
      <alignment horizontal="left" vertical="center"/>
    </xf>
    <xf numFmtId="0" fontId="54" fillId="0" borderId="13" xfId="8" applyFont="1" applyFill="1" applyBorder="1" applyAlignment="1">
      <alignment horizontal="left" vertical="center"/>
    </xf>
    <xf numFmtId="0" fontId="54" fillId="0" borderId="2" xfId="8" applyFont="1" applyFill="1" applyBorder="1" applyAlignment="1">
      <alignment horizontal="left" vertical="center"/>
    </xf>
    <xf numFmtId="43" fontId="59" fillId="0" borderId="60" xfId="11" applyFont="1" applyFill="1" applyBorder="1" applyAlignment="1">
      <alignment horizontal="center" vertical="center" shrinkToFit="1"/>
    </xf>
    <xf numFmtId="43" fontId="59" fillId="0" borderId="13" xfId="11" applyFont="1" applyFill="1" applyBorder="1" applyAlignment="1">
      <alignment horizontal="center" vertical="center" shrinkToFit="1"/>
    </xf>
    <xf numFmtId="0" fontId="52" fillId="0" borderId="3" xfId="8" applyFont="1" applyFill="1" applyBorder="1" applyAlignment="1">
      <alignment horizontal="left" shrinkToFit="1"/>
    </xf>
    <xf numFmtId="0" fontId="13" fillId="0" borderId="56" xfId="8" applyFont="1" applyFill="1" applyBorder="1" applyAlignment="1">
      <alignment horizontal="center" vertical="center" wrapText="1" shrinkToFit="1"/>
    </xf>
    <xf numFmtId="0" fontId="13" fillId="0" borderId="9" xfId="8" applyFont="1" applyFill="1" applyBorder="1" applyAlignment="1">
      <alignment horizontal="center" vertical="center" wrapText="1" shrinkToFit="1"/>
    </xf>
    <xf numFmtId="0" fontId="13" fillId="0" borderId="57" xfId="8" applyFont="1" applyFill="1" applyBorder="1" applyAlignment="1">
      <alignment horizontal="center" vertical="center" wrapText="1" shrinkToFit="1"/>
    </xf>
    <xf numFmtId="0" fontId="13" fillId="0" borderId="59" xfId="8" applyFont="1" applyFill="1" applyBorder="1" applyAlignment="1">
      <alignment horizontal="center" vertical="center" wrapText="1" shrinkToFit="1"/>
    </xf>
    <xf numFmtId="0" fontId="13" fillId="0" borderId="15" xfId="8" applyFont="1" applyFill="1" applyBorder="1" applyAlignment="1">
      <alignment horizontal="center" vertical="center" wrapText="1" shrinkToFit="1"/>
    </xf>
    <xf numFmtId="0" fontId="13" fillId="0" borderId="19" xfId="8" applyFont="1" applyFill="1" applyBorder="1" applyAlignment="1">
      <alignment horizontal="center" vertical="center" wrapText="1" shrinkToFit="1"/>
    </xf>
    <xf numFmtId="0" fontId="13" fillId="0" borderId="48" xfId="8" applyFont="1" applyFill="1" applyBorder="1" applyAlignment="1">
      <alignment horizontal="center" vertical="center" wrapText="1"/>
    </xf>
    <xf numFmtId="0" fontId="13" fillId="0" borderId="23" xfId="8" applyFont="1" applyFill="1" applyBorder="1" applyAlignment="1">
      <alignment horizontal="center" vertical="center" wrapText="1"/>
    </xf>
    <xf numFmtId="0" fontId="13" fillId="0" borderId="58" xfId="8" applyFont="1" applyFill="1" applyBorder="1" applyAlignment="1">
      <alignment horizontal="center" vertical="center" wrapText="1"/>
    </xf>
    <xf numFmtId="0" fontId="13" fillId="0" borderId="57" xfId="8" applyFont="1" applyFill="1" applyBorder="1" applyAlignment="1">
      <alignment horizontal="center" vertical="center" wrapText="1"/>
    </xf>
    <xf numFmtId="0" fontId="13" fillId="0" borderId="5" xfId="8" applyFont="1" applyFill="1" applyBorder="1" applyAlignment="1">
      <alignment horizontal="center" vertical="center"/>
    </xf>
    <xf numFmtId="0" fontId="13" fillId="0" borderId="10" xfId="8" applyFont="1" applyFill="1" applyBorder="1" applyAlignment="1">
      <alignment horizontal="left" vertical="center"/>
    </xf>
    <xf numFmtId="0" fontId="54" fillId="0" borderId="12" xfId="6" applyFont="1" applyFill="1" applyBorder="1" applyAlignment="1">
      <alignment horizontal="left" vertical="center"/>
    </xf>
    <xf numFmtId="0" fontId="54" fillId="0" borderId="13" xfId="6" applyFont="1" applyFill="1" applyBorder="1" applyAlignment="1">
      <alignment horizontal="left" vertical="center"/>
    </xf>
    <xf numFmtId="0" fontId="54" fillId="0" borderId="2" xfId="6" applyFont="1" applyFill="1" applyBorder="1" applyAlignment="1">
      <alignment horizontal="left" vertical="center"/>
    </xf>
    <xf numFmtId="43" fontId="14" fillId="0" borderId="60" xfId="7" applyFont="1" applyFill="1" applyBorder="1" applyAlignment="1">
      <alignment horizontal="center" vertical="center" shrinkToFit="1"/>
    </xf>
    <xf numFmtId="43" fontId="14" fillId="0" borderId="13" xfId="7" applyFont="1" applyFill="1" applyBorder="1" applyAlignment="1">
      <alignment horizontal="center" vertical="center" shrinkToFit="1"/>
    </xf>
    <xf numFmtId="43" fontId="59" fillId="0" borderId="60" xfId="7" applyFont="1" applyFill="1" applyBorder="1" applyAlignment="1">
      <alignment horizontal="center" vertical="center" shrinkToFit="1"/>
    </xf>
    <xf numFmtId="43" fontId="59" fillId="0" borderId="13" xfId="7" applyFont="1" applyFill="1" applyBorder="1" applyAlignment="1">
      <alignment horizontal="center" vertical="center" shrinkToFit="1"/>
    </xf>
    <xf numFmtId="0" fontId="51" fillId="0" borderId="0" xfId="6" applyFont="1" applyFill="1" applyBorder="1" applyAlignment="1">
      <alignment horizontal="center" vertical="center"/>
    </xf>
    <xf numFmtId="0" fontId="52" fillId="0" borderId="3" xfId="6" applyFont="1" applyFill="1" applyBorder="1" applyAlignment="1">
      <alignment horizontal="left" shrinkToFit="1"/>
    </xf>
    <xf numFmtId="0" fontId="55" fillId="0" borderId="56" xfId="6" applyFont="1" applyFill="1" applyBorder="1" applyAlignment="1">
      <alignment horizontal="center" vertical="center" wrapText="1" shrinkToFit="1"/>
    </xf>
    <xf numFmtId="0" fontId="55" fillId="0" borderId="9" xfId="6" applyFont="1" applyFill="1" applyBorder="1" applyAlignment="1">
      <alignment horizontal="center" vertical="center" wrapText="1" shrinkToFit="1"/>
    </xf>
    <xf numFmtId="0" fontId="55" fillId="0" borderId="57" xfId="6" applyFont="1" applyFill="1" applyBorder="1" applyAlignment="1">
      <alignment horizontal="center" vertical="center" wrapText="1" shrinkToFit="1"/>
    </xf>
    <xf numFmtId="0" fontId="55" fillId="0" borderId="59" xfId="6" applyFont="1" applyFill="1" applyBorder="1" applyAlignment="1">
      <alignment horizontal="center" vertical="center" wrapText="1" shrinkToFit="1"/>
    </xf>
    <xf numFmtId="0" fontId="55" fillId="0" borderId="15" xfId="6" applyFont="1" applyFill="1" applyBorder="1" applyAlignment="1">
      <alignment horizontal="center" vertical="center" wrapText="1" shrinkToFit="1"/>
    </xf>
    <xf numFmtId="0" fontId="55" fillId="0" borderId="19" xfId="6" applyFont="1" applyFill="1" applyBorder="1" applyAlignment="1">
      <alignment horizontal="center" vertical="center" wrapText="1" shrinkToFit="1"/>
    </xf>
    <xf numFmtId="0" fontId="55" fillId="0" borderId="48" xfId="6" applyFont="1" applyFill="1" applyBorder="1" applyAlignment="1">
      <alignment horizontal="center" vertical="center" wrapText="1"/>
    </xf>
    <xf numFmtId="0" fontId="55" fillId="0" borderId="23" xfId="6" applyFont="1" applyFill="1" applyBorder="1" applyAlignment="1">
      <alignment horizontal="center" vertical="center" wrapText="1"/>
    </xf>
    <xf numFmtId="0" fontId="55" fillId="0" borderId="58" xfId="6" applyFont="1" applyFill="1" applyBorder="1" applyAlignment="1">
      <alignment horizontal="center" vertical="center" wrapText="1"/>
    </xf>
    <xf numFmtId="0" fontId="55" fillId="0" borderId="57" xfId="6" applyFont="1" applyFill="1" applyBorder="1" applyAlignment="1">
      <alignment horizontal="center" vertical="center" wrapText="1"/>
    </xf>
    <xf numFmtId="0" fontId="55" fillId="0" borderId="5" xfId="6" applyFont="1" applyFill="1" applyBorder="1" applyAlignment="1">
      <alignment horizontal="center" vertical="center"/>
    </xf>
    <xf numFmtId="0" fontId="55" fillId="0" borderId="10" xfId="6" applyFont="1" applyFill="1" applyBorder="1" applyAlignment="1">
      <alignment horizontal="left" vertical="center"/>
    </xf>
    <xf numFmtId="0" fontId="8" fillId="0" borderId="0" xfId="10" applyFont="1" applyFill="1" applyBorder="1" applyAlignment="1">
      <alignment horizontal="center" vertical="center"/>
    </xf>
    <xf numFmtId="0" fontId="54" fillId="0" borderId="12" xfId="10" applyFont="1" applyFill="1" applyBorder="1" applyAlignment="1">
      <alignment horizontal="left" vertical="center"/>
    </xf>
    <xf numFmtId="0" fontId="54" fillId="0" borderId="13" xfId="10" applyFont="1" applyFill="1" applyBorder="1" applyAlignment="1">
      <alignment horizontal="left" vertical="center"/>
    </xf>
    <xf numFmtId="0" fontId="54" fillId="0" borderId="2" xfId="10" applyFont="1" applyFill="1" applyBorder="1" applyAlignment="1">
      <alignment horizontal="left" vertical="center"/>
    </xf>
    <xf numFmtId="43" fontId="59" fillId="0" borderId="59" xfId="11" applyFont="1" applyFill="1" applyBorder="1" applyAlignment="1">
      <alignment horizontal="center" vertical="center" shrinkToFit="1"/>
    </xf>
    <xf numFmtId="43" fontId="59" fillId="0" borderId="15" xfId="11" applyFont="1" applyFill="1" applyBorder="1" applyAlignment="1">
      <alignment horizontal="center" vertical="center" shrinkToFit="1"/>
    </xf>
    <xf numFmtId="0" fontId="52" fillId="0" borderId="3" xfId="10" applyFont="1" applyFill="1" applyBorder="1" applyAlignment="1">
      <alignment horizontal="left" shrinkToFit="1"/>
    </xf>
    <xf numFmtId="0" fontId="13" fillId="0" borderId="56" xfId="10" applyFont="1" applyFill="1" applyBorder="1" applyAlignment="1">
      <alignment horizontal="center" vertical="center" wrapText="1" shrinkToFit="1"/>
    </xf>
    <xf numFmtId="0" fontId="13" fillId="0" borderId="9" xfId="10" applyFont="1" applyFill="1" applyBorder="1" applyAlignment="1">
      <alignment horizontal="center" vertical="center" wrapText="1" shrinkToFit="1"/>
    </xf>
    <xf numFmtId="0" fontId="13" fillId="0" borderId="57" xfId="10" applyFont="1" applyFill="1" applyBorder="1" applyAlignment="1">
      <alignment horizontal="center" vertical="center" wrapText="1" shrinkToFit="1"/>
    </xf>
    <xf numFmtId="0" fontId="13" fillId="0" borderId="59" xfId="10" applyFont="1" applyFill="1" applyBorder="1" applyAlignment="1">
      <alignment horizontal="center" vertical="center" wrapText="1" shrinkToFit="1"/>
    </xf>
    <xf numFmtId="0" fontId="13" fillId="0" borderId="15" xfId="10" applyFont="1" applyFill="1" applyBorder="1" applyAlignment="1">
      <alignment horizontal="center" vertical="center" wrapText="1" shrinkToFit="1"/>
    </xf>
    <xf numFmtId="0" fontId="13" fillId="0" borderId="19" xfId="10" applyFont="1" applyFill="1" applyBorder="1" applyAlignment="1">
      <alignment horizontal="center" vertical="center" wrapText="1" shrinkToFit="1"/>
    </xf>
    <xf numFmtId="0" fontId="13" fillId="0" borderId="48" xfId="10" applyFont="1" applyFill="1" applyBorder="1" applyAlignment="1">
      <alignment horizontal="center" vertical="center" wrapText="1"/>
    </xf>
    <xf numFmtId="0" fontId="13" fillId="0" borderId="23" xfId="10" applyFont="1" applyFill="1" applyBorder="1" applyAlignment="1">
      <alignment horizontal="center" vertical="center" wrapText="1"/>
    </xf>
    <xf numFmtId="0" fontId="13" fillId="0" borderId="58" xfId="10" applyFont="1" applyFill="1" applyBorder="1" applyAlignment="1">
      <alignment horizontal="center" vertical="center" wrapText="1"/>
    </xf>
    <xf numFmtId="0" fontId="13" fillId="0" borderId="57" xfId="10" applyFont="1" applyFill="1" applyBorder="1" applyAlignment="1">
      <alignment horizontal="center" vertical="center" wrapText="1"/>
    </xf>
    <xf numFmtId="0" fontId="13" fillId="0" borderId="5" xfId="10" applyFont="1" applyFill="1" applyBorder="1" applyAlignment="1">
      <alignment horizontal="center" vertical="center"/>
    </xf>
    <xf numFmtId="0" fontId="13" fillId="0" borderId="10" xfId="10" applyFont="1" applyFill="1" applyBorder="1" applyAlignment="1">
      <alignment horizontal="left" vertical="center"/>
    </xf>
    <xf numFmtId="178" fontId="13" fillId="0" borderId="1" xfId="3" applyNumberFormat="1" applyFont="1" applyFill="1" applyBorder="1" applyAlignment="1">
      <alignment horizontal="center" vertical="center"/>
    </xf>
    <xf numFmtId="178" fontId="13" fillId="0" borderId="12" xfId="3" applyNumberFormat="1" applyFont="1" applyFill="1" applyBorder="1" applyAlignment="1">
      <alignment horizontal="center" vertical="center"/>
    </xf>
    <xf numFmtId="178" fontId="13" fillId="0" borderId="15" xfId="3" applyNumberFormat="1" applyFont="1" applyFill="1" applyBorder="1" applyAlignment="1">
      <alignment horizontal="center" vertical="center"/>
    </xf>
    <xf numFmtId="178" fontId="13" fillId="0" borderId="2" xfId="3" applyNumberFormat="1" applyFont="1" applyFill="1" applyBorder="1" applyAlignment="1">
      <alignment horizontal="center" vertical="center"/>
    </xf>
    <xf numFmtId="178" fontId="13" fillId="0" borderId="16" xfId="3" applyNumberFormat="1" applyFont="1" applyFill="1" applyBorder="1" applyAlignment="1">
      <alignment horizontal="center" vertical="center"/>
    </xf>
    <xf numFmtId="178" fontId="14" fillId="0" borderId="36" xfId="3" applyNumberFormat="1" applyFont="1" applyFill="1" applyBorder="1" applyAlignment="1">
      <alignment horizontal="left" vertical="top" wrapText="1"/>
    </xf>
    <xf numFmtId="178" fontId="14" fillId="0" borderId="0" xfId="3" applyNumberFormat="1" applyFont="1" applyFill="1" applyBorder="1" applyAlignment="1">
      <alignment horizontal="left" vertical="top" wrapText="1"/>
    </xf>
    <xf numFmtId="178" fontId="14" fillId="0" borderId="37" xfId="3" applyNumberFormat="1" applyFont="1" applyFill="1" applyBorder="1" applyAlignment="1">
      <alignment horizontal="left" vertical="top" wrapText="1"/>
    </xf>
    <xf numFmtId="178" fontId="14" fillId="0" borderId="32" xfId="3" applyNumberFormat="1" applyFont="1" applyFill="1" applyBorder="1" applyAlignment="1">
      <alignment horizontal="left" vertical="top" wrapText="1"/>
    </xf>
    <xf numFmtId="178" fontId="14" fillId="0" borderId="15" xfId="3" applyNumberFormat="1" applyFont="1" applyFill="1" applyBorder="1" applyAlignment="1">
      <alignment horizontal="left" vertical="top" wrapText="1"/>
    </xf>
    <xf numFmtId="178" fontId="14" fillId="0" borderId="19" xfId="3" applyNumberFormat="1" applyFont="1" applyFill="1" applyBorder="1" applyAlignment="1">
      <alignment horizontal="left" vertical="top" wrapText="1"/>
    </xf>
    <xf numFmtId="178" fontId="16" fillId="0" borderId="9" xfId="3" applyNumberFormat="1" applyFont="1" applyFill="1" applyBorder="1" applyAlignment="1">
      <alignment horizontal="center" vertical="center"/>
    </xf>
    <xf numFmtId="178" fontId="16" fillId="0" borderId="0" xfId="3" applyNumberFormat="1" applyFont="1" applyFill="1" applyAlignment="1">
      <alignment horizontal="center" vertical="center"/>
    </xf>
    <xf numFmtId="0" fontId="12" fillId="0" borderId="0" xfId="3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/>
    </xf>
    <xf numFmtId="178" fontId="10" fillId="0" borderId="1" xfId="3" applyNumberFormat="1" applyFont="1" applyFill="1" applyBorder="1" applyAlignment="1">
      <alignment horizontal="center" vertical="center"/>
    </xf>
    <xf numFmtId="178" fontId="7" fillId="0" borderId="0" xfId="3" applyNumberFormat="1" applyFont="1" applyFill="1" applyAlignment="1">
      <alignment horizontal="center" vertical="center"/>
    </xf>
    <xf numFmtId="178" fontId="13" fillId="0" borderId="4" xfId="3" applyNumberFormat="1" applyFont="1" applyFill="1" applyBorder="1" applyAlignment="1">
      <alignment horizontal="center" vertical="center"/>
    </xf>
    <xf numFmtId="178" fontId="13" fillId="0" borderId="11" xfId="3" applyNumberFormat="1" applyFont="1" applyFill="1" applyBorder="1" applyAlignment="1">
      <alignment horizontal="center" vertical="center"/>
    </xf>
    <xf numFmtId="178" fontId="13" fillId="0" borderId="5" xfId="3" applyNumberFormat="1" applyFont="1" applyFill="1" applyBorder="1" applyAlignment="1">
      <alignment horizontal="center" vertical="center"/>
    </xf>
    <xf numFmtId="178" fontId="13" fillId="0" borderId="6" xfId="3" applyNumberFormat="1" applyFont="1" applyFill="1" applyBorder="1" applyAlignment="1">
      <alignment horizontal="center" vertical="center"/>
    </xf>
    <xf numFmtId="178" fontId="13" fillId="0" borderId="7" xfId="3" applyNumberFormat="1" applyFont="1" applyFill="1" applyBorder="1" applyAlignment="1">
      <alignment horizontal="center" vertical="center"/>
    </xf>
    <xf numFmtId="178" fontId="13" fillId="0" borderId="8" xfId="3" applyNumberFormat="1" applyFont="1" applyFill="1" applyBorder="1" applyAlignment="1">
      <alignment horizontal="center" vertical="center"/>
    </xf>
    <xf numFmtId="178" fontId="13" fillId="0" borderId="6" xfId="3" applyNumberFormat="1" applyFont="1" applyFill="1" applyBorder="1" applyAlignment="1">
      <alignment horizontal="center" vertical="center" wrapText="1"/>
    </xf>
    <xf numFmtId="178" fontId="13" fillId="0" borderId="9" xfId="3" applyNumberFormat="1" applyFont="1" applyFill="1" applyBorder="1" applyAlignment="1">
      <alignment horizontal="center" vertical="center" wrapText="1"/>
    </xf>
    <xf numFmtId="178" fontId="13" fillId="0" borderId="8" xfId="3" applyNumberFormat="1" applyFont="1" applyFill="1" applyBorder="1" applyAlignment="1">
      <alignment horizontal="center" vertical="center" wrapText="1"/>
    </xf>
    <xf numFmtId="178" fontId="13" fillId="0" borderId="10" xfId="3" applyNumberFormat="1" applyFont="1" applyFill="1" applyBorder="1" applyAlignment="1">
      <alignment horizontal="center" vertical="center"/>
    </xf>
    <xf numFmtId="178" fontId="13" fillId="0" borderId="14" xfId="3" applyNumberFormat="1" applyFont="1" applyFill="1" applyBorder="1" applyAlignment="1">
      <alignment horizontal="center" vertical="center"/>
    </xf>
    <xf numFmtId="178" fontId="13" fillId="3" borderId="1" xfId="3" applyNumberFormat="1" applyFont="1" applyFill="1" applyBorder="1" applyAlignment="1">
      <alignment horizontal="center" vertical="center"/>
    </xf>
    <xf numFmtId="178" fontId="12" fillId="0" borderId="2" xfId="3" applyNumberFormat="1" applyFont="1" applyFill="1" applyBorder="1"/>
    <xf numFmtId="0" fontId="43" fillId="0" borderId="11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51" xfId="0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 wrapText="1"/>
    </xf>
    <xf numFmtId="0" fontId="43" fillId="0" borderId="55" xfId="0" applyFont="1" applyBorder="1" applyAlignment="1">
      <alignment horizontal="center" vertical="center"/>
    </xf>
    <xf numFmtId="0" fontId="43" fillId="0" borderId="38" xfId="0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 wrapText="1"/>
    </xf>
    <xf numFmtId="0" fontId="43" fillId="0" borderId="23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176" fontId="39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/>
    </xf>
  </cellXfs>
  <cellStyles count="12">
    <cellStyle name="常规" xfId="0" builtinId="0"/>
    <cellStyle name="常规 2" xfId="2"/>
    <cellStyle name="常规 2 2" xfId="6"/>
    <cellStyle name="常规 2 3" xfId="10"/>
    <cellStyle name="常规 3" xfId="1"/>
    <cellStyle name="常规 4" xfId="3"/>
    <cellStyle name="常规 4 2" xfId="8"/>
    <cellStyle name="常规 5" xfId="4"/>
    <cellStyle name="常规 6" xfId="5"/>
    <cellStyle name="超链接" xfId="9" builtinId="8"/>
    <cellStyle name="千位分隔 2" xfId="7"/>
    <cellStyle name="千位分隔 3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268289" name="CommandButton1" hidden="1">
              <a:extLst>
                <a:ext uri="{63B3BB69-23CF-44E3-9099-C40C66FF867C}">
                  <a14:compatExt spid="_x0000_s268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260098" name="更新表格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G31"/>
  <sheetViews>
    <sheetView showGridLines="0" workbookViewId="0">
      <selection activeCell="C11" sqref="C11"/>
    </sheetView>
  </sheetViews>
  <sheetFormatPr defaultRowHeight="13.5"/>
  <cols>
    <col min="1" max="1" width="5.5" customWidth="1"/>
    <col min="2" max="2" width="6.375" customWidth="1"/>
    <col min="3" max="3" width="14.125" bestFit="1" customWidth="1"/>
    <col min="4" max="4" width="14" customWidth="1"/>
  </cols>
  <sheetData>
    <row r="1" spans="1:7" ht="30" customHeight="1">
      <c r="A1" s="895" t="s">
        <v>3746</v>
      </c>
      <c r="B1" s="895"/>
      <c r="C1" s="895"/>
      <c r="D1" s="895"/>
    </row>
    <row r="2" spans="1:7" ht="20.100000000000001" customHeight="1">
      <c r="A2" s="814"/>
      <c r="B2" s="814"/>
      <c r="C2" s="821"/>
      <c r="D2" s="813"/>
    </row>
    <row r="3" spans="1:7" ht="20.100000000000001" customHeight="1">
      <c r="A3" s="814"/>
      <c r="B3" s="814"/>
      <c r="C3" s="822"/>
      <c r="D3" s="815"/>
      <c r="E3" s="811"/>
      <c r="F3" s="811"/>
      <c r="G3" s="811"/>
    </row>
    <row r="4" spans="1:7" ht="20.100000000000001" customHeight="1">
      <c r="A4" s="814"/>
      <c r="B4" s="814"/>
      <c r="C4" s="822"/>
      <c r="D4" s="815"/>
      <c r="E4" s="811"/>
      <c r="F4" s="811"/>
      <c r="G4" s="811"/>
    </row>
    <row r="5" spans="1:7" ht="20.100000000000001" customHeight="1">
      <c r="A5" s="814"/>
      <c r="B5" s="814"/>
      <c r="C5" s="822"/>
      <c r="D5" s="815"/>
      <c r="E5" s="811"/>
      <c r="F5" s="811"/>
      <c r="G5" s="811"/>
    </row>
    <row r="6" spans="1:7" ht="20.100000000000001" customHeight="1">
      <c r="A6" s="814"/>
      <c r="B6" s="814"/>
      <c r="C6" s="821"/>
      <c r="D6" s="813"/>
      <c r="E6" s="811"/>
      <c r="F6" s="811"/>
      <c r="G6" s="811"/>
    </row>
    <row r="7" spans="1:7" ht="20.100000000000001" customHeight="1">
      <c r="A7" s="814"/>
      <c r="B7" s="814"/>
      <c r="C7" s="822"/>
      <c r="D7" s="815"/>
      <c r="E7" s="811"/>
      <c r="F7" s="811"/>
      <c r="G7" s="811"/>
    </row>
    <row r="8" spans="1:7" ht="20.100000000000001" customHeight="1">
      <c r="A8" s="814"/>
      <c r="B8" s="814"/>
      <c r="C8" s="823"/>
      <c r="D8" s="815"/>
      <c r="E8" s="811"/>
      <c r="F8" s="811"/>
      <c r="G8" s="811"/>
    </row>
    <row r="9" spans="1:7" ht="20.100000000000001" customHeight="1">
      <c r="A9" s="814"/>
      <c r="B9" s="896" t="s">
        <v>3747</v>
      </c>
      <c r="C9" s="824" t="s">
        <v>3741</v>
      </c>
      <c r="D9" s="815"/>
      <c r="E9" s="811"/>
      <c r="F9" s="811"/>
      <c r="G9" s="811"/>
    </row>
    <row r="10" spans="1:7" ht="20.100000000000001" customHeight="1">
      <c r="A10" s="814"/>
      <c r="B10" s="897"/>
      <c r="C10" s="825" t="s">
        <v>3742</v>
      </c>
      <c r="D10" s="815"/>
      <c r="E10" s="811"/>
      <c r="F10" s="811"/>
      <c r="G10" s="811"/>
    </row>
    <row r="11" spans="1:7" ht="20.100000000000001" customHeight="1">
      <c r="A11" s="814"/>
      <c r="B11" s="897"/>
      <c r="C11" s="825" t="s">
        <v>3743</v>
      </c>
      <c r="D11" s="815"/>
      <c r="E11" s="811"/>
      <c r="F11" s="811"/>
      <c r="G11" s="811"/>
    </row>
    <row r="12" spans="1:7" ht="20.100000000000001" customHeight="1">
      <c r="A12" s="814"/>
      <c r="B12" s="897"/>
      <c r="C12" s="825" t="s">
        <v>3744</v>
      </c>
      <c r="D12" s="815"/>
      <c r="E12" s="811"/>
      <c r="F12" s="811"/>
      <c r="G12" s="811"/>
    </row>
    <row r="13" spans="1:7" ht="20.100000000000001" customHeight="1">
      <c r="A13" s="814"/>
      <c r="B13" s="898"/>
      <c r="C13" s="825" t="s">
        <v>3745</v>
      </c>
      <c r="D13" s="815"/>
      <c r="E13" s="811"/>
      <c r="F13" s="811"/>
      <c r="G13" s="811"/>
    </row>
    <row r="14" spans="1:7" ht="20.100000000000001" customHeight="1">
      <c r="C14" s="819"/>
      <c r="D14" s="810"/>
      <c r="E14" s="811"/>
      <c r="F14" s="811"/>
      <c r="G14" s="811"/>
    </row>
    <row r="15" spans="1:7" ht="20.100000000000001" customHeight="1">
      <c r="C15" s="819"/>
      <c r="D15" s="810"/>
      <c r="E15" s="811"/>
      <c r="F15" s="811"/>
      <c r="G15" s="811"/>
    </row>
    <row r="16" spans="1:7" ht="20.100000000000001" customHeight="1">
      <c r="C16" s="820"/>
      <c r="D16" s="812"/>
      <c r="E16" s="811"/>
      <c r="F16" s="811"/>
      <c r="G16" s="811"/>
    </row>
    <row r="17" spans="3:7" ht="20.100000000000001" customHeight="1">
      <c r="C17" s="810"/>
      <c r="D17" s="810"/>
      <c r="E17" s="811"/>
      <c r="F17" s="811"/>
      <c r="G17" s="811"/>
    </row>
    <row r="18" spans="3:7" ht="20.100000000000001" customHeight="1">
      <c r="C18" s="810"/>
      <c r="D18" s="810"/>
      <c r="E18" s="811"/>
      <c r="F18" s="811"/>
      <c r="G18" s="811"/>
    </row>
    <row r="19" spans="3:7" ht="20.100000000000001" customHeight="1">
      <c r="C19" s="810"/>
      <c r="D19" s="810"/>
      <c r="E19" s="811"/>
      <c r="F19" s="811"/>
      <c r="G19" s="811"/>
    </row>
    <row r="20" spans="3:7" ht="20.100000000000001" customHeight="1">
      <c r="C20" s="810"/>
      <c r="D20" s="810"/>
      <c r="E20" s="811"/>
      <c r="F20" s="811"/>
      <c r="G20" s="811"/>
    </row>
    <row r="21" spans="3:7">
      <c r="C21" s="810"/>
      <c r="D21" s="810"/>
      <c r="E21" s="811"/>
      <c r="F21" s="811"/>
      <c r="G21" s="811"/>
    </row>
    <row r="22" spans="3:7">
      <c r="C22" s="811"/>
      <c r="D22" s="811"/>
      <c r="E22" s="811"/>
      <c r="F22" s="811"/>
      <c r="G22" s="811"/>
    </row>
    <row r="23" spans="3:7">
      <c r="C23" s="811"/>
      <c r="D23" s="811"/>
      <c r="E23" s="811"/>
      <c r="F23" s="811"/>
      <c r="G23" s="811"/>
    </row>
    <row r="24" spans="3:7">
      <c r="C24" s="811"/>
      <c r="D24" s="811"/>
      <c r="E24" s="811"/>
      <c r="F24" s="811"/>
      <c r="G24" s="811"/>
    </row>
    <row r="25" spans="3:7">
      <c r="C25" s="811"/>
      <c r="D25" s="811"/>
      <c r="E25" s="811"/>
      <c r="F25" s="811"/>
      <c r="G25" s="811"/>
    </row>
    <row r="26" spans="3:7">
      <c r="C26" s="811"/>
      <c r="D26" s="811"/>
      <c r="E26" s="811"/>
      <c r="F26" s="811"/>
      <c r="G26" s="811"/>
    </row>
    <row r="27" spans="3:7">
      <c r="C27" s="811"/>
      <c r="D27" s="811"/>
      <c r="E27" s="811"/>
      <c r="F27" s="811"/>
      <c r="G27" s="811"/>
    </row>
    <row r="28" spans="3:7">
      <c r="C28" s="811"/>
      <c r="D28" s="811"/>
      <c r="E28" s="811"/>
      <c r="F28" s="811"/>
      <c r="G28" s="811"/>
    </row>
    <row r="29" spans="3:7">
      <c r="C29" s="811"/>
      <c r="D29" s="811"/>
      <c r="E29" s="811"/>
      <c r="F29" s="811"/>
      <c r="G29" s="811"/>
    </row>
    <row r="30" spans="3:7">
      <c r="C30" s="811"/>
      <c r="D30" s="811"/>
      <c r="E30" s="811"/>
      <c r="F30" s="811"/>
      <c r="G30" s="811"/>
    </row>
    <row r="31" spans="3:7">
      <c r="C31" s="811"/>
      <c r="D31" s="811"/>
      <c r="E31" s="811"/>
      <c r="F31" s="811"/>
      <c r="G31" s="811"/>
    </row>
  </sheetData>
  <mergeCells count="2">
    <mergeCell ref="A1:D1"/>
    <mergeCell ref="B9:B13"/>
  </mergeCells>
  <phoneticPr fontId="1" type="noConversion"/>
  <hyperlinks>
    <hyperlink ref="C9" location="'1路堑防护'!A1" display="'1路堑防护'!A1"/>
    <hyperlink ref="C10" location="'2挡墙'!A1" display="'2挡墙'!A1"/>
    <hyperlink ref="C11" location="'4实体护坡'!A1" display="'4实体护坡'!A1"/>
    <hyperlink ref="C12" location="'5菱形网格护坡'!A1" display="'5菱形网格护坡'!A1"/>
    <hyperlink ref="C13" location="'6拱形护坡'!A1" display="'6拱形护坡'!A1"/>
  </hyperlinks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D257"/>
  <sheetViews>
    <sheetView view="pageBreakPreview" zoomScale="85" zoomScaleNormal="50" zoomScaleSheetLayoutView="85" workbookViewId="0">
      <selection activeCell="H25" sqref="H25"/>
    </sheetView>
  </sheetViews>
  <sheetFormatPr defaultRowHeight="14.25"/>
  <cols>
    <col min="1" max="1" width="9" style="142"/>
    <col min="2" max="2" width="13.25" style="142" bestFit="1" customWidth="1"/>
    <col min="3" max="3" width="11.375" style="142" customWidth="1"/>
    <col min="4" max="4" width="9" style="142"/>
    <col min="5" max="5" width="6" style="142" customWidth="1"/>
    <col min="6" max="6" width="30.375" style="142" customWidth="1"/>
    <col min="7" max="7" width="9.875" style="142" customWidth="1"/>
    <col min="8" max="8" width="11.75" style="142" customWidth="1"/>
    <col min="9" max="9" width="8.25" style="142" customWidth="1"/>
    <col min="10" max="10" width="18.5" style="142" customWidth="1"/>
    <col min="11" max="11" width="20.5" style="142" customWidth="1"/>
    <col min="12" max="12" width="16.875" style="142" customWidth="1"/>
    <col min="13" max="13" width="18.25" style="142" customWidth="1"/>
    <col min="14" max="14" width="18.125" style="142" customWidth="1"/>
    <col min="15" max="15" width="19.625" style="142" customWidth="1"/>
    <col min="16" max="16" width="4.375" style="142" hidden="1" customWidth="1"/>
    <col min="17" max="18" width="0.75" style="142" hidden="1" customWidth="1"/>
    <col min="19" max="19" width="20.625" style="142" customWidth="1"/>
    <col min="20" max="257" width="9" style="142"/>
    <col min="258" max="258" width="13.25" style="142" bestFit="1" customWidth="1"/>
    <col min="259" max="259" width="11.375" style="142" customWidth="1"/>
    <col min="260" max="260" width="9" style="142"/>
    <col min="261" max="261" width="6" style="142" customWidth="1"/>
    <col min="262" max="262" width="30.375" style="142" customWidth="1"/>
    <col min="263" max="263" width="9.875" style="142" customWidth="1"/>
    <col min="264" max="264" width="11.75" style="142" customWidth="1"/>
    <col min="265" max="265" width="8.25" style="142" customWidth="1"/>
    <col min="266" max="266" width="18.5" style="142" customWidth="1"/>
    <col min="267" max="267" width="20.5" style="142" customWidth="1"/>
    <col min="268" max="268" width="16.875" style="142" customWidth="1"/>
    <col min="269" max="269" width="18.25" style="142" customWidth="1"/>
    <col min="270" max="270" width="18.125" style="142" customWidth="1"/>
    <col min="271" max="271" width="19.625" style="142" customWidth="1"/>
    <col min="272" max="274" width="0" style="142" hidden="1" customWidth="1"/>
    <col min="275" max="275" width="20.625" style="142" customWidth="1"/>
    <col min="276" max="513" width="9" style="142"/>
    <col min="514" max="514" width="13.25" style="142" bestFit="1" customWidth="1"/>
    <col min="515" max="515" width="11.375" style="142" customWidth="1"/>
    <col min="516" max="516" width="9" style="142"/>
    <col min="517" max="517" width="6" style="142" customWidth="1"/>
    <col min="518" max="518" width="30.375" style="142" customWidth="1"/>
    <col min="519" max="519" width="9.875" style="142" customWidth="1"/>
    <col min="520" max="520" width="11.75" style="142" customWidth="1"/>
    <col min="521" max="521" width="8.25" style="142" customWidth="1"/>
    <col min="522" max="522" width="18.5" style="142" customWidth="1"/>
    <col min="523" max="523" width="20.5" style="142" customWidth="1"/>
    <col min="524" max="524" width="16.875" style="142" customWidth="1"/>
    <col min="525" max="525" width="18.25" style="142" customWidth="1"/>
    <col min="526" max="526" width="18.125" style="142" customWidth="1"/>
    <col min="527" max="527" width="19.625" style="142" customWidth="1"/>
    <col min="528" max="530" width="0" style="142" hidden="1" customWidth="1"/>
    <col min="531" max="531" width="20.625" style="142" customWidth="1"/>
    <col min="532" max="769" width="9" style="142"/>
    <col min="770" max="770" width="13.25" style="142" bestFit="1" customWidth="1"/>
    <col min="771" max="771" width="11.375" style="142" customWidth="1"/>
    <col min="772" max="772" width="9" style="142"/>
    <col min="773" max="773" width="6" style="142" customWidth="1"/>
    <col min="774" max="774" width="30.375" style="142" customWidth="1"/>
    <col min="775" max="775" width="9.875" style="142" customWidth="1"/>
    <col min="776" max="776" width="11.75" style="142" customWidth="1"/>
    <col min="777" max="777" width="8.25" style="142" customWidth="1"/>
    <col min="778" max="778" width="18.5" style="142" customWidth="1"/>
    <col min="779" max="779" width="20.5" style="142" customWidth="1"/>
    <col min="780" max="780" width="16.875" style="142" customWidth="1"/>
    <col min="781" max="781" width="18.25" style="142" customWidth="1"/>
    <col min="782" max="782" width="18.125" style="142" customWidth="1"/>
    <col min="783" max="783" width="19.625" style="142" customWidth="1"/>
    <col min="784" max="786" width="0" style="142" hidden="1" customWidth="1"/>
    <col min="787" max="787" width="20.625" style="142" customWidth="1"/>
    <col min="788" max="1025" width="9" style="142"/>
    <col min="1026" max="1026" width="13.25" style="142" bestFit="1" customWidth="1"/>
    <col min="1027" max="1027" width="11.375" style="142" customWidth="1"/>
    <col min="1028" max="1028" width="9" style="142"/>
    <col min="1029" max="1029" width="6" style="142" customWidth="1"/>
    <col min="1030" max="1030" width="30.375" style="142" customWidth="1"/>
    <col min="1031" max="1031" width="9.875" style="142" customWidth="1"/>
    <col min="1032" max="1032" width="11.75" style="142" customWidth="1"/>
    <col min="1033" max="1033" width="8.25" style="142" customWidth="1"/>
    <col min="1034" max="1034" width="18.5" style="142" customWidth="1"/>
    <col min="1035" max="1035" width="20.5" style="142" customWidth="1"/>
    <col min="1036" max="1036" width="16.875" style="142" customWidth="1"/>
    <col min="1037" max="1037" width="18.25" style="142" customWidth="1"/>
    <col min="1038" max="1038" width="18.125" style="142" customWidth="1"/>
    <col min="1039" max="1039" width="19.625" style="142" customWidth="1"/>
    <col min="1040" max="1042" width="0" style="142" hidden="1" customWidth="1"/>
    <col min="1043" max="1043" width="20.625" style="142" customWidth="1"/>
    <col min="1044" max="1281" width="9" style="142"/>
    <col min="1282" max="1282" width="13.25" style="142" bestFit="1" customWidth="1"/>
    <col min="1283" max="1283" width="11.375" style="142" customWidth="1"/>
    <col min="1284" max="1284" width="9" style="142"/>
    <col min="1285" max="1285" width="6" style="142" customWidth="1"/>
    <col min="1286" max="1286" width="30.375" style="142" customWidth="1"/>
    <col min="1287" max="1287" width="9.875" style="142" customWidth="1"/>
    <col min="1288" max="1288" width="11.75" style="142" customWidth="1"/>
    <col min="1289" max="1289" width="8.25" style="142" customWidth="1"/>
    <col min="1290" max="1290" width="18.5" style="142" customWidth="1"/>
    <col min="1291" max="1291" width="20.5" style="142" customWidth="1"/>
    <col min="1292" max="1292" width="16.875" style="142" customWidth="1"/>
    <col min="1293" max="1293" width="18.25" style="142" customWidth="1"/>
    <col min="1294" max="1294" width="18.125" style="142" customWidth="1"/>
    <col min="1295" max="1295" width="19.625" style="142" customWidth="1"/>
    <col min="1296" max="1298" width="0" style="142" hidden="1" customWidth="1"/>
    <col min="1299" max="1299" width="20.625" style="142" customWidth="1"/>
    <col min="1300" max="1537" width="9" style="142"/>
    <col min="1538" max="1538" width="13.25" style="142" bestFit="1" customWidth="1"/>
    <col min="1539" max="1539" width="11.375" style="142" customWidth="1"/>
    <col min="1540" max="1540" width="9" style="142"/>
    <col min="1541" max="1541" width="6" style="142" customWidth="1"/>
    <col min="1542" max="1542" width="30.375" style="142" customWidth="1"/>
    <col min="1543" max="1543" width="9.875" style="142" customWidth="1"/>
    <col min="1544" max="1544" width="11.75" style="142" customWidth="1"/>
    <col min="1545" max="1545" width="8.25" style="142" customWidth="1"/>
    <col min="1546" max="1546" width="18.5" style="142" customWidth="1"/>
    <col min="1547" max="1547" width="20.5" style="142" customWidth="1"/>
    <col min="1548" max="1548" width="16.875" style="142" customWidth="1"/>
    <col min="1549" max="1549" width="18.25" style="142" customWidth="1"/>
    <col min="1550" max="1550" width="18.125" style="142" customWidth="1"/>
    <col min="1551" max="1551" width="19.625" style="142" customWidth="1"/>
    <col min="1552" max="1554" width="0" style="142" hidden="1" customWidth="1"/>
    <col min="1555" max="1555" width="20.625" style="142" customWidth="1"/>
    <col min="1556" max="1793" width="9" style="142"/>
    <col min="1794" max="1794" width="13.25" style="142" bestFit="1" customWidth="1"/>
    <col min="1795" max="1795" width="11.375" style="142" customWidth="1"/>
    <col min="1796" max="1796" width="9" style="142"/>
    <col min="1797" max="1797" width="6" style="142" customWidth="1"/>
    <col min="1798" max="1798" width="30.375" style="142" customWidth="1"/>
    <col min="1799" max="1799" width="9.875" style="142" customWidth="1"/>
    <col min="1800" max="1800" width="11.75" style="142" customWidth="1"/>
    <col min="1801" max="1801" width="8.25" style="142" customWidth="1"/>
    <col min="1802" max="1802" width="18.5" style="142" customWidth="1"/>
    <col min="1803" max="1803" width="20.5" style="142" customWidth="1"/>
    <col min="1804" max="1804" width="16.875" style="142" customWidth="1"/>
    <col min="1805" max="1805" width="18.25" style="142" customWidth="1"/>
    <col min="1806" max="1806" width="18.125" style="142" customWidth="1"/>
    <col min="1807" max="1807" width="19.625" style="142" customWidth="1"/>
    <col min="1808" max="1810" width="0" style="142" hidden="1" customWidth="1"/>
    <col min="1811" max="1811" width="20.625" style="142" customWidth="1"/>
    <col min="1812" max="2049" width="9" style="142"/>
    <col min="2050" max="2050" width="13.25" style="142" bestFit="1" customWidth="1"/>
    <col min="2051" max="2051" width="11.375" style="142" customWidth="1"/>
    <col min="2052" max="2052" width="9" style="142"/>
    <col min="2053" max="2053" width="6" style="142" customWidth="1"/>
    <col min="2054" max="2054" width="30.375" style="142" customWidth="1"/>
    <col min="2055" max="2055" width="9.875" style="142" customWidth="1"/>
    <col min="2056" max="2056" width="11.75" style="142" customWidth="1"/>
    <col min="2057" max="2057" width="8.25" style="142" customWidth="1"/>
    <col min="2058" max="2058" width="18.5" style="142" customWidth="1"/>
    <col min="2059" max="2059" width="20.5" style="142" customWidth="1"/>
    <col min="2060" max="2060" width="16.875" style="142" customWidth="1"/>
    <col min="2061" max="2061" width="18.25" style="142" customWidth="1"/>
    <col min="2062" max="2062" width="18.125" style="142" customWidth="1"/>
    <col min="2063" max="2063" width="19.625" style="142" customWidth="1"/>
    <col min="2064" max="2066" width="0" style="142" hidden="1" customWidth="1"/>
    <col min="2067" max="2067" width="20.625" style="142" customWidth="1"/>
    <col min="2068" max="2305" width="9" style="142"/>
    <col min="2306" max="2306" width="13.25" style="142" bestFit="1" customWidth="1"/>
    <col min="2307" max="2307" width="11.375" style="142" customWidth="1"/>
    <col min="2308" max="2308" width="9" style="142"/>
    <col min="2309" max="2309" width="6" style="142" customWidth="1"/>
    <col min="2310" max="2310" width="30.375" style="142" customWidth="1"/>
    <col min="2311" max="2311" width="9.875" style="142" customWidth="1"/>
    <col min="2312" max="2312" width="11.75" style="142" customWidth="1"/>
    <col min="2313" max="2313" width="8.25" style="142" customWidth="1"/>
    <col min="2314" max="2314" width="18.5" style="142" customWidth="1"/>
    <col min="2315" max="2315" width="20.5" style="142" customWidth="1"/>
    <col min="2316" max="2316" width="16.875" style="142" customWidth="1"/>
    <col min="2317" max="2317" width="18.25" style="142" customWidth="1"/>
    <col min="2318" max="2318" width="18.125" style="142" customWidth="1"/>
    <col min="2319" max="2319" width="19.625" style="142" customWidth="1"/>
    <col min="2320" max="2322" width="0" style="142" hidden="1" customWidth="1"/>
    <col min="2323" max="2323" width="20.625" style="142" customWidth="1"/>
    <col min="2324" max="2561" width="9" style="142"/>
    <col min="2562" max="2562" width="13.25" style="142" bestFit="1" customWidth="1"/>
    <col min="2563" max="2563" width="11.375" style="142" customWidth="1"/>
    <col min="2564" max="2564" width="9" style="142"/>
    <col min="2565" max="2565" width="6" style="142" customWidth="1"/>
    <col min="2566" max="2566" width="30.375" style="142" customWidth="1"/>
    <col min="2567" max="2567" width="9.875" style="142" customWidth="1"/>
    <col min="2568" max="2568" width="11.75" style="142" customWidth="1"/>
    <col min="2569" max="2569" width="8.25" style="142" customWidth="1"/>
    <col min="2570" max="2570" width="18.5" style="142" customWidth="1"/>
    <col min="2571" max="2571" width="20.5" style="142" customWidth="1"/>
    <col min="2572" max="2572" width="16.875" style="142" customWidth="1"/>
    <col min="2573" max="2573" width="18.25" style="142" customWidth="1"/>
    <col min="2574" max="2574" width="18.125" style="142" customWidth="1"/>
    <col min="2575" max="2575" width="19.625" style="142" customWidth="1"/>
    <col min="2576" max="2578" width="0" style="142" hidden="1" customWidth="1"/>
    <col min="2579" max="2579" width="20.625" style="142" customWidth="1"/>
    <col min="2580" max="2817" width="9" style="142"/>
    <col min="2818" max="2818" width="13.25" style="142" bestFit="1" customWidth="1"/>
    <col min="2819" max="2819" width="11.375" style="142" customWidth="1"/>
    <col min="2820" max="2820" width="9" style="142"/>
    <col min="2821" max="2821" width="6" style="142" customWidth="1"/>
    <col min="2822" max="2822" width="30.375" style="142" customWidth="1"/>
    <col min="2823" max="2823" width="9.875" style="142" customWidth="1"/>
    <col min="2824" max="2824" width="11.75" style="142" customWidth="1"/>
    <col min="2825" max="2825" width="8.25" style="142" customWidth="1"/>
    <col min="2826" max="2826" width="18.5" style="142" customWidth="1"/>
    <col min="2827" max="2827" width="20.5" style="142" customWidth="1"/>
    <col min="2828" max="2828" width="16.875" style="142" customWidth="1"/>
    <col min="2829" max="2829" width="18.25" style="142" customWidth="1"/>
    <col min="2830" max="2830" width="18.125" style="142" customWidth="1"/>
    <col min="2831" max="2831" width="19.625" style="142" customWidth="1"/>
    <col min="2832" max="2834" width="0" style="142" hidden="1" customWidth="1"/>
    <col min="2835" max="2835" width="20.625" style="142" customWidth="1"/>
    <col min="2836" max="3073" width="9" style="142"/>
    <col min="3074" max="3074" width="13.25" style="142" bestFit="1" customWidth="1"/>
    <col min="3075" max="3075" width="11.375" style="142" customWidth="1"/>
    <col min="3076" max="3076" width="9" style="142"/>
    <col min="3077" max="3077" width="6" style="142" customWidth="1"/>
    <col min="3078" max="3078" width="30.375" style="142" customWidth="1"/>
    <col min="3079" max="3079" width="9.875" style="142" customWidth="1"/>
    <col min="3080" max="3080" width="11.75" style="142" customWidth="1"/>
    <col min="3081" max="3081" width="8.25" style="142" customWidth="1"/>
    <col min="3082" max="3082" width="18.5" style="142" customWidth="1"/>
    <col min="3083" max="3083" width="20.5" style="142" customWidth="1"/>
    <col min="3084" max="3084" width="16.875" style="142" customWidth="1"/>
    <col min="3085" max="3085" width="18.25" style="142" customWidth="1"/>
    <col min="3086" max="3086" width="18.125" style="142" customWidth="1"/>
    <col min="3087" max="3087" width="19.625" style="142" customWidth="1"/>
    <col min="3088" max="3090" width="0" style="142" hidden="1" customWidth="1"/>
    <col min="3091" max="3091" width="20.625" style="142" customWidth="1"/>
    <col min="3092" max="3329" width="9" style="142"/>
    <col min="3330" max="3330" width="13.25" style="142" bestFit="1" customWidth="1"/>
    <col min="3331" max="3331" width="11.375" style="142" customWidth="1"/>
    <col min="3332" max="3332" width="9" style="142"/>
    <col min="3333" max="3333" width="6" style="142" customWidth="1"/>
    <col min="3334" max="3334" width="30.375" style="142" customWidth="1"/>
    <col min="3335" max="3335" width="9.875" style="142" customWidth="1"/>
    <col min="3336" max="3336" width="11.75" style="142" customWidth="1"/>
    <col min="3337" max="3337" width="8.25" style="142" customWidth="1"/>
    <col min="3338" max="3338" width="18.5" style="142" customWidth="1"/>
    <col min="3339" max="3339" width="20.5" style="142" customWidth="1"/>
    <col min="3340" max="3340" width="16.875" style="142" customWidth="1"/>
    <col min="3341" max="3341" width="18.25" style="142" customWidth="1"/>
    <col min="3342" max="3342" width="18.125" style="142" customWidth="1"/>
    <col min="3343" max="3343" width="19.625" style="142" customWidth="1"/>
    <col min="3344" max="3346" width="0" style="142" hidden="1" customWidth="1"/>
    <col min="3347" max="3347" width="20.625" style="142" customWidth="1"/>
    <col min="3348" max="3585" width="9" style="142"/>
    <col min="3586" max="3586" width="13.25" style="142" bestFit="1" customWidth="1"/>
    <col min="3587" max="3587" width="11.375" style="142" customWidth="1"/>
    <col min="3588" max="3588" width="9" style="142"/>
    <col min="3589" max="3589" width="6" style="142" customWidth="1"/>
    <col min="3590" max="3590" width="30.375" style="142" customWidth="1"/>
    <col min="3591" max="3591" width="9.875" style="142" customWidth="1"/>
    <col min="3592" max="3592" width="11.75" style="142" customWidth="1"/>
    <col min="3593" max="3593" width="8.25" style="142" customWidth="1"/>
    <col min="3594" max="3594" width="18.5" style="142" customWidth="1"/>
    <col min="3595" max="3595" width="20.5" style="142" customWidth="1"/>
    <col min="3596" max="3596" width="16.875" style="142" customWidth="1"/>
    <col min="3597" max="3597" width="18.25" style="142" customWidth="1"/>
    <col min="3598" max="3598" width="18.125" style="142" customWidth="1"/>
    <col min="3599" max="3599" width="19.625" style="142" customWidth="1"/>
    <col min="3600" max="3602" width="0" style="142" hidden="1" customWidth="1"/>
    <col min="3603" max="3603" width="20.625" style="142" customWidth="1"/>
    <col min="3604" max="3841" width="9" style="142"/>
    <col min="3842" max="3842" width="13.25" style="142" bestFit="1" customWidth="1"/>
    <col min="3843" max="3843" width="11.375" style="142" customWidth="1"/>
    <col min="3844" max="3844" width="9" style="142"/>
    <col min="3845" max="3845" width="6" style="142" customWidth="1"/>
    <col min="3846" max="3846" width="30.375" style="142" customWidth="1"/>
    <col min="3847" max="3847" width="9.875" style="142" customWidth="1"/>
    <col min="3848" max="3848" width="11.75" style="142" customWidth="1"/>
    <col min="3849" max="3849" width="8.25" style="142" customWidth="1"/>
    <col min="3850" max="3850" width="18.5" style="142" customWidth="1"/>
    <col min="3851" max="3851" width="20.5" style="142" customWidth="1"/>
    <col min="3852" max="3852" width="16.875" style="142" customWidth="1"/>
    <col min="3853" max="3853" width="18.25" style="142" customWidth="1"/>
    <col min="3854" max="3854" width="18.125" style="142" customWidth="1"/>
    <col min="3855" max="3855" width="19.625" style="142" customWidth="1"/>
    <col min="3856" max="3858" width="0" style="142" hidden="1" customWidth="1"/>
    <col min="3859" max="3859" width="20.625" style="142" customWidth="1"/>
    <col min="3860" max="4097" width="9" style="142"/>
    <col min="4098" max="4098" width="13.25" style="142" bestFit="1" customWidth="1"/>
    <col min="4099" max="4099" width="11.375" style="142" customWidth="1"/>
    <col min="4100" max="4100" width="9" style="142"/>
    <col min="4101" max="4101" width="6" style="142" customWidth="1"/>
    <col min="4102" max="4102" width="30.375" style="142" customWidth="1"/>
    <col min="4103" max="4103" width="9.875" style="142" customWidth="1"/>
    <col min="4104" max="4104" width="11.75" style="142" customWidth="1"/>
    <col min="4105" max="4105" width="8.25" style="142" customWidth="1"/>
    <col min="4106" max="4106" width="18.5" style="142" customWidth="1"/>
    <col min="4107" max="4107" width="20.5" style="142" customWidth="1"/>
    <col min="4108" max="4108" width="16.875" style="142" customWidth="1"/>
    <col min="4109" max="4109" width="18.25" style="142" customWidth="1"/>
    <col min="4110" max="4110" width="18.125" style="142" customWidth="1"/>
    <col min="4111" max="4111" width="19.625" style="142" customWidth="1"/>
    <col min="4112" max="4114" width="0" style="142" hidden="1" customWidth="1"/>
    <col min="4115" max="4115" width="20.625" style="142" customWidth="1"/>
    <col min="4116" max="4353" width="9" style="142"/>
    <col min="4354" max="4354" width="13.25" style="142" bestFit="1" customWidth="1"/>
    <col min="4355" max="4355" width="11.375" style="142" customWidth="1"/>
    <col min="4356" max="4356" width="9" style="142"/>
    <col min="4357" max="4357" width="6" style="142" customWidth="1"/>
    <col min="4358" max="4358" width="30.375" style="142" customWidth="1"/>
    <col min="4359" max="4359" width="9.875" style="142" customWidth="1"/>
    <col min="4360" max="4360" width="11.75" style="142" customWidth="1"/>
    <col min="4361" max="4361" width="8.25" style="142" customWidth="1"/>
    <col min="4362" max="4362" width="18.5" style="142" customWidth="1"/>
    <col min="4363" max="4363" width="20.5" style="142" customWidth="1"/>
    <col min="4364" max="4364" width="16.875" style="142" customWidth="1"/>
    <col min="4365" max="4365" width="18.25" style="142" customWidth="1"/>
    <col min="4366" max="4366" width="18.125" style="142" customWidth="1"/>
    <col min="4367" max="4367" width="19.625" style="142" customWidth="1"/>
    <col min="4368" max="4370" width="0" style="142" hidden="1" customWidth="1"/>
    <col min="4371" max="4371" width="20.625" style="142" customWidth="1"/>
    <col min="4372" max="4609" width="9" style="142"/>
    <col min="4610" max="4610" width="13.25" style="142" bestFit="1" customWidth="1"/>
    <col min="4611" max="4611" width="11.375" style="142" customWidth="1"/>
    <col min="4612" max="4612" width="9" style="142"/>
    <col min="4613" max="4613" width="6" style="142" customWidth="1"/>
    <col min="4614" max="4614" width="30.375" style="142" customWidth="1"/>
    <col min="4615" max="4615" width="9.875" style="142" customWidth="1"/>
    <col min="4616" max="4616" width="11.75" style="142" customWidth="1"/>
    <col min="4617" max="4617" width="8.25" style="142" customWidth="1"/>
    <col min="4618" max="4618" width="18.5" style="142" customWidth="1"/>
    <col min="4619" max="4619" width="20.5" style="142" customWidth="1"/>
    <col min="4620" max="4620" width="16.875" style="142" customWidth="1"/>
    <col min="4621" max="4621" width="18.25" style="142" customWidth="1"/>
    <col min="4622" max="4622" width="18.125" style="142" customWidth="1"/>
    <col min="4623" max="4623" width="19.625" style="142" customWidth="1"/>
    <col min="4624" max="4626" width="0" style="142" hidden="1" customWidth="1"/>
    <col min="4627" max="4627" width="20.625" style="142" customWidth="1"/>
    <col min="4628" max="4865" width="9" style="142"/>
    <col min="4866" max="4866" width="13.25" style="142" bestFit="1" customWidth="1"/>
    <col min="4867" max="4867" width="11.375" style="142" customWidth="1"/>
    <col min="4868" max="4868" width="9" style="142"/>
    <col min="4869" max="4869" width="6" style="142" customWidth="1"/>
    <col min="4870" max="4870" width="30.375" style="142" customWidth="1"/>
    <col min="4871" max="4871" width="9.875" style="142" customWidth="1"/>
    <col min="4872" max="4872" width="11.75" style="142" customWidth="1"/>
    <col min="4873" max="4873" width="8.25" style="142" customWidth="1"/>
    <col min="4874" max="4874" width="18.5" style="142" customWidth="1"/>
    <col min="4875" max="4875" width="20.5" style="142" customWidth="1"/>
    <col min="4876" max="4876" width="16.875" style="142" customWidth="1"/>
    <col min="4877" max="4877" width="18.25" style="142" customWidth="1"/>
    <col min="4878" max="4878" width="18.125" style="142" customWidth="1"/>
    <col min="4879" max="4879" width="19.625" style="142" customWidth="1"/>
    <col min="4880" max="4882" width="0" style="142" hidden="1" customWidth="1"/>
    <col min="4883" max="4883" width="20.625" style="142" customWidth="1"/>
    <col min="4884" max="5121" width="9" style="142"/>
    <col min="5122" max="5122" width="13.25" style="142" bestFit="1" customWidth="1"/>
    <col min="5123" max="5123" width="11.375" style="142" customWidth="1"/>
    <col min="5124" max="5124" width="9" style="142"/>
    <col min="5125" max="5125" width="6" style="142" customWidth="1"/>
    <col min="5126" max="5126" width="30.375" style="142" customWidth="1"/>
    <col min="5127" max="5127" width="9.875" style="142" customWidth="1"/>
    <col min="5128" max="5128" width="11.75" style="142" customWidth="1"/>
    <col min="5129" max="5129" width="8.25" style="142" customWidth="1"/>
    <col min="5130" max="5130" width="18.5" style="142" customWidth="1"/>
    <col min="5131" max="5131" width="20.5" style="142" customWidth="1"/>
    <col min="5132" max="5132" width="16.875" style="142" customWidth="1"/>
    <col min="5133" max="5133" width="18.25" style="142" customWidth="1"/>
    <col min="5134" max="5134" width="18.125" style="142" customWidth="1"/>
    <col min="5135" max="5135" width="19.625" style="142" customWidth="1"/>
    <col min="5136" max="5138" width="0" style="142" hidden="1" customWidth="1"/>
    <col min="5139" max="5139" width="20.625" style="142" customWidth="1"/>
    <col min="5140" max="5377" width="9" style="142"/>
    <col min="5378" max="5378" width="13.25" style="142" bestFit="1" customWidth="1"/>
    <col min="5379" max="5379" width="11.375" style="142" customWidth="1"/>
    <col min="5380" max="5380" width="9" style="142"/>
    <col min="5381" max="5381" width="6" style="142" customWidth="1"/>
    <col min="5382" max="5382" width="30.375" style="142" customWidth="1"/>
    <col min="5383" max="5383" width="9.875" style="142" customWidth="1"/>
    <col min="5384" max="5384" width="11.75" style="142" customWidth="1"/>
    <col min="5385" max="5385" width="8.25" style="142" customWidth="1"/>
    <col min="5386" max="5386" width="18.5" style="142" customWidth="1"/>
    <col min="5387" max="5387" width="20.5" style="142" customWidth="1"/>
    <col min="5388" max="5388" width="16.875" style="142" customWidth="1"/>
    <col min="5389" max="5389" width="18.25" style="142" customWidth="1"/>
    <col min="5390" max="5390" width="18.125" style="142" customWidth="1"/>
    <col min="5391" max="5391" width="19.625" style="142" customWidth="1"/>
    <col min="5392" max="5394" width="0" style="142" hidden="1" customWidth="1"/>
    <col min="5395" max="5395" width="20.625" style="142" customWidth="1"/>
    <col min="5396" max="5633" width="9" style="142"/>
    <col min="5634" max="5634" width="13.25" style="142" bestFit="1" customWidth="1"/>
    <col min="5635" max="5635" width="11.375" style="142" customWidth="1"/>
    <col min="5636" max="5636" width="9" style="142"/>
    <col min="5637" max="5637" width="6" style="142" customWidth="1"/>
    <col min="5638" max="5638" width="30.375" style="142" customWidth="1"/>
    <col min="5639" max="5639" width="9.875" style="142" customWidth="1"/>
    <col min="5640" max="5640" width="11.75" style="142" customWidth="1"/>
    <col min="5641" max="5641" width="8.25" style="142" customWidth="1"/>
    <col min="5642" max="5642" width="18.5" style="142" customWidth="1"/>
    <col min="5643" max="5643" width="20.5" style="142" customWidth="1"/>
    <col min="5644" max="5644" width="16.875" style="142" customWidth="1"/>
    <col min="5645" max="5645" width="18.25" style="142" customWidth="1"/>
    <col min="5646" max="5646" width="18.125" style="142" customWidth="1"/>
    <col min="5647" max="5647" width="19.625" style="142" customWidth="1"/>
    <col min="5648" max="5650" width="0" style="142" hidden="1" customWidth="1"/>
    <col min="5651" max="5651" width="20.625" style="142" customWidth="1"/>
    <col min="5652" max="5889" width="9" style="142"/>
    <col min="5890" max="5890" width="13.25" style="142" bestFit="1" customWidth="1"/>
    <col min="5891" max="5891" width="11.375" style="142" customWidth="1"/>
    <col min="5892" max="5892" width="9" style="142"/>
    <col min="5893" max="5893" width="6" style="142" customWidth="1"/>
    <col min="5894" max="5894" width="30.375" style="142" customWidth="1"/>
    <col min="5895" max="5895" width="9.875" style="142" customWidth="1"/>
    <col min="5896" max="5896" width="11.75" style="142" customWidth="1"/>
    <col min="5897" max="5897" width="8.25" style="142" customWidth="1"/>
    <col min="5898" max="5898" width="18.5" style="142" customWidth="1"/>
    <col min="5899" max="5899" width="20.5" style="142" customWidth="1"/>
    <col min="5900" max="5900" width="16.875" style="142" customWidth="1"/>
    <col min="5901" max="5901" width="18.25" style="142" customWidth="1"/>
    <col min="5902" max="5902" width="18.125" style="142" customWidth="1"/>
    <col min="5903" max="5903" width="19.625" style="142" customWidth="1"/>
    <col min="5904" max="5906" width="0" style="142" hidden="1" customWidth="1"/>
    <col min="5907" max="5907" width="20.625" style="142" customWidth="1"/>
    <col min="5908" max="6145" width="9" style="142"/>
    <col min="6146" max="6146" width="13.25" style="142" bestFit="1" customWidth="1"/>
    <col min="6147" max="6147" width="11.375" style="142" customWidth="1"/>
    <col min="6148" max="6148" width="9" style="142"/>
    <col min="6149" max="6149" width="6" style="142" customWidth="1"/>
    <col min="6150" max="6150" width="30.375" style="142" customWidth="1"/>
    <col min="6151" max="6151" width="9.875" style="142" customWidth="1"/>
    <col min="6152" max="6152" width="11.75" style="142" customWidth="1"/>
    <col min="6153" max="6153" width="8.25" style="142" customWidth="1"/>
    <col min="6154" max="6154" width="18.5" style="142" customWidth="1"/>
    <col min="6155" max="6155" width="20.5" style="142" customWidth="1"/>
    <col min="6156" max="6156" width="16.875" style="142" customWidth="1"/>
    <col min="6157" max="6157" width="18.25" style="142" customWidth="1"/>
    <col min="6158" max="6158" width="18.125" style="142" customWidth="1"/>
    <col min="6159" max="6159" width="19.625" style="142" customWidth="1"/>
    <col min="6160" max="6162" width="0" style="142" hidden="1" customWidth="1"/>
    <col min="6163" max="6163" width="20.625" style="142" customWidth="1"/>
    <col min="6164" max="6401" width="9" style="142"/>
    <col min="6402" max="6402" width="13.25" style="142" bestFit="1" customWidth="1"/>
    <col min="6403" max="6403" width="11.375" style="142" customWidth="1"/>
    <col min="6404" max="6404" width="9" style="142"/>
    <col min="6405" max="6405" width="6" style="142" customWidth="1"/>
    <col min="6406" max="6406" width="30.375" style="142" customWidth="1"/>
    <col min="6407" max="6407" width="9.875" style="142" customWidth="1"/>
    <col min="6408" max="6408" width="11.75" style="142" customWidth="1"/>
    <col min="6409" max="6409" width="8.25" style="142" customWidth="1"/>
    <col min="6410" max="6410" width="18.5" style="142" customWidth="1"/>
    <col min="6411" max="6411" width="20.5" style="142" customWidth="1"/>
    <col min="6412" max="6412" width="16.875" style="142" customWidth="1"/>
    <col min="6413" max="6413" width="18.25" style="142" customWidth="1"/>
    <col min="6414" max="6414" width="18.125" style="142" customWidth="1"/>
    <col min="6415" max="6415" width="19.625" style="142" customWidth="1"/>
    <col min="6416" max="6418" width="0" style="142" hidden="1" customWidth="1"/>
    <col min="6419" max="6419" width="20.625" style="142" customWidth="1"/>
    <col min="6420" max="6657" width="9" style="142"/>
    <col min="6658" max="6658" width="13.25" style="142" bestFit="1" customWidth="1"/>
    <col min="6659" max="6659" width="11.375" style="142" customWidth="1"/>
    <col min="6660" max="6660" width="9" style="142"/>
    <col min="6661" max="6661" width="6" style="142" customWidth="1"/>
    <col min="6662" max="6662" width="30.375" style="142" customWidth="1"/>
    <col min="6663" max="6663" width="9.875" style="142" customWidth="1"/>
    <col min="6664" max="6664" width="11.75" style="142" customWidth="1"/>
    <col min="6665" max="6665" width="8.25" style="142" customWidth="1"/>
    <col min="6666" max="6666" width="18.5" style="142" customWidth="1"/>
    <col min="6667" max="6667" width="20.5" style="142" customWidth="1"/>
    <col min="6668" max="6668" width="16.875" style="142" customWidth="1"/>
    <col min="6669" max="6669" width="18.25" style="142" customWidth="1"/>
    <col min="6670" max="6670" width="18.125" style="142" customWidth="1"/>
    <col min="6671" max="6671" width="19.625" style="142" customWidth="1"/>
    <col min="6672" max="6674" width="0" style="142" hidden="1" customWidth="1"/>
    <col min="6675" max="6675" width="20.625" style="142" customWidth="1"/>
    <col min="6676" max="6913" width="9" style="142"/>
    <col min="6914" max="6914" width="13.25" style="142" bestFit="1" customWidth="1"/>
    <col min="6915" max="6915" width="11.375" style="142" customWidth="1"/>
    <col min="6916" max="6916" width="9" style="142"/>
    <col min="6917" max="6917" width="6" style="142" customWidth="1"/>
    <col min="6918" max="6918" width="30.375" style="142" customWidth="1"/>
    <col min="6919" max="6919" width="9.875" style="142" customWidth="1"/>
    <col min="6920" max="6920" width="11.75" style="142" customWidth="1"/>
    <col min="6921" max="6921" width="8.25" style="142" customWidth="1"/>
    <col min="6922" max="6922" width="18.5" style="142" customWidth="1"/>
    <col min="6923" max="6923" width="20.5" style="142" customWidth="1"/>
    <col min="6924" max="6924" width="16.875" style="142" customWidth="1"/>
    <col min="6925" max="6925" width="18.25" style="142" customWidth="1"/>
    <col min="6926" max="6926" width="18.125" style="142" customWidth="1"/>
    <col min="6927" max="6927" width="19.625" style="142" customWidth="1"/>
    <col min="6928" max="6930" width="0" style="142" hidden="1" customWidth="1"/>
    <col min="6931" max="6931" width="20.625" style="142" customWidth="1"/>
    <col min="6932" max="7169" width="9" style="142"/>
    <col min="7170" max="7170" width="13.25" style="142" bestFit="1" customWidth="1"/>
    <col min="7171" max="7171" width="11.375" style="142" customWidth="1"/>
    <col min="7172" max="7172" width="9" style="142"/>
    <col min="7173" max="7173" width="6" style="142" customWidth="1"/>
    <col min="7174" max="7174" width="30.375" style="142" customWidth="1"/>
    <col min="7175" max="7175" width="9.875" style="142" customWidth="1"/>
    <col min="7176" max="7176" width="11.75" style="142" customWidth="1"/>
    <col min="7177" max="7177" width="8.25" style="142" customWidth="1"/>
    <col min="7178" max="7178" width="18.5" style="142" customWidth="1"/>
    <col min="7179" max="7179" width="20.5" style="142" customWidth="1"/>
    <col min="7180" max="7180" width="16.875" style="142" customWidth="1"/>
    <col min="7181" max="7181" width="18.25" style="142" customWidth="1"/>
    <col min="7182" max="7182" width="18.125" style="142" customWidth="1"/>
    <col min="7183" max="7183" width="19.625" style="142" customWidth="1"/>
    <col min="7184" max="7186" width="0" style="142" hidden="1" customWidth="1"/>
    <col min="7187" max="7187" width="20.625" style="142" customWidth="1"/>
    <col min="7188" max="7425" width="9" style="142"/>
    <col min="7426" max="7426" width="13.25" style="142" bestFit="1" customWidth="1"/>
    <col min="7427" max="7427" width="11.375" style="142" customWidth="1"/>
    <col min="7428" max="7428" width="9" style="142"/>
    <col min="7429" max="7429" width="6" style="142" customWidth="1"/>
    <col min="7430" max="7430" width="30.375" style="142" customWidth="1"/>
    <col min="7431" max="7431" width="9.875" style="142" customWidth="1"/>
    <col min="7432" max="7432" width="11.75" style="142" customWidth="1"/>
    <col min="7433" max="7433" width="8.25" style="142" customWidth="1"/>
    <col min="7434" max="7434" width="18.5" style="142" customWidth="1"/>
    <col min="7435" max="7435" width="20.5" style="142" customWidth="1"/>
    <col min="7436" max="7436" width="16.875" style="142" customWidth="1"/>
    <col min="7437" max="7437" width="18.25" style="142" customWidth="1"/>
    <col min="7438" max="7438" width="18.125" style="142" customWidth="1"/>
    <col min="7439" max="7439" width="19.625" style="142" customWidth="1"/>
    <col min="7440" max="7442" width="0" style="142" hidden="1" customWidth="1"/>
    <col min="7443" max="7443" width="20.625" style="142" customWidth="1"/>
    <col min="7444" max="7681" width="9" style="142"/>
    <col min="7682" max="7682" width="13.25" style="142" bestFit="1" customWidth="1"/>
    <col min="7683" max="7683" width="11.375" style="142" customWidth="1"/>
    <col min="7684" max="7684" width="9" style="142"/>
    <col min="7685" max="7685" width="6" style="142" customWidth="1"/>
    <col min="7686" max="7686" width="30.375" style="142" customWidth="1"/>
    <col min="7687" max="7687" width="9.875" style="142" customWidth="1"/>
    <col min="7688" max="7688" width="11.75" style="142" customWidth="1"/>
    <col min="7689" max="7689" width="8.25" style="142" customWidth="1"/>
    <col min="7690" max="7690" width="18.5" style="142" customWidth="1"/>
    <col min="7691" max="7691" width="20.5" style="142" customWidth="1"/>
    <col min="7692" max="7692" width="16.875" style="142" customWidth="1"/>
    <col min="7693" max="7693" width="18.25" style="142" customWidth="1"/>
    <col min="7694" max="7694" width="18.125" style="142" customWidth="1"/>
    <col min="7695" max="7695" width="19.625" style="142" customWidth="1"/>
    <col min="7696" max="7698" width="0" style="142" hidden="1" customWidth="1"/>
    <col min="7699" max="7699" width="20.625" style="142" customWidth="1"/>
    <col min="7700" max="7937" width="9" style="142"/>
    <col min="7938" max="7938" width="13.25" style="142" bestFit="1" customWidth="1"/>
    <col min="7939" max="7939" width="11.375" style="142" customWidth="1"/>
    <col min="7940" max="7940" width="9" style="142"/>
    <col min="7941" max="7941" width="6" style="142" customWidth="1"/>
    <col min="7942" max="7942" width="30.375" style="142" customWidth="1"/>
    <col min="7943" max="7943" width="9.875" style="142" customWidth="1"/>
    <col min="7944" max="7944" width="11.75" style="142" customWidth="1"/>
    <col min="7945" max="7945" width="8.25" style="142" customWidth="1"/>
    <col min="7946" max="7946" width="18.5" style="142" customWidth="1"/>
    <col min="7947" max="7947" width="20.5" style="142" customWidth="1"/>
    <col min="7948" max="7948" width="16.875" style="142" customWidth="1"/>
    <col min="7949" max="7949" width="18.25" style="142" customWidth="1"/>
    <col min="7950" max="7950" width="18.125" style="142" customWidth="1"/>
    <col min="7951" max="7951" width="19.625" style="142" customWidth="1"/>
    <col min="7952" max="7954" width="0" style="142" hidden="1" customWidth="1"/>
    <col min="7955" max="7955" width="20.625" style="142" customWidth="1"/>
    <col min="7956" max="8193" width="9" style="142"/>
    <col min="8194" max="8194" width="13.25" style="142" bestFit="1" customWidth="1"/>
    <col min="8195" max="8195" width="11.375" style="142" customWidth="1"/>
    <col min="8196" max="8196" width="9" style="142"/>
    <col min="8197" max="8197" width="6" style="142" customWidth="1"/>
    <col min="8198" max="8198" width="30.375" style="142" customWidth="1"/>
    <col min="8199" max="8199" width="9.875" style="142" customWidth="1"/>
    <col min="8200" max="8200" width="11.75" style="142" customWidth="1"/>
    <col min="8201" max="8201" width="8.25" style="142" customWidth="1"/>
    <col min="8202" max="8202" width="18.5" style="142" customWidth="1"/>
    <col min="8203" max="8203" width="20.5" style="142" customWidth="1"/>
    <col min="8204" max="8204" width="16.875" style="142" customWidth="1"/>
    <col min="8205" max="8205" width="18.25" style="142" customWidth="1"/>
    <col min="8206" max="8206" width="18.125" style="142" customWidth="1"/>
    <col min="8207" max="8207" width="19.625" style="142" customWidth="1"/>
    <col min="8208" max="8210" width="0" style="142" hidden="1" customWidth="1"/>
    <col min="8211" max="8211" width="20.625" style="142" customWidth="1"/>
    <col min="8212" max="8449" width="9" style="142"/>
    <col min="8450" max="8450" width="13.25" style="142" bestFit="1" customWidth="1"/>
    <col min="8451" max="8451" width="11.375" style="142" customWidth="1"/>
    <col min="8452" max="8452" width="9" style="142"/>
    <col min="8453" max="8453" width="6" style="142" customWidth="1"/>
    <col min="8454" max="8454" width="30.375" style="142" customWidth="1"/>
    <col min="8455" max="8455" width="9.875" style="142" customWidth="1"/>
    <col min="8456" max="8456" width="11.75" style="142" customWidth="1"/>
    <col min="8457" max="8457" width="8.25" style="142" customWidth="1"/>
    <col min="8458" max="8458" width="18.5" style="142" customWidth="1"/>
    <col min="8459" max="8459" width="20.5" style="142" customWidth="1"/>
    <col min="8460" max="8460" width="16.875" style="142" customWidth="1"/>
    <col min="8461" max="8461" width="18.25" style="142" customWidth="1"/>
    <col min="8462" max="8462" width="18.125" style="142" customWidth="1"/>
    <col min="8463" max="8463" width="19.625" style="142" customWidth="1"/>
    <col min="8464" max="8466" width="0" style="142" hidden="1" customWidth="1"/>
    <col min="8467" max="8467" width="20.625" style="142" customWidth="1"/>
    <col min="8468" max="8705" width="9" style="142"/>
    <col min="8706" max="8706" width="13.25" style="142" bestFit="1" customWidth="1"/>
    <col min="8707" max="8707" width="11.375" style="142" customWidth="1"/>
    <col min="8708" max="8708" width="9" style="142"/>
    <col min="8709" max="8709" width="6" style="142" customWidth="1"/>
    <col min="8710" max="8710" width="30.375" style="142" customWidth="1"/>
    <col min="8711" max="8711" width="9.875" style="142" customWidth="1"/>
    <col min="8712" max="8712" width="11.75" style="142" customWidth="1"/>
    <col min="8713" max="8713" width="8.25" style="142" customWidth="1"/>
    <col min="8714" max="8714" width="18.5" style="142" customWidth="1"/>
    <col min="8715" max="8715" width="20.5" style="142" customWidth="1"/>
    <col min="8716" max="8716" width="16.875" style="142" customWidth="1"/>
    <col min="8717" max="8717" width="18.25" style="142" customWidth="1"/>
    <col min="8718" max="8718" width="18.125" style="142" customWidth="1"/>
    <col min="8719" max="8719" width="19.625" style="142" customWidth="1"/>
    <col min="8720" max="8722" width="0" style="142" hidden="1" customWidth="1"/>
    <col min="8723" max="8723" width="20.625" style="142" customWidth="1"/>
    <col min="8724" max="8961" width="9" style="142"/>
    <col min="8962" max="8962" width="13.25" style="142" bestFit="1" customWidth="1"/>
    <col min="8963" max="8963" width="11.375" style="142" customWidth="1"/>
    <col min="8964" max="8964" width="9" style="142"/>
    <col min="8965" max="8965" width="6" style="142" customWidth="1"/>
    <col min="8966" max="8966" width="30.375" style="142" customWidth="1"/>
    <col min="8967" max="8967" width="9.875" style="142" customWidth="1"/>
    <col min="8968" max="8968" width="11.75" style="142" customWidth="1"/>
    <col min="8969" max="8969" width="8.25" style="142" customWidth="1"/>
    <col min="8970" max="8970" width="18.5" style="142" customWidth="1"/>
    <col min="8971" max="8971" width="20.5" style="142" customWidth="1"/>
    <col min="8972" max="8972" width="16.875" style="142" customWidth="1"/>
    <col min="8973" max="8973" width="18.25" style="142" customWidth="1"/>
    <col min="8974" max="8974" width="18.125" style="142" customWidth="1"/>
    <col min="8975" max="8975" width="19.625" style="142" customWidth="1"/>
    <col min="8976" max="8978" width="0" style="142" hidden="1" customWidth="1"/>
    <col min="8979" max="8979" width="20.625" style="142" customWidth="1"/>
    <col min="8980" max="9217" width="9" style="142"/>
    <col min="9218" max="9218" width="13.25" style="142" bestFit="1" customWidth="1"/>
    <col min="9219" max="9219" width="11.375" style="142" customWidth="1"/>
    <col min="9220" max="9220" width="9" style="142"/>
    <col min="9221" max="9221" width="6" style="142" customWidth="1"/>
    <col min="9222" max="9222" width="30.375" style="142" customWidth="1"/>
    <col min="9223" max="9223" width="9.875" style="142" customWidth="1"/>
    <col min="9224" max="9224" width="11.75" style="142" customWidth="1"/>
    <col min="9225" max="9225" width="8.25" style="142" customWidth="1"/>
    <col min="9226" max="9226" width="18.5" style="142" customWidth="1"/>
    <col min="9227" max="9227" width="20.5" style="142" customWidth="1"/>
    <col min="9228" max="9228" width="16.875" style="142" customWidth="1"/>
    <col min="9229" max="9229" width="18.25" style="142" customWidth="1"/>
    <col min="9230" max="9230" width="18.125" style="142" customWidth="1"/>
    <col min="9231" max="9231" width="19.625" style="142" customWidth="1"/>
    <col min="9232" max="9234" width="0" style="142" hidden="1" customWidth="1"/>
    <col min="9235" max="9235" width="20.625" style="142" customWidth="1"/>
    <col min="9236" max="9473" width="9" style="142"/>
    <col min="9474" max="9474" width="13.25" style="142" bestFit="1" customWidth="1"/>
    <col min="9475" max="9475" width="11.375" style="142" customWidth="1"/>
    <col min="9476" max="9476" width="9" style="142"/>
    <col min="9477" max="9477" width="6" style="142" customWidth="1"/>
    <col min="9478" max="9478" width="30.375" style="142" customWidth="1"/>
    <col min="9479" max="9479" width="9.875" style="142" customWidth="1"/>
    <col min="9480" max="9480" width="11.75" style="142" customWidth="1"/>
    <col min="9481" max="9481" width="8.25" style="142" customWidth="1"/>
    <col min="9482" max="9482" width="18.5" style="142" customWidth="1"/>
    <col min="9483" max="9483" width="20.5" style="142" customWidth="1"/>
    <col min="9484" max="9484" width="16.875" style="142" customWidth="1"/>
    <col min="9485" max="9485" width="18.25" style="142" customWidth="1"/>
    <col min="9486" max="9486" width="18.125" style="142" customWidth="1"/>
    <col min="9487" max="9487" width="19.625" style="142" customWidth="1"/>
    <col min="9488" max="9490" width="0" style="142" hidden="1" customWidth="1"/>
    <col min="9491" max="9491" width="20.625" style="142" customWidth="1"/>
    <col min="9492" max="9729" width="9" style="142"/>
    <col min="9730" max="9730" width="13.25" style="142" bestFit="1" customWidth="1"/>
    <col min="9731" max="9731" width="11.375" style="142" customWidth="1"/>
    <col min="9732" max="9732" width="9" style="142"/>
    <col min="9733" max="9733" width="6" style="142" customWidth="1"/>
    <col min="9734" max="9734" width="30.375" style="142" customWidth="1"/>
    <col min="9735" max="9735" width="9.875" style="142" customWidth="1"/>
    <col min="9736" max="9736" width="11.75" style="142" customWidth="1"/>
    <col min="9737" max="9737" width="8.25" style="142" customWidth="1"/>
    <col min="9738" max="9738" width="18.5" style="142" customWidth="1"/>
    <col min="9739" max="9739" width="20.5" style="142" customWidth="1"/>
    <col min="9740" max="9740" width="16.875" style="142" customWidth="1"/>
    <col min="9741" max="9741" width="18.25" style="142" customWidth="1"/>
    <col min="9742" max="9742" width="18.125" style="142" customWidth="1"/>
    <col min="9743" max="9743" width="19.625" style="142" customWidth="1"/>
    <col min="9744" max="9746" width="0" style="142" hidden="1" customWidth="1"/>
    <col min="9747" max="9747" width="20.625" style="142" customWidth="1"/>
    <col min="9748" max="9985" width="9" style="142"/>
    <col min="9986" max="9986" width="13.25" style="142" bestFit="1" customWidth="1"/>
    <col min="9987" max="9987" width="11.375" style="142" customWidth="1"/>
    <col min="9988" max="9988" width="9" style="142"/>
    <col min="9989" max="9989" width="6" style="142" customWidth="1"/>
    <col min="9990" max="9990" width="30.375" style="142" customWidth="1"/>
    <col min="9991" max="9991" width="9.875" style="142" customWidth="1"/>
    <col min="9992" max="9992" width="11.75" style="142" customWidth="1"/>
    <col min="9993" max="9993" width="8.25" style="142" customWidth="1"/>
    <col min="9994" max="9994" width="18.5" style="142" customWidth="1"/>
    <col min="9995" max="9995" width="20.5" style="142" customWidth="1"/>
    <col min="9996" max="9996" width="16.875" style="142" customWidth="1"/>
    <col min="9997" max="9997" width="18.25" style="142" customWidth="1"/>
    <col min="9998" max="9998" width="18.125" style="142" customWidth="1"/>
    <col min="9999" max="9999" width="19.625" style="142" customWidth="1"/>
    <col min="10000" max="10002" width="0" style="142" hidden="1" customWidth="1"/>
    <col min="10003" max="10003" width="20.625" style="142" customWidth="1"/>
    <col min="10004" max="10241" width="9" style="142"/>
    <col min="10242" max="10242" width="13.25" style="142" bestFit="1" customWidth="1"/>
    <col min="10243" max="10243" width="11.375" style="142" customWidth="1"/>
    <col min="10244" max="10244" width="9" style="142"/>
    <col min="10245" max="10245" width="6" style="142" customWidth="1"/>
    <col min="10246" max="10246" width="30.375" style="142" customWidth="1"/>
    <col min="10247" max="10247" width="9.875" style="142" customWidth="1"/>
    <col min="10248" max="10248" width="11.75" style="142" customWidth="1"/>
    <col min="10249" max="10249" width="8.25" style="142" customWidth="1"/>
    <col min="10250" max="10250" width="18.5" style="142" customWidth="1"/>
    <col min="10251" max="10251" width="20.5" style="142" customWidth="1"/>
    <col min="10252" max="10252" width="16.875" style="142" customWidth="1"/>
    <col min="10253" max="10253" width="18.25" style="142" customWidth="1"/>
    <col min="10254" max="10254" width="18.125" style="142" customWidth="1"/>
    <col min="10255" max="10255" width="19.625" style="142" customWidth="1"/>
    <col min="10256" max="10258" width="0" style="142" hidden="1" customWidth="1"/>
    <col min="10259" max="10259" width="20.625" style="142" customWidth="1"/>
    <col min="10260" max="10497" width="9" style="142"/>
    <col min="10498" max="10498" width="13.25" style="142" bestFit="1" customWidth="1"/>
    <col min="10499" max="10499" width="11.375" style="142" customWidth="1"/>
    <col min="10500" max="10500" width="9" style="142"/>
    <col min="10501" max="10501" width="6" style="142" customWidth="1"/>
    <col min="10502" max="10502" width="30.375" style="142" customWidth="1"/>
    <col min="10503" max="10503" width="9.875" style="142" customWidth="1"/>
    <col min="10504" max="10504" width="11.75" style="142" customWidth="1"/>
    <col min="10505" max="10505" width="8.25" style="142" customWidth="1"/>
    <col min="10506" max="10506" width="18.5" style="142" customWidth="1"/>
    <col min="10507" max="10507" width="20.5" style="142" customWidth="1"/>
    <col min="10508" max="10508" width="16.875" style="142" customWidth="1"/>
    <col min="10509" max="10509" width="18.25" style="142" customWidth="1"/>
    <col min="10510" max="10510" width="18.125" style="142" customWidth="1"/>
    <col min="10511" max="10511" width="19.625" style="142" customWidth="1"/>
    <col min="10512" max="10514" width="0" style="142" hidden="1" customWidth="1"/>
    <col min="10515" max="10515" width="20.625" style="142" customWidth="1"/>
    <col min="10516" max="10753" width="9" style="142"/>
    <col min="10754" max="10754" width="13.25" style="142" bestFit="1" customWidth="1"/>
    <col min="10755" max="10755" width="11.375" style="142" customWidth="1"/>
    <col min="10756" max="10756" width="9" style="142"/>
    <col min="10757" max="10757" width="6" style="142" customWidth="1"/>
    <col min="10758" max="10758" width="30.375" style="142" customWidth="1"/>
    <col min="10759" max="10759" width="9.875" style="142" customWidth="1"/>
    <col min="10760" max="10760" width="11.75" style="142" customWidth="1"/>
    <col min="10761" max="10761" width="8.25" style="142" customWidth="1"/>
    <col min="10762" max="10762" width="18.5" style="142" customWidth="1"/>
    <col min="10763" max="10763" width="20.5" style="142" customWidth="1"/>
    <col min="10764" max="10764" width="16.875" style="142" customWidth="1"/>
    <col min="10765" max="10765" width="18.25" style="142" customWidth="1"/>
    <col min="10766" max="10766" width="18.125" style="142" customWidth="1"/>
    <col min="10767" max="10767" width="19.625" style="142" customWidth="1"/>
    <col min="10768" max="10770" width="0" style="142" hidden="1" customWidth="1"/>
    <col min="10771" max="10771" width="20.625" style="142" customWidth="1"/>
    <col min="10772" max="11009" width="9" style="142"/>
    <col min="11010" max="11010" width="13.25" style="142" bestFit="1" customWidth="1"/>
    <col min="11011" max="11011" width="11.375" style="142" customWidth="1"/>
    <col min="11012" max="11012" width="9" style="142"/>
    <col min="11013" max="11013" width="6" style="142" customWidth="1"/>
    <col min="11014" max="11014" width="30.375" style="142" customWidth="1"/>
    <col min="11015" max="11015" width="9.875" style="142" customWidth="1"/>
    <col min="11016" max="11016" width="11.75" style="142" customWidth="1"/>
    <col min="11017" max="11017" width="8.25" style="142" customWidth="1"/>
    <col min="11018" max="11018" width="18.5" style="142" customWidth="1"/>
    <col min="11019" max="11019" width="20.5" style="142" customWidth="1"/>
    <col min="11020" max="11020" width="16.875" style="142" customWidth="1"/>
    <col min="11021" max="11021" width="18.25" style="142" customWidth="1"/>
    <col min="11022" max="11022" width="18.125" style="142" customWidth="1"/>
    <col min="11023" max="11023" width="19.625" style="142" customWidth="1"/>
    <col min="11024" max="11026" width="0" style="142" hidden="1" customWidth="1"/>
    <col min="11027" max="11027" width="20.625" style="142" customWidth="1"/>
    <col min="11028" max="11265" width="9" style="142"/>
    <col min="11266" max="11266" width="13.25" style="142" bestFit="1" customWidth="1"/>
    <col min="11267" max="11267" width="11.375" style="142" customWidth="1"/>
    <col min="11268" max="11268" width="9" style="142"/>
    <col min="11269" max="11269" width="6" style="142" customWidth="1"/>
    <col min="11270" max="11270" width="30.375" style="142" customWidth="1"/>
    <col min="11271" max="11271" width="9.875" style="142" customWidth="1"/>
    <col min="11272" max="11272" width="11.75" style="142" customWidth="1"/>
    <col min="11273" max="11273" width="8.25" style="142" customWidth="1"/>
    <col min="11274" max="11274" width="18.5" style="142" customWidth="1"/>
    <col min="11275" max="11275" width="20.5" style="142" customWidth="1"/>
    <col min="11276" max="11276" width="16.875" style="142" customWidth="1"/>
    <col min="11277" max="11277" width="18.25" style="142" customWidth="1"/>
    <col min="11278" max="11278" width="18.125" style="142" customWidth="1"/>
    <col min="11279" max="11279" width="19.625" style="142" customWidth="1"/>
    <col min="11280" max="11282" width="0" style="142" hidden="1" customWidth="1"/>
    <col min="11283" max="11283" width="20.625" style="142" customWidth="1"/>
    <col min="11284" max="11521" width="9" style="142"/>
    <col min="11522" max="11522" width="13.25" style="142" bestFit="1" customWidth="1"/>
    <col min="11523" max="11523" width="11.375" style="142" customWidth="1"/>
    <col min="11524" max="11524" width="9" style="142"/>
    <col min="11525" max="11525" width="6" style="142" customWidth="1"/>
    <col min="11526" max="11526" width="30.375" style="142" customWidth="1"/>
    <col min="11527" max="11527" width="9.875" style="142" customWidth="1"/>
    <col min="11528" max="11528" width="11.75" style="142" customWidth="1"/>
    <col min="11529" max="11529" width="8.25" style="142" customWidth="1"/>
    <col min="11530" max="11530" width="18.5" style="142" customWidth="1"/>
    <col min="11531" max="11531" width="20.5" style="142" customWidth="1"/>
    <col min="11532" max="11532" width="16.875" style="142" customWidth="1"/>
    <col min="11533" max="11533" width="18.25" style="142" customWidth="1"/>
    <col min="11534" max="11534" width="18.125" style="142" customWidth="1"/>
    <col min="11535" max="11535" width="19.625" style="142" customWidth="1"/>
    <col min="11536" max="11538" width="0" style="142" hidden="1" customWidth="1"/>
    <col min="11539" max="11539" width="20.625" style="142" customWidth="1"/>
    <col min="11540" max="11777" width="9" style="142"/>
    <col min="11778" max="11778" width="13.25" style="142" bestFit="1" customWidth="1"/>
    <col min="11779" max="11779" width="11.375" style="142" customWidth="1"/>
    <col min="11780" max="11780" width="9" style="142"/>
    <col min="11781" max="11781" width="6" style="142" customWidth="1"/>
    <col min="11782" max="11782" width="30.375" style="142" customWidth="1"/>
    <col min="11783" max="11783" width="9.875" style="142" customWidth="1"/>
    <col min="11784" max="11784" width="11.75" style="142" customWidth="1"/>
    <col min="11785" max="11785" width="8.25" style="142" customWidth="1"/>
    <col min="11786" max="11786" width="18.5" style="142" customWidth="1"/>
    <col min="11787" max="11787" width="20.5" style="142" customWidth="1"/>
    <col min="11788" max="11788" width="16.875" style="142" customWidth="1"/>
    <col min="11789" max="11789" width="18.25" style="142" customWidth="1"/>
    <col min="11790" max="11790" width="18.125" style="142" customWidth="1"/>
    <col min="11791" max="11791" width="19.625" style="142" customWidth="1"/>
    <col min="11792" max="11794" width="0" style="142" hidden="1" customWidth="1"/>
    <col min="11795" max="11795" width="20.625" style="142" customWidth="1"/>
    <col min="11796" max="12033" width="9" style="142"/>
    <col min="12034" max="12034" width="13.25" style="142" bestFit="1" customWidth="1"/>
    <col min="12035" max="12035" width="11.375" style="142" customWidth="1"/>
    <col min="12036" max="12036" width="9" style="142"/>
    <col min="12037" max="12037" width="6" style="142" customWidth="1"/>
    <col min="12038" max="12038" width="30.375" style="142" customWidth="1"/>
    <col min="12039" max="12039" width="9.875" style="142" customWidth="1"/>
    <col min="12040" max="12040" width="11.75" style="142" customWidth="1"/>
    <col min="12041" max="12041" width="8.25" style="142" customWidth="1"/>
    <col min="12042" max="12042" width="18.5" style="142" customWidth="1"/>
    <col min="12043" max="12043" width="20.5" style="142" customWidth="1"/>
    <col min="12044" max="12044" width="16.875" style="142" customWidth="1"/>
    <col min="12045" max="12045" width="18.25" style="142" customWidth="1"/>
    <col min="12046" max="12046" width="18.125" style="142" customWidth="1"/>
    <col min="12047" max="12047" width="19.625" style="142" customWidth="1"/>
    <col min="12048" max="12050" width="0" style="142" hidden="1" customWidth="1"/>
    <col min="12051" max="12051" width="20.625" style="142" customWidth="1"/>
    <col min="12052" max="12289" width="9" style="142"/>
    <col min="12290" max="12290" width="13.25" style="142" bestFit="1" customWidth="1"/>
    <col min="12291" max="12291" width="11.375" style="142" customWidth="1"/>
    <col min="12292" max="12292" width="9" style="142"/>
    <col min="12293" max="12293" width="6" style="142" customWidth="1"/>
    <col min="12294" max="12294" width="30.375" style="142" customWidth="1"/>
    <col min="12295" max="12295" width="9.875" style="142" customWidth="1"/>
    <col min="12296" max="12296" width="11.75" style="142" customWidth="1"/>
    <col min="12297" max="12297" width="8.25" style="142" customWidth="1"/>
    <col min="12298" max="12298" width="18.5" style="142" customWidth="1"/>
    <col min="12299" max="12299" width="20.5" style="142" customWidth="1"/>
    <col min="12300" max="12300" width="16.875" style="142" customWidth="1"/>
    <col min="12301" max="12301" width="18.25" style="142" customWidth="1"/>
    <col min="12302" max="12302" width="18.125" style="142" customWidth="1"/>
    <col min="12303" max="12303" width="19.625" style="142" customWidth="1"/>
    <col min="12304" max="12306" width="0" style="142" hidden="1" customWidth="1"/>
    <col min="12307" max="12307" width="20.625" style="142" customWidth="1"/>
    <col min="12308" max="12545" width="9" style="142"/>
    <col min="12546" max="12546" width="13.25" style="142" bestFit="1" customWidth="1"/>
    <col min="12547" max="12547" width="11.375" style="142" customWidth="1"/>
    <col min="12548" max="12548" width="9" style="142"/>
    <col min="12549" max="12549" width="6" style="142" customWidth="1"/>
    <col min="12550" max="12550" width="30.375" style="142" customWidth="1"/>
    <col min="12551" max="12551" width="9.875" style="142" customWidth="1"/>
    <col min="12552" max="12552" width="11.75" style="142" customWidth="1"/>
    <col min="12553" max="12553" width="8.25" style="142" customWidth="1"/>
    <col min="12554" max="12554" width="18.5" style="142" customWidth="1"/>
    <col min="12555" max="12555" width="20.5" style="142" customWidth="1"/>
    <col min="12556" max="12556" width="16.875" style="142" customWidth="1"/>
    <col min="12557" max="12557" width="18.25" style="142" customWidth="1"/>
    <col min="12558" max="12558" width="18.125" style="142" customWidth="1"/>
    <col min="12559" max="12559" width="19.625" style="142" customWidth="1"/>
    <col min="12560" max="12562" width="0" style="142" hidden="1" customWidth="1"/>
    <col min="12563" max="12563" width="20.625" style="142" customWidth="1"/>
    <col min="12564" max="12801" width="9" style="142"/>
    <col min="12802" max="12802" width="13.25" style="142" bestFit="1" customWidth="1"/>
    <col min="12803" max="12803" width="11.375" style="142" customWidth="1"/>
    <col min="12804" max="12804" width="9" style="142"/>
    <col min="12805" max="12805" width="6" style="142" customWidth="1"/>
    <col min="12806" max="12806" width="30.375" style="142" customWidth="1"/>
    <col min="12807" max="12807" width="9.875" style="142" customWidth="1"/>
    <col min="12808" max="12808" width="11.75" style="142" customWidth="1"/>
    <col min="12809" max="12809" width="8.25" style="142" customWidth="1"/>
    <col min="12810" max="12810" width="18.5" style="142" customWidth="1"/>
    <col min="12811" max="12811" width="20.5" style="142" customWidth="1"/>
    <col min="12812" max="12812" width="16.875" style="142" customWidth="1"/>
    <col min="12813" max="12813" width="18.25" style="142" customWidth="1"/>
    <col min="12814" max="12814" width="18.125" style="142" customWidth="1"/>
    <col min="12815" max="12815" width="19.625" style="142" customWidth="1"/>
    <col min="12816" max="12818" width="0" style="142" hidden="1" customWidth="1"/>
    <col min="12819" max="12819" width="20.625" style="142" customWidth="1"/>
    <col min="12820" max="13057" width="9" style="142"/>
    <col min="13058" max="13058" width="13.25" style="142" bestFit="1" customWidth="1"/>
    <col min="13059" max="13059" width="11.375" style="142" customWidth="1"/>
    <col min="13060" max="13060" width="9" style="142"/>
    <col min="13061" max="13061" width="6" style="142" customWidth="1"/>
    <col min="13062" max="13062" width="30.375" style="142" customWidth="1"/>
    <col min="13063" max="13063" width="9.875" style="142" customWidth="1"/>
    <col min="13064" max="13064" width="11.75" style="142" customWidth="1"/>
    <col min="13065" max="13065" width="8.25" style="142" customWidth="1"/>
    <col min="13066" max="13066" width="18.5" style="142" customWidth="1"/>
    <col min="13067" max="13067" width="20.5" style="142" customWidth="1"/>
    <col min="13068" max="13068" width="16.875" style="142" customWidth="1"/>
    <col min="13069" max="13069" width="18.25" style="142" customWidth="1"/>
    <col min="13070" max="13070" width="18.125" style="142" customWidth="1"/>
    <col min="13071" max="13071" width="19.625" style="142" customWidth="1"/>
    <col min="13072" max="13074" width="0" style="142" hidden="1" customWidth="1"/>
    <col min="13075" max="13075" width="20.625" style="142" customWidth="1"/>
    <col min="13076" max="13313" width="9" style="142"/>
    <col min="13314" max="13314" width="13.25" style="142" bestFit="1" customWidth="1"/>
    <col min="13315" max="13315" width="11.375" style="142" customWidth="1"/>
    <col min="13316" max="13316" width="9" style="142"/>
    <col min="13317" max="13317" width="6" style="142" customWidth="1"/>
    <col min="13318" max="13318" width="30.375" style="142" customWidth="1"/>
    <col min="13319" max="13319" width="9.875" style="142" customWidth="1"/>
    <col min="13320" max="13320" width="11.75" style="142" customWidth="1"/>
    <col min="13321" max="13321" width="8.25" style="142" customWidth="1"/>
    <col min="13322" max="13322" width="18.5" style="142" customWidth="1"/>
    <col min="13323" max="13323" width="20.5" style="142" customWidth="1"/>
    <col min="13324" max="13324" width="16.875" style="142" customWidth="1"/>
    <col min="13325" max="13325" width="18.25" style="142" customWidth="1"/>
    <col min="13326" max="13326" width="18.125" style="142" customWidth="1"/>
    <col min="13327" max="13327" width="19.625" style="142" customWidth="1"/>
    <col min="13328" max="13330" width="0" style="142" hidden="1" customWidth="1"/>
    <col min="13331" max="13331" width="20.625" style="142" customWidth="1"/>
    <col min="13332" max="13569" width="9" style="142"/>
    <col min="13570" max="13570" width="13.25" style="142" bestFit="1" customWidth="1"/>
    <col min="13571" max="13571" width="11.375" style="142" customWidth="1"/>
    <col min="13572" max="13572" width="9" style="142"/>
    <col min="13573" max="13573" width="6" style="142" customWidth="1"/>
    <col min="13574" max="13574" width="30.375" style="142" customWidth="1"/>
    <col min="13575" max="13575" width="9.875" style="142" customWidth="1"/>
    <col min="13576" max="13576" width="11.75" style="142" customWidth="1"/>
    <col min="13577" max="13577" width="8.25" style="142" customWidth="1"/>
    <col min="13578" max="13578" width="18.5" style="142" customWidth="1"/>
    <col min="13579" max="13579" width="20.5" style="142" customWidth="1"/>
    <col min="13580" max="13580" width="16.875" style="142" customWidth="1"/>
    <col min="13581" max="13581" width="18.25" style="142" customWidth="1"/>
    <col min="13582" max="13582" width="18.125" style="142" customWidth="1"/>
    <col min="13583" max="13583" width="19.625" style="142" customWidth="1"/>
    <col min="13584" max="13586" width="0" style="142" hidden="1" customWidth="1"/>
    <col min="13587" max="13587" width="20.625" style="142" customWidth="1"/>
    <col min="13588" max="13825" width="9" style="142"/>
    <col min="13826" max="13826" width="13.25" style="142" bestFit="1" customWidth="1"/>
    <col min="13827" max="13827" width="11.375" style="142" customWidth="1"/>
    <col min="13828" max="13828" width="9" style="142"/>
    <col min="13829" max="13829" width="6" style="142" customWidth="1"/>
    <col min="13830" max="13830" width="30.375" style="142" customWidth="1"/>
    <col min="13831" max="13831" width="9.875" style="142" customWidth="1"/>
    <col min="13832" max="13832" width="11.75" style="142" customWidth="1"/>
    <col min="13833" max="13833" width="8.25" style="142" customWidth="1"/>
    <col min="13834" max="13834" width="18.5" style="142" customWidth="1"/>
    <col min="13835" max="13835" width="20.5" style="142" customWidth="1"/>
    <col min="13836" max="13836" width="16.875" style="142" customWidth="1"/>
    <col min="13837" max="13837" width="18.25" style="142" customWidth="1"/>
    <col min="13838" max="13838" width="18.125" style="142" customWidth="1"/>
    <col min="13839" max="13839" width="19.625" style="142" customWidth="1"/>
    <col min="13840" max="13842" width="0" style="142" hidden="1" customWidth="1"/>
    <col min="13843" max="13843" width="20.625" style="142" customWidth="1"/>
    <col min="13844" max="14081" width="9" style="142"/>
    <col min="14082" max="14082" width="13.25" style="142" bestFit="1" customWidth="1"/>
    <col min="14083" max="14083" width="11.375" style="142" customWidth="1"/>
    <col min="14084" max="14084" width="9" style="142"/>
    <col min="14085" max="14085" width="6" style="142" customWidth="1"/>
    <col min="14086" max="14086" width="30.375" style="142" customWidth="1"/>
    <col min="14087" max="14087" width="9.875" style="142" customWidth="1"/>
    <col min="14088" max="14088" width="11.75" style="142" customWidth="1"/>
    <col min="14089" max="14089" width="8.25" style="142" customWidth="1"/>
    <col min="14090" max="14090" width="18.5" style="142" customWidth="1"/>
    <col min="14091" max="14091" width="20.5" style="142" customWidth="1"/>
    <col min="14092" max="14092" width="16.875" style="142" customWidth="1"/>
    <col min="14093" max="14093" width="18.25" style="142" customWidth="1"/>
    <col min="14094" max="14094" width="18.125" style="142" customWidth="1"/>
    <col min="14095" max="14095" width="19.625" style="142" customWidth="1"/>
    <col min="14096" max="14098" width="0" style="142" hidden="1" customWidth="1"/>
    <col min="14099" max="14099" width="20.625" style="142" customWidth="1"/>
    <col min="14100" max="14337" width="9" style="142"/>
    <col min="14338" max="14338" width="13.25" style="142" bestFit="1" customWidth="1"/>
    <col min="14339" max="14339" width="11.375" style="142" customWidth="1"/>
    <col min="14340" max="14340" width="9" style="142"/>
    <col min="14341" max="14341" width="6" style="142" customWidth="1"/>
    <col min="14342" max="14342" width="30.375" style="142" customWidth="1"/>
    <col min="14343" max="14343" width="9.875" style="142" customWidth="1"/>
    <col min="14344" max="14344" width="11.75" style="142" customWidth="1"/>
    <col min="14345" max="14345" width="8.25" style="142" customWidth="1"/>
    <col min="14346" max="14346" width="18.5" style="142" customWidth="1"/>
    <col min="14347" max="14347" width="20.5" style="142" customWidth="1"/>
    <col min="14348" max="14348" width="16.875" style="142" customWidth="1"/>
    <col min="14349" max="14349" width="18.25" style="142" customWidth="1"/>
    <col min="14350" max="14350" width="18.125" style="142" customWidth="1"/>
    <col min="14351" max="14351" width="19.625" style="142" customWidth="1"/>
    <col min="14352" max="14354" width="0" style="142" hidden="1" customWidth="1"/>
    <col min="14355" max="14355" width="20.625" style="142" customWidth="1"/>
    <col min="14356" max="14593" width="9" style="142"/>
    <col min="14594" max="14594" width="13.25" style="142" bestFit="1" customWidth="1"/>
    <col min="14595" max="14595" width="11.375" style="142" customWidth="1"/>
    <col min="14596" max="14596" width="9" style="142"/>
    <col min="14597" max="14597" width="6" style="142" customWidth="1"/>
    <col min="14598" max="14598" width="30.375" style="142" customWidth="1"/>
    <col min="14599" max="14599" width="9.875" style="142" customWidth="1"/>
    <col min="14600" max="14600" width="11.75" style="142" customWidth="1"/>
    <col min="14601" max="14601" width="8.25" style="142" customWidth="1"/>
    <col min="14602" max="14602" width="18.5" style="142" customWidth="1"/>
    <col min="14603" max="14603" width="20.5" style="142" customWidth="1"/>
    <col min="14604" max="14604" width="16.875" style="142" customWidth="1"/>
    <col min="14605" max="14605" width="18.25" style="142" customWidth="1"/>
    <col min="14606" max="14606" width="18.125" style="142" customWidth="1"/>
    <col min="14607" max="14607" width="19.625" style="142" customWidth="1"/>
    <col min="14608" max="14610" width="0" style="142" hidden="1" customWidth="1"/>
    <col min="14611" max="14611" width="20.625" style="142" customWidth="1"/>
    <col min="14612" max="14849" width="9" style="142"/>
    <col min="14850" max="14850" width="13.25" style="142" bestFit="1" customWidth="1"/>
    <col min="14851" max="14851" width="11.375" style="142" customWidth="1"/>
    <col min="14852" max="14852" width="9" style="142"/>
    <col min="14853" max="14853" width="6" style="142" customWidth="1"/>
    <col min="14854" max="14854" width="30.375" style="142" customWidth="1"/>
    <col min="14855" max="14855" width="9.875" style="142" customWidth="1"/>
    <col min="14856" max="14856" width="11.75" style="142" customWidth="1"/>
    <col min="14857" max="14857" width="8.25" style="142" customWidth="1"/>
    <col min="14858" max="14858" width="18.5" style="142" customWidth="1"/>
    <col min="14859" max="14859" width="20.5" style="142" customWidth="1"/>
    <col min="14860" max="14860" width="16.875" style="142" customWidth="1"/>
    <col min="14861" max="14861" width="18.25" style="142" customWidth="1"/>
    <col min="14862" max="14862" width="18.125" style="142" customWidth="1"/>
    <col min="14863" max="14863" width="19.625" style="142" customWidth="1"/>
    <col min="14864" max="14866" width="0" style="142" hidden="1" customWidth="1"/>
    <col min="14867" max="14867" width="20.625" style="142" customWidth="1"/>
    <col min="14868" max="15105" width="9" style="142"/>
    <col min="15106" max="15106" width="13.25" style="142" bestFit="1" customWidth="1"/>
    <col min="15107" max="15107" width="11.375" style="142" customWidth="1"/>
    <col min="15108" max="15108" width="9" style="142"/>
    <col min="15109" max="15109" width="6" style="142" customWidth="1"/>
    <col min="15110" max="15110" width="30.375" style="142" customWidth="1"/>
    <col min="15111" max="15111" width="9.875" style="142" customWidth="1"/>
    <col min="15112" max="15112" width="11.75" style="142" customWidth="1"/>
    <col min="15113" max="15113" width="8.25" style="142" customWidth="1"/>
    <col min="15114" max="15114" width="18.5" style="142" customWidth="1"/>
    <col min="15115" max="15115" width="20.5" style="142" customWidth="1"/>
    <col min="15116" max="15116" width="16.875" style="142" customWidth="1"/>
    <col min="15117" max="15117" width="18.25" style="142" customWidth="1"/>
    <col min="15118" max="15118" width="18.125" style="142" customWidth="1"/>
    <col min="15119" max="15119" width="19.625" style="142" customWidth="1"/>
    <col min="15120" max="15122" width="0" style="142" hidden="1" customWidth="1"/>
    <col min="15123" max="15123" width="20.625" style="142" customWidth="1"/>
    <col min="15124" max="15361" width="9" style="142"/>
    <col min="15362" max="15362" width="13.25" style="142" bestFit="1" customWidth="1"/>
    <col min="15363" max="15363" width="11.375" style="142" customWidth="1"/>
    <col min="15364" max="15364" width="9" style="142"/>
    <col min="15365" max="15365" width="6" style="142" customWidth="1"/>
    <col min="15366" max="15366" width="30.375" style="142" customWidth="1"/>
    <col min="15367" max="15367" width="9.875" style="142" customWidth="1"/>
    <col min="15368" max="15368" width="11.75" style="142" customWidth="1"/>
    <col min="15369" max="15369" width="8.25" style="142" customWidth="1"/>
    <col min="15370" max="15370" width="18.5" style="142" customWidth="1"/>
    <col min="15371" max="15371" width="20.5" style="142" customWidth="1"/>
    <col min="15372" max="15372" width="16.875" style="142" customWidth="1"/>
    <col min="15373" max="15373" width="18.25" style="142" customWidth="1"/>
    <col min="15374" max="15374" width="18.125" style="142" customWidth="1"/>
    <col min="15375" max="15375" width="19.625" style="142" customWidth="1"/>
    <col min="15376" max="15378" width="0" style="142" hidden="1" customWidth="1"/>
    <col min="15379" max="15379" width="20.625" style="142" customWidth="1"/>
    <col min="15380" max="15617" width="9" style="142"/>
    <col min="15618" max="15618" width="13.25" style="142" bestFit="1" customWidth="1"/>
    <col min="15619" max="15619" width="11.375" style="142" customWidth="1"/>
    <col min="15620" max="15620" width="9" style="142"/>
    <col min="15621" max="15621" width="6" style="142" customWidth="1"/>
    <col min="15622" max="15622" width="30.375" style="142" customWidth="1"/>
    <col min="15623" max="15623" width="9.875" style="142" customWidth="1"/>
    <col min="15624" max="15624" width="11.75" style="142" customWidth="1"/>
    <col min="15625" max="15625" width="8.25" style="142" customWidth="1"/>
    <col min="15626" max="15626" width="18.5" style="142" customWidth="1"/>
    <col min="15627" max="15627" width="20.5" style="142" customWidth="1"/>
    <col min="15628" max="15628" width="16.875" style="142" customWidth="1"/>
    <col min="15629" max="15629" width="18.25" style="142" customWidth="1"/>
    <col min="15630" max="15630" width="18.125" style="142" customWidth="1"/>
    <col min="15631" max="15631" width="19.625" style="142" customWidth="1"/>
    <col min="15632" max="15634" width="0" style="142" hidden="1" customWidth="1"/>
    <col min="15635" max="15635" width="20.625" style="142" customWidth="1"/>
    <col min="15636" max="15873" width="9" style="142"/>
    <col min="15874" max="15874" width="13.25" style="142" bestFit="1" customWidth="1"/>
    <col min="15875" max="15875" width="11.375" style="142" customWidth="1"/>
    <col min="15876" max="15876" width="9" style="142"/>
    <col min="15877" max="15877" width="6" style="142" customWidth="1"/>
    <col min="15878" max="15878" width="30.375" style="142" customWidth="1"/>
    <col min="15879" max="15879" width="9.875" style="142" customWidth="1"/>
    <col min="15880" max="15880" width="11.75" style="142" customWidth="1"/>
    <col min="15881" max="15881" width="8.25" style="142" customWidth="1"/>
    <col min="15882" max="15882" width="18.5" style="142" customWidth="1"/>
    <col min="15883" max="15883" width="20.5" style="142" customWidth="1"/>
    <col min="15884" max="15884" width="16.875" style="142" customWidth="1"/>
    <col min="15885" max="15885" width="18.25" style="142" customWidth="1"/>
    <col min="15886" max="15886" width="18.125" style="142" customWidth="1"/>
    <col min="15887" max="15887" width="19.625" style="142" customWidth="1"/>
    <col min="15888" max="15890" width="0" style="142" hidden="1" customWidth="1"/>
    <col min="15891" max="15891" width="20.625" style="142" customWidth="1"/>
    <col min="15892" max="16129" width="9" style="142"/>
    <col min="16130" max="16130" width="13.25" style="142" bestFit="1" customWidth="1"/>
    <col min="16131" max="16131" width="11.375" style="142" customWidth="1"/>
    <col min="16132" max="16132" width="9" style="142"/>
    <col min="16133" max="16133" width="6" style="142" customWidth="1"/>
    <col min="16134" max="16134" width="30.375" style="142" customWidth="1"/>
    <col min="16135" max="16135" width="9.875" style="142" customWidth="1"/>
    <col min="16136" max="16136" width="11.75" style="142" customWidth="1"/>
    <col min="16137" max="16137" width="8.25" style="142" customWidth="1"/>
    <col min="16138" max="16138" width="18.5" style="142" customWidth="1"/>
    <col min="16139" max="16139" width="20.5" style="142" customWidth="1"/>
    <col min="16140" max="16140" width="16.875" style="142" customWidth="1"/>
    <col min="16141" max="16141" width="18.25" style="142" customWidth="1"/>
    <col min="16142" max="16142" width="18.125" style="142" customWidth="1"/>
    <col min="16143" max="16143" width="19.625" style="142" customWidth="1"/>
    <col min="16144" max="16146" width="0" style="142" hidden="1" customWidth="1"/>
    <col min="16147" max="16147" width="20.625" style="142" customWidth="1"/>
    <col min="16148" max="16384" width="9" style="142"/>
  </cols>
  <sheetData>
    <row r="1" spans="2:17" ht="33.75" customHeight="1">
      <c r="F1" s="903"/>
      <c r="G1" s="904"/>
      <c r="H1" s="904"/>
      <c r="I1" s="904"/>
      <c r="J1" s="904"/>
      <c r="K1" s="904"/>
      <c r="L1" s="904"/>
      <c r="M1" s="904"/>
      <c r="N1" s="904"/>
      <c r="O1" s="143"/>
    </row>
    <row r="2" spans="2:17" s="144" customFormat="1" ht="18.75" customHeight="1" thickBot="1">
      <c r="E2" s="145"/>
      <c r="F2" s="145"/>
      <c r="G2" s="145"/>
      <c r="H2" s="145"/>
      <c r="I2" s="145"/>
      <c r="J2" s="146"/>
      <c r="K2" s="146"/>
      <c r="L2" s="146"/>
      <c r="M2" s="146"/>
      <c r="N2" s="905"/>
      <c r="O2" s="905"/>
      <c r="P2" s="905"/>
      <c r="Q2" s="905"/>
    </row>
    <row r="3" spans="2:17" s="147" customFormat="1" ht="18" customHeight="1">
      <c r="E3" s="906"/>
      <c r="F3" s="908"/>
      <c r="G3" s="908"/>
      <c r="H3" s="908"/>
      <c r="I3" s="908"/>
      <c r="J3" s="908"/>
      <c r="K3" s="909"/>
      <c r="L3" s="909"/>
      <c r="M3" s="909"/>
      <c r="N3" s="909"/>
      <c r="O3" s="910"/>
      <c r="P3" s="148"/>
      <c r="Q3" s="149"/>
    </row>
    <row r="4" spans="2:17" s="147" customFormat="1" ht="18" customHeight="1">
      <c r="E4" s="907"/>
      <c r="F4" s="899"/>
      <c r="G4" s="899"/>
      <c r="H4" s="899"/>
      <c r="I4" s="899"/>
      <c r="J4" s="899"/>
      <c r="K4" s="899"/>
      <c r="L4" s="899"/>
      <c r="M4" s="899"/>
      <c r="N4" s="899"/>
      <c r="O4" s="911"/>
    </row>
    <row r="5" spans="2:17" s="147" customFormat="1" ht="18" customHeight="1">
      <c r="E5" s="907"/>
      <c r="F5" s="899"/>
      <c r="G5" s="150"/>
      <c r="H5" s="150"/>
      <c r="I5" s="150"/>
      <c r="J5" s="899"/>
      <c r="K5" s="899"/>
      <c r="L5" s="899"/>
      <c r="M5" s="899"/>
      <c r="N5" s="899"/>
      <c r="O5" s="911"/>
    </row>
    <row r="6" spans="2:17" s="151" customFormat="1" ht="21.95" customHeight="1">
      <c r="E6" s="152"/>
      <c r="F6" s="153"/>
      <c r="G6" s="153"/>
      <c r="H6" s="153"/>
      <c r="I6" s="153"/>
      <c r="J6" s="153"/>
      <c r="K6" s="153"/>
      <c r="L6" s="153"/>
      <c r="M6" s="153"/>
      <c r="N6" s="153"/>
      <c r="O6" s="154"/>
    </row>
    <row r="7" spans="2:17" s="151" customFormat="1" ht="21.95" customHeight="1">
      <c r="E7" s="152"/>
      <c r="F7" s="155"/>
      <c r="G7" s="153"/>
      <c r="H7" s="153"/>
      <c r="I7" s="153"/>
      <c r="J7" s="156"/>
      <c r="K7" s="153"/>
      <c r="L7" s="153"/>
      <c r="M7" s="153"/>
      <c r="N7" s="153"/>
      <c r="O7" s="154"/>
    </row>
    <row r="8" spans="2:17" s="151" customFormat="1" ht="21.95" customHeight="1">
      <c r="B8" s="157"/>
      <c r="C8" s="157"/>
      <c r="D8" s="157"/>
      <c r="E8" s="158"/>
      <c r="F8" s="159"/>
      <c r="G8" s="160"/>
      <c r="H8" s="160"/>
      <c r="I8" s="161"/>
      <c r="J8" s="162"/>
      <c r="K8" s="160"/>
      <c r="L8" s="160"/>
      <c r="M8" s="160"/>
      <c r="N8" s="163"/>
      <c r="O8" s="164"/>
    </row>
    <row r="9" spans="2:17" s="151" customFormat="1" ht="21.95" customHeight="1">
      <c r="B9" s="157"/>
      <c r="C9" s="157"/>
      <c r="D9" s="157"/>
      <c r="E9" s="158"/>
      <c r="F9" s="159"/>
      <c r="G9" s="160"/>
      <c r="H9" s="160"/>
      <c r="I9" s="161"/>
      <c r="J9" s="162"/>
      <c r="K9" s="160"/>
      <c r="L9" s="160"/>
      <c r="M9" s="160"/>
      <c r="N9" s="163"/>
      <c r="O9" s="164"/>
    </row>
    <row r="10" spans="2:17" s="151" customFormat="1" ht="21.95" customHeight="1">
      <c r="B10" s="157"/>
      <c r="C10" s="157"/>
      <c r="D10" s="157"/>
      <c r="E10" s="158"/>
      <c r="F10" s="159"/>
      <c r="G10" s="160"/>
      <c r="H10" s="160"/>
      <c r="I10" s="161"/>
      <c r="J10" s="162"/>
      <c r="K10" s="160"/>
      <c r="L10" s="160"/>
      <c r="M10" s="160"/>
      <c r="N10" s="163"/>
      <c r="O10" s="164"/>
    </row>
    <row r="11" spans="2:17" s="151" customFormat="1" ht="21.95" customHeight="1">
      <c r="B11" s="157"/>
      <c r="C11" s="157"/>
      <c r="D11" s="157"/>
      <c r="E11" s="158"/>
      <c r="F11" s="159"/>
      <c r="G11" s="160"/>
      <c r="H11" s="160"/>
      <c r="I11" s="161"/>
      <c r="J11" s="162"/>
      <c r="K11" s="160"/>
      <c r="L11" s="160"/>
      <c r="M11" s="160"/>
      <c r="N11" s="163"/>
      <c r="O11" s="164"/>
    </row>
    <row r="12" spans="2:17" s="151" customFormat="1" ht="21.95" customHeight="1">
      <c r="B12" s="157"/>
      <c r="C12" s="157"/>
      <c r="D12" s="157"/>
      <c r="E12" s="158"/>
      <c r="F12" s="159"/>
      <c r="G12" s="160"/>
      <c r="H12" s="160"/>
      <c r="I12" s="161"/>
      <c r="J12" s="162"/>
      <c r="K12" s="165"/>
      <c r="L12" s="160"/>
      <c r="M12" s="160"/>
      <c r="N12" s="160"/>
      <c r="O12" s="164"/>
    </row>
    <row r="13" spans="2:17" s="151" customFormat="1" ht="21.95" customHeight="1">
      <c r="B13" s="157"/>
      <c r="C13" s="157"/>
      <c r="D13" s="157"/>
      <c r="E13" s="158"/>
      <c r="F13" s="159"/>
      <c r="G13" s="160"/>
      <c r="H13" s="160"/>
      <c r="I13" s="161"/>
      <c r="J13" s="162"/>
      <c r="K13" s="165"/>
      <c r="L13" s="160"/>
      <c r="M13" s="160"/>
      <c r="N13" s="160"/>
      <c r="O13" s="164"/>
    </row>
    <row r="14" spans="2:17" s="151" customFormat="1" ht="21.95" customHeight="1">
      <c r="B14" s="157"/>
      <c r="C14" s="157"/>
      <c r="D14" s="157"/>
      <c r="E14" s="158"/>
      <c r="F14" s="159"/>
      <c r="G14" s="160"/>
      <c r="H14" s="160"/>
      <c r="I14" s="161"/>
      <c r="J14" s="162"/>
      <c r="K14" s="165"/>
      <c r="L14" s="160"/>
      <c r="M14" s="160"/>
      <c r="N14" s="160"/>
      <c r="O14" s="164"/>
    </row>
    <row r="15" spans="2:17" s="151" customFormat="1" ht="21.95" customHeight="1">
      <c r="B15" s="157"/>
      <c r="C15" s="157"/>
      <c r="D15" s="157"/>
      <c r="E15" s="158"/>
      <c r="F15" s="159"/>
      <c r="G15" s="160"/>
      <c r="H15" s="160"/>
      <c r="I15" s="161"/>
      <c r="J15" s="162"/>
      <c r="K15" s="165"/>
      <c r="L15" s="160"/>
      <c r="M15" s="160"/>
      <c r="N15" s="160"/>
      <c r="O15" s="164"/>
    </row>
    <row r="16" spans="2:17" s="151" customFormat="1" ht="21.95" customHeight="1">
      <c r="B16" s="157"/>
      <c r="C16" s="157"/>
      <c r="D16" s="157"/>
      <c r="E16" s="158"/>
      <c r="F16" s="159"/>
      <c r="G16" s="160"/>
      <c r="H16" s="160"/>
      <c r="I16" s="161"/>
      <c r="J16" s="162"/>
      <c r="K16" s="160"/>
      <c r="L16" s="160"/>
      <c r="M16" s="160"/>
      <c r="N16" s="163"/>
      <c r="O16" s="164"/>
    </row>
    <row r="17" spans="2:30" s="151" customFormat="1" ht="21.95" customHeight="1">
      <c r="B17" s="157"/>
      <c r="C17" s="157"/>
      <c r="D17" s="157"/>
      <c r="E17" s="158"/>
      <c r="F17" s="159"/>
      <c r="G17" s="160"/>
      <c r="H17" s="160"/>
      <c r="I17" s="161"/>
      <c r="J17" s="162"/>
      <c r="K17" s="165"/>
      <c r="L17" s="165"/>
      <c r="M17" s="160"/>
      <c r="N17" s="160"/>
      <c r="O17" s="164"/>
    </row>
    <row r="18" spans="2:30" s="151" customFormat="1" ht="21.95" customHeight="1">
      <c r="B18" s="157"/>
      <c r="C18" s="157"/>
      <c r="D18" s="157"/>
      <c r="E18" s="158"/>
      <c r="F18" s="159"/>
      <c r="G18" s="160"/>
      <c r="H18" s="160"/>
      <c r="I18" s="161"/>
      <c r="J18" s="162"/>
      <c r="K18" s="160"/>
      <c r="L18" s="160"/>
      <c r="M18" s="160"/>
      <c r="N18" s="160"/>
      <c r="O18" s="164"/>
    </row>
    <row r="19" spans="2:30" s="151" customFormat="1" ht="21.95" customHeight="1">
      <c r="B19" s="157"/>
      <c r="C19" s="157"/>
      <c r="D19" s="157"/>
      <c r="E19" s="158"/>
      <c r="F19" s="159"/>
      <c r="G19" s="160"/>
      <c r="H19" s="160"/>
      <c r="I19" s="161"/>
      <c r="J19" s="162"/>
      <c r="K19" s="160"/>
      <c r="L19" s="160"/>
      <c r="M19" s="160"/>
      <c r="N19" s="160"/>
      <c r="O19" s="164"/>
    </row>
    <row r="20" spans="2:30" s="151" customFormat="1" ht="21.95" customHeight="1">
      <c r="B20" s="157"/>
      <c r="C20" s="157"/>
      <c r="D20" s="157"/>
      <c r="E20" s="158"/>
      <c r="F20" s="166"/>
      <c r="G20" s="153"/>
      <c r="H20" s="153"/>
      <c r="I20" s="167"/>
      <c r="J20" s="156"/>
      <c r="K20" s="153"/>
      <c r="L20" s="153"/>
      <c r="M20" s="160"/>
      <c r="N20" s="160"/>
      <c r="O20" s="164"/>
    </row>
    <row r="21" spans="2:30" s="151" customFormat="1" ht="21.95" customHeight="1">
      <c r="B21" s="157"/>
      <c r="C21" s="157"/>
      <c r="D21" s="157"/>
      <c r="E21" s="158"/>
      <c r="F21" s="166"/>
      <c r="G21" s="160"/>
      <c r="H21" s="160"/>
      <c r="I21" s="161"/>
      <c r="J21" s="162"/>
      <c r="K21" s="160"/>
      <c r="L21" s="160"/>
      <c r="M21" s="160"/>
      <c r="N21" s="160"/>
      <c r="O21" s="164"/>
    </row>
    <row r="22" spans="2:30" s="151" customFormat="1" ht="21.95" customHeight="1">
      <c r="B22" s="157"/>
      <c r="C22" s="157"/>
      <c r="D22" s="157"/>
      <c r="E22" s="158"/>
      <c r="F22" s="166"/>
      <c r="G22" s="160"/>
      <c r="H22" s="160"/>
      <c r="I22" s="161"/>
      <c r="J22" s="162"/>
      <c r="K22" s="160"/>
      <c r="L22" s="160"/>
      <c r="M22" s="160"/>
      <c r="N22" s="160"/>
      <c r="O22" s="164"/>
    </row>
    <row r="23" spans="2:30" s="151" customFormat="1" ht="21.95" customHeight="1">
      <c r="B23" s="157"/>
      <c r="C23" s="157"/>
      <c r="D23" s="157"/>
      <c r="E23" s="158"/>
      <c r="F23" s="166"/>
      <c r="G23" s="160"/>
      <c r="H23" s="160"/>
      <c r="I23" s="161"/>
      <c r="J23" s="162"/>
      <c r="K23" s="160"/>
      <c r="L23" s="160"/>
      <c r="M23" s="160"/>
      <c r="N23" s="160"/>
      <c r="O23" s="164"/>
    </row>
    <row r="24" spans="2:30" s="151" customFormat="1" ht="21.95" customHeight="1">
      <c r="B24" s="157"/>
      <c r="C24" s="157"/>
      <c r="D24" s="157"/>
      <c r="E24" s="158"/>
      <c r="F24" s="166"/>
      <c r="G24" s="153"/>
      <c r="H24" s="160"/>
      <c r="I24" s="161"/>
      <c r="J24" s="162"/>
      <c r="K24" s="153"/>
      <c r="L24" s="153"/>
      <c r="M24" s="160"/>
      <c r="N24" s="163"/>
      <c r="O24" s="168"/>
    </row>
    <row r="25" spans="2:30" s="151" customFormat="1" ht="21.95" customHeight="1">
      <c r="B25" s="157"/>
      <c r="C25" s="157"/>
      <c r="D25" s="157"/>
      <c r="E25" s="158"/>
      <c r="F25" s="166"/>
      <c r="G25" s="153"/>
      <c r="H25" s="153"/>
      <c r="I25" s="153"/>
      <c r="J25" s="153"/>
      <c r="K25" s="153"/>
      <c r="L25" s="153"/>
      <c r="M25" s="160"/>
      <c r="N25" s="163"/>
      <c r="O25" s="168"/>
    </row>
    <row r="26" spans="2:30" s="151" customFormat="1" ht="21.95" customHeight="1">
      <c r="B26" s="157"/>
      <c r="C26" s="157"/>
      <c r="D26" s="157"/>
      <c r="E26" s="158"/>
      <c r="F26" s="159"/>
      <c r="G26" s="162"/>
      <c r="H26" s="160"/>
      <c r="I26" s="161"/>
      <c r="J26" s="162"/>
      <c r="K26" s="160"/>
      <c r="L26" s="160"/>
      <c r="M26" s="160"/>
      <c r="N26" s="160"/>
      <c r="O26" s="164"/>
    </row>
    <row r="27" spans="2:30" s="151" customFormat="1" ht="21.95" customHeight="1">
      <c r="B27" s="157"/>
      <c r="C27" s="157"/>
      <c r="D27" s="157"/>
      <c r="E27" s="158"/>
      <c r="F27" s="160"/>
      <c r="G27" s="162"/>
      <c r="H27" s="160"/>
      <c r="I27" s="161"/>
      <c r="J27" s="162"/>
      <c r="K27" s="160"/>
      <c r="L27" s="160"/>
      <c r="M27" s="160"/>
      <c r="N27" s="160"/>
      <c r="O27" s="164"/>
    </row>
    <row r="28" spans="2:30" s="151" customFormat="1" ht="21.95" customHeight="1">
      <c r="B28" s="157"/>
      <c r="C28" s="157"/>
      <c r="D28" s="157"/>
      <c r="E28" s="158"/>
      <c r="F28" s="160"/>
      <c r="G28" s="162"/>
      <c r="H28" s="160"/>
      <c r="I28" s="161"/>
      <c r="J28" s="162"/>
      <c r="K28" s="160"/>
      <c r="L28" s="160"/>
      <c r="M28" s="160"/>
      <c r="N28" s="163"/>
      <c r="O28" s="168"/>
    </row>
    <row r="29" spans="2:30" s="151" customFormat="1" ht="21.95" customHeight="1">
      <c r="B29" s="157"/>
      <c r="C29" s="157"/>
      <c r="D29" s="157"/>
      <c r="E29" s="158"/>
      <c r="F29" s="160"/>
      <c r="G29" s="162"/>
      <c r="H29" s="160"/>
      <c r="I29" s="161"/>
      <c r="J29" s="162"/>
      <c r="K29" s="160"/>
      <c r="L29" s="160"/>
      <c r="M29" s="160"/>
      <c r="N29" s="163"/>
      <c r="O29" s="168"/>
    </row>
    <row r="30" spans="2:30" s="151" customFormat="1" ht="21.95" customHeight="1" thickBot="1">
      <c r="B30" s="157"/>
      <c r="C30" s="157"/>
      <c r="D30" s="157"/>
      <c r="E30" s="169"/>
      <c r="F30" s="170"/>
      <c r="G30" s="170"/>
      <c r="H30" s="170"/>
      <c r="I30" s="170"/>
      <c r="J30" s="170"/>
      <c r="K30" s="170"/>
      <c r="L30" s="170"/>
      <c r="M30" s="170"/>
      <c r="N30" s="170"/>
      <c r="O30" s="171"/>
    </row>
    <row r="31" spans="2:30" ht="21.95" customHeight="1"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3"/>
      <c r="S31" s="174"/>
      <c r="T31" s="174"/>
      <c r="U31" s="174"/>
      <c r="V31" s="174"/>
      <c r="W31" s="175"/>
      <c r="X31" s="174"/>
      <c r="Y31" s="174"/>
      <c r="Z31" s="174"/>
      <c r="AA31" s="174"/>
      <c r="AB31" s="174"/>
      <c r="AC31" s="900"/>
      <c r="AD31" s="900"/>
    </row>
    <row r="32" spans="2:30" ht="33.75" hidden="1" customHeight="1">
      <c r="E32" s="902"/>
      <c r="F32" s="902"/>
      <c r="G32" s="902"/>
      <c r="H32" s="902"/>
      <c r="I32" s="902"/>
      <c r="J32" s="902"/>
      <c r="K32" s="902"/>
      <c r="L32" s="902"/>
      <c r="M32" s="902"/>
      <c r="N32" s="902"/>
      <c r="O32" s="902"/>
      <c r="P32" s="902"/>
      <c r="Q32" s="902"/>
      <c r="R32" s="902"/>
      <c r="S32" s="902"/>
      <c r="T32" s="902"/>
      <c r="U32" s="902"/>
      <c r="V32" s="902"/>
      <c r="W32" s="902"/>
      <c r="X32" s="902"/>
      <c r="Y32" s="902"/>
      <c r="Z32" s="902"/>
      <c r="AA32" s="176"/>
      <c r="AB32" s="177"/>
      <c r="AC32" s="901"/>
      <c r="AD32" s="901"/>
    </row>
    <row r="33" spans="2:17" ht="30.75" hidden="1" customHeight="1" thickBot="1"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5"/>
      <c r="P33" s="916"/>
      <c r="Q33" s="916"/>
    </row>
    <row r="34" spans="2:17" ht="18" hidden="1" customHeight="1">
      <c r="E34" s="906"/>
      <c r="F34" s="908"/>
      <c r="G34" s="908"/>
      <c r="H34" s="908"/>
      <c r="I34" s="908"/>
      <c r="J34" s="908"/>
      <c r="K34" s="917"/>
      <c r="L34" s="918"/>
      <c r="M34" s="918"/>
      <c r="N34" s="919"/>
      <c r="O34" s="910"/>
      <c r="P34" s="178"/>
      <c r="Q34" s="179"/>
    </row>
    <row r="35" spans="2:17" ht="18" hidden="1" customHeight="1">
      <c r="E35" s="907"/>
      <c r="F35" s="899"/>
      <c r="G35" s="899"/>
      <c r="H35" s="899"/>
      <c r="I35" s="899"/>
      <c r="J35" s="899"/>
      <c r="K35" s="899"/>
      <c r="L35" s="899"/>
      <c r="M35" s="899"/>
      <c r="N35" s="899"/>
      <c r="O35" s="911"/>
    </row>
    <row r="36" spans="2:17" ht="21.95" hidden="1" customHeight="1">
      <c r="E36" s="907"/>
      <c r="F36" s="899"/>
      <c r="G36" s="150"/>
      <c r="H36" s="150"/>
      <c r="I36" s="150"/>
      <c r="J36" s="899"/>
      <c r="K36" s="899"/>
      <c r="L36" s="899"/>
      <c r="M36" s="899"/>
      <c r="N36" s="899"/>
      <c r="O36" s="911"/>
    </row>
    <row r="37" spans="2:17" ht="21.95" hidden="1" customHeight="1">
      <c r="E37" s="180"/>
      <c r="F37" s="150"/>
      <c r="G37" s="150"/>
      <c r="H37" s="150"/>
      <c r="I37" s="150"/>
      <c r="J37" s="150"/>
      <c r="K37" s="150"/>
      <c r="L37" s="150"/>
      <c r="M37" s="150"/>
      <c r="N37" s="150"/>
      <c r="O37" s="181"/>
    </row>
    <row r="38" spans="2:17" ht="21.95" hidden="1" customHeight="1">
      <c r="E38" s="180"/>
      <c r="F38" s="182"/>
      <c r="G38" s="150"/>
      <c r="H38" s="150"/>
      <c r="I38" s="150"/>
      <c r="J38" s="183"/>
      <c r="K38" s="150"/>
      <c r="L38" s="150"/>
      <c r="M38" s="150"/>
      <c r="N38" s="150"/>
      <c r="O38" s="181"/>
    </row>
    <row r="39" spans="2:17" ht="21.95" hidden="1" customHeight="1">
      <c r="B39" s="184"/>
      <c r="C39" s="184"/>
      <c r="D39" s="184"/>
      <c r="E39" s="185"/>
      <c r="F39" s="186"/>
      <c r="G39" s="187"/>
      <c r="H39" s="187"/>
      <c r="I39" s="188"/>
      <c r="J39" s="189"/>
      <c r="K39" s="187"/>
      <c r="L39" s="187"/>
      <c r="M39" s="187"/>
      <c r="N39" s="187"/>
      <c r="O39" s="190"/>
    </row>
    <row r="40" spans="2:17" ht="21.95" hidden="1" customHeight="1">
      <c r="B40" s="184"/>
      <c r="C40" s="184"/>
      <c r="D40" s="184"/>
      <c r="E40" s="185"/>
      <c r="F40" s="186"/>
      <c r="G40" s="187"/>
      <c r="H40" s="187"/>
      <c r="I40" s="188"/>
      <c r="J40" s="189"/>
      <c r="K40" s="187"/>
      <c r="L40" s="187"/>
      <c r="M40" s="187"/>
      <c r="N40" s="187"/>
      <c r="O40" s="190"/>
    </row>
    <row r="41" spans="2:17" ht="21.95" hidden="1" customHeight="1">
      <c r="B41" s="184"/>
      <c r="C41" s="184"/>
      <c r="D41" s="184"/>
      <c r="E41" s="185"/>
      <c r="F41" s="186"/>
      <c r="G41" s="187"/>
      <c r="H41" s="187"/>
      <c r="I41" s="188"/>
      <c r="J41" s="189"/>
      <c r="K41" s="187"/>
      <c r="L41" s="187"/>
      <c r="M41" s="187"/>
      <c r="N41" s="187"/>
      <c r="O41" s="190"/>
    </row>
    <row r="42" spans="2:17" ht="21.95" hidden="1" customHeight="1">
      <c r="B42" s="184"/>
      <c r="C42" s="184"/>
      <c r="D42" s="184"/>
      <c r="E42" s="185"/>
      <c r="F42" s="186"/>
      <c r="G42" s="187"/>
      <c r="H42" s="187"/>
      <c r="I42" s="188"/>
      <c r="J42" s="189"/>
      <c r="K42" s="187"/>
      <c r="L42" s="187"/>
      <c r="M42" s="187"/>
      <c r="N42" s="187"/>
      <c r="O42" s="190"/>
    </row>
    <row r="43" spans="2:17" ht="21.95" hidden="1" customHeight="1">
      <c r="B43" s="184"/>
      <c r="C43" s="184"/>
      <c r="D43" s="184"/>
      <c r="E43" s="185"/>
      <c r="F43" s="186"/>
      <c r="G43" s="187"/>
      <c r="H43" s="187"/>
      <c r="I43" s="188"/>
      <c r="J43" s="189"/>
      <c r="K43" s="187"/>
      <c r="L43" s="187"/>
      <c r="M43" s="187"/>
      <c r="N43" s="187"/>
      <c r="O43" s="190"/>
    </row>
    <row r="44" spans="2:17" ht="21.95" hidden="1" customHeight="1">
      <c r="B44" s="184"/>
      <c r="C44" s="184"/>
      <c r="D44" s="184"/>
      <c r="E44" s="185"/>
      <c r="F44" s="182"/>
      <c r="G44" s="191"/>
      <c r="H44" s="187"/>
      <c r="I44" s="188"/>
      <c r="J44" s="189"/>
      <c r="K44" s="191"/>
      <c r="L44" s="191"/>
      <c r="M44" s="187"/>
      <c r="N44" s="187"/>
      <c r="O44" s="190"/>
    </row>
    <row r="45" spans="2:17" ht="21.95" hidden="1" customHeight="1">
      <c r="B45" s="184"/>
      <c r="C45" s="184"/>
      <c r="D45" s="184"/>
      <c r="E45" s="185"/>
      <c r="F45" s="182"/>
      <c r="G45" s="191"/>
      <c r="H45" s="191"/>
      <c r="I45" s="191"/>
      <c r="J45" s="191"/>
      <c r="K45" s="191"/>
      <c r="L45" s="191"/>
      <c r="M45" s="187"/>
      <c r="N45" s="187"/>
      <c r="O45" s="190"/>
    </row>
    <row r="46" spans="2:17" ht="21.95" hidden="1" customHeight="1">
      <c r="B46" s="184"/>
      <c r="C46" s="184"/>
      <c r="D46" s="184"/>
      <c r="E46" s="185"/>
      <c r="F46" s="192"/>
      <c r="G46" s="191"/>
      <c r="H46" s="191"/>
      <c r="I46" s="191"/>
      <c r="J46" s="193"/>
      <c r="K46" s="191"/>
      <c r="L46" s="191"/>
      <c r="M46" s="187"/>
      <c r="N46" s="187"/>
      <c r="O46" s="194"/>
    </row>
    <row r="47" spans="2:17" ht="21.95" hidden="1" customHeight="1">
      <c r="E47" s="180"/>
      <c r="F47" s="192"/>
      <c r="G47" s="150"/>
      <c r="H47" s="150"/>
      <c r="I47" s="150"/>
      <c r="J47" s="183"/>
      <c r="K47" s="150"/>
      <c r="L47" s="150"/>
      <c r="M47" s="150"/>
      <c r="N47" s="150"/>
      <c r="O47" s="181"/>
    </row>
    <row r="48" spans="2:17" ht="21.95" hidden="1" customHeight="1">
      <c r="B48" s="184"/>
      <c r="C48" s="184"/>
      <c r="D48" s="184"/>
      <c r="E48" s="185"/>
      <c r="F48" s="186"/>
      <c r="G48" s="187"/>
      <c r="H48" s="187"/>
      <c r="I48" s="188"/>
      <c r="J48" s="189"/>
      <c r="K48" s="187"/>
      <c r="L48" s="187"/>
      <c r="M48" s="187"/>
      <c r="N48" s="195"/>
      <c r="O48" s="190"/>
    </row>
    <row r="49" spans="2:15" ht="21.95" hidden="1" customHeight="1">
      <c r="B49" s="184"/>
      <c r="C49" s="184"/>
      <c r="D49" s="184"/>
      <c r="E49" s="185"/>
      <c r="F49" s="186"/>
      <c r="G49" s="187"/>
      <c r="H49" s="187"/>
      <c r="I49" s="188"/>
      <c r="J49" s="189"/>
      <c r="K49" s="187"/>
      <c r="L49" s="187"/>
      <c r="M49" s="187"/>
      <c r="N49" s="195"/>
      <c r="O49" s="190"/>
    </row>
    <row r="50" spans="2:15" ht="21.95" hidden="1" customHeight="1">
      <c r="B50" s="184"/>
      <c r="C50" s="184"/>
      <c r="D50" s="184"/>
      <c r="E50" s="185"/>
      <c r="F50" s="186"/>
      <c r="G50" s="187"/>
      <c r="H50" s="187"/>
      <c r="I50" s="188"/>
      <c r="J50" s="189"/>
      <c r="K50" s="187"/>
      <c r="L50" s="187"/>
      <c r="M50" s="187"/>
      <c r="N50" s="195"/>
      <c r="O50" s="190"/>
    </row>
    <row r="51" spans="2:15" ht="21.95" hidden="1" customHeight="1">
      <c r="B51" s="184"/>
      <c r="C51" s="184"/>
      <c r="D51" s="184"/>
      <c r="E51" s="185"/>
      <c r="F51" s="186"/>
      <c r="G51" s="187"/>
      <c r="H51" s="187"/>
      <c r="I51" s="188"/>
      <c r="J51" s="189"/>
      <c r="K51" s="196"/>
      <c r="L51" s="196"/>
      <c r="M51" s="187"/>
      <c r="N51" s="187"/>
      <c r="O51" s="190"/>
    </row>
    <row r="52" spans="2:15" ht="21.95" hidden="1" customHeight="1">
      <c r="B52" s="184"/>
      <c r="C52" s="184"/>
      <c r="D52" s="184"/>
      <c r="E52" s="185"/>
      <c r="F52" s="186"/>
      <c r="G52" s="187"/>
      <c r="H52" s="187"/>
      <c r="I52" s="188"/>
      <c r="J52" s="189"/>
      <c r="K52" s="187"/>
      <c r="L52" s="187"/>
      <c r="M52" s="187"/>
      <c r="N52" s="187"/>
      <c r="O52" s="190"/>
    </row>
    <row r="53" spans="2:15" ht="21.95" hidden="1" customHeight="1">
      <c r="B53" s="184"/>
      <c r="C53" s="184"/>
      <c r="D53" s="184"/>
      <c r="E53" s="185"/>
      <c r="F53" s="182"/>
      <c r="G53" s="187"/>
      <c r="H53" s="187"/>
      <c r="I53" s="188"/>
      <c r="J53" s="189"/>
      <c r="K53" s="187"/>
      <c r="L53" s="187"/>
      <c r="M53" s="187"/>
      <c r="N53" s="187"/>
      <c r="O53" s="190"/>
    </row>
    <row r="54" spans="2:15" ht="21.95" hidden="1" customHeight="1">
      <c r="B54" s="184"/>
      <c r="C54" s="184"/>
      <c r="D54" s="184"/>
      <c r="E54" s="185"/>
      <c r="F54" s="192"/>
      <c r="G54" s="187"/>
      <c r="H54" s="187"/>
      <c r="I54" s="188"/>
      <c r="J54" s="189"/>
      <c r="K54" s="187"/>
      <c r="L54" s="187"/>
      <c r="M54" s="187"/>
      <c r="N54" s="187"/>
      <c r="O54" s="190"/>
    </row>
    <row r="55" spans="2:15" ht="21.95" hidden="1" customHeight="1">
      <c r="B55" s="184"/>
      <c r="C55" s="184"/>
      <c r="D55" s="184"/>
      <c r="E55" s="185"/>
      <c r="F55" s="192"/>
      <c r="G55" s="187"/>
      <c r="H55" s="187"/>
      <c r="I55" s="188"/>
      <c r="J55" s="189"/>
      <c r="K55" s="187"/>
      <c r="L55" s="187"/>
      <c r="M55" s="187"/>
      <c r="N55" s="187"/>
      <c r="O55" s="190"/>
    </row>
    <row r="56" spans="2:15" ht="21.95" hidden="1" customHeight="1">
      <c r="B56" s="184"/>
      <c r="C56" s="184"/>
      <c r="D56" s="184"/>
      <c r="E56" s="185"/>
      <c r="F56" s="192"/>
      <c r="G56" s="187"/>
      <c r="H56" s="187"/>
      <c r="I56" s="188"/>
      <c r="J56" s="189"/>
      <c r="K56" s="187"/>
      <c r="L56" s="187"/>
      <c r="M56" s="187"/>
      <c r="N56" s="187"/>
      <c r="O56" s="190"/>
    </row>
    <row r="57" spans="2:15" ht="21.95" hidden="1" customHeight="1">
      <c r="B57" s="184"/>
      <c r="C57" s="184"/>
      <c r="D57" s="184"/>
      <c r="E57" s="185"/>
      <c r="F57" s="186"/>
      <c r="G57" s="187"/>
      <c r="H57" s="187"/>
      <c r="I57" s="188"/>
      <c r="J57" s="189"/>
      <c r="K57" s="187"/>
      <c r="L57" s="187"/>
      <c r="M57" s="187"/>
      <c r="N57" s="187"/>
      <c r="O57" s="190"/>
    </row>
    <row r="58" spans="2:15" ht="21.95" hidden="1" customHeight="1">
      <c r="B58" s="184"/>
      <c r="C58" s="184"/>
      <c r="D58" s="184"/>
      <c r="E58" s="185"/>
      <c r="F58" s="186"/>
      <c r="G58" s="187"/>
      <c r="H58" s="187"/>
      <c r="I58" s="188"/>
      <c r="J58" s="189"/>
      <c r="K58" s="187"/>
      <c r="L58" s="187"/>
      <c r="M58" s="187"/>
      <c r="N58" s="187"/>
      <c r="O58" s="190"/>
    </row>
    <row r="59" spans="2:15" ht="21.95" hidden="1" customHeight="1">
      <c r="B59" s="184"/>
      <c r="C59" s="184"/>
      <c r="D59" s="184"/>
      <c r="E59" s="185"/>
      <c r="F59" s="186"/>
      <c r="G59" s="187"/>
      <c r="H59" s="187"/>
      <c r="I59" s="188"/>
      <c r="J59" s="189"/>
      <c r="K59" s="187"/>
      <c r="L59" s="187"/>
      <c r="M59" s="187"/>
      <c r="N59" s="187"/>
      <c r="O59" s="190"/>
    </row>
    <row r="60" spans="2:15" ht="21.95" hidden="1" customHeight="1">
      <c r="B60" s="184"/>
      <c r="C60" s="184"/>
      <c r="D60" s="184"/>
      <c r="E60" s="185"/>
      <c r="F60" s="186"/>
      <c r="G60" s="187"/>
      <c r="H60" s="187"/>
      <c r="I60" s="188"/>
      <c r="J60" s="189"/>
      <c r="K60" s="187"/>
      <c r="L60" s="187"/>
      <c r="M60" s="187"/>
      <c r="N60" s="195"/>
      <c r="O60" s="197"/>
    </row>
    <row r="61" spans="2:15" ht="21.95" hidden="1" customHeight="1">
      <c r="B61" s="184"/>
      <c r="C61" s="184"/>
      <c r="D61" s="184"/>
      <c r="E61" s="185"/>
      <c r="F61" s="186"/>
      <c r="G61" s="187"/>
      <c r="H61" s="187"/>
      <c r="I61" s="188"/>
      <c r="J61" s="189"/>
      <c r="K61" s="187"/>
      <c r="L61" s="187"/>
      <c r="M61" s="187"/>
      <c r="N61" s="195"/>
      <c r="O61" s="197"/>
    </row>
    <row r="62" spans="2:15" ht="21.95" hidden="1" customHeight="1">
      <c r="B62" s="184"/>
      <c r="C62" s="184"/>
      <c r="D62" s="184"/>
      <c r="E62" s="185"/>
      <c r="F62" s="186"/>
      <c r="G62" s="187"/>
      <c r="H62" s="187"/>
      <c r="I62" s="188"/>
      <c r="J62" s="189"/>
      <c r="K62" s="187"/>
      <c r="L62" s="187"/>
      <c r="M62" s="187"/>
      <c r="N62" s="195"/>
      <c r="O62" s="197"/>
    </row>
    <row r="63" spans="2:15" ht="21.95" hidden="1" customHeight="1">
      <c r="B63" s="184"/>
      <c r="C63" s="184"/>
      <c r="D63" s="184"/>
      <c r="E63" s="185"/>
      <c r="F63" s="186"/>
      <c r="G63" s="189"/>
      <c r="H63" s="187"/>
      <c r="I63" s="188"/>
      <c r="J63" s="189"/>
      <c r="K63" s="187"/>
      <c r="L63" s="187"/>
      <c r="M63" s="187"/>
      <c r="N63" s="195"/>
      <c r="O63" s="197"/>
    </row>
    <row r="64" spans="2:15" ht="21.95" hidden="1" customHeight="1" thickBot="1">
      <c r="B64" s="184"/>
      <c r="C64" s="184"/>
      <c r="D64" s="184"/>
      <c r="E64" s="198"/>
      <c r="F64" s="199"/>
      <c r="G64" s="200"/>
      <c r="H64" s="200"/>
      <c r="I64" s="201"/>
      <c r="J64" s="202"/>
      <c r="K64" s="203"/>
      <c r="L64" s="203"/>
      <c r="M64" s="200"/>
      <c r="N64" s="200"/>
      <c r="O64" s="204"/>
    </row>
    <row r="65" spans="5:16" ht="20.100000000000001" customHeight="1">
      <c r="E65" s="205"/>
      <c r="F65" s="206"/>
      <c r="G65" s="206"/>
      <c r="H65" s="206"/>
      <c r="I65" s="912"/>
      <c r="J65" s="912"/>
      <c r="K65" s="912"/>
      <c r="L65" s="912"/>
      <c r="M65" s="206"/>
      <c r="N65" s="206"/>
      <c r="O65" s="207"/>
      <c r="P65" s="179"/>
    </row>
    <row r="66" spans="5:16" ht="20.100000000000001" customHeight="1">
      <c r="E66" s="205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179"/>
    </row>
    <row r="67" spans="5:16" ht="20.100000000000001" customHeight="1">
      <c r="E67" s="205"/>
      <c r="F67" s="206"/>
      <c r="G67" s="206"/>
      <c r="H67" s="206"/>
      <c r="I67" s="206"/>
      <c r="J67" s="206"/>
      <c r="K67" s="208"/>
      <c r="L67" s="208"/>
      <c r="M67" s="206"/>
      <c r="N67" s="206"/>
      <c r="O67" s="206"/>
      <c r="P67" s="179"/>
    </row>
    <row r="68" spans="5:16" ht="20.100000000000001" customHeight="1">
      <c r="E68" s="205"/>
      <c r="F68" s="206"/>
      <c r="G68" s="206"/>
      <c r="H68" s="206"/>
      <c r="I68" s="206"/>
      <c r="J68" s="206"/>
      <c r="K68" s="208"/>
      <c r="L68" s="208"/>
      <c r="M68" s="206"/>
      <c r="N68" s="206"/>
      <c r="O68" s="206"/>
      <c r="P68" s="179"/>
    </row>
    <row r="69" spans="5:16" ht="20.100000000000001" customHeight="1">
      <c r="E69" s="205"/>
      <c r="F69" s="206"/>
      <c r="G69" s="206"/>
      <c r="H69" s="206"/>
      <c r="I69" s="206"/>
      <c r="J69" s="206"/>
      <c r="K69" s="208"/>
      <c r="L69" s="208"/>
      <c r="M69" s="206"/>
      <c r="N69" s="206"/>
      <c r="O69" s="206"/>
      <c r="P69" s="179"/>
    </row>
    <row r="70" spans="5:16" ht="20.100000000000001" customHeight="1">
      <c r="E70" s="205"/>
      <c r="F70" s="206"/>
      <c r="G70" s="206"/>
      <c r="H70" s="206"/>
      <c r="I70" s="206"/>
      <c r="J70" s="206"/>
      <c r="K70" s="208"/>
      <c r="L70" s="208"/>
      <c r="M70" s="206"/>
      <c r="N70" s="206"/>
      <c r="O70" s="206"/>
      <c r="P70" s="179"/>
    </row>
    <row r="71" spans="5:16" ht="20.100000000000001" customHeight="1">
      <c r="E71" s="205"/>
      <c r="F71" s="206"/>
      <c r="G71" s="206"/>
      <c r="H71" s="206"/>
      <c r="I71" s="206"/>
      <c r="J71" s="206"/>
      <c r="K71" s="208"/>
      <c r="L71" s="208"/>
      <c r="M71" s="206"/>
      <c r="N71" s="209"/>
      <c r="O71" s="209"/>
      <c r="P71" s="179"/>
    </row>
    <row r="72" spans="5:16" ht="20.100000000000001" customHeight="1">
      <c r="E72" s="205"/>
      <c r="F72" s="206"/>
      <c r="G72" s="206"/>
      <c r="H72" s="206"/>
      <c r="I72" s="206"/>
      <c r="J72" s="206"/>
      <c r="K72" s="208"/>
      <c r="L72" s="208"/>
      <c r="M72" s="206"/>
      <c r="N72" s="209"/>
      <c r="O72" s="209"/>
      <c r="P72" s="179"/>
    </row>
    <row r="73" spans="5:16" ht="20.100000000000001" customHeight="1">
      <c r="E73" s="205"/>
      <c r="F73" s="206"/>
      <c r="G73" s="206"/>
      <c r="H73" s="206"/>
      <c r="I73" s="206"/>
      <c r="J73" s="206"/>
      <c r="K73" s="208"/>
      <c r="L73" s="208"/>
      <c r="M73" s="206"/>
      <c r="N73" s="209"/>
      <c r="O73" s="209"/>
      <c r="P73" s="179"/>
    </row>
    <row r="74" spans="5:16" ht="20.100000000000001" customHeight="1">
      <c r="E74" s="205"/>
      <c r="F74" s="206"/>
      <c r="G74" s="206"/>
      <c r="H74" s="206"/>
      <c r="I74" s="206"/>
      <c r="J74" s="206"/>
      <c r="K74" s="208"/>
      <c r="L74" s="208"/>
      <c r="M74" s="206"/>
      <c r="N74" s="209"/>
      <c r="O74" s="209"/>
      <c r="P74" s="179"/>
    </row>
    <row r="75" spans="5:16" ht="20.100000000000001" customHeight="1">
      <c r="E75" s="205"/>
      <c r="F75" s="206"/>
      <c r="G75" s="206"/>
      <c r="H75" s="206"/>
      <c r="I75" s="206"/>
      <c r="J75" s="206"/>
      <c r="K75" s="208"/>
      <c r="L75" s="208"/>
      <c r="M75" s="206"/>
      <c r="N75" s="209"/>
      <c r="O75" s="209"/>
      <c r="P75" s="179"/>
    </row>
    <row r="76" spans="5:16" ht="20.100000000000001" customHeight="1">
      <c r="E76" s="205"/>
      <c r="F76" s="206"/>
      <c r="G76" s="206"/>
      <c r="H76" s="206"/>
      <c r="I76" s="206"/>
      <c r="J76" s="206"/>
      <c r="K76" s="208"/>
      <c r="L76" s="208"/>
      <c r="M76" s="206"/>
      <c r="N76" s="209"/>
      <c r="O76" s="209"/>
      <c r="P76" s="179"/>
    </row>
    <row r="77" spans="5:16" ht="20.100000000000001" customHeight="1">
      <c r="E77" s="205"/>
      <c r="F77" s="206"/>
      <c r="G77" s="206"/>
      <c r="H77" s="206"/>
      <c r="I77" s="206"/>
      <c r="J77" s="206"/>
      <c r="K77" s="208"/>
      <c r="L77" s="208"/>
      <c r="M77" s="206"/>
      <c r="N77" s="209"/>
      <c r="O77" s="209"/>
      <c r="P77" s="179"/>
    </row>
    <row r="78" spans="5:16" ht="20.100000000000001" customHeight="1">
      <c r="E78" s="205"/>
      <c r="F78" s="206"/>
      <c r="G78" s="206"/>
      <c r="H78" s="206"/>
      <c r="I78" s="206"/>
      <c r="J78" s="206"/>
      <c r="K78" s="208"/>
      <c r="L78" s="208"/>
      <c r="M78" s="206"/>
      <c r="N78" s="209"/>
      <c r="O78" s="209"/>
      <c r="P78" s="179"/>
    </row>
    <row r="79" spans="5:16" ht="20.100000000000001" customHeight="1">
      <c r="E79" s="205"/>
      <c r="F79" s="206"/>
      <c r="G79" s="206"/>
      <c r="H79" s="206"/>
      <c r="I79" s="206"/>
      <c r="J79" s="206"/>
      <c r="K79" s="208"/>
      <c r="L79" s="208"/>
      <c r="M79" s="206"/>
      <c r="N79" s="209"/>
      <c r="O79" s="209"/>
      <c r="P79" s="179"/>
    </row>
    <row r="80" spans="5:16" ht="20.100000000000001" customHeight="1">
      <c r="E80" s="205"/>
      <c r="F80" s="206"/>
      <c r="G80" s="206"/>
      <c r="H80" s="206"/>
      <c r="I80" s="206"/>
      <c r="J80" s="206"/>
      <c r="K80" s="208"/>
      <c r="L80" s="208"/>
      <c r="M80" s="206"/>
      <c r="N80" s="206"/>
      <c r="O80" s="209"/>
      <c r="P80" s="179"/>
    </row>
    <row r="81" spans="5:16" ht="20.100000000000001" customHeight="1">
      <c r="E81" s="205"/>
      <c r="F81" s="206"/>
      <c r="G81" s="206"/>
      <c r="H81" s="206"/>
      <c r="I81" s="206"/>
      <c r="J81" s="206"/>
      <c r="K81" s="208"/>
      <c r="L81" s="208"/>
      <c r="M81" s="209"/>
      <c r="N81" s="206"/>
      <c r="O81" s="209"/>
      <c r="P81" s="179"/>
    </row>
    <row r="82" spans="5:16" ht="20.100000000000001" customHeight="1">
      <c r="E82" s="205"/>
      <c r="F82" s="206"/>
      <c r="G82" s="206"/>
      <c r="H82" s="206"/>
      <c r="I82" s="206"/>
      <c r="J82" s="206"/>
      <c r="K82" s="208"/>
      <c r="L82" s="208"/>
      <c r="M82" s="209"/>
      <c r="N82" s="209"/>
      <c r="O82" s="209"/>
      <c r="P82" s="179"/>
    </row>
    <row r="83" spans="5:16" ht="20.100000000000001" customHeight="1">
      <c r="E83" s="205"/>
      <c r="F83" s="206"/>
      <c r="G83" s="206"/>
      <c r="H83" s="206"/>
      <c r="I83" s="206"/>
      <c r="J83" s="206"/>
      <c r="K83" s="208"/>
      <c r="L83" s="208"/>
      <c r="M83" s="209"/>
      <c r="N83" s="209"/>
      <c r="O83" s="209"/>
      <c r="P83" s="179"/>
    </row>
    <row r="84" spans="5:16" ht="20.100000000000001" customHeight="1">
      <c r="E84" s="205"/>
      <c r="F84" s="206"/>
      <c r="G84" s="206"/>
      <c r="H84" s="206"/>
      <c r="I84" s="206"/>
      <c r="J84" s="206"/>
      <c r="K84" s="208"/>
      <c r="L84" s="208"/>
      <c r="M84" s="209"/>
      <c r="N84" s="209"/>
      <c r="O84" s="209"/>
      <c r="P84" s="179"/>
    </row>
    <row r="85" spans="5:16" ht="20.100000000000001" customHeight="1">
      <c r="E85" s="205"/>
      <c r="F85" s="206"/>
      <c r="G85" s="206"/>
      <c r="H85" s="206"/>
      <c r="I85" s="206"/>
      <c r="J85" s="206"/>
      <c r="K85" s="208"/>
      <c r="L85" s="208"/>
      <c r="M85" s="209"/>
      <c r="N85" s="209"/>
      <c r="O85" s="209"/>
      <c r="P85" s="179"/>
    </row>
    <row r="86" spans="5:16" ht="20.100000000000001" customHeight="1">
      <c r="E86" s="205"/>
      <c r="F86" s="206"/>
      <c r="G86" s="206"/>
      <c r="H86" s="206"/>
      <c r="I86" s="206"/>
      <c r="J86" s="206"/>
      <c r="K86" s="208"/>
      <c r="L86" s="208"/>
      <c r="M86" s="209"/>
      <c r="N86" s="209"/>
      <c r="O86" s="209"/>
      <c r="P86" s="179"/>
    </row>
    <row r="87" spans="5:16" ht="20.100000000000001" customHeight="1">
      <c r="E87" s="179"/>
      <c r="F87" s="206"/>
      <c r="G87" s="206"/>
      <c r="H87" s="209"/>
      <c r="I87" s="209"/>
      <c r="J87" s="209"/>
      <c r="K87" s="206"/>
      <c r="L87" s="206"/>
      <c r="M87" s="209"/>
      <c r="N87" s="206"/>
      <c r="O87" s="209"/>
      <c r="P87" s="179"/>
    </row>
    <row r="88" spans="5:16"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</row>
    <row r="89" spans="5:16" ht="33.75" customHeight="1">
      <c r="E89" s="179"/>
      <c r="F89" s="913"/>
      <c r="G89" s="913"/>
      <c r="H89" s="913"/>
      <c r="I89" s="913"/>
      <c r="J89" s="913"/>
      <c r="K89" s="913"/>
      <c r="L89" s="913"/>
      <c r="M89" s="913"/>
      <c r="N89" s="913"/>
      <c r="O89" s="210"/>
      <c r="P89" s="179"/>
    </row>
    <row r="90" spans="5:16" ht="30.75" customHeight="1">
      <c r="E90" s="921"/>
      <c r="F90" s="921"/>
      <c r="G90" s="921"/>
      <c r="H90" s="921"/>
      <c r="I90" s="921"/>
      <c r="J90" s="921"/>
      <c r="K90" s="921"/>
      <c r="L90" s="921"/>
      <c r="M90" s="921"/>
      <c r="N90" s="921"/>
      <c r="O90" s="211"/>
      <c r="P90" s="179"/>
    </row>
    <row r="91" spans="5:16" ht="18" customHeight="1">
      <c r="E91" s="920"/>
      <c r="F91" s="920"/>
      <c r="G91" s="920"/>
      <c r="H91" s="920"/>
      <c r="I91" s="920"/>
      <c r="J91" s="920"/>
      <c r="K91" s="920"/>
      <c r="L91" s="920"/>
      <c r="M91" s="920"/>
      <c r="N91" s="920"/>
      <c r="O91" s="920"/>
      <c r="P91" s="179"/>
    </row>
    <row r="92" spans="5:16" ht="18" customHeight="1">
      <c r="E92" s="920"/>
      <c r="F92" s="920"/>
      <c r="G92" s="920"/>
      <c r="H92" s="920"/>
      <c r="I92" s="920"/>
      <c r="J92" s="920"/>
      <c r="K92" s="920"/>
      <c r="L92" s="920"/>
      <c r="M92" s="920"/>
      <c r="N92" s="920"/>
      <c r="O92" s="920"/>
      <c r="P92" s="179"/>
    </row>
    <row r="93" spans="5:16" ht="18" customHeight="1">
      <c r="E93" s="920"/>
      <c r="F93" s="920"/>
      <c r="G93" s="212"/>
      <c r="H93" s="212"/>
      <c r="I93" s="212"/>
      <c r="J93" s="920"/>
      <c r="K93" s="920"/>
      <c r="L93" s="920"/>
      <c r="M93" s="920"/>
      <c r="N93" s="920"/>
      <c r="O93" s="920"/>
      <c r="P93" s="179"/>
    </row>
    <row r="94" spans="5:16" ht="20.100000000000001" customHeight="1">
      <c r="E94" s="205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P94" s="179"/>
    </row>
    <row r="95" spans="5:16" ht="20.100000000000001" customHeight="1">
      <c r="E95" s="205"/>
      <c r="F95" s="206"/>
      <c r="G95" s="206"/>
      <c r="H95" s="206"/>
      <c r="I95" s="206"/>
      <c r="J95" s="206"/>
      <c r="K95" s="206"/>
      <c r="L95" s="206"/>
      <c r="M95" s="206"/>
      <c r="N95" s="209"/>
      <c r="O95" s="206"/>
      <c r="P95" s="179"/>
    </row>
    <row r="96" spans="5:16" ht="20.100000000000001" customHeight="1">
      <c r="E96" s="205"/>
      <c r="F96" s="206"/>
      <c r="G96" s="206"/>
      <c r="H96" s="206"/>
      <c r="I96" s="206"/>
      <c r="J96" s="206"/>
      <c r="K96" s="206"/>
      <c r="L96" s="206"/>
      <c r="M96" s="206"/>
      <c r="N96" s="209"/>
      <c r="O96" s="206"/>
      <c r="P96" s="179"/>
    </row>
    <row r="97" spans="5:16" ht="20.100000000000001" customHeight="1">
      <c r="E97" s="205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179"/>
    </row>
    <row r="98" spans="5:16" ht="20.100000000000001" customHeight="1">
      <c r="E98" s="205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179"/>
    </row>
    <row r="99" spans="5:16" ht="20.100000000000001" customHeight="1">
      <c r="E99" s="205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179"/>
    </row>
    <row r="100" spans="5:16" ht="20.100000000000001" customHeight="1">
      <c r="E100" s="205"/>
      <c r="F100" s="206"/>
      <c r="G100" s="206"/>
      <c r="H100" s="206"/>
      <c r="I100" s="206"/>
      <c r="J100" s="206"/>
      <c r="K100" s="208"/>
      <c r="L100" s="208"/>
      <c r="M100" s="206"/>
      <c r="N100" s="206"/>
      <c r="O100" s="206"/>
      <c r="P100" s="179"/>
    </row>
    <row r="101" spans="5:16" ht="20.100000000000001" customHeight="1">
      <c r="E101" s="205"/>
      <c r="F101" s="206"/>
      <c r="G101" s="206"/>
      <c r="H101" s="206"/>
      <c r="I101" s="206"/>
      <c r="J101" s="206"/>
      <c r="K101" s="208"/>
      <c r="L101" s="208"/>
      <c r="M101" s="206"/>
      <c r="N101" s="206"/>
      <c r="O101" s="206"/>
      <c r="P101" s="179"/>
    </row>
    <row r="102" spans="5:16" ht="20.100000000000001" customHeight="1">
      <c r="E102" s="205"/>
      <c r="F102" s="206"/>
      <c r="G102" s="206"/>
      <c r="H102" s="206"/>
      <c r="I102" s="206"/>
      <c r="J102" s="206"/>
      <c r="K102" s="208"/>
      <c r="L102" s="208"/>
      <c r="M102" s="206"/>
      <c r="N102" s="206"/>
      <c r="O102" s="206"/>
      <c r="P102" s="179"/>
    </row>
    <row r="103" spans="5:16" ht="20.100000000000001" customHeight="1">
      <c r="E103" s="205"/>
      <c r="F103" s="206"/>
      <c r="G103" s="206"/>
      <c r="H103" s="206"/>
      <c r="I103" s="206"/>
      <c r="J103" s="206"/>
      <c r="K103" s="208"/>
      <c r="L103" s="208"/>
      <c r="M103" s="206"/>
      <c r="N103" s="206"/>
      <c r="O103" s="206"/>
      <c r="P103" s="179"/>
    </row>
    <row r="104" spans="5:16" ht="20.100000000000001" customHeight="1">
      <c r="E104" s="205"/>
      <c r="F104" s="206"/>
      <c r="G104" s="206"/>
      <c r="H104" s="206"/>
      <c r="I104" s="206"/>
      <c r="J104" s="206"/>
      <c r="K104" s="208"/>
      <c r="L104" s="208"/>
      <c r="M104" s="206"/>
      <c r="N104" s="209"/>
      <c r="O104" s="209"/>
      <c r="P104" s="179"/>
    </row>
    <row r="105" spans="5:16" ht="20.100000000000001" customHeight="1">
      <c r="E105" s="205"/>
      <c r="F105" s="206"/>
      <c r="G105" s="206"/>
      <c r="H105" s="206"/>
      <c r="I105" s="206"/>
      <c r="J105" s="206"/>
      <c r="K105" s="208"/>
      <c r="L105" s="208"/>
      <c r="M105" s="206"/>
      <c r="N105" s="209"/>
      <c r="O105" s="209"/>
      <c r="P105" s="179"/>
    </row>
    <row r="106" spans="5:16" ht="20.100000000000001" customHeight="1">
      <c r="E106" s="205"/>
      <c r="F106" s="206"/>
      <c r="G106" s="206"/>
      <c r="H106" s="206"/>
      <c r="I106" s="206"/>
      <c r="J106" s="206"/>
      <c r="K106" s="208"/>
      <c r="L106" s="208"/>
      <c r="M106" s="206"/>
      <c r="N106" s="209"/>
      <c r="O106" s="209"/>
      <c r="P106" s="179"/>
    </row>
    <row r="107" spans="5:16" ht="20.100000000000001" customHeight="1">
      <c r="E107" s="205"/>
      <c r="F107" s="206"/>
      <c r="G107" s="206"/>
      <c r="H107" s="206"/>
      <c r="I107" s="206"/>
      <c r="J107" s="206"/>
      <c r="K107" s="208"/>
      <c r="L107" s="208"/>
      <c r="M107" s="206"/>
      <c r="N107" s="209"/>
      <c r="O107" s="209"/>
      <c r="P107" s="179"/>
    </row>
    <row r="108" spans="5:16" ht="20.100000000000001" customHeight="1">
      <c r="E108" s="205"/>
      <c r="F108" s="206"/>
      <c r="G108" s="206"/>
      <c r="H108" s="206"/>
      <c r="I108" s="206"/>
      <c r="J108" s="206"/>
      <c r="K108" s="208"/>
      <c r="L108" s="208"/>
      <c r="M108" s="206"/>
      <c r="N108" s="209"/>
      <c r="O108" s="209"/>
      <c r="P108" s="179"/>
    </row>
    <row r="109" spans="5:16" ht="20.100000000000001" customHeight="1">
      <c r="E109" s="205"/>
      <c r="F109" s="206"/>
      <c r="G109" s="206"/>
      <c r="H109" s="206"/>
      <c r="I109" s="206"/>
      <c r="J109" s="206"/>
      <c r="K109" s="208"/>
      <c r="L109" s="208"/>
      <c r="M109" s="206"/>
      <c r="N109" s="209"/>
      <c r="O109" s="209"/>
      <c r="P109" s="179"/>
    </row>
    <row r="110" spans="5:16" ht="20.100000000000001" customHeight="1">
      <c r="E110" s="205"/>
      <c r="F110" s="206"/>
      <c r="G110" s="206"/>
      <c r="H110" s="206"/>
      <c r="I110" s="206"/>
      <c r="J110" s="206"/>
      <c r="K110" s="208"/>
      <c r="L110" s="208"/>
      <c r="M110" s="206"/>
      <c r="N110" s="209"/>
      <c r="O110" s="209"/>
      <c r="P110" s="179"/>
    </row>
    <row r="111" spans="5:16" ht="20.100000000000001" customHeight="1">
      <c r="E111" s="205"/>
      <c r="F111" s="206"/>
      <c r="G111" s="206"/>
      <c r="H111" s="206"/>
      <c r="I111" s="206"/>
      <c r="J111" s="206"/>
      <c r="K111" s="208"/>
      <c r="L111" s="208"/>
      <c r="M111" s="206"/>
      <c r="N111" s="209"/>
      <c r="O111" s="209"/>
      <c r="P111" s="179"/>
    </row>
    <row r="112" spans="5:16" ht="20.100000000000001" customHeight="1">
      <c r="E112" s="205"/>
      <c r="F112" s="206"/>
      <c r="G112" s="206"/>
      <c r="H112" s="206"/>
      <c r="I112" s="206"/>
      <c r="J112" s="206"/>
      <c r="K112" s="208"/>
      <c r="L112" s="208"/>
      <c r="M112" s="206"/>
      <c r="N112" s="209"/>
      <c r="O112" s="209"/>
      <c r="P112" s="179"/>
    </row>
    <row r="113" spans="5:16" ht="20.100000000000001" customHeight="1">
      <c r="E113" s="205"/>
      <c r="F113" s="206"/>
      <c r="G113" s="206"/>
      <c r="H113" s="206"/>
      <c r="I113" s="206"/>
      <c r="J113" s="206"/>
      <c r="K113" s="208"/>
      <c r="L113" s="208"/>
      <c r="M113" s="206"/>
      <c r="N113" s="206"/>
      <c r="O113" s="209"/>
      <c r="P113" s="179"/>
    </row>
    <row r="114" spans="5:16" ht="20.100000000000001" customHeight="1">
      <c r="E114" s="205"/>
      <c r="F114" s="206"/>
      <c r="G114" s="206"/>
      <c r="H114" s="206"/>
      <c r="I114" s="206"/>
      <c r="J114" s="206"/>
      <c r="K114" s="208"/>
      <c r="L114" s="208"/>
      <c r="M114" s="209"/>
      <c r="N114" s="206"/>
      <c r="O114" s="209"/>
      <c r="P114" s="179"/>
    </row>
    <row r="115" spans="5:16" ht="20.100000000000001" customHeight="1">
      <c r="E115" s="205"/>
      <c r="F115" s="206"/>
      <c r="G115" s="206"/>
      <c r="H115" s="206"/>
      <c r="I115" s="206"/>
      <c r="J115" s="206"/>
      <c r="K115" s="208"/>
      <c r="L115" s="208"/>
      <c r="M115" s="209"/>
      <c r="N115" s="209"/>
      <c r="O115" s="209"/>
      <c r="P115" s="179"/>
    </row>
    <row r="116" spans="5:16" ht="20.100000000000001" customHeight="1">
      <c r="E116" s="205"/>
      <c r="F116" s="206"/>
      <c r="G116" s="206"/>
      <c r="H116" s="206"/>
      <c r="I116" s="206"/>
      <c r="J116" s="206"/>
      <c r="K116" s="208"/>
      <c r="L116" s="208"/>
      <c r="M116" s="209"/>
      <c r="N116" s="209"/>
      <c r="O116" s="209"/>
      <c r="P116" s="179"/>
    </row>
    <row r="117" spans="5:16" ht="20.100000000000001" customHeight="1">
      <c r="E117" s="205"/>
      <c r="F117" s="206"/>
      <c r="G117" s="206"/>
      <c r="H117" s="206"/>
      <c r="I117" s="206"/>
      <c r="J117" s="206"/>
      <c r="K117" s="208"/>
      <c r="L117" s="208"/>
      <c r="M117" s="209"/>
      <c r="N117" s="209"/>
      <c r="O117" s="209"/>
      <c r="P117" s="179"/>
    </row>
    <row r="118" spans="5:16" ht="20.100000000000001" customHeight="1">
      <c r="E118" s="205"/>
      <c r="F118" s="206"/>
      <c r="G118" s="206"/>
      <c r="H118" s="206"/>
      <c r="I118" s="206"/>
      <c r="J118" s="206"/>
      <c r="K118" s="208"/>
      <c r="L118" s="208"/>
      <c r="M118" s="209"/>
      <c r="N118" s="209"/>
      <c r="O118" s="209"/>
      <c r="P118" s="179"/>
    </row>
    <row r="119" spans="5:16" ht="20.100000000000001" customHeight="1">
      <c r="E119" s="205"/>
      <c r="F119" s="206"/>
      <c r="G119" s="206"/>
      <c r="H119" s="206"/>
      <c r="I119" s="206"/>
      <c r="J119" s="206"/>
      <c r="K119" s="208"/>
      <c r="L119" s="208"/>
      <c r="M119" s="209"/>
      <c r="N119" s="209"/>
      <c r="O119" s="209"/>
      <c r="P119" s="179"/>
    </row>
    <row r="120" spans="5:16" ht="20.100000000000001" customHeight="1">
      <c r="E120" s="179"/>
      <c r="F120" s="206"/>
      <c r="G120" s="206"/>
      <c r="H120" s="209"/>
      <c r="I120" s="209"/>
      <c r="J120" s="209"/>
      <c r="K120" s="206"/>
      <c r="L120" s="206"/>
      <c r="M120" s="209"/>
      <c r="N120" s="206"/>
      <c r="O120" s="209"/>
      <c r="P120" s="179"/>
    </row>
    <row r="121" spans="5:16"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</row>
    <row r="122" spans="5:16" ht="33.75" customHeight="1">
      <c r="E122" s="179"/>
      <c r="F122" s="913"/>
      <c r="G122" s="913"/>
      <c r="H122" s="913"/>
      <c r="I122" s="913"/>
      <c r="J122" s="913"/>
      <c r="K122" s="913"/>
      <c r="L122" s="913"/>
      <c r="M122" s="913"/>
      <c r="N122" s="913"/>
      <c r="O122" s="210"/>
      <c r="P122" s="179"/>
    </row>
    <row r="123" spans="5:16" ht="30.75" customHeight="1">
      <c r="E123" s="921"/>
      <c r="F123" s="921"/>
      <c r="G123" s="921"/>
      <c r="H123" s="921"/>
      <c r="I123" s="921"/>
      <c r="J123" s="921"/>
      <c r="K123" s="921"/>
      <c r="L123" s="921"/>
      <c r="M123" s="921"/>
      <c r="N123" s="921"/>
      <c r="O123" s="211"/>
      <c r="P123" s="179"/>
    </row>
    <row r="124" spans="5:16" ht="18" customHeight="1">
      <c r="E124" s="920"/>
      <c r="F124" s="920"/>
      <c r="G124" s="920"/>
      <c r="H124" s="920"/>
      <c r="I124" s="920"/>
      <c r="J124" s="920"/>
      <c r="K124" s="920"/>
      <c r="L124" s="920"/>
      <c r="M124" s="920"/>
      <c r="N124" s="920"/>
      <c r="O124" s="920"/>
      <c r="P124" s="179"/>
    </row>
    <row r="125" spans="5:16" ht="18" customHeight="1">
      <c r="E125" s="920"/>
      <c r="F125" s="920"/>
      <c r="G125" s="920"/>
      <c r="H125" s="920"/>
      <c r="I125" s="920"/>
      <c r="J125" s="920"/>
      <c r="K125" s="920"/>
      <c r="L125" s="920"/>
      <c r="M125" s="920"/>
      <c r="N125" s="920"/>
      <c r="O125" s="920"/>
      <c r="P125" s="179"/>
    </row>
    <row r="126" spans="5:16" ht="18" customHeight="1">
      <c r="E126" s="920"/>
      <c r="F126" s="920"/>
      <c r="G126" s="212"/>
      <c r="H126" s="212"/>
      <c r="I126" s="212"/>
      <c r="J126" s="920"/>
      <c r="K126" s="920"/>
      <c r="L126" s="920"/>
      <c r="M126" s="920"/>
      <c r="N126" s="920"/>
      <c r="O126" s="920"/>
      <c r="P126" s="179"/>
    </row>
    <row r="127" spans="5:16" ht="20.100000000000001" customHeight="1">
      <c r="E127" s="205"/>
      <c r="F127" s="212"/>
      <c r="G127" s="212"/>
      <c r="H127" s="212"/>
      <c r="I127" s="212"/>
      <c r="J127" s="212"/>
      <c r="K127" s="212"/>
      <c r="L127" s="212"/>
      <c r="M127" s="212"/>
      <c r="N127" s="212"/>
      <c r="O127" s="213"/>
      <c r="P127" s="179"/>
    </row>
    <row r="128" spans="5:16" ht="20.100000000000001" customHeight="1">
      <c r="E128" s="205"/>
      <c r="F128" s="206"/>
      <c r="G128" s="206"/>
      <c r="H128" s="206"/>
      <c r="I128" s="206"/>
      <c r="J128" s="206"/>
      <c r="K128" s="206"/>
      <c r="L128" s="206"/>
      <c r="M128" s="206"/>
      <c r="N128" s="209"/>
      <c r="O128" s="206"/>
      <c r="P128" s="179"/>
    </row>
    <row r="129" spans="5:16" ht="20.100000000000001" customHeight="1">
      <c r="E129" s="205"/>
      <c r="F129" s="206"/>
      <c r="G129" s="206"/>
      <c r="H129" s="206"/>
      <c r="I129" s="206"/>
      <c r="J129" s="206"/>
      <c r="K129" s="206"/>
      <c r="L129" s="206"/>
      <c r="M129" s="206"/>
      <c r="N129" s="209"/>
      <c r="O129" s="206"/>
      <c r="P129" s="179"/>
    </row>
    <row r="130" spans="5:16" ht="20.100000000000001" customHeight="1">
      <c r="E130" s="205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179"/>
    </row>
    <row r="131" spans="5:16" ht="20.100000000000001" customHeight="1">
      <c r="E131" s="205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179"/>
    </row>
    <row r="132" spans="5:16" ht="20.100000000000001" customHeight="1">
      <c r="E132" s="205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179"/>
    </row>
    <row r="133" spans="5:16" ht="20.100000000000001" customHeight="1">
      <c r="E133" s="205"/>
      <c r="F133" s="206"/>
      <c r="G133" s="206"/>
      <c r="H133" s="206"/>
      <c r="I133" s="206"/>
      <c r="J133" s="206"/>
      <c r="K133" s="208"/>
      <c r="L133" s="208"/>
      <c r="M133" s="206"/>
      <c r="N133" s="206"/>
      <c r="O133" s="206"/>
      <c r="P133" s="179"/>
    </row>
    <row r="134" spans="5:16" ht="20.100000000000001" customHeight="1">
      <c r="E134" s="205"/>
      <c r="F134" s="206"/>
      <c r="G134" s="206"/>
      <c r="H134" s="206"/>
      <c r="I134" s="206"/>
      <c r="J134" s="206"/>
      <c r="K134" s="208"/>
      <c r="L134" s="208"/>
      <c r="M134" s="206"/>
      <c r="N134" s="206"/>
      <c r="O134" s="206"/>
      <c r="P134" s="179"/>
    </row>
    <row r="135" spans="5:16" ht="20.100000000000001" customHeight="1">
      <c r="E135" s="205"/>
      <c r="F135" s="206"/>
      <c r="G135" s="206"/>
      <c r="H135" s="206"/>
      <c r="I135" s="206"/>
      <c r="J135" s="206"/>
      <c r="K135" s="208"/>
      <c r="L135" s="208"/>
      <c r="M135" s="206"/>
      <c r="N135" s="206"/>
      <c r="O135" s="206"/>
      <c r="P135" s="179"/>
    </row>
    <row r="136" spans="5:16" ht="20.100000000000001" customHeight="1">
      <c r="E136" s="205"/>
      <c r="F136" s="206"/>
      <c r="G136" s="206"/>
      <c r="H136" s="206"/>
      <c r="I136" s="206"/>
      <c r="J136" s="206"/>
      <c r="K136" s="208"/>
      <c r="L136" s="208"/>
      <c r="M136" s="206"/>
      <c r="N136" s="206"/>
      <c r="O136" s="206"/>
      <c r="P136" s="179"/>
    </row>
    <row r="137" spans="5:16" ht="20.100000000000001" customHeight="1">
      <c r="E137" s="205"/>
      <c r="F137" s="206"/>
      <c r="G137" s="206"/>
      <c r="H137" s="206"/>
      <c r="I137" s="206"/>
      <c r="J137" s="206"/>
      <c r="K137" s="208"/>
      <c r="L137" s="208"/>
      <c r="M137" s="206"/>
      <c r="N137" s="209"/>
      <c r="O137" s="209"/>
      <c r="P137" s="179"/>
    </row>
    <row r="138" spans="5:16" ht="20.100000000000001" customHeight="1">
      <c r="E138" s="205"/>
      <c r="F138" s="206"/>
      <c r="G138" s="206"/>
      <c r="H138" s="206"/>
      <c r="I138" s="206"/>
      <c r="J138" s="206"/>
      <c r="K138" s="208"/>
      <c r="L138" s="208"/>
      <c r="M138" s="206"/>
      <c r="N138" s="209"/>
      <c r="O138" s="209"/>
      <c r="P138" s="179"/>
    </row>
    <row r="139" spans="5:16" ht="20.100000000000001" customHeight="1">
      <c r="E139" s="205"/>
      <c r="F139" s="206"/>
      <c r="G139" s="206"/>
      <c r="H139" s="206"/>
      <c r="I139" s="206"/>
      <c r="J139" s="206"/>
      <c r="K139" s="208"/>
      <c r="L139" s="208"/>
      <c r="M139" s="206"/>
      <c r="N139" s="209"/>
      <c r="O139" s="209"/>
      <c r="P139" s="179"/>
    </row>
    <row r="140" spans="5:16" ht="20.100000000000001" customHeight="1">
      <c r="E140" s="205"/>
      <c r="F140" s="206"/>
      <c r="G140" s="206"/>
      <c r="H140" s="206"/>
      <c r="I140" s="206"/>
      <c r="J140" s="206"/>
      <c r="K140" s="208"/>
      <c r="L140" s="208"/>
      <c r="M140" s="206"/>
      <c r="N140" s="209"/>
      <c r="O140" s="209"/>
      <c r="P140" s="179"/>
    </row>
    <row r="141" spans="5:16" ht="20.100000000000001" customHeight="1">
      <c r="E141" s="205"/>
      <c r="F141" s="206"/>
      <c r="G141" s="206"/>
      <c r="H141" s="206"/>
      <c r="I141" s="206"/>
      <c r="J141" s="206"/>
      <c r="K141" s="208"/>
      <c r="L141" s="208"/>
      <c r="M141" s="206"/>
      <c r="N141" s="209"/>
      <c r="O141" s="209"/>
      <c r="P141" s="179"/>
    </row>
    <row r="142" spans="5:16" ht="20.100000000000001" customHeight="1">
      <c r="E142" s="205"/>
      <c r="F142" s="206"/>
      <c r="G142" s="206"/>
      <c r="H142" s="206"/>
      <c r="I142" s="206"/>
      <c r="J142" s="206"/>
      <c r="K142" s="208"/>
      <c r="L142" s="208"/>
      <c r="M142" s="206"/>
      <c r="N142" s="209"/>
      <c r="O142" s="209"/>
      <c r="P142" s="179"/>
    </row>
    <row r="143" spans="5:16" ht="20.100000000000001" customHeight="1">
      <c r="E143" s="205"/>
      <c r="F143" s="206"/>
      <c r="G143" s="206"/>
      <c r="H143" s="206"/>
      <c r="I143" s="206"/>
      <c r="J143" s="206"/>
      <c r="K143" s="208"/>
      <c r="L143" s="208"/>
      <c r="M143" s="206"/>
      <c r="N143" s="209"/>
      <c r="O143" s="209"/>
      <c r="P143" s="179"/>
    </row>
    <row r="144" spans="5:16" ht="20.100000000000001" customHeight="1">
      <c r="E144" s="205"/>
      <c r="F144" s="206"/>
      <c r="G144" s="206"/>
      <c r="H144" s="206"/>
      <c r="I144" s="206"/>
      <c r="J144" s="206"/>
      <c r="K144" s="208"/>
      <c r="L144" s="208"/>
      <c r="M144" s="206"/>
      <c r="N144" s="209"/>
      <c r="O144" s="209"/>
      <c r="P144" s="179"/>
    </row>
    <row r="145" spans="5:16" ht="20.100000000000001" customHeight="1">
      <c r="E145" s="205"/>
      <c r="F145" s="206"/>
      <c r="G145" s="206"/>
      <c r="H145" s="206"/>
      <c r="I145" s="206"/>
      <c r="J145" s="206"/>
      <c r="K145" s="208"/>
      <c r="L145" s="208"/>
      <c r="M145" s="206"/>
      <c r="N145" s="209"/>
      <c r="O145" s="209"/>
      <c r="P145" s="179"/>
    </row>
    <row r="146" spans="5:16" ht="20.100000000000001" customHeight="1">
      <c r="E146" s="205"/>
      <c r="F146" s="206"/>
      <c r="G146" s="206"/>
      <c r="H146" s="206"/>
      <c r="I146" s="206"/>
      <c r="J146" s="206"/>
      <c r="K146" s="208"/>
      <c r="L146" s="208"/>
      <c r="M146" s="206"/>
      <c r="N146" s="206"/>
      <c r="O146" s="209"/>
      <c r="P146" s="179"/>
    </row>
    <row r="147" spans="5:16" ht="20.100000000000001" customHeight="1">
      <c r="E147" s="205"/>
      <c r="F147" s="206"/>
      <c r="G147" s="206"/>
      <c r="H147" s="206"/>
      <c r="I147" s="206"/>
      <c r="J147" s="206"/>
      <c r="K147" s="208"/>
      <c r="L147" s="208"/>
      <c r="M147" s="209"/>
      <c r="N147" s="206"/>
      <c r="O147" s="209"/>
      <c r="P147" s="179"/>
    </row>
    <row r="148" spans="5:16" ht="20.100000000000001" customHeight="1">
      <c r="E148" s="205"/>
      <c r="F148" s="206"/>
      <c r="G148" s="206"/>
      <c r="H148" s="206"/>
      <c r="I148" s="206"/>
      <c r="J148" s="206"/>
      <c r="K148" s="208"/>
      <c r="L148" s="208"/>
      <c r="M148" s="209"/>
      <c r="N148" s="209"/>
      <c r="O148" s="209"/>
      <c r="P148" s="179"/>
    </row>
    <row r="149" spans="5:16" ht="20.100000000000001" customHeight="1">
      <c r="E149" s="205"/>
      <c r="F149" s="206"/>
      <c r="G149" s="206"/>
      <c r="H149" s="206"/>
      <c r="I149" s="206"/>
      <c r="J149" s="206"/>
      <c r="K149" s="208"/>
      <c r="L149" s="208"/>
      <c r="M149" s="209"/>
      <c r="N149" s="209"/>
      <c r="O149" s="209"/>
      <c r="P149" s="179"/>
    </row>
    <row r="150" spans="5:16" ht="20.100000000000001" customHeight="1">
      <c r="E150" s="205"/>
      <c r="F150" s="206"/>
      <c r="G150" s="206"/>
      <c r="H150" s="206"/>
      <c r="I150" s="206"/>
      <c r="J150" s="206"/>
      <c r="K150" s="208"/>
      <c r="L150" s="208"/>
      <c r="M150" s="209"/>
      <c r="N150" s="209"/>
      <c r="O150" s="209"/>
      <c r="P150" s="179"/>
    </row>
    <row r="151" spans="5:16" ht="20.100000000000001" customHeight="1">
      <c r="E151" s="205"/>
      <c r="F151" s="206"/>
      <c r="G151" s="206"/>
      <c r="H151" s="206"/>
      <c r="I151" s="206"/>
      <c r="J151" s="206"/>
      <c r="K151" s="208"/>
      <c r="L151" s="208"/>
      <c r="M151" s="209"/>
      <c r="N151" s="209"/>
      <c r="O151" s="209"/>
      <c r="P151" s="179"/>
    </row>
    <row r="152" spans="5:16" ht="20.100000000000001" customHeight="1">
      <c r="E152" s="205"/>
      <c r="F152" s="206"/>
      <c r="G152" s="206"/>
      <c r="H152" s="206"/>
      <c r="I152" s="206"/>
      <c r="J152" s="206"/>
      <c r="K152" s="208"/>
      <c r="L152" s="208"/>
      <c r="M152" s="209"/>
      <c r="N152" s="209"/>
      <c r="O152" s="209"/>
      <c r="P152" s="179"/>
    </row>
    <row r="153" spans="5:16" ht="20.100000000000001" customHeight="1">
      <c r="E153" s="179"/>
      <c r="F153" s="206"/>
      <c r="G153" s="206"/>
      <c r="H153" s="209"/>
      <c r="I153" s="209"/>
      <c r="J153" s="209"/>
      <c r="K153" s="206"/>
      <c r="L153" s="206"/>
      <c r="M153" s="209"/>
      <c r="N153" s="206"/>
      <c r="O153" s="209"/>
      <c r="P153" s="179"/>
    </row>
    <row r="154" spans="5:16"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</row>
    <row r="155" spans="5:16" ht="33.75" customHeight="1">
      <c r="E155" s="179"/>
      <c r="F155" s="913"/>
      <c r="G155" s="913"/>
      <c r="H155" s="913"/>
      <c r="I155" s="913"/>
      <c r="J155" s="913"/>
      <c r="K155" s="913"/>
      <c r="L155" s="913"/>
      <c r="M155" s="913"/>
      <c r="N155" s="913"/>
      <c r="O155" s="210"/>
      <c r="P155" s="179"/>
    </row>
    <row r="156" spans="5:16" ht="30.75" customHeight="1">
      <c r="E156" s="921"/>
      <c r="F156" s="921"/>
      <c r="G156" s="921"/>
      <c r="H156" s="921"/>
      <c r="I156" s="921"/>
      <c r="J156" s="921"/>
      <c r="K156" s="921"/>
      <c r="L156" s="921"/>
      <c r="M156" s="921"/>
      <c r="N156" s="921"/>
      <c r="O156" s="211"/>
      <c r="P156" s="179"/>
    </row>
    <row r="157" spans="5:16" ht="18" customHeight="1">
      <c r="E157" s="920"/>
      <c r="F157" s="920"/>
      <c r="G157" s="920"/>
      <c r="H157" s="920"/>
      <c r="I157" s="920"/>
      <c r="J157" s="920"/>
      <c r="K157" s="920"/>
      <c r="L157" s="920"/>
      <c r="M157" s="920"/>
      <c r="N157" s="920"/>
      <c r="O157" s="920"/>
      <c r="P157" s="179"/>
    </row>
    <row r="158" spans="5:16" ht="18" customHeight="1">
      <c r="E158" s="920"/>
      <c r="F158" s="920"/>
      <c r="G158" s="920"/>
      <c r="H158" s="920"/>
      <c r="I158" s="920"/>
      <c r="J158" s="920"/>
      <c r="K158" s="920"/>
      <c r="L158" s="920"/>
      <c r="M158" s="920"/>
      <c r="N158" s="920"/>
      <c r="O158" s="920"/>
      <c r="P158" s="179"/>
    </row>
    <row r="159" spans="5:16" ht="18" customHeight="1">
      <c r="E159" s="920"/>
      <c r="F159" s="920"/>
      <c r="G159" s="212"/>
      <c r="H159" s="212"/>
      <c r="I159" s="212"/>
      <c r="J159" s="920"/>
      <c r="K159" s="920"/>
      <c r="L159" s="920"/>
      <c r="M159" s="920"/>
      <c r="N159" s="920"/>
      <c r="O159" s="920"/>
      <c r="P159" s="179"/>
    </row>
    <row r="160" spans="5:16" ht="20.100000000000001" customHeight="1">
      <c r="E160" s="205"/>
      <c r="F160" s="212"/>
      <c r="G160" s="212"/>
      <c r="H160" s="212"/>
      <c r="I160" s="212"/>
      <c r="J160" s="212"/>
      <c r="K160" s="212"/>
      <c r="L160" s="212"/>
      <c r="M160" s="212"/>
      <c r="N160" s="212"/>
      <c r="O160" s="213"/>
      <c r="P160" s="179"/>
    </row>
    <row r="161" spans="5:16" ht="20.100000000000001" customHeight="1">
      <c r="E161" s="205"/>
      <c r="F161" s="206"/>
      <c r="G161" s="206"/>
      <c r="H161" s="206"/>
      <c r="I161" s="206"/>
      <c r="J161" s="206"/>
      <c r="K161" s="206"/>
      <c r="L161" s="206"/>
      <c r="M161" s="206"/>
      <c r="N161" s="209"/>
      <c r="O161" s="206"/>
      <c r="P161" s="179"/>
    </row>
    <row r="162" spans="5:16" ht="20.100000000000001" customHeight="1">
      <c r="E162" s="205"/>
      <c r="F162" s="206"/>
      <c r="G162" s="206"/>
      <c r="H162" s="206"/>
      <c r="I162" s="206"/>
      <c r="J162" s="206"/>
      <c r="K162" s="206"/>
      <c r="L162" s="206"/>
      <c r="M162" s="206"/>
      <c r="N162" s="209"/>
      <c r="O162" s="206"/>
      <c r="P162" s="179"/>
    </row>
    <row r="163" spans="5:16" ht="20.100000000000001" customHeight="1">
      <c r="E163" s="205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179"/>
    </row>
    <row r="164" spans="5:16" ht="20.100000000000001" customHeight="1">
      <c r="E164" s="205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179"/>
    </row>
    <row r="165" spans="5:16" ht="20.100000000000001" customHeight="1">
      <c r="E165" s="205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179"/>
    </row>
    <row r="166" spans="5:16" ht="20.100000000000001" customHeight="1">
      <c r="E166" s="205"/>
      <c r="F166" s="206"/>
      <c r="G166" s="206"/>
      <c r="H166" s="206"/>
      <c r="I166" s="206"/>
      <c r="J166" s="206"/>
      <c r="K166" s="208"/>
      <c r="L166" s="208"/>
      <c r="M166" s="206"/>
      <c r="N166" s="206"/>
      <c r="O166" s="206"/>
      <c r="P166" s="179"/>
    </row>
    <row r="167" spans="5:16" ht="20.100000000000001" customHeight="1">
      <c r="E167" s="205"/>
      <c r="F167" s="206"/>
      <c r="G167" s="206"/>
      <c r="H167" s="206"/>
      <c r="I167" s="206"/>
      <c r="J167" s="206"/>
      <c r="K167" s="208"/>
      <c r="L167" s="208"/>
      <c r="M167" s="206"/>
      <c r="N167" s="206"/>
      <c r="O167" s="206"/>
      <c r="P167" s="179"/>
    </row>
    <row r="168" spans="5:16" ht="20.100000000000001" customHeight="1">
      <c r="E168" s="205"/>
      <c r="F168" s="206"/>
      <c r="G168" s="206"/>
      <c r="H168" s="206"/>
      <c r="I168" s="206"/>
      <c r="J168" s="206"/>
      <c r="K168" s="208"/>
      <c r="L168" s="208"/>
      <c r="M168" s="206"/>
      <c r="N168" s="206"/>
      <c r="O168" s="206"/>
      <c r="P168" s="179"/>
    </row>
    <row r="169" spans="5:16" ht="20.100000000000001" customHeight="1">
      <c r="E169" s="205"/>
      <c r="F169" s="206"/>
      <c r="G169" s="206"/>
      <c r="H169" s="206"/>
      <c r="I169" s="206"/>
      <c r="J169" s="206"/>
      <c r="K169" s="208"/>
      <c r="L169" s="208"/>
      <c r="M169" s="206"/>
      <c r="N169" s="206"/>
      <c r="O169" s="206"/>
      <c r="P169" s="179"/>
    </row>
    <row r="170" spans="5:16" ht="20.100000000000001" customHeight="1">
      <c r="E170" s="205"/>
      <c r="F170" s="206"/>
      <c r="G170" s="206"/>
      <c r="H170" s="206"/>
      <c r="I170" s="206"/>
      <c r="J170" s="206"/>
      <c r="K170" s="208"/>
      <c r="L170" s="208"/>
      <c r="M170" s="206"/>
      <c r="N170" s="209"/>
      <c r="O170" s="209"/>
      <c r="P170" s="179"/>
    </row>
    <row r="171" spans="5:16" ht="20.100000000000001" customHeight="1">
      <c r="E171" s="205"/>
      <c r="F171" s="206"/>
      <c r="G171" s="206"/>
      <c r="H171" s="206"/>
      <c r="I171" s="206"/>
      <c r="J171" s="206"/>
      <c r="K171" s="208"/>
      <c r="L171" s="208"/>
      <c r="M171" s="206"/>
      <c r="N171" s="209"/>
      <c r="O171" s="209"/>
      <c r="P171" s="179"/>
    </row>
    <row r="172" spans="5:16" ht="20.100000000000001" customHeight="1">
      <c r="E172" s="205"/>
      <c r="F172" s="206"/>
      <c r="G172" s="206"/>
      <c r="H172" s="206"/>
      <c r="I172" s="206"/>
      <c r="J172" s="206"/>
      <c r="K172" s="208"/>
      <c r="L172" s="208"/>
      <c r="M172" s="206"/>
      <c r="N172" s="209"/>
      <c r="O172" s="209"/>
      <c r="P172" s="179"/>
    </row>
    <row r="173" spans="5:16" ht="20.100000000000001" customHeight="1">
      <c r="E173" s="205"/>
      <c r="F173" s="206"/>
      <c r="G173" s="206"/>
      <c r="H173" s="206"/>
      <c r="I173" s="206"/>
      <c r="J173" s="206"/>
      <c r="K173" s="208"/>
      <c r="L173" s="208"/>
      <c r="M173" s="206"/>
      <c r="N173" s="209"/>
      <c r="O173" s="209"/>
      <c r="P173" s="179"/>
    </row>
    <row r="174" spans="5:16" ht="20.100000000000001" customHeight="1">
      <c r="E174" s="205"/>
      <c r="F174" s="206"/>
      <c r="G174" s="206"/>
      <c r="H174" s="206"/>
      <c r="I174" s="206"/>
      <c r="J174" s="206"/>
      <c r="K174" s="208"/>
      <c r="L174" s="208"/>
      <c r="M174" s="206"/>
      <c r="N174" s="209"/>
      <c r="O174" s="209"/>
      <c r="P174" s="179"/>
    </row>
    <row r="175" spans="5:16" ht="20.100000000000001" customHeight="1">
      <c r="E175" s="205"/>
      <c r="F175" s="206"/>
      <c r="G175" s="206"/>
      <c r="H175" s="206"/>
      <c r="I175" s="206"/>
      <c r="J175" s="206"/>
      <c r="K175" s="208"/>
      <c r="L175" s="208"/>
      <c r="M175" s="206"/>
      <c r="N175" s="209"/>
      <c r="O175" s="209"/>
      <c r="P175" s="179"/>
    </row>
    <row r="176" spans="5:16" ht="20.100000000000001" customHeight="1">
      <c r="E176" s="205"/>
      <c r="F176" s="206"/>
      <c r="G176" s="206"/>
      <c r="H176" s="206"/>
      <c r="I176" s="206"/>
      <c r="J176" s="206"/>
      <c r="K176" s="208"/>
      <c r="L176" s="208"/>
      <c r="M176" s="206"/>
      <c r="N176" s="209"/>
      <c r="O176" s="209"/>
      <c r="P176" s="179"/>
    </row>
    <row r="177" spans="5:16" ht="20.100000000000001" customHeight="1">
      <c r="E177" s="205"/>
      <c r="F177" s="206"/>
      <c r="G177" s="206"/>
      <c r="H177" s="206"/>
      <c r="I177" s="206"/>
      <c r="J177" s="206"/>
      <c r="K177" s="208"/>
      <c r="L177" s="208"/>
      <c r="M177" s="206"/>
      <c r="N177" s="209"/>
      <c r="O177" s="209"/>
      <c r="P177" s="179"/>
    </row>
    <row r="178" spans="5:16" ht="20.100000000000001" customHeight="1">
      <c r="E178" s="205"/>
      <c r="F178" s="206"/>
      <c r="G178" s="206"/>
      <c r="H178" s="206"/>
      <c r="I178" s="206"/>
      <c r="J178" s="206"/>
      <c r="K178" s="208"/>
      <c r="L178" s="208"/>
      <c r="M178" s="206"/>
      <c r="N178" s="209"/>
      <c r="O178" s="209"/>
      <c r="P178" s="179"/>
    </row>
    <row r="179" spans="5:16" ht="20.100000000000001" customHeight="1">
      <c r="E179" s="205"/>
      <c r="F179" s="206"/>
      <c r="G179" s="206"/>
      <c r="H179" s="206"/>
      <c r="I179" s="206"/>
      <c r="J179" s="206"/>
      <c r="K179" s="208"/>
      <c r="L179" s="208"/>
      <c r="M179" s="206"/>
      <c r="N179" s="206"/>
      <c r="O179" s="209"/>
      <c r="P179" s="179"/>
    </row>
    <row r="180" spans="5:16" ht="20.100000000000001" customHeight="1">
      <c r="E180" s="205"/>
      <c r="F180" s="206"/>
      <c r="G180" s="206"/>
      <c r="H180" s="206"/>
      <c r="I180" s="206"/>
      <c r="J180" s="206"/>
      <c r="K180" s="208"/>
      <c r="L180" s="208"/>
      <c r="M180" s="209"/>
      <c r="N180" s="206"/>
      <c r="O180" s="209"/>
      <c r="P180" s="179"/>
    </row>
    <row r="181" spans="5:16" ht="20.100000000000001" customHeight="1">
      <c r="E181" s="205"/>
      <c r="F181" s="206"/>
      <c r="G181" s="206"/>
      <c r="H181" s="206"/>
      <c r="I181" s="206"/>
      <c r="J181" s="206"/>
      <c r="K181" s="208"/>
      <c r="L181" s="208"/>
      <c r="M181" s="209"/>
      <c r="N181" s="209"/>
      <c r="O181" s="209"/>
      <c r="P181" s="179"/>
    </row>
    <row r="182" spans="5:16" ht="20.100000000000001" customHeight="1">
      <c r="E182" s="205"/>
      <c r="F182" s="206"/>
      <c r="G182" s="206"/>
      <c r="H182" s="206"/>
      <c r="I182" s="206"/>
      <c r="J182" s="206"/>
      <c r="K182" s="208"/>
      <c r="L182" s="208"/>
      <c r="M182" s="209"/>
      <c r="N182" s="209"/>
      <c r="O182" s="209"/>
      <c r="P182" s="179"/>
    </row>
    <row r="183" spans="5:16" ht="20.100000000000001" customHeight="1">
      <c r="E183" s="205"/>
      <c r="F183" s="206"/>
      <c r="G183" s="206"/>
      <c r="H183" s="206"/>
      <c r="I183" s="206"/>
      <c r="J183" s="206"/>
      <c r="K183" s="208"/>
      <c r="L183" s="208"/>
      <c r="M183" s="209"/>
      <c r="N183" s="209"/>
      <c r="O183" s="209"/>
      <c r="P183" s="179"/>
    </row>
    <row r="184" spans="5:16" ht="20.100000000000001" customHeight="1">
      <c r="E184" s="205"/>
      <c r="F184" s="206"/>
      <c r="G184" s="206"/>
      <c r="H184" s="206"/>
      <c r="I184" s="206"/>
      <c r="J184" s="206"/>
      <c r="K184" s="208"/>
      <c r="L184" s="208"/>
      <c r="M184" s="209"/>
      <c r="N184" s="209"/>
      <c r="O184" s="209"/>
      <c r="P184" s="179"/>
    </row>
    <row r="185" spans="5:16" ht="20.100000000000001" customHeight="1">
      <c r="E185" s="205"/>
      <c r="F185" s="206"/>
      <c r="G185" s="206"/>
      <c r="H185" s="206"/>
      <c r="I185" s="206"/>
      <c r="J185" s="206"/>
      <c r="K185" s="208"/>
      <c r="L185" s="208"/>
      <c r="M185" s="209"/>
      <c r="N185" s="209"/>
      <c r="O185" s="209"/>
      <c r="P185" s="179"/>
    </row>
    <row r="186" spans="5:16" ht="20.100000000000001" customHeight="1">
      <c r="E186" s="179"/>
      <c r="F186" s="206"/>
      <c r="G186" s="206"/>
      <c r="H186" s="209"/>
      <c r="I186" s="209"/>
      <c r="J186" s="209"/>
      <c r="K186" s="206"/>
      <c r="L186" s="206"/>
      <c r="M186" s="209"/>
      <c r="N186" s="206"/>
      <c r="O186" s="209"/>
      <c r="P186" s="179"/>
    </row>
    <row r="187" spans="5:16"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179"/>
    </row>
    <row r="188" spans="5:16" ht="33.75" customHeight="1">
      <c r="E188" s="179"/>
      <c r="F188" s="913"/>
      <c r="G188" s="913"/>
      <c r="H188" s="913"/>
      <c r="I188" s="913"/>
      <c r="J188" s="913"/>
      <c r="K188" s="913"/>
      <c r="L188" s="913"/>
      <c r="M188" s="913"/>
      <c r="N188" s="913"/>
      <c r="O188" s="210"/>
      <c r="P188" s="179"/>
    </row>
    <row r="189" spans="5:16" ht="30.75" customHeight="1">
      <c r="E189" s="921"/>
      <c r="F189" s="921"/>
      <c r="G189" s="921"/>
      <c r="H189" s="921"/>
      <c r="I189" s="921"/>
      <c r="J189" s="921"/>
      <c r="K189" s="921"/>
      <c r="L189" s="921"/>
      <c r="M189" s="921"/>
      <c r="N189" s="921"/>
      <c r="O189" s="211"/>
      <c r="P189" s="179"/>
    </row>
    <row r="190" spans="5:16" ht="18" customHeight="1">
      <c r="E190" s="920"/>
      <c r="F190" s="920"/>
      <c r="G190" s="920"/>
      <c r="H190" s="920"/>
      <c r="I190" s="920"/>
      <c r="J190" s="920"/>
      <c r="K190" s="920"/>
      <c r="L190" s="920"/>
      <c r="M190" s="920"/>
      <c r="N190" s="920"/>
      <c r="O190" s="920"/>
      <c r="P190" s="179"/>
    </row>
    <row r="191" spans="5:16" ht="18" customHeight="1">
      <c r="E191" s="920"/>
      <c r="F191" s="920"/>
      <c r="G191" s="920"/>
      <c r="H191" s="920"/>
      <c r="I191" s="920"/>
      <c r="J191" s="920"/>
      <c r="K191" s="920"/>
      <c r="L191" s="920"/>
      <c r="M191" s="920"/>
      <c r="N191" s="920"/>
      <c r="O191" s="920"/>
      <c r="P191" s="179"/>
    </row>
    <row r="192" spans="5:16" ht="18" customHeight="1">
      <c r="E192" s="920"/>
      <c r="F192" s="920"/>
      <c r="G192" s="212"/>
      <c r="H192" s="212"/>
      <c r="I192" s="212"/>
      <c r="J192" s="920"/>
      <c r="K192" s="920"/>
      <c r="L192" s="920"/>
      <c r="M192" s="920"/>
      <c r="N192" s="920"/>
      <c r="O192" s="920"/>
      <c r="P192" s="179"/>
    </row>
    <row r="193" spans="5:16" ht="20.100000000000001" customHeight="1">
      <c r="E193" s="205"/>
      <c r="F193" s="212"/>
      <c r="G193" s="212"/>
      <c r="H193" s="212"/>
      <c r="I193" s="212"/>
      <c r="J193" s="212"/>
      <c r="K193" s="212"/>
      <c r="L193" s="212"/>
      <c r="M193" s="212"/>
      <c r="N193" s="212"/>
      <c r="O193" s="213"/>
      <c r="P193" s="179"/>
    </row>
    <row r="194" spans="5:16" ht="20.100000000000001" customHeight="1">
      <c r="E194" s="205"/>
      <c r="F194" s="206"/>
      <c r="G194" s="206"/>
      <c r="H194" s="206"/>
      <c r="I194" s="206"/>
      <c r="J194" s="206"/>
      <c r="K194" s="206"/>
      <c r="L194" s="206"/>
      <c r="M194" s="206"/>
      <c r="N194" s="209"/>
      <c r="O194" s="206"/>
      <c r="P194" s="179"/>
    </row>
    <row r="195" spans="5:16" ht="20.100000000000001" customHeight="1">
      <c r="E195" s="205"/>
      <c r="F195" s="206"/>
      <c r="G195" s="206"/>
      <c r="H195" s="206"/>
      <c r="I195" s="206"/>
      <c r="J195" s="206"/>
      <c r="K195" s="206"/>
      <c r="L195" s="206"/>
      <c r="M195" s="206"/>
      <c r="N195" s="209"/>
      <c r="O195" s="206"/>
      <c r="P195" s="179"/>
    </row>
    <row r="196" spans="5:16" ht="20.100000000000001" customHeight="1">
      <c r="E196" s="205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179"/>
    </row>
    <row r="197" spans="5:16" ht="20.100000000000001" customHeight="1">
      <c r="E197" s="205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179"/>
    </row>
    <row r="198" spans="5:16" ht="20.100000000000001" customHeight="1">
      <c r="E198" s="205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179"/>
    </row>
    <row r="199" spans="5:16" ht="20.100000000000001" customHeight="1">
      <c r="E199" s="205"/>
      <c r="F199" s="206"/>
      <c r="G199" s="206"/>
      <c r="H199" s="206"/>
      <c r="I199" s="206"/>
      <c r="J199" s="206"/>
      <c r="K199" s="208"/>
      <c r="L199" s="208"/>
      <c r="M199" s="206"/>
      <c r="N199" s="206"/>
      <c r="O199" s="206"/>
      <c r="P199" s="179"/>
    </row>
    <row r="200" spans="5:16" ht="20.100000000000001" customHeight="1">
      <c r="E200" s="205"/>
      <c r="F200" s="206"/>
      <c r="G200" s="206"/>
      <c r="H200" s="206"/>
      <c r="I200" s="206"/>
      <c r="J200" s="206"/>
      <c r="K200" s="208"/>
      <c r="L200" s="208"/>
      <c r="M200" s="206"/>
      <c r="N200" s="206"/>
      <c r="O200" s="206"/>
      <c r="P200" s="179"/>
    </row>
    <row r="201" spans="5:16" ht="20.100000000000001" customHeight="1">
      <c r="E201" s="205"/>
      <c r="F201" s="206"/>
      <c r="G201" s="206"/>
      <c r="H201" s="206"/>
      <c r="I201" s="206"/>
      <c r="J201" s="206"/>
      <c r="K201" s="208"/>
      <c r="L201" s="208"/>
      <c r="M201" s="206"/>
      <c r="N201" s="206"/>
      <c r="O201" s="206"/>
      <c r="P201" s="179"/>
    </row>
    <row r="202" spans="5:16" ht="20.100000000000001" customHeight="1">
      <c r="E202" s="205"/>
      <c r="F202" s="206"/>
      <c r="G202" s="206"/>
      <c r="H202" s="206"/>
      <c r="I202" s="206"/>
      <c r="J202" s="206"/>
      <c r="K202" s="208"/>
      <c r="L202" s="208"/>
      <c r="M202" s="206"/>
      <c r="N202" s="206"/>
      <c r="O202" s="206"/>
      <c r="P202" s="179"/>
    </row>
    <row r="203" spans="5:16" ht="20.100000000000001" customHeight="1">
      <c r="E203" s="205"/>
      <c r="F203" s="206"/>
      <c r="G203" s="206"/>
      <c r="H203" s="206"/>
      <c r="I203" s="206"/>
      <c r="J203" s="206"/>
      <c r="K203" s="208"/>
      <c r="L203" s="208"/>
      <c r="M203" s="206"/>
      <c r="N203" s="209"/>
      <c r="O203" s="209"/>
      <c r="P203" s="179"/>
    </row>
    <row r="204" spans="5:16" ht="20.100000000000001" customHeight="1">
      <c r="E204" s="205"/>
      <c r="F204" s="206"/>
      <c r="G204" s="206"/>
      <c r="H204" s="206"/>
      <c r="I204" s="206"/>
      <c r="J204" s="206"/>
      <c r="K204" s="208"/>
      <c r="L204" s="208"/>
      <c r="M204" s="206"/>
      <c r="N204" s="209"/>
      <c r="O204" s="209"/>
      <c r="P204" s="179"/>
    </row>
    <row r="205" spans="5:16" ht="20.100000000000001" customHeight="1">
      <c r="E205" s="205"/>
      <c r="F205" s="206"/>
      <c r="G205" s="206"/>
      <c r="H205" s="206"/>
      <c r="I205" s="206"/>
      <c r="J205" s="206"/>
      <c r="K205" s="208"/>
      <c r="L205" s="208"/>
      <c r="M205" s="206"/>
      <c r="N205" s="209"/>
      <c r="O205" s="209"/>
      <c r="P205" s="179"/>
    </row>
    <row r="206" spans="5:16" ht="20.100000000000001" customHeight="1">
      <c r="E206" s="205"/>
      <c r="F206" s="206"/>
      <c r="G206" s="206"/>
      <c r="H206" s="206"/>
      <c r="I206" s="206"/>
      <c r="J206" s="206"/>
      <c r="K206" s="208"/>
      <c r="L206" s="208"/>
      <c r="M206" s="206"/>
      <c r="N206" s="209"/>
      <c r="O206" s="209"/>
      <c r="P206" s="179"/>
    </row>
    <row r="207" spans="5:16" ht="20.100000000000001" customHeight="1">
      <c r="E207" s="205"/>
      <c r="F207" s="206"/>
      <c r="G207" s="206"/>
      <c r="H207" s="206"/>
      <c r="I207" s="206"/>
      <c r="J207" s="206"/>
      <c r="K207" s="208"/>
      <c r="L207" s="208"/>
      <c r="M207" s="206"/>
      <c r="N207" s="209"/>
      <c r="O207" s="209"/>
      <c r="P207" s="179"/>
    </row>
    <row r="208" spans="5:16" ht="20.100000000000001" customHeight="1">
      <c r="E208" s="205"/>
      <c r="F208" s="206"/>
      <c r="G208" s="206"/>
      <c r="H208" s="206"/>
      <c r="I208" s="206"/>
      <c r="J208" s="206"/>
      <c r="K208" s="208"/>
      <c r="L208" s="208"/>
      <c r="M208" s="206"/>
      <c r="N208" s="209"/>
      <c r="O208" s="209"/>
      <c r="P208" s="179"/>
    </row>
    <row r="209" spans="5:16" ht="20.100000000000001" customHeight="1">
      <c r="E209" s="205"/>
      <c r="F209" s="206"/>
      <c r="G209" s="206"/>
      <c r="H209" s="206"/>
      <c r="I209" s="206"/>
      <c r="J209" s="206"/>
      <c r="K209" s="208"/>
      <c r="L209" s="208"/>
      <c r="M209" s="206"/>
      <c r="N209" s="209"/>
      <c r="O209" s="209"/>
      <c r="P209" s="179"/>
    </row>
    <row r="210" spans="5:16" ht="20.100000000000001" customHeight="1">
      <c r="E210" s="205"/>
      <c r="F210" s="206"/>
      <c r="G210" s="206"/>
      <c r="H210" s="206"/>
      <c r="I210" s="206"/>
      <c r="J210" s="206"/>
      <c r="K210" s="208"/>
      <c r="L210" s="208"/>
      <c r="M210" s="206"/>
      <c r="N210" s="209"/>
      <c r="O210" s="209"/>
      <c r="P210" s="179"/>
    </row>
    <row r="211" spans="5:16" ht="20.100000000000001" customHeight="1">
      <c r="E211" s="205"/>
      <c r="F211" s="206"/>
      <c r="G211" s="206"/>
      <c r="H211" s="206"/>
      <c r="I211" s="206"/>
      <c r="J211" s="206"/>
      <c r="K211" s="208"/>
      <c r="L211" s="208"/>
      <c r="M211" s="206"/>
      <c r="N211" s="209"/>
      <c r="O211" s="209"/>
      <c r="P211" s="179"/>
    </row>
    <row r="212" spans="5:16" ht="20.100000000000001" customHeight="1">
      <c r="E212" s="205"/>
      <c r="F212" s="206"/>
      <c r="G212" s="206"/>
      <c r="H212" s="206"/>
      <c r="I212" s="206"/>
      <c r="J212" s="206"/>
      <c r="K212" s="208"/>
      <c r="L212" s="208"/>
      <c r="M212" s="206"/>
      <c r="N212" s="206"/>
      <c r="O212" s="209"/>
      <c r="P212" s="179"/>
    </row>
    <row r="213" spans="5:16" ht="20.100000000000001" customHeight="1">
      <c r="E213" s="205"/>
      <c r="F213" s="206"/>
      <c r="G213" s="206"/>
      <c r="H213" s="206"/>
      <c r="I213" s="206"/>
      <c r="J213" s="206"/>
      <c r="K213" s="208"/>
      <c r="L213" s="208"/>
      <c r="M213" s="209"/>
      <c r="N213" s="206"/>
      <c r="O213" s="209"/>
      <c r="P213" s="179"/>
    </row>
    <row r="214" spans="5:16" ht="20.100000000000001" customHeight="1">
      <c r="E214" s="205"/>
      <c r="F214" s="206"/>
      <c r="G214" s="206"/>
      <c r="H214" s="206"/>
      <c r="I214" s="206"/>
      <c r="J214" s="206"/>
      <c r="K214" s="208"/>
      <c r="L214" s="208"/>
      <c r="M214" s="209"/>
      <c r="N214" s="209"/>
      <c r="O214" s="209"/>
      <c r="P214" s="179"/>
    </row>
    <row r="215" spans="5:16" ht="20.100000000000001" customHeight="1">
      <c r="E215" s="205"/>
      <c r="F215" s="206"/>
      <c r="G215" s="206"/>
      <c r="H215" s="206"/>
      <c r="I215" s="206"/>
      <c r="J215" s="206"/>
      <c r="K215" s="208"/>
      <c r="L215" s="208"/>
      <c r="M215" s="209"/>
      <c r="N215" s="209"/>
      <c r="O215" s="209"/>
      <c r="P215" s="179"/>
    </row>
    <row r="216" spans="5:16" ht="20.100000000000001" customHeight="1">
      <c r="E216" s="205"/>
      <c r="F216" s="206"/>
      <c r="G216" s="206"/>
      <c r="H216" s="206"/>
      <c r="I216" s="206"/>
      <c r="J216" s="206"/>
      <c r="K216" s="208"/>
      <c r="L216" s="208"/>
      <c r="M216" s="209"/>
      <c r="N216" s="209"/>
      <c r="O216" s="209"/>
      <c r="P216" s="179"/>
    </row>
    <row r="217" spans="5:16" ht="20.100000000000001" customHeight="1">
      <c r="E217" s="205"/>
      <c r="F217" s="206"/>
      <c r="G217" s="206"/>
      <c r="H217" s="206"/>
      <c r="I217" s="206"/>
      <c r="J217" s="206"/>
      <c r="K217" s="208"/>
      <c r="L217" s="208"/>
      <c r="M217" s="209"/>
      <c r="N217" s="209"/>
      <c r="O217" s="209"/>
      <c r="P217" s="179"/>
    </row>
    <row r="218" spans="5:16" ht="20.100000000000001" customHeight="1">
      <c r="E218" s="205"/>
      <c r="F218" s="206"/>
      <c r="G218" s="206"/>
      <c r="H218" s="206"/>
      <c r="I218" s="206"/>
      <c r="J218" s="206"/>
      <c r="K218" s="208"/>
      <c r="L218" s="208"/>
      <c r="M218" s="209"/>
      <c r="N218" s="209"/>
      <c r="O218" s="209"/>
      <c r="P218" s="179"/>
    </row>
    <row r="219" spans="5:16" ht="20.100000000000001" customHeight="1">
      <c r="E219" s="179"/>
      <c r="F219" s="206"/>
      <c r="G219" s="206"/>
      <c r="H219" s="209"/>
      <c r="I219" s="209"/>
      <c r="J219" s="209"/>
      <c r="K219" s="206"/>
      <c r="L219" s="206"/>
      <c r="M219" s="209"/>
      <c r="N219" s="206"/>
      <c r="O219" s="209"/>
      <c r="P219" s="179"/>
    </row>
    <row r="220" spans="5:16"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179"/>
    </row>
    <row r="221" spans="5:16" ht="33.75" customHeight="1">
      <c r="E221" s="179"/>
      <c r="F221" s="913"/>
      <c r="G221" s="913"/>
      <c r="H221" s="913"/>
      <c r="I221" s="913"/>
      <c r="J221" s="913"/>
      <c r="K221" s="913"/>
      <c r="L221" s="913"/>
      <c r="M221" s="913"/>
      <c r="N221" s="913"/>
      <c r="O221" s="210"/>
      <c r="P221" s="179"/>
    </row>
    <row r="222" spans="5:16" ht="30.75" customHeight="1">
      <c r="E222" s="921"/>
      <c r="F222" s="921"/>
      <c r="G222" s="921"/>
      <c r="H222" s="921"/>
      <c r="I222" s="921"/>
      <c r="J222" s="921"/>
      <c r="K222" s="921"/>
      <c r="L222" s="921"/>
      <c r="M222" s="921"/>
      <c r="N222" s="921"/>
      <c r="O222" s="211"/>
      <c r="P222" s="179"/>
    </row>
    <row r="223" spans="5:16" ht="18" customHeight="1">
      <c r="E223" s="920"/>
      <c r="F223" s="920"/>
      <c r="G223" s="920"/>
      <c r="H223" s="920"/>
      <c r="I223" s="920"/>
      <c r="J223" s="920"/>
      <c r="K223" s="920"/>
      <c r="L223" s="920"/>
      <c r="M223" s="920"/>
      <c r="N223" s="920"/>
      <c r="O223" s="920"/>
      <c r="P223" s="179"/>
    </row>
    <row r="224" spans="5:16" ht="18" customHeight="1">
      <c r="E224" s="920"/>
      <c r="F224" s="920"/>
      <c r="G224" s="920"/>
      <c r="H224" s="920"/>
      <c r="I224" s="920"/>
      <c r="J224" s="920"/>
      <c r="K224" s="920"/>
      <c r="L224" s="920"/>
      <c r="M224" s="920"/>
      <c r="N224" s="920"/>
      <c r="O224" s="920"/>
      <c r="P224" s="179"/>
    </row>
    <row r="225" spans="5:16" ht="18" customHeight="1">
      <c r="E225" s="920"/>
      <c r="F225" s="920"/>
      <c r="G225" s="212"/>
      <c r="H225" s="212"/>
      <c r="I225" s="212"/>
      <c r="J225" s="920"/>
      <c r="K225" s="920"/>
      <c r="L225" s="920"/>
      <c r="M225" s="920"/>
      <c r="N225" s="920"/>
      <c r="O225" s="920"/>
      <c r="P225" s="179"/>
    </row>
    <row r="226" spans="5:16" ht="20.100000000000001" customHeight="1">
      <c r="E226" s="205"/>
      <c r="F226" s="212"/>
      <c r="G226" s="212"/>
      <c r="H226" s="212"/>
      <c r="I226" s="212"/>
      <c r="J226" s="212"/>
      <c r="K226" s="212"/>
      <c r="L226" s="212"/>
      <c r="M226" s="212"/>
      <c r="N226" s="212"/>
      <c r="O226" s="213"/>
      <c r="P226" s="179"/>
    </row>
    <row r="227" spans="5:16" ht="20.100000000000001" customHeight="1">
      <c r="E227" s="205"/>
      <c r="F227" s="206"/>
      <c r="G227" s="206"/>
      <c r="H227" s="206"/>
      <c r="I227" s="206"/>
      <c r="J227" s="206"/>
      <c r="K227" s="206"/>
      <c r="L227" s="206"/>
      <c r="M227" s="206"/>
      <c r="N227" s="209"/>
      <c r="O227" s="206"/>
      <c r="P227" s="179"/>
    </row>
    <row r="228" spans="5:16" ht="20.100000000000001" customHeight="1">
      <c r="E228" s="205"/>
      <c r="F228" s="206"/>
      <c r="G228" s="206"/>
      <c r="H228" s="206"/>
      <c r="I228" s="206"/>
      <c r="J228" s="206"/>
      <c r="K228" s="206"/>
      <c r="L228" s="206"/>
      <c r="M228" s="206"/>
      <c r="N228" s="209"/>
      <c r="O228" s="206"/>
      <c r="P228" s="179"/>
    </row>
    <row r="229" spans="5:16" ht="20.100000000000001" customHeight="1">
      <c r="E229" s="205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179"/>
    </row>
    <row r="230" spans="5:16" ht="20.100000000000001" customHeight="1">
      <c r="E230" s="205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179"/>
    </row>
    <row r="231" spans="5:16" ht="20.100000000000001" customHeight="1">
      <c r="E231" s="205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179"/>
    </row>
    <row r="232" spans="5:16" ht="20.100000000000001" customHeight="1">
      <c r="E232" s="205"/>
      <c r="F232" s="206"/>
      <c r="G232" s="206"/>
      <c r="H232" s="206"/>
      <c r="I232" s="206"/>
      <c r="J232" s="206"/>
      <c r="K232" s="208"/>
      <c r="L232" s="208"/>
      <c r="M232" s="206"/>
      <c r="N232" s="206"/>
      <c r="O232" s="206"/>
      <c r="P232" s="179"/>
    </row>
    <row r="233" spans="5:16" ht="20.100000000000001" customHeight="1">
      <c r="E233" s="205"/>
      <c r="F233" s="206"/>
      <c r="G233" s="206"/>
      <c r="H233" s="206"/>
      <c r="I233" s="206"/>
      <c r="J233" s="206"/>
      <c r="K233" s="208"/>
      <c r="L233" s="208"/>
      <c r="M233" s="206"/>
      <c r="N233" s="206"/>
      <c r="O233" s="206"/>
      <c r="P233" s="179"/>
    </row>
    <row r="234" spans="5:16" ht="20.100000000000001" customHeight="1">
      <c r="E234" s="205"/>
      <c r="F234" s="206"/>
      <c r="G234" s="206"/>
      <c r="H234" s="206"/>
      <c r="I234" s="206"/>
      <c r="J234" s="206"/>
      <c r="K234" s="208"/>
      <c r="L234" s="208"/>
      <c r="M234" s="206"/>
      <c r="N234" s="206"/>
      <c r="O234" s="206"/>
      <c r="P234" s="179"/>
    </row>
    <row r="235" spans="5:16" ht="20.100000000000001" customHeight="1">
      <c r="E235" s="205"/>
      <c r="F235" s="206"/>
      <c r="G235" s="206"/>
      <c r="H235" s="206"/>
      <c r="I235" s="206"/>
      <c r="J235" s="206"/>
      <c r="K235" s="208"/>
      <c r="L235" s="208"/>
      <c r="M235" s="206"/>
      <c r="N235" s="206"/>
      <c r="O235" s="206"/>
      <c r="P235" s="179"/>
    </row>
    <row r="236" spans="5:16" ht="20.100000000000001" customHeight="1">
      <c r="E236" s="205"/>
      <c r="F236" s="206"/>
      <c r="G236" s="206"/>
      <c r="H236" s="206"/>
      <c r="I236" s="206"/>
      <c r="J236" s="206"/>
      <c r="K236" s="208"/>
      <c r="L236" s="208"/>
      <c r="M236" s="206"/>
      <c r="N236" s="209"/>
      <c r="O236" s="209"/>
      <c r="P236" s="179"/>
    </row>
    <row r="237" spans="5:16" ht="20.100000000000001" customHeight="1">
      <c r="E237" s="205"/>
      <c r="F237" s="206"/>
      <c r="G237" s="206"/>
      <c r="H237" s="206"/>
      <c r="I237" s="206"/>
      <c r="J237" s="206"/>
      <c r="K237" s="208"/>
      <c r="L237" s="208"/>
      <c r="M237" s="206"/>
      <c r="N237" s="209"/>
      <c r="O237" s="209"/>
      <c r="P237" s="179"/>
    </row>
    <row r="238" spans="5:16" ht="20.100000000000001" customHeight="1">
      <c r="E238" s="205"/>
      <c r="F238" s="206"/>
      <c r="G238" s="206"/>
      <c r="H238" s="206"/>
      <c r="I238" s="206"/>
      <c r="J238" s="206"/>
      <c r="K238" s="208"/>
      <c r="L238" s="208"/>
      <c r="M238" s="206"/>
      <c r="N238" s="209"/>
      <c r="O238" s="209"/>
      <c r="P238" s="179"/>
    </row>
    <row r="239" spans="5:16" ht="20.100000000000001" customHeight="1">
      <c r="E239" s="205"/>
      <c r="F239" s="206"/>
      <c r="G239" s="206"/>
      <c r="H239" s="206"/>
      <c r="I239" s="206"/>
      <c r="J239" s="206"/>
      <c r="K239" s="208"/>
      <c r="L239" s="208"/>
      <c r="M239" s="206"/>
      <c r="N239" s="209"/>
      <c r="O239" s="209"/>
      <c r="P239" s="179"/>
    </row>
    <row r="240" spans="5:16" ht="20.100000000000001" customHeight="1">
      <c r="E240" s="205"/>
      <c r="F240" s="206"/>
      <c r="G240" s="206"/>
      <c r="H240" s="206"/>
      <c r="I240" s="206"/>
      <c r="J240" s="206"/>
      <c r="K240" s="208"/>
      <c r="L240" s="208"/>
      <c r="M240" s="206"/>
      <c r="N240" s="209"/>
      <c r="O240" s="209"/>
      <c r="P240" s="179"/>
    </row>
    <row r="241" spans="5:16" ht="20.100000000000001" customHeight="1">
      <c r="E241" s="205"/>
      <c r="F241" s="206"/>
      <c r="G241" s="206"/>
      <c r="H241" s="206"/>
      <c r="I241" s="206"/>
      <c r="J241" s="206"/>
      <c r="K241" s="208"/>
      <c r="L241" s="208"/>
      <c r="M241" s="206"/>
      <c r="N241" s="209"/>
      <c r="O241" s="209"/>
      <c r="P241" s="179"/>
    </row>
    <row r="242" spans="5:16" ht="20.100000000000001" customHeight="1">
      <c r="E242" s="205"/>
      <c r="F242" s="206"/>
      <c r="G242" s="206"/>
      <c r="H242" s="206"/>
      <c r="I242" s="206"/>
      <c r="J242" s="206"/>
      <c r="K242" s="208"/>
      <c r="L242" s="208"/>
      <c r="M242" s="206"/>
      <c r="N242" s="209"/>
      <c r="O242" s="209"/>
      <c r="P242" s="179"/>
    </row>
    <row r="243" spans="5:16" ht="20.100000000000001" customHeight="1">
      <c r="E243" s="205"/>
      <c r="F243" s="206"/>
      <c r="G243" s="206"/>
      <c r="H243" s="206"/>
      <c r="I243" s="206"/>
      <c r="J243" s="206"/>
      <c r="K243" s="208"/>
      <c r="L243" s="208"/>
      <c r="M243" s="206"/>
      <c r="N243" s="209"/>
      <c r="O243" s="209"/>
      <c r="P243" s="179"/>
    </row>
    <row r="244" spans="5:16" ht="20.100000000000001" customHeight="1">
      <c r="E244" s="205"/>
      <c r="F244" s="206"/>
      <c r="G244" s="206"/>
      <c r="H244" s="206"/>
      <c r="I244" s="206"/>
      <c r="J244" s="206"/>
      <c r="K244" s="208"/>
      <c r="L244" s="208"/>
      <c r="M244" s="206"/>
      <c r="N244" s="209"/>
      <c r="O244" s="209"/>
      <c r="P244" s="179"/>
    </row>
    <row r="245" spans="5:16" ht="20.100000000000001" customHeight="1">
      <c r="E245" s="205"/>
      <c r="F245" s="206"/>
      <c r="G245" s="206"/>
      <c r="H245" s="206"/>
      <c r="I245" s="206"/>
      <c r="J245" s="206"/>
      <c r="K245" s="208"/>
      <c r="L245" s="208"/>
      <c r="M245" s="206"/>
      <c r="N245" s="206"/>
      <c r="O245" s="209"/>
      <c r="P245" s="179"/>
    </row>
    <row r="246" spans="5:16" ht="20.100000000000001" customHeight="1">
      <c r="E246" s="205"/>
      <c r="F246" s="206"/>
      <c r="G246" s="206"/>
      <c r="H246" s="206"/>
      <c r="I246" s="206"/>
      <c r="J246" s="206"/>
      <c r="K246" s="208"/>
      <c r="L246" s="208"/>
      <c r="M246" s="209"/>
      <c r="N246" s="206"/>
      <c r="O246" s="209"/>
      <c r="P246" s="179"/>
    </row>
    <row r="247" spans="5:16" ht="20.100000000000001" customHeight="1">
      <c r="E247" s="205"/>
      <c r="F247" s="206"/>
      <c r="G247" s="206"/>
      <c r="H247" s="206"/>
      <c r="I247" s="206"/>
      <c r="J247" s="206"/>
      <c r="K247" s="208"/>
      <c r="L247" s="208"/>
      <c r="M247" s="209"/>
      <c r="N247" s="209"/>
      <c r="O247" s="209"/>
      <c r="P247" s="179"/>
    </row>
    <row r="248" spans="5:16" ht="20.100000000000001" customHeight="1">
      <c r="E248" s="205"/>
      <c r="F248" s="206"/>
      <c r="G248" s="206"/>
      <c r="H248" s="206"/>
      <c r="I248" s="206"/>
      <c r="J248" s="206"/>
      <c r="K248" s="208"/>
      <c r="L248" s="208"/>
      <c r="M248" s="209"/>
      <c r="N248" s="209"/>
      <c r="O248" s="209"/>
      <c r="P248" s="179"/>
    </row>
    <row r="249" spans="5:16" ht="20.100000000000001" customHeight="1">
      <c r="E249" s="205"/>
      <c r="F249" s="206"/>
      <c r="G249" s="206"/>
      <c r="H249" s="206"/>
      <c r="I249" s="206"/>
      <c r="J249" s="206"/>
      <c r="K249" s="208"/>
      <c r="L249" s="208"/>
      <c r="M249" s="209"/>
      <c r="N249" s="209"/>
      <c r="O249" s="209"/>
      <c r="P249" s="179"/>
    </row>
    <row r="250" spans="5:16" ht="20.100000000000001" customHeight="1">
      <c r="E250" s="205"/>
      <c r="F250" s="206"/>
      <c r="G250" s="206"/>
      <c r="H250" s="206"/>
      <c r="I250" s="206"/>
      <c r="J250" s="206"/>
      <c r="K250" s="208"/>
      <c r="L250" s="208"/>
      <c r="M250" s="209"/>
      <c r="N250" s="209"/>
      <c r="O250" s="209"/>
      <c r="P250" s="179"/>
    </row>
    <row r="251" spans="5:16" ht="20.100000000000001" customHeight="1">
      <c r="E251" s="205"/>
      <c r="F251" s="206"/>
      <c r="G251" s="206"/>
      <c r="H251" s="206"/>
      <c r="I251" s="206"/>
      <c r="J251" s="206"/>
      <c r="K251" s="208"/>
      <c r="L251" s="208"/>
      <c r="M251" s="209"/>
      <c r="N251" s="209"/>
      <c r="O251" s="209"/>
      <c r="P251" s="179"/>
    </row>
    <row r="252" spans="5:16" ht="20.100000000000001" customHeight="1">
      <c r="E252" s="179"/>
      <c r="F252" s="206"/>
      <c r="G252" s="206"/>
      <c r="H252" s="209"/>
      <c r="I252" s="209"/>
      <c r="J252" s="209"/>
      <c r="K252" s="206"/>
      <c r="L252" s="206"/>
      <c r="M252" s="209"/>
      <c r="N252" s="206"/>
      <c r="O252" s="209"/>
      <c r="P252" s="179"/>
    </row>
    <row r="253" spans="5:16">
      <c r="E253" s="179"/>
      <c r="F253" s="179"/>
      <c r="G253" s="179"/>
      <c r="H253" s="179"/>
      <c r="I253" s="179"/>
      <c r="J253" s="179"/>
      <c r="K253" s="179"/>
      <c r="L253" s="179"/>
      <c r="M253" s="179"/>
      <c r="N253" s="179"/>
      <c r="O253" s="179"/>
      <c r="P253" s="179"/>
    </row>
    <row r="254" spans="5:16">
      <c r="E254" s="179"/>
      <c r="F254" s="179"/>
      <c r="G254" s="179"/>
      <c r="H254" s="179"/>
      <c r="I254" s="179"/>
      <c r="J254" s="179"/>
      <c r="K254" s="179"/>
      <c r="L254" s="179"/>
      <c r="M254" s="179"/>
      <c r="N254" s="179"/>
      <c r="O254" s="179"/>
      <c r="P254" s="179"/>
    </row>
    <row r="255" spans="5:16">
      <c r="E255" s="179"/>
      <c r="F255" s="179"/>
      <c r="G255" s="179"/>
      <c r="H255" s="179"/>
      <c r="I255" s="179"/>
      <c r="J255" s="179"/>
      <c r="K255" s="179"/>
      <c r="L255" s="179"/>
      <c r="M255" s="179"/>
      <c r="N255" s="179"/>
      <c r="O255" s="179"/>
      <c r="P255" s="179"/>
    </row>
    <row r="256" spans="5:16"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</row>
    <row r="257" spans="5:16">
      <c r="E257" s="179"/>
      <c r="F257" s="179"/>
      <c r="G257" s="179"/>
      <c r="H257" s="179"/>
      <c r="I257" s="179"/>
      <c r="J257" s="179"/>
      <c r="K257" s="179"/>
      <c r="L257" s="179"/>
      <c r="M257" s="179"/>
      <c r="N257" s="179"/>
      <c r="O257" s="179"/>
      <c r="P257" s="179"/>
    </row>
  </sheetData>
  <mergeCells count="101">
    <mergeCell ref="O223:O225"/>
    <mergeCell ref="K224:K225"/>
    <mergeCell ref="L224:L225"/>
    <mergeCell ref="M224:M225"/>
    <mergeCell ref="N224:N225"/>
    <mergeCell ref="E222:N222"/>
    <mergeCell ref="E223:E225"/>
    <mergeCell ref="F223:F225"/>
    <mergeCell ref="G223:G224"/>
    <mergeCell ref="H223:H224"/>
    <mergeCell ref="I223:I224"/>
    <mergeCell ref="J223:J225"/>
    <mergeCell ref="K223:N223"/>
    <mergeCell ref="O190:O192"/>
    <mergeCell ref="K191:K192"/>
    <mergeCell ref="L191:L192"/>
    <mergeCell ref="M191:M192"/>
    <mergeCell ref="N191:N192"/>
    <mergeCell ref="F221:N221"/>
    <mergeCell ref="E189:N189"/>
    <mergeCell ref="E190:E192"/>
    <mergeCell ref="F190:F192"/>
    <mergeCell ref="G190:G191"/>
    <mergeCell ref="H190:H191"/>
    <mergeCell ref="I190:I191"/>
    <mergeCell ref="J190:J192"/>
    <mergeCell ref="K190:N190"/>
    <mergeCell ref="O157:O159"/>
    <mergeCell ref="K158:K159"/>
    <mergeCell ref="L158:L159"/>
    <mergeCell ref="M158:M159"/>
    <mergeCell ref="N158:N159"/>
    <mergeCell ref="F188:N188"/>
    <mergeCell ref="E156:N156"/>
    <mergeCell ref="E157:E159"/>
    <mergeCell ref="F157:F159"/>
    <mergeCell ref="G157:G158"/>
    <mergeCell ref="H157:H158"/>
    <mergeCell ref="I157:I158"/>
    <mergeCell ref="J157:J159"/>
    <mergeCell ref="K157:N157"/>
    <mergeCell ref="O124:O126"/>
    <mergeCell ref="K125:K126"/>
    <mergeCell ref="L125:L126"/>
    <mergeCell ref="M125:M126"/>
    <mergeCell ref="N125:N126"/>
    <mergeCell ref="F155:N155"/>
    <mergeCell ref="E123:N123"/>
    <mergeCell ref="E124:E126"/>
    <mergeCell ref="F124:F126"/>
    <mergeCell ref="G124:G125"/>
    <mergeCell ref="H124:H125"/>
    <mergeCell ref="I124:I125"/>
    <mergeCell ref="J124:J126"/>
    <mergeCell ref="K124:N124"/>
    <mergeCell ref="O91:O93"/>
    <mergeCell ref="K92:K93"/>
    <mergeCell ref="L92:L93"/>
    <mergeCell ref="M92:M93"/>
    <mergeCell ref="N92:N93"/>
    <mergeCell ref="F122:N122"/>
    <mergeCell ref="E90:N90"/>
    <mergeCell ref="E91:E93"/>
    <mergeCell ref="F91:F93"/>
    <mergeCell ref="G91:G92"/>
    <mergeCell ref="H91:H92"/>
    <mergeCell ref="I91:I92"/>
    <mergeCell ref="J91:J93"/>
    <mergeCell ref="K91:N91"/>
    <mergeCell ref="K35:K36"/>
    <mergeCell ref="L35:L36"/>
    <mergeCell ref="M35:M36"/>
    <mergeCell ref="N35:N36"/>
    <mergeCell ref="I65:L65"/>
    <mergeCell ref="F89:N89"/>
    <mergeCell ref="E33:N33"/>
    <mergeCell ref="O33:Q33"/>
    <mergeCell ref="E34:E36"/>
    <mergeCell ref="F34:F36"/>
    <mergeCell ref="G34:G35"/>
    <mergeCell ref="H34:H35"/>
    <mergeCell ref="I34:I35"/>
    <mergeCell ref="J34:J36"/>
    <mergeCell ref="K34:N34"/>
    <mergeCell ref="O34:O36"/>
    <mergeCell ref="K4:K5"/>
    <mergeCell ref="L4:L5"/>
    <mergeCell ref="M4:M5"/>
    <mergeCell ref="N4:N5"/>
    <mergeCell ref="AC31:AD32"/>
    <mergeCell ref="E32:Z32"/>
    <mergeCell ref="F1:N1"/>
    <mergeCell ref="N2:Q2"/>
    <mergeCell ref="E3:E5"/>
    <mergeCell ref="F3:F5"/>
    <mergeCell ref="G3:G4"/>
    <mergeCell ref="H3:H4"/>
    <mergeCell ref="I3:I4"/>
    <mergeCell ref="J3:J5"/>
    <mergeCell ref="K3:N3"/>
    <mergeCell ref="O3:O5"/>
  </mergeCells>
  <phoneticPr fontId="1" type="noConversion"/>
  <pageMargins left="0.70866141732283472" right="0.70866141732283472" top="0.74803149606299213" bottom="0.74803149606299213" header="0.31496062992125984" footer="0.19685039370078741"/>
  <pageSetup paperSize="8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H10"/>
  <sheetViews>
    <sheetView workbookViewId="0">
      <selection activeCell="K10" sqref="K10"/>
    </sheetView>
  </sheetViews>
  <sheetFormatPr defaultRowHeight="13.5"/>
  <sheetData>
    <row r="1" spans="1:8">
      <c r="A1" s="924" t="s">
        <v>3537</v>
      </c>
      <c r="B1" s="924"/>
      <c r="C1" s="924"/>
      <c r="D1" s="924"/>
      <c r="E1" s="924"/>
      <c r="F1" s="924"/>
      <c r="G1" s="924"/>
      <c r="H1" s="924"/>
    </row>
    <row r="2" spans="1:8">
      <c r="A2" s="922" t="s">
        <v>3538</v>
      </c>
      <c r="B2" s="923"/>
      <c r="C2" s="922" t="s">
        <v>3539</v>
      </c>
      <c r="D2" s="922" t="s">
        <v>3540</v>
      </c>
      <c r="E2" s="922" t="s">
        <v>3541</v>
      </c>
      <c r="F2" s="923"/>
      <c r="G2" s="923"/>
      <c r="H2" s="922" t="s">
        <v>3542</v>
      </c>
    </row>
    <row r="3" spans="1:8">
      <c r="A3" s="923"/>
      <c r="B3" s="923"/>
      <c r="C3" s="923"/>
      <c r="D3" s="923"/>
      <c r="E3" s="408" t="s">
        <v>3543</v>
      </c>
      <c r="F3" s="408" t="s">
        <v>3544</v>
      </c>
      <c r="G3" s="408" t="s">
        <v>3545</v>
      </c>
      <c r="H3" s="923"/>
    </row>
    <row r="4" spans="1:8" ht="27">
      <c r="A4" s="922" t="s">
        <v>3546</v>
      </c>
      <c r="B4" s="923"/>
      <c r="C4" s="922" t="s">
        <v>3547</v>
      </c>
      <c r="D4" s="408" t="s">
        <v>3548</v>
      </c>
      <c r="E4" s="408" t="s">
        <v>3549</v>
      </c>
      <c r="F4" s="408"/>
      <c r="G4" s="408"/>
      <c r="H4" s="408" t="s">
        <v>3550</v>
      </c>
    </row>
    <row r="5" spans="1:8" ht="27">
      <c r="A5" s="922" t="s">
        <v>3551</v>
      </c>
      <c r="B5" s="408" t="s">
        <v>3552</v>
      </c>
      <c r="C5" s="923"/>
      <c r="D5" s="408" t="s">
        <v>3548</v>
      </c>
      <c r="E5" s="408"/>
      <c r="F5" s="408" t="s">
        <v>3553</v>
      </c>
      <c r="G5" s="408" t="s">
        <v>3553</v>
      </c>
      <c r="H5" s="408" t="s">
        <v>3554</v>
      </c>
    </row>
    <row r="6" spans="1:8" ht="27">
      <c r="A6" s="923"/>
      <c r="B6" s="922" t="s">
        <v>3555</v>
      </c>
      <c r="C6" s="923"/>
      <c r="D6" s="408" t="s">
        <v>3548</v>
      </c>
      <c r="E6" s="408"/>
      <c r="F6" s="408" t="s">
        <v>3556</v>
      </c>
      <c r="G6" s="408" t="s">
        <v>3556</v>
      </c>
      <c r="H6" s="408"/>
    </row>
    <row r="7" spans="1:8" ht="27">
      <c r="A7" s="923"/>
      <c r="B7" s="923"/>
      <c r="C7" s="408" t="s">
        <v>3557</v>
      </c>
      <c r="D7" s="408" t="s">
        <v>3558</v>
      </c>
      <c r="E7" s="408"/>
      <c r="F7" s="408" t="s">
        <v>3559</v>
      </c>
      <c r="G7" s="408" t="s">
        <v>3559</v>
      </c>
      <c r="H7" s="408" t="s">
        <v>3560</v>
      </c>
    </row>
    <row r="8" spans="1:8" ht="27">
      <c r="A8" s="923"/>
      <c r="B8" s="408" t="s">
        <v>3561</v>
      </c>
      <c r="C8" s="922" t="s">
        <v>3547</v>
      </c>
      <c r="D8" s="408" t="s">
        <v>3548</v>
      </c>
      <c r="E8" s="408"/>
      <c r="F8" s="408" t="s">
        <v>3562</v>
      </c>
      <c r="G8" s="408" t="s">
        <v>3562</v>
      </c>
      <c r="H8" s="408" t="s">
        <v>3563</v>
      </c>
    </row>
    <row r="9" spans="1:8" ht="27">
      <c r="A9" s="922" t="s">
        <v>3564</v>
      </c>
      <c r="B9" s="923"/>
      <c r="C9" s="923"/>
      <c r="D9" s="408" t="s">
        <v>3548</v>
      </c>
      <c r="E9" s="408" t="s">
        <v>3565</v>
      </c>
      <c r="F9" s="408" t="s">
        <v>3566</v>
      </c>
      <c r="G9" s="408" t="s">
        <v>3567</v>
      </c>
      <c r="H9" s="408"/>
    </row>
    <row r="10" spans="1:8" ht="27">
      <c r="A10" s="922" t="s">
        <v>3568</v>
      </c>
      <c r="B10" s="923"/>
      <c r="C10" s="923"/>
      <c r="D10" s="408" t="s">
        <v>3569</v>
      </c>
      <c r="E10" s="408" t="s">
        <v>3570</v>
      </c>
      <c r="F10" s="408" t="s">
        <v>3570</v>
      </c>
      <c r="G10" s="408"/>
      <c r="H10" s="408" t="s">
        <v>3571</v>
      </c>
    </row>
  </sheetData>
  <mergeCells count="13">
    <mergeCell ref="A1:H1"/>
    <mergeCell ref="A2:B3"/>
    <mergeCell ref="C2:C3"/>
    <mergeCell ref="D2:D3"/>
    <mergeCell ref="E2:G2"/>
    <mergeCell ref="H2:H3"/>
    <mergeCell ref="A4:B4"/>
    <mergeCell ref="C4:C6"/>
    <mergeCell ref="A5:A8"/>
    <mergeCell ref="B6:B7"/>
    <mergeCell ref="C8:C10"/>
    <mergeCell ref="A9:B9"/>
    <mergeCell ref="A10:B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P243"/>
  <sheetViews>
    <sheetView showZeros="0" zoomScaleNormal="100" zoomScaleSheetLayoutView="100" workbookViewId="0">
      <selection activeCell="I106" sqref="I106"/>
    </sheetView>
  </sheetViews>
  <sheetFormatPr defaultRowHeight="14.25"/>
  <cols>
    <col min="1" max="2" width="9" style="492"/>
    <col min="3" max="3" width="25.625" style="492" customWidth="1"/>
    <col min="4" max="4" width="9" style="492"/>
    <col min="5" max="5" width="7.625" style="492" customWidth="1"/>
    <col min="6" max="6" width="9" style="492"/>
    <col min="7" max="7" width="8.875" style="492" customWidth="1"/>
    <col min="8" max="8" width="2.625" style="492" customWidth="1"/>
    <col min="9" max="9" width="8.875" style="492" customWidth="1"/>
    <col min="10" max="10" width="6.375" style="492" customWidth="1"/>
    <col min="11" max="11" width="6.5" style="409" customWidth="1"/>
    <col min="12" max="12" width="3.625" style="525" customWidth="1"/>
    <col min="13" max="13" width="5.75" style="526" customWidth="1"/>
    <col min="14" max="14" width="7" style="527" customWidth="1"/>
    <col min="15" max="15" width="6.25" style="527" customWidth="1"/>
    <col min="16" max="16" width="6.125" style="527" customWidth="1"/>
    <col min="17" max="17" width="8" style="527" customWidth="1"/>
    <col min="18" max="18" width="6.75" style="527" customWidth="1"/>
    <col min="19" max="19" width="6" style="527" customWidth="1"/>
    <col min="20" max="21" width="7.625" style="528" customWidth="1"/>
    <col min="22" max="22" width="6.625" style="525" hidden="1" customWidth="1"/>
    <col min="23" max="24" width="6.625" style="525" customWidth="1"/>
    <col min="25" max="25" width="7.125" style="529" customWidth="1"/>
    <col min="26" max="26" width="7.5" style="529" customWidth="1"/>
    <col min="27" max="27" width="6.625" style="529" customWidth="1"/>
    <col min="28" max="29" width="6.625" style="525" customWidth="1"/>
    <col min="30" max="30" width="33.125" style="525" customWidth="1"/>
    <col min="31" max="32" width="9" style="525"/>
    <col min="33" max="33" width="9" style="530"/>
    <col min="34" max="16384" width="9" style="525"/>
  </cols>
  <sheetData>
    <row r="1" spans="1:42" s="410" customFormat="1" ht="30" customHeight="1">
      <c r="A1" s="409"/>
      <c r="B1" s="409"/>
      <c r="C1" s="409"/>
      <c r="D1" s="409"/>
      <c r="E1" s="409"/>
      <c r="F1" s="409"/>
      <c r="G1" s="952" t="s">
        <v>3572</v>
      </c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G1" s="411"/>
    </row>
    <row r="2" spans="1:42" s="421" customFormat="1" ht="24" customHeight="1" thickBot="1">
      <c r="A2" s="412"/>
      <c r="B2" s="412"/>
      <c r="C2" s="412"/>
      <c r="D2" s="412"/>
      <c r="E2" s="412"/>
      <c r="F2" s="412"/>
      <c r="G2" s="953" t="s">
        <v>3573</v>
      </c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413"/>
      <c r="S2" s="413"/>
      <c r="T2" s="414"/>
      <c r="U2" s="414"/>
      <c r="V2" s="415"/>
      <c r="W2" s="416"/>
      <c r="X2" s="416"/>
      <c r="Y2" s="416"/>
      <c r="Z2" s="416"/>
      <c r="AA2" s="416"/>
      <c r="AB2" s="416"/>
      <c r="AC2" s="416"/>
      <c r="AD2" s="416"/>
      <c r="AE2" s="417"/>
      <c r="AF2" s="417"/>
      <c r="AG2" s="418"/>
      <c r="AH2" s="954"/>
      <c r="AI2" s="954"/>
      <c r="AJ2" s="419"/>
      <c r="AK2" s="418"/>
      <c r="AL2" s="417"/>
      <c r="AM2" s="420"/>
      <c r="AN2" s="420"/>
      <c r="AO2" s="420"/>
      <c r="AP2" s="420"/>
    </row>
    <row r="3" spans="1:42" s="410" customFormat="1" ht="23.1" customHeight="1">
      <c r="A3" s="409"/>
      <c r="B3" s="409"/>
      <c r="C3" s="409"/>
      <c r="D3" s="409"/>
      <c r="E3" s="409"/>
      <c r="F3" s="409"/>
      <c r="G3" s="955" t="s">
        <v>3574</v>
      </c>
      <c r="H3" s="956"/>
      <c r="I3" s="957"/>
      <c r="J3" s="960" t="s">
        <v>3575</v>
      </c>
      <c r="K3" s="963" t="s">
        <v>3576</v>
      </c>
      <c r="L3" s="957" t="s">
        <v>3577</v>
      </c>
      <c r="M3" s="966" t="s">
        <v>3578</v>
      </c>
      <c r="N3" s="968" t="s">
        <v>3579</v>
      </c>
      <c r="O3" s="969"/>
      <c r="P3" s="969"/>
      <c r="Q3" s="969"/>
      <c r="R3" s="969"/>
      <c r="S3" s="969"/>
      <c r="T3" s="969"/>
      <c r="U3" s="969"/>
      <c r="V3" s="969"/>
      <c r="W3" s="969"/>
      <c r="X3" s="969"/>
      <c r="Y3" s="969"/>
      <c r="Z3" s="969"/>
      <c r="AA3" s="969"/>
      <c r="AB3" s="969"/>
      <c r="AC3" s="956"/>
      <c r="AD3" s="970" t="s">
        <v>3580</v>
      </c>
      <c r="AG3" s="411"/>
      <c r="AH3" s="411"/>
      <c r="AI3" s="411"/>
      <c r="AJ3" s="411"/>
    </row>
    <row r="4" spans="1:42" s="410" customFormat="1" ht="23.1" customHeight="1">
      <c r="A4" s="409"/>
      <c r="B4" s="409"/>
      <c r="C4" s="409"/>
      <c r="D4" s="409"/>
      <c r="E4" s="409"/>
      <c r="F4" s="409"/>
      <c r="G4" s="958"/>
      <c r="H4" s="959"/>
      <c r="I4" s="946"/>
      <c r="J4" s="961"/>
      <c r="K4" s="964"/>
      <c r="L4" s="946"/>
      <c r="M4" s="967"/>
      <c r="N4" s="947" t="s">
        <v>3581</v>
      </c>
      <c r="O4" s="947" t="s">
        <v>3582</v>
      </c>
      <c r="P4" s="947" t="s">
        <v>3583</v>
      </c>
      <c r="Q4" s="947" t="s">
        <v>3584</v>
      </c>
      <c r="R4" s="947" t="s">
        <v>3585</v>
      </c>
      <c r="S4" s="947" t="s">
        <v>3586</v>
      </c>
      <c r="T4" s="943" t="s">
        <v>3587</v>
      </c>
      <c r="U4" s="943" t="s">
        <v>3588</v>
      </c>
      <c r="V4" s="945" t="s">
        <v>3589</v>
      </c>
      <c r="W4" s="945" t="s">
        <v>3590</v>
      </c>
      <c r="X4" s="945" t="s">
        <v>3591</v>
      </c>
      <c r="Y4" s="944" t="s">
        <v>3592</v>
      </c>
      <c r="Z4" s="944"/>
      <c r="AA4" s="945" t="s">
        <v>3593</v>
      </c>
      <c r="AB4" s="945" t="s">
        <v>3594</v>
      </c>
      <c r="AC4" s="945" t="s">
        <v>3595</v>
      </c>
      <c r="AD4" s="971"/>
      <c r="AG4" s="411"/>
    </row>
    <row r="5" spans="1:42" s="410" customFormat="1" ht="51" customHeight="1">
      <c r="A5" s="409"/>
      <c r="B5" s="409"/>
      <c r="C5" s="409"/>
      <c r="D5" s="409"/>
      <c r="E5" s="409"/>
      <c r="F5" s="409"/>
      <c r="G5" s="958"/>
      <c r="H5" s="959"/>
      <c r="I5" s="946"/>
      <c r="J5" s="962"/>
      <c r="K5" s="965"/>
      <c r="L5" s="946"/>
      <c r="M5" s="967"/>
      <c r="N5" s="948"/>
      <c r="O5" s="948"/>
      <c r="P5" s="948"/>
      <c r="Q5" s="948"/>
      <c r="R5" s="948"/>
      <c r="S5" s="948"/>
      <c r="T5" s="944"/>
      <c r="U5" s="944"/>
      <c r="V5" s="946"/>
      <c r="W5" s="946"/>
      <c r="X5" s="946"/>
      <c r="Y5" s="422" t="s">
        <v>3596</v>
      </c>
      <c r="Z5" s="423" t="s">
        <v>3597</v>
      </c>
      <c r="AA5" s="946"/>
      <c r="AB5" s="945"/>
      <c r="AC5" s="946"/>
      <c r="AD5" s="971"/>
      <c r="AG5" s="411"/>
    </row>
    <row r="6" spans="1:42" s="410" customFormat="1" ht="20.100000000000001" customHeight="1">
      <c r="A6" s="424" t="s">
        <v>3598</v>
      </c>
      <c r="B6" s="424" t="s">
        <v>3599</v>
      </c>
      <c r="C6" s="424" t="s">
        <v>3600</v>
      </c>
      <c r="D6" s="424" t="s">
        <v>3601</v>
      </c>
      <c r="E6" s="424" t="s">
        <v>3602</v>
      </c>
      <c r="F6" s="409"/>
      <c r="G6" s="425"/>
      <c r="H6" s="426"/>
      <c r="I6" s="427"/>
      <c r="J6" s="427"/>
      <c r="K6" s="428" t="s">
        <v>3603</v>
      </c>
      <c r="L6" s="429"/>
      <c r="M6" s="430"/>
      <c r="N6" s="431"/>
      <c r="O6" s="431"/>
      <c r="P6" s="431"/>
      <c r="Q6" s="431"/>
      <c r="R6" s="431"/>
      <c r="S6" s="431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3"/>
      <c r="AG6" s="411"/>
    </row>
    <row r="7" spans="1:42" s="410" customFormat="1" ht="20.100000000000001" customHeight="1">
      <c r="A7" s="409">
        <v>1668.5</v>
      </c>
      <c r="B7" s="409">
        <v>1960</v>
      </c>
      <c r="C7" s="409" t="s">
        <v>3604</v>
      </c>
      <c r="D7" s="409" t="s">
        <v>3605</v>
      </c>
      <c r="E7" s="409"/>
      <c r="F7" s="409"/>
      <c r="G7" s="434">
        <f t="shared" ref="G7:G70" si="0">A7</f>
        <v>1668.5</v>
      </c>
      <c r="H7" s="435" t="s">
        <v>3606</v>
      </c>
      <c r="I7" s="436">
        <f t="shared" ref="I7:I70" si="1">B7</f>
        <v>1960</v>
      </c>
      <c r="J7" s="437" t="str">
        <f t="shared" ref="J7:J70" si="2">IF(D7="√","左侧",IF(E7="√","右侧",""))</f>
        <v>左侧</v>
      </c>
      <c r="K7" s="438" t="str">
        <f t="shared" ref="K7:K70" si="3">IF(OR(C7=0.86,C7=1.16),"I-1",IF(C7=1.21,"I-2",IF(C7="II-1型排水沟0.5*0.7*0.3","II-1",IF(C7="II-2型排水沟0.5*0.7*0.3","II-2",""))))</f>
        <v>II-1</v>
      </c>
      <c r="L7" s="429" t="s">
        <v>3607</v>
      </c>
      <c r="M7" s="439">
        <f t="shared" ref="M7:M70" si="4">I7-G7</f>
        <v>291.5</v>
      </c>
      <c r="N7" s="440"/>
      <c r="O7" s="440" t="str">
        <f>IF($K7="I-1",0.085*$M7,IF($K7="I-2",0.085*$M7,IF($K7="II-1","",IF($K7="II-2","",""))))</f>
        <v/>
      </c>
      <c r="P7" s="440"/>
      <c r="Q7" s="440">
        <f>IF($K7="I-1",0.814*$M7,IF($K7="I-2",1.024*$M7,IF($K7="II-1",0.75*$M7,IF($K7="II-2",0.75*$M7,""))))</f>
        <v>218.625</v>
      </c>
      <c r="R7" s="441"/>
      <c r="S7" s="441"/>
      <c r="T7" s="441" t="str">
        <f>IF($K7="I-1",0.39*$M7,IF($K7="I-2",0.39*$M7,IF($K7="II-1","",IF($K7="II-2",0.39*$M7,""))))</f>
        <v/>
      </c>
      <c r="U7" s="441" t="str">
        <f>IF($K7="I-1",1*$M7,IF($K7="I-2",1*$M7,IF($K7="II-1","",IF($K7="II-2",1*$M7,""))))</f>
        <v/>
      </c>
      <c r="V7" s="441"/>
      <c r="W7" s="442" t="str">
        <f>IF($K7="I-1",1.1*$M7,IF($K7="I-2",1.32*$M7,IF($K7="II-1","",IF($K7="II-2","",""))))</f>
        <v/>
      </c>
      <c r="X7" s="441"/>
      <c r="Y7" s="441"/>
      <c r="Z7" s="442" t="str">
        <f t="shared" ref="Z7:Z71" si="5">IF($K7="I-1",20.291*$M7,IF($K7="I-2",20.291*$M7,IF($K7="II-1","",IF($K7="II-2","",""))))</f>
        <v/>
      </c>
      <c r="AA7" s="442"/>
      <c r="AB7" s="442"/>
      <c r="AC7" s="442"/>
      <c r="AD7" s="433"/>
      <c r="AG7" s="443"/>
    </row>
    <row r="8" spans="1:42" s="410" customFormat="1" ht="20.100000000000001" customHeight="1">
      <c r="A8" s="409">
        <v>1960</v>
      </c>
      <c r="B8" s="409">
        <v>2531</v>
      </c>
      <c r="C8" s="409">
        <v>1.21</v>
      </c>
      <c r="D8" s="409" t="s">
        <v>3605</v>
      </c>
      <c r="E8" s="409"/>
      <c r="F8" s="409"/>
      <c r="G8" s="434">
        <f t="shared" si="0"/>
        <v>1960</v>
      </c>
      <c r="H8" s="435" t="s">
        <v>3608</v>
      </c>
      <c r="I8" s="436">
        <f t="shared" si="1"/>
        <v>2531</v>
      </c>
      <c r="J8" s="437" t="str">
        <f t="shared" si="2"/>
        <v>左侧</v>
      </c>
      <c r="K8" s="438" t="str">
        <f t="shared" si="3"/>
        <v>I-2</v>
      </c>
      <c r="L8" s="429" t="s">
        <v>3607</v>
      </c>
      <c r="M8" s="439">
        <f t="shared" si="4"/>
        <v>571</v>
      </c>
      <c r="N8" s="440"/>
      <c r="O8" s="440">
        <f t="shared" ref="O8:O71" si="6">IF($K8="I-1",0.085*$M8,IF($K8="I-2",0.085*$M8,IF($K8="II-1","",IF($K8="II-2","",""))))</f>
        <v>48.535000000000004</v>
      </c>
      <c r="P8" s="440"/>
      <c r="Q8" s="440">
        <f t="shared" ref="Q8:Q71" si="7">IF($K8="I-1",0.814*$M8,IF($K8="I-2",1.024*$M8,IF($K8="II-1",0.75*$M8,IF($K8="II-2",0.75*$M8,""))))</f>
        <v>584.70400000000006</v>
      </c>
      <c r="R8" s="441"/>
      <c r="S8" s="441"/>
      <c r="T8" s="441">
        <f t="shared" ref="T8:T71" si="8">IF($K8="I-1",0.39*$M8,IF($K8="I-2",0.39*$M8,IF($K8="II-1","",IF($K8="II-2",0.39*$M8,""))))</f>
        <v>222.69</v>
      </c>
      <c r="U8" s="441">
        <f t="shared" ref="U8:U71" si="9">IF($K8="I-1",1*$M8,IF($K8="I-2",1*$M8,IF($K8="II-1","",IF($K8="II-2",1*$M8,""))))</f>
        <v>571</v>
      </c>
      <c r="V8" s="441"/>
      <c r="W8" s="442">
        <f t="shared" ref="W8:W71" si="10">IF($K8="I-1",1.1*$M8,IF($K8="I-2",1.32*$M8,IF($K8="II-1","",IF($K8="II-2","",""))))</f>
        <v>753.72</v>
      </c>
      <c r="X8" s="441"/>
      <c r="Y8" s="441"/>
      <c r="Z8" s="442">
        <f t="shared" si="5"/>
        <v>11586.161</v>
      </c>
      <c r="AA8" s="442"/>
      <c r="AB8" s="442"/>
      <c r="AC8" s="442"/>
      <c r="AD8" s="433"/>
      <c r="AG8" s="443"/>
    </row>
    <row r="9" spans="1:42" s="410" customFormat="1" ht="20.100000000000001" customHeight="1">
      <c r="A9" s="409">
        <v>2551</v>
      </c>
      <c r="B9" s="409">
        <v>2565.5</v>
      </c>
      <c r="C9" s="409">
        <v>0.86</v>
      </c>
      <c r="D9" s="409" t="s">
        <v>3605</v>
      </c>
      <c r="E9" s="409"/>
      <c r="F9" s="409"/>
      <c r="G9" s="434">
        <f t="shared" si="0"/>
        <v>2551</v>
      </c>
      <c r="H9" s="435" t="s">
        <v>3608</v>
      </c>
      <c r="I9" s="436">
        <f t="shared" si="1"/>
        <v>2565.5</v>
      </c>
      <c r="J9" s="437" t="str">
        <f t="shared" si="2"/>
        <v>左侧</v>
      </c>
      <c r="K9" s="438" t="str">
        <f t="shared" si="3"/>
        <v>I-1</v>
      </c>
      <c r="L9" s="429" t="s">
        <v>3607</v>
      </c>
      <c r="M9" s="439">
        <f t="shared" si="4"/>
        <v>14.5</v>
      </c>
      <c r="N9" s="440"/>
      <c r="O9" s="440">
        <f t="shared" si="6"/>
        <v>1.2325000000000002</v>
      </c>
      <c r="P9" s="440"/>
      <c r="Q9" s="440">
        <f t="shared" si="7"/>
        <v>11.802999999999999</v>
      </c>
      <c r="R9" s="441"/>
      <c r="S9" s="441"/>
      <c r="T9" s="441">
        <f t="shared" si="8"/>
        <v>5.6550000000000002</v>
      </c>
      <c r="U9" s="441">
        <f t="shared" si="9"/>
        <v>14.5</v>
      </c>
      <c r="V9" s="441"/>
      <c r="W9" s="442">
        <f t="shared" si="10"/>
        <v>15.950000000000001</v>
      </c>
      <c r="X9" s="441"/>
      <c r="Y9" s="441"/>
      <c r="Z9" s="442">
        <f t="shared" si="5"/>
        <v>294.21949999999998</v>
      </c>
      <c r="AA9" s="442"/>
      <c r="AB9" s="442"/>
      <c r="AC9" s="442"/>
      <c r="AD9" s="433"/>
      <c r="AG9" s="443"/>
    </row>
    <row r="10" spans="1:42" s="410" customFormat="1" ht="20.100000000000001" customHeight="1">
      <c r="A10" s="409">
        <v>2565.5</v>
      </c>
      <c r="B10" s="409">
        <v>2580.5</v>
      </c>
      <c r="C10" s="409">
        <v>1.1599999999999999</v>
      </c>
      <c r="D10" s="409" t="s">
        <v>3605</v>
      </c>
      <c r="E10" s="409"/>
      <c r="F10" s="409"/>
      <c r="G10" s="434">
        <f t="shared" si="0"/>
        <v>2565.5</v>
      </c>
      <c r="H10" s="435" t="s">
        <v>3608</v>
      </c>
      <c r="I10" s="436">
        <f t="shared" si="1"/>
        <v>2580.5</v>
      </c>
      <c r="J10" s="437" t="str">
        <f t="shared" si="2"/>
        <v>左侧</v>
      </c>
      <c r="K10" s="438" t="str">
        <f t="shared" si="3"/>
        <v>I-1</v>
      </c>
      <c r="L10" s="429" t="s">
        <v>3607</v>
      </c>
      <c r="M10" s="439">
        <f t="shared" si="4"/>
        <v>15</v>
      </c>
      <c r="N10" s="440"/>
      <c r="O10" s="440">
        <f t="shared" si="6"/>
        <v>1.2750000000000001</v>
      </c>
      <c r="P10" s="440"/>
      <c r="Q10" s="440">
        <f t="shared" si="7"/>
        <v>12.209999999999999</v>
      </c>
      <c r="R10" s="441"/>
      <c r="S10" s="441"/>
      <c r="T10" s="441">
        <f t="shared" si="8"/>
        <v>5.8500000000000005</v>
      </c>
      <c r="U10" s="441">
        <f t="shared" si="9"/>
        <v>15</v>
      </c>
      <c r="V10" s="441"/>
      <c r="W10" s="442">
        <f t="shared" si="10"/>
        <v>16.5</v>
      </c>
      <c r="X10" s="441"/>
      <c r="Y10" s="441"/>
      <c r="Z10" s="442">
        <f t="shared" si="5"/>
        <v>304.36500000000001</v>
      </c>
      <c r="AA10" s="442"/>
      <c r="AB10" s="442"/>
      <c r="AC10" s="442"/>
      <c r="AD10" s="433"/>
      <c r="AG10" s="443"/>
    </row>
    <row r="11" spans="1:42" s="410" customFormat="1" ht="20.100000000000001" customHeight="1">
      <c r="A11" s="409">
        <v>2580.5</v>
      </c>
      <c r="B11" s="409">
        <v>2620</v>
      </c>
      <c r="C11" s="409" t="s">
        <v>3604</v>
      </c>
      <c r="D11" s="409" t="s">
        <v>3605</v>
      </c>
      <c r="E11" s="409"/>
      <c r="F11" s="409"/>
      <c r="G11" s="434">
        <f t="shared" si="0"/>
        <v>2580.5</v>
      </c>
      <c r="H11" s="435" t="s">
        <v>3608</v>
      </c>
      <c r="I11" s="436">
        <f t="shared" si="1"/>
        <v>2620</v>
      </c>
      <c r="J11" s="437" t="str">
        <f t="shared" si="2"/>
        <v>左侧</v>
      </c>
      <c r="K11" s="438" t="str">
        <f t="shared" si="3"/>
        <v>II-1</v>
      </c>
      <c r="L11" s="429" t="s">
        <v>3607</v>
      </c>
      <c r="M11" s="439">
        <f t="shared" si="4"/>
        <v>39.5</v>
      </c>
      <c r="N11" s="440"/>
      <c r="O11" s="440" t="str">
        <f t="shared" si="6"/>
        <v/>
      </c>
      <c r="P11" s="440"/>
      <c r="Q11" s="440">
        <f t="shared" si="7"/>
        <v>29.625</v>
      </c>
      <c r="R11" s="441"/>
      <c r="S11" s="441"/>
      <c r="T11" s="441" t="str">
        <f t="shared" si="8"/>
        <v/>
      </c>
      <c r="U11" s="441" t="str">
        <f t="shared" si="9"/>
        <v/>
      </c>
      <c r="V11" s="441"/>
      <c r="W11" s="442" t="str">
        <f t="shared" si="10"/>
        <v/>
      </c>
      <c r="X11" s="441"/>
      <c r="Y11" s="441"/>
      <c r="Z11" s="442" t="str">
        <f t="shared" si="5"/>
        <v/>
      </c>
      <c r="AA11" s="442"/>
      <c r="AB11" s="442"/>
      <c r="AC11" s="442"/>
      <c r="AD11" s="433"/>
      <c r="AG11" s="443"/>
    </row>
    <row r="12" spans="1:42" s="410" customFormat="1" ht="20.100000000000001" customHeight="1">
      <c r="A12" s="409">
        <v>2620</v>
      </c>
      <c r="B12" s="409">
        <v>2687.5</v>
      </c>
      <c r="C12" s="409">
        <v>0.86</v>
      </c>
      <c r="D12" s="409" t="s">
        <v>3605</v>
      </c>
      <c r="E12" s="409"/>
      <c r="F12" s="409"/>
      <c r="G12" s="434">
        <f t="shared" si="0"/>
        <v>2620</v>
      </c>
      <c r="H12" s="435" t="s">
        <v>3608</v>
      </c>
      <c r="I12" s="436">
        <f t="shared" si="1"/>
        <v>2687.5</v>
      </c>
      <c r="J12" s="437" t="str">
        <f t="shared" si="2"/>
        <v>左侧</v>
      </c>
      <c r="K12" s="438" t="str">
        <f t="shared" si="3"/>
        <v>I-1</v>
      </c>
      <c r="L12" s="429" t="s">
        <v>3607</v>
      </c>
      <c r="M12" s="439">
        <f t="shared" si="4"/>
        <v>67.5</v>
      </c>
      <c r="N12" s="440"/>
      <c r="O12" s="440">
        <f t="shared" si="6"/>
        <v>5.7375000000000007</v>
      </c>
      <c r="P12" s="440"/>
      <c r="Q12" s="440">
        <f t="shared" si="7"/>
        <v>54.944999999999993</v>
      </c>
      <c r="R12" s="441"/>
      <c r="S12" s="441"/>
      <c r="T12" s="441">
        <f t="shared" si="8"/>
        <v>26.324999999999999</v>
      </c>
      <c r="U12" s="441">
        <f t="shared" si="9"/>
        <v>67.5</v>
      </c>
      <c r="V12" s="441"/>
      <c r="W12" s="442">
        <f t="shared" si="10"/>
        <v>74.25</v>
      </c>
      <c r="X12" s="441"/>
      <c r="Y12" s="441"/>
      <c r="Z12" s="442">
        <f t="shared" si="5"/>
        <v>1369.6424999999999</v>
      </c>
      <c r="AA12" s="442"/>
      <c r="AB12" s="442"/>
      <c r="AC12" s="442"/>
      <c r="AD12" s="433"/>
      <c r="AG12" s="443"/>
    </row>
    <row r="13" spans="1:42" s="410" customFormat="1" ht="20.100000000000001" customHeight="1">
      <c r="A13" s="409">
        <v>2687.5</v>
      </c>
      <c r="B13" s="409">
        <v>2700</v>
      </c>
      <c r="C13" s="409" t="s">
        <v>3604</v>
      </c>
      <c r="D13" s="409" t="s">
        <v>3605</v>
      </c>
      <c r="E13" s="409"/>
      <c r="F13" s="409"/>
      <c r="G13" s="434">
        <f t="shared" si="0"/>
        <v>2687.5</v>
      </c>
      <c r="H13" s="435" t="s">
        <v>3608</v>
      </c>
      <c r="I13" s="436">
        <f t="shared" si="1"/>
        <v>2700</v>
      </c>
      <c r="J13" s="437" t="str">
        <f t="shared" si="2"/>
        <v>左侧</v>
      </c>
      <c r="K13" s="438" t="str">
        <f t="shared" si="3"/>
        <v>II-1</v>
      </c>
      <c r="L13" s="429" t="s">
        <v>3607</v>
      </c>
      <c r="M13" s="439">
        <f t="shared" si="4"/>
        <v>12.5</v>
      </c>
      <c r="N13" s="440"/>
      <c r="O13" s="440" t="str">
        <f t="shared" si="6"/>
        <v/>
      </c>
      <c r="P13" s="440"/>
      <c r="Q13" s="440">
        <f t="shared" si="7"/>
        <v>9.375</v>
      </c>
      <c r="R13" s="441"/>
      <c r="S13" s="441"/>
      <c r="T13" s="441" t="str">
        <f t="shared" si="8"/>
        <v/>
      </c>
      <c r="U13" s="441" t="str">
        <f t="shared" si="9"/>
        <v/>
      </c>
      <c r="V13" s="441"/>
      <c r="W13" s="442" t="str">
        <f t="shared" si="10"/>
        <v/>
      </c>
      <c r="X13" s="441"/>
      <c r="Y13" s="441"/>
      <c r="Z13" s="442" t="str">
        <f t="shared" si="5"/>
        <v/>
      </c>
      <c r="AA13" s="442"/>
      <c r="AB13" s="442"/>
      <c r="AC13" s="442"/>
      <c r="AD13" s="433"/>
      <c r="AG13" s="443"/>
    </row>
    <row r="14" spans="1:42" s="410" customFormat="1" ht="20.100000000000001" customHeight="1">
      <c r="A14" s="409">
        <v>3350</v>
      </c>
      <c r="B14" s="409">
        <v>3810</v>
      </c>
      <c r="C14" s="409">
        <v>0.86</v>
      </c>
      <c r="D14" s="409" t="s">
        <v>3605</v>
      </c>
      <c r="E14" s="409"/>
      <c r="F14" s="409"/>
      <c r="G14" s="434">
        <f t="shared" si="0"/>
        <v>3350</v>
      </c>
      <c r="H14" s="435" t="s">
        <v>3608</v>
      </c>
      <c r="I14" s="436">
        <f t="shared" si="1"/>
        <v>3810</v>
      </c>
      <c r="J14" s="437" t="str">
        <f t="shared" si="2"/>
        <v>左侧</v>
      </c>
      <c r="K14" s="438" t="str">
        <f t="shared" si="3"/>
        <v>I-1</v>
      </c>
      <c r="L14" s="429" t="s">
        <v>3607</v>
      </c>
      <c r="M14" s="439">
        <f t="shared" si="4"/>
        <v>460</v>
      </c>
      <c r="N14" s="440"/>
      <c r="O14" s="440">
        <f t="shared" si="6"/>
        <v>39.1</v>
      </c>
      <c r="P14" s="440"/>
      <c r="Q14" s="440">
        <f t="shared" si="7"/>
        <v>374.44</v>
      </c>
      <c r="R14" s="441"/>
      <c r="S14" s="441"/>
      <c r="T14" s="441">
        <f t="shared" si="8"/>
        <v>179.4</v>
      </c>
      <c r="U14" s="441">
        <f t="shared" si="9"/>
        <v>460</v>
      </c>
      <c r="V14" s="441"/>
      <c r="W14" s="442">
        <f t="shared" si="10"/>
        <v>506.00000000000006</v>
      </c>
      <c r="X14" s="441"/>
      <c r="Y14" s="441"/>
      <c r="Z14" s="442">
        <f t="shared" si="5"/>
        <v>9333.86</v>
      </c>
      <c r="AA14" s="442"/>
      <c r="AB14" s="442"/>
      <c r="AC14" s="442"/>
      <c r="AD14" s="433"/>
      <c r="AG14" s="443"/>
    </row>
    <row r="15" spans="1:42" s="410" customFormat="1" ht="20.100000000000001" customHeight="1">
      <c r="A15" s="409">
        <v>4084.38</v>
      </c>
      <c r="B15" s="409">
        <v>4130</v>
      </c>
      <c r="C15" s="409">
        <v>1.21</v>
      </c>
      <c r="D15" s="409" t="s">
        <v>3605</v>
      </c>
      <c r="E15" s="409"/>
      <c r="F15" s="409"/>
      <c r="G15" s="434">
        <f t="shared" si="0"/>
        <v>4084.38</v>
      </c>
      <c r="H15" s="435" t="s">
        <v>3608</v>
      </c>
      <c r="I15" s="436">
        <f t="shared" si="1"/>
        <v>4130</v>
      </c>
      <c r="J15" s="437" t="str">
        <f t="shared" si="2"/>
        <v>左侧</v>
      </c>
      <c r="K15" s="438" t="str">
        <f t="shared" si="3"/>
        <v>I-2</v>
      </c>
      <c r="L15" s="429" t="s">
        <v>3607</v>
      </c>
      <c r="M15" s="439">
        <f t="shared" si="4"/>
        <v>45.619999999999891</v>
      </c>
      <c r="N15" s="440"/>
      <c r="O15" s="440">
        <f t="shared" si="6"/>
        <v>3.877699999999991</v>
      </c>
      <c r="P15" s="440"/>
      <c r="Q15" s="440">
        <f t="shared" si="7"/>
        <v>46.714879999999887</v>
      </c>
      <c r="R15" s="441"/>
      <c r="S15" s="441"/>
      <c r="T15" s="441">
        <f t="shared" si="8"/>
        <v>17.791799999999959</v>
      </c>
      <c r="U15" s="441">
        <f t="shared" si="9"/>
        <v>45.619999999999891</v>
      </c>
      <c r="V15" s="441"/>
      <c r="W15" s="442">
        <f t="shared" si="10"/>
        <v>60.21839999999986</v>
      </c>
      <c r="X15" s="441"/>
      <c r="Y15" s="441"/>
      <c r="Z15" s="442">
        <f t="shared" si="5"/>
        <v>925.67541999999776</v>
      </c>
      <c r="AA15" s="442"/>
      <c r="AB15" s="442"/>
      <c r="AC15" s="442"/>
      <c r="AD15" s="433"/>
      <c r="AG15" s="443"/>
    </row>
    <row r="16" spans="1:42" s="410" customFormat="1" ht="20.100000000000001" customHeight="1">
      <c r="A16" s="409">
        <v>4568</v>
      </c>
      <c r="B16" s="409">
        <v>4590</v>
      </c>
      <c r="C16" s="409">
        <v>0.86</v>
      </c>
      <c r="D16" s="409" t="s">
        <v>3605</v>
      </c>
      <c r="E16" s="409"/>
      <c r="F16" s="409"/>
      <c r="G16" s="434">
        <f t="shared" si="0"/>
        <v>4568</v>
      </c>
      <c r="H16" s="435" t="s">
        <v>3608</v>
      </c>
      <c r="I16" s="436">
        <f t="shared" si="1"/>
        <v>4590</v>
      </c>
      <c r="J16" s="437" t="str">
        <f t="shared" si="2"/>
        <v>左侧</v>
      </c>
      <c r="K16" s="438" t="str">
        <f t="shared" si="3"/>
        <v>I-1</v>
      </c>
      <c r="L16" s="429" t="s">
        <v>3607</v>
      </c>
      <c r="M16" s="439">
        <f t="shared" si="4"/>
        <v>22</v>
      </c>
      <c r="N16" s="440"/>
      <c r="O16" s="440">
        <f t="shared" si="6"/>
        <v>1.87</v>
      </c>
      <c r="P16" s="440"/>
      <c r="Q16" s="440">
        <f t="shared" si="7"/>
        <v>17.907999999999998</v>
      </c>
      <c r="R16" s="441"/>
      <c r="S16" s="441"/>
      <c r="T16" s="441">
        <f t="shared" si="8"/>
        <v>8.58</v>
      </c>
      <c r="U16" s="441">
        <f t="shared" si="9"/>
        <v>22</v>
      </c>
      <c r="V16" s="441"/>
      <c r="W16" s="442">
        <f t="shared" si="10"/>
        <v>24.200000000000003</v>
      </c>
      <c r="X16" s="441"/>
      <c r="Y16" s="441"/>
      <c r="Z16" s="442">
        <f t="shared" si="5"/>
        <v>446.40199999999999</v>
      </c>
      <c r="AA16" s="442"/>
      <c r="AB16" s="442"/>
      <c r="AC16" s="442"/>
      <c r="AD16" s="433"/>
      <c r="AG16" s="443"/>
    </row>
    <row r="17" spans="1:33" s="410" customFormat="1" ht="20.100000000000001" customHeight="1">
      <c r="A17" s="409">
        <v>4590</v>
      </c>
      <c r="B17" s="409">
        <v>4620</v>
      </c>
      <c r="C17" s="409" t="s">
        <v>3604</v>
      </c>
      <c r="D17" s="409" t="s">
        <v>3605</v>
      </c>
      <c r="E17" s="409"/>
      <c r="F17" s="409"/>
      <c r="G17" s="434">
        <f t="shared" si="0"/>
        <v>4590</v>
      </c>
      <c r="H17" s="435" t="s">
        <v>3608</v>
      </c>
      <c r="I17" s="436">
        <f t="shared" si="1"/>
        <v>4620</v>
      </c>
      <c r="J17" s="437" t="str">
        <f t="shared" si="2"/>
        <v>左侧</v>
      </c>
      <c r="K17" s="438" t="str">
        <f t="shared" si="3"/>
        <v>II-1</v>
      </c>
      <c r="L17" s="429" t="s">
        <v>3607</v>
      </c>
      <c r="M17" s="439">
        <f t="shared" si="4"/>
        <v>30</v>
      </c>
      <c r="N17" s="440"/>
      <c r="O17" s="440" t="str">
        <f t="shared" si="6"/>
        <v/>
      </c>
      <c r="P17" s="440"/>
      <c r="Q17" s="440">
        <f t="shared" si="7"/>
        <v>22.5</v>
      </c>
      <c r="R17" s="441"/>
      <c r="S17" s="441"/>
      <c r="T17" s="441" t="str">
        <f t="shared" si="8"/>
        <v/>
      </c>
      <c r="U17" s="441" t="str">
        <f t="shared" si="9"/>
        <v/>
      </c>
      <c r="V17" s="441"/>
      <c r="W17" s="442" t="str">
        <f t="shared" si="10"/>
        <v/>
      </c>
      <c r="X17" s="441"/>
      <c r="Y17" s="441"/>
      <c r="Z17" s="442" t="str">
        <f t="shared" si="5"/>
        <v/>
      </c>
      <c r="AA17" s="442"/>
      <c r="AB17" s="442"/>
      <c r="AC17" s="442"/>
      <c r="AD17" s="433"/>
      <c r="AG17" s="443"/>
    </row>
    <row r="18" spans="1:33" s="410" customFormat="1" ht="20.100000000000001" customHeight="1">
      <c r="A18" s="409">
        <v>4740</v>
      </c>
      <c r="B18" s="409">
        <v>4850</v>
      </c>
      <c r="C18" s="409">
        <v>0.86</v>
      </c>
      <c r="D18" s="409" t="s">
        <v>3605</v>
      </c>
      <c r="E18" s="409"/>
      <c r="F18" s="409"/>
      <c r="G18" s="434">
        <f t="shared" si="0"/>
        <v>4740</v>
      </c>
      <c r="H18" s="435" t="s">
        <v>3608</v>
      </c>
      <c r="I18" s="436">
        <f t="shared" si="1"/>
        <v>4850</v>
      </c>
      <c r="J18" s="437" t="str">
        <f t="shared" si="2"/>
        <v>左侧</v>
      </c>
      <c r="K18" s="438" t="str">
        <f t="shared" si="3"/>
        <v>I-1</v>
      </c>
      <c r="L18" s="429" t="s">
        <v>3607</v>
      </c>
      <c r="M18" s="439">
        <f t="shared" si="4"/>
        <v>110</v>
      </c>
      <c r="N18" s="440"/>
      <c r="O18" s="440">
        <f t="shared" si="6"/>
        <v>9.3500000000000014</v>
      </c>
      <c r="P18" s="440"/>
      <c r="Q18" s="440">
        <f t="shared" si="7"/>
        <v>89.539999999999992</v>
      </c>
      <c r="R18" s="441"/>
      <c r="S18" s="441"/>
      <c r="T18" s="441">
        <f t="shared" si="8"/>
        <v>42.9</v>
      </c>
      <c r="U18" s="441">
        <f t="shared" si="9"/>
        <v>110</v>
      </c>
      <c r="V18" s="441"/>
      <c r="W18" s="442">
        <f t="shared" si="10"/>
        <v>121.00000000000001</v>
      </c>
      <c r="X18" s="441"/>
      <c r="Y18" s="441"/>
      <c r="Z18" s="442">
        <f t="shared" si="5"/>
        <v>2232.0100000000002</v>
      </c>
      <c r="AA18" s="442"/>
      <c r="AB18" s="442"/>
      <c r="AC18" s="442"/>
      <c r="AD18" s="433"/>
      <c r="AG18" s="443"/>
    </row>
    <row r="19" spans="1:33" s="410" customFormat="1" ht="20.100000000000001" customHeight="1">
      <c r="A19" s="409">
        <v>5162.5659999999998</v>
      </c>
      <c r="B19" s="409">
        <v>5272.45</v>
      </c>
      <c r="C19" s="409" t="s">
        <v>3604</v>
      </c>
      <c r="D19" s="409" t="s">
        <v>3605</v>
      </c>
      <c r="E19" s="409"/>
      <c r="F19" s="409"/>
      <c r="G19" s="434">
        <f t="shared" si="0"/>
        <v>5162.5659999999998</v>
      </c>
      <c r="H19" s="435" t="s">
        <v>3608</v>
      </c>
      <c r="I19" s="436">
        <f t="shared" si="1"/>
        <v>5272.45</v>
      </c>
      <c r="J19" s="437" t="str">
        <f t="shared" si="2"/>
        <v>左侧</v>
      </c>
      <c r="K19" s="438" t="str">
        <f t="shared" si="3"/>
        <v>II-1</v>
      </c>
      <c r="L19" s="429" t="s">
        <v>3609</v>
      </c>
      <c r="M19" s="439">
        <f t="shared" si="4"/>
        <v>109.88400000000001</v>
      </c>
      <c r="N19" s="440"/>
      <c r="O19" s="440" t="str">
        <f t="shared" si="6"/>
        <v/>
      </c>
      <c r="P19" s="440"/>
      <c r="Q19" s="440">
        <f t="shared" si="7"/>
        <v>82.413000000000011</v>
      </c>
      <c r="R19" s="441"/>
      <c r="S19" s="441"/>
      <c r="T19" s="441" t="str">
        <f t="shared" si="8"/>
        <v/>
      </c>
      <c r="U19" s="441" t="str">
        <f t="shared" si="9"/>
        <v/>
      </c>
      <c r="V19" s="441"/>
      <c r="W19" s="442" t="str">
        <f t="shared" si="10"/>
        <v/>
      </c>
      <c r="X19" s="441"/>
      <c r="Y19" s="441"/>
      <c r="Z19" s="442" t="str">
        <f t="shared" si="5"/>
        <v/>
      </c>
      <c r="AA19" s="442"/>
      <c r="AB19" s="442"/>
      <c r="AC19" s="442"/>
      <c r="AD19" s="433"/>
      <c r="AG19" s="443"/>
    </row>
    <row r="20" spans="1:33" s="410" customFormat="1" ht="20.100000000000001" customHeight="1">
      <c r="A20" s="409">
        <v>5272.45</v>
      </c>
      <c r="B20" s="409">
        <v>5485</v>
      </c>
      <c r="C20" s="409">
        <v>0.86</v>
      </c>
      <c r="D20" s="409" t="s">
        <v>3605</v>
      </c>
      <c r="E20" s="409"/>
      <c r="F20" s="409"/>
      <c r="G20" s="434">
        <f t="shared" si="0"/>
        <v>5272.45</v>
      </c>
      <c r="H20" s="435" t="s">
        <v>3610</v>
      </c>
      <c r="I20" s="436">
        <f t="shared" si="1"/>
        <v>5485</v>
      </c>
      <c r="J20" s="437" t="str">
        <f t="shared" si="2"/>
        <v>左侧</v>
      </c>
      <c r="K20" s="438" t="str">
        <f t="shared" si="3"/>
        <v>I-1</v>
      </c>
      <c r="L20" s="429" t="s">
        <v>3609</v>
      </c>
      <c r="M20" s="439">
        <f t="shared" si="4"/>
        <v>212.55000000000018</v>
      </c>
      <c r="N20" s="440"/>
      <c r="O20" s="440">
        <f t="shared" si="6"/>
        <v>18.066750000000017</v>
      </c>
      <c r="P20" s="440"/>
      <c r="Q20" s="440">
        <f t="shared" si="7"/>
        <v>173.01570000000012</v>
      </c>
      <c r="R20" s="441"/>
      <c r="S20" s="441"/>
      <c r="T20" s="441">
        <f t="shared" si="8"/>
        <v>82.894500000000079</v>
      </c>
      <c r="U20" s="441">
        <f t="shared" si="9"/>
        <v>212.55000000000018</v>
      </c>
      <c r="V20" s="441"/>
      <c r="W20" s="442">
        <f t="shared" si="10"/>
        <v>233.80500000000021</v>
      </c>
      <c r="X20" s="441"/>
      <c r="Y20" s="441"/>
      <c r="Z20" s="442">
        <f t="shared" si="5"/>
        <v>4312.8520500000041</v>
      </c>
      <c r="AA20" s="442"/>
      <c r="AB20" s="442"/>
      <c r="AC20" s="442"/>
      <c r="AD20" s="433"/>
      <c r="AG20" s="443"/>
    </row>
    <row r="21" spans="1:33" s="410" customFormat="1" ht="20.100000000000001" customHeight="1">
      <c r="A21" s="409">
        <v>5485</v>
      </c>
      <c r="B21" s="409">
        <v>5496</v>
      </c>
      <c r="C21" s="409" t="s">
        <v>3604</v>
      </c>
      <c r="D21" s="409" t="s">
        <v>3605</v>
      </c>
      <c r="E21" s="409"/>
      <c r="F21" s="409"/>
      <c r="G21" s="434">
        <f t="shared" si="0"/>
        <v>5485</v>
      </c>
      <c r="H21" s="435" t="s">
        <v>3610</v>
      </c>
      <c r="I21" s="436">
        <f t="shared" si="1"/>
        <v>5496</v>
      </c>
      <c r="J21" s="437" t="str">
        <f t="shared" si="2"/>
        <v>左侧</v>
      </c>
      <c r="K21" s="438" t="str">
        <f t="shared" si="3"/>
        <v>II-1</v>
      </c>
      <c r="L21" s="429" t="s">
        <v>3609</v>
      </c>
      <c r="M21" s="439">
        <f t="shared" si="4"/>
        <v>11</v>
      </c>
      <c r="N21" s="440"/>
      <c r="O21" s="440" t="str">
        <f t="shared" si="6"/>
        <v/>
      </c>
      <c r="P21" s="440"/>
      <c r="Q21" s="440">
        <f t="shared" si="7"/>
        <v>8.25</v>
      </c>
      <c r="R21" s="441"/>
      <c r="S21" s="441"/>
      <c r="T21" s="441" t="str">
        <f t="shared" si="8"/>
        <v/>
      </c>
      <c r="U21" s="441" t="str">
        <f t="shared" si="9"/>
        <v/>
      </c>
      <c r="V21" s="441"/>
      <c r="W21" s="442" t="str">
        <f t="shared" si="10"/>
        <v/>
      </c>
      <c r="X21" s="441"/>
      <c r="Y21" s="441"/>
      <c r="Z21" s="442" t="str">
        <f t="shared" si="5"/>
        <v/>
      </c>
      <c r="AA21" s="442"/>
      <c r="AB21" s="442"/>
      <c r="AC21" s="442"/>
      <c r="AD21" s="433"/>
      <c r="AG21" s="443"/>
    </row>
    <row r="22" spans="1:33" s="410" customFormat="1" ht="20.100000000000001" customHeight="1">
      <c r="A22" s="409">
        <v>6130.5</v>
      </c>
      <c r="B22" s="409">
        <v>6224.25</v>
      </c>
      <c r="C22" s="409">
        <v>0.86</v>
      </c>
      <c r="D22" s="409" t="s">
        <v>3605</v>
      </c>
      <c r="E22" s="409"/>
      <c r="F22" s="409"/>
      <c r="G22" s="434">
        <f t="shared" si="0"/>
        <v>6130.5</v>
      </c>
      <c r="H22" s="435" t="s">
        <v>3610</v>
      </c>
      <c r="I22" s="436">
        <f t="shared" si="1"/>
        <v>6224.25</v>
      </c>
      <c r="J22" s="437" t="str">
        <f t="shared" si="2"/>
        <v>左侧</v>
      </c>
      <c r="K22" s="438" t="str">
        <f t="shared" si="3"/>
        <v>I-1</v>
      </c>
      <c r="L22" s="429" t="s">
        <v>3609</v>
      </c>
      <c r="M22" s="439">
        <f t="shared" si="4"/>
        <v>93.75</v>
      </c>
      <c r="N22" s="440"/>
      <c r="O22" s="440">
        <f t="shared" si="6"/>
        <v>7.9687500000000009</v>
      </c>
      <c r="P22" s="440"/>
      <c r="Q22" s="440">
        <f t="shared" si="7"/>
        <v>76.3125</v>
      </c>
      <c r="R22" s="441"/>
      <c r="S22" s="441"/>
      <c r="T22" s="441">
        <f t="shared" si="8"/>
        <v>36.5625</v>
      </c>
      <c r="U22" s="441">
        <f t="shared" si="9"/>
        <v>93.75</v>
      </c>
      <c r="V22" s="441"/>
      <c r="W22" s="442">
        <f t="shared" si="10"/>
        <v>103.12500000000001</v>
      </c>
      <c r="X22" s="441"/>
      <c r="Y22" s="441"/>
      <c r="Z22" s="442">
        <f t="shared" si="5"/>
        <v>1902.28125</v>
      </c>
      <c r="AA22" s="442"/>
      <c r="AB22" s="442"/>
      <c r="AC22" s="442"/>
      <c r="AD22" s="433"/>
      <c r="AG22" s="443"/>
    </row>
    <row r="23" spans="1:33" s="410" customFormat="1" ht="20.100000000000001" customHeight="1">
      <c r="A23" s="409">
        <v>6224.25</v>
      </c>
      <c r="B23" s="409">
        <v>6386.5</v>
      </c>
      <c r="C23" s="409" t="s">
        <v>3604</v>
      </c>
      <c r="D23" s="409" t="s">
        <v>3605</v>
      </c>
      <c r="E23" s="409"/>
      <c r="F23" s="409"/>
      <c r="G23" s="434">
        <f t="shared" si="0"/>
        <v>6224.25</v>
      </c>
      <c r="H23" s="435" t="s">
        <v>3610</v>
      </c>
      <c r="I23" s="436">
        <f t="shared" si="1"/>
        <v>6386.5</v>
      </c>
      <c r="J23" s="437" t="str">
        <f t="shared" si="2"/>
        <v>左侧</v>
      </c>
      <c r="K23" s="438" t="str">
        <f t="shared" si="3"/>
        <v>II-1</v>
      </c>
      <c r="L23" s="429" t="s">
        <v>3609</v>
      </c>
      <c r="M23" s="439">
        <f t="shared" si="4"/>
        <v>162.25</v>
      </c>
      <c r="N23" s="440"/>
      <c r="O23" s="440" t="str">
        <f t="shared" si="6"/>
        <v/>
      </c>
      <c r="P23" s="440"/>
      <c r="Q23" s="440">
        <f t="shared" si="7"/>
        <v>121.6875</v>
      </c>
      <c r="R23" s="441"/>
      <c r="S23" s="441"/>
      <c r="T23" s="441" t="str">
        <f t="shared" si="8"/>
        <v/>
      </c>
      <c r="U23" s="441" t="str">
        <f t="shared" si="9"/>
        <v/>
      </c>
      <c r="V23" s="441"/>
      <c r="W23" s="442" t="str">
        <f t="shared" si="10"/>
        <v/>
      </c>
      <c r="X23" s="441"/>
      <c r="Y23" s="441"/>
      <c r="Z23" s="442" t="str">
        <f t="shared" si="5"/>
        <v/>
      </c>
      <c r="AA23" s="442"/>
      <c r="AB23" s="442"/>
      <c r="AC23" s="442"/>
      <c r="AD23" s="433"/>
      <c r="AG23" s="443"/>
    </row>
    <row r="24" spans="1:33" s="410" customFormat="1" ht="20.100000000000001" customHeight="1">
      <c r="A24" s="409">
        <v>6386.5</v>
      </c>
      <c r="B24" s="409">
        <v>6647.5</v>
      </c>
      <c r="C24" s="409">
        <v>0.86</v>
      </c>
      <c r="D24" s="409" t="s">
        <v>3605</v>
      </c>
      <c r="E24" s="409"/>
      <c r="F24" s="409"/>
      <c r="G24" s="434">
        <f t="shared" si="0"/>
        <v>6386.5</v>
      </c>
      <c r="H24" s="435" t="s">
        <v>3610</v>
      </c>
      <c r="I24" s="436">
        <f t="shared" si="1"/>
        <v>6647.5</v>
      </c>
      <c r="J24" s="437" t="str">
        <f t="shared" si="2"/>
        <v>左侧</v>
      </c>
      <c r="K24" s="438" t="str">
        <f t="shared" si="3"/>
        <v>I-1</v>
      </c>
      <c r="L24" s="429" t="s">
        <v>3609</v>
      </c>
      <c r="M24" s="439">
        <f t="shared" si="4"/>
        <v>261</v>
      </c>
      <c r="N24" s="440"/>
      <c r="O24" s="440">
        <f t="shared" si="6"/>
        <v>22.185000000000002</v>
      </c>
      <c r="P24" s="440"/>
      <c r="Q24" s="440">
        <f t="shared" si="7"/>
        <v>212.45399999999998</v>
      </c>
      <c r="R24" s="441"/>
      <c r="S24" s="441"/>
      <c r="T24" s="441">
        <f t="shared" si="8"/>
        <v>101.79</v>
      </c>
      <c r="U24" s="441">
        <f t="shared" si="9"/>
        <v>261</v>
      </c>
      <c r="V24" s="441"/>
      <c r="W24" s="442">
        <f t="shared" si="10"/>
        <v>287.10000000000002</v>
      </c>
      <c r="X24" s="441"/>
      <c r="Y24" s="441"/>
      <c r="Z24" s="442">
        <f t="shared" si="5"/>
        <v>5295.951</v>
      </c>
      <c r="AA24" s="442"/>
      <c r="AB24" s="442"/>
      <c r="AC24" s="442"/>
      <c r="AD24" s="433"/>
      <c r="AG24" s="443"/>
    </row>
    <row r="25" spans="1:33" s="410" customFormat="1" ht="20.100000000000001" customHeight="1">
      <c r="A25" s="409">
        <v>7170</v>
      </c>
      <c r="B25" s="409">
        <v>7190</v>
      </c>
      <c r="C25" s="409">
        <v>0.86</v>
      </c>
      <c r="D25" s="409" t="s">
        <v>3605</v>
      </c>
      <c r="E25" s="409"/>
      <c r="F25" s="409"/>
      <c r="G25" s="434">
        <f t="shared" si="0"/>
        <v>7170</v>
      </c>
      <c r="H25" s="435" t="s">
        <v>3610</v>
      </c>
      <c r="I25" s="436">
        <f t="shared" si="1"/>
        <v>7190</v>
      </c>
      <c r="J25" s="437" t="str">
        <f t="shared" si="2"/>
        <v>左侧</v>
      </c>
      <c r="K25" s="438" t="str">
        <f t="shared" si="3"/>
        <v>I-1</v>
      </c>
      <c r="L25" s="429" t="s">
        <v>3609</v>
      </c>
      <c r="M25" s="439">
        <f t="shared" si="4"/>
        <v>20</v>
      </c>
      <c r="N25" s="440"/>
      <c r="O25" s="440">
        <f t="shared" si="6"/>
        <v>1.7000000000000002</v>
      </c>
      <c r="P25" s="440"/>
      <c r="Q25" s="440">
        <f t="shared" si="7"/>
        <v>16.279999999999998</v>
      </c>
      <c r="R25" s="441"/>
      <c r="S25" s="441"/>
      <c r="T25" s="441">
        <f t="shared" si="8"/>
        <v>7.8000000000000007</v>
      </c>
      <c r="U25" s="441">
        <f t="shared" si="9"/>
        <v>20</v>
      </c>
      <c r="V25" s="441"/>
      <c r="W25" s="442">
        <f t="shared" si="10"/>
        <v>22</v>
      </c>
      <c r="X25" s="441"/>
      <c r="Y25" s="441"/>
      <c r="Z25" s="442">
        <f t="shared" si="5"/>
        <v>405.82</v>
      </c>
      <c r="AA25" s="442"/>
      <c r="AB25" s="442"/>
      <c r="AC25" s="442"/>
      <c r="AD25" s="433"/>
      <c r="AG25" s="443"/>
    </row>
    <row r="26" spans="1:33" s="410" customFormat="1" ht="20.100000000000001" customHeight="1">
      <c r="A26" s="409">
        <v>8480</v>
      </c>
      <c r="B26" s="409">
        <v>8541</v>
      </c>
      <c r="C26" s="409" t="s">
        <v>3604</v>
      </c>
      <c r="D26" s="409" t="s">
        <v>3605</v>
      </c>
      <c r="E26" s="409"/>
      <c r="F26" s="409"/>
      <c r="G26" s="434">
        <f t="shared" si="0"/>
        <v>8480</v>
      </c>
      <c r="H26" s="435" t="s">
        <v>3610</v>
      </c>
      <c r="I26" s="436">
        <f t="shared" si="1"/>
        <v>8541</v>
      </c>
      <c r="J26" s="437" t="str">
        <f t="shared" si="2"/>
        <v>左侧</v>
      </c>
      <c r="K26" s="438" t="str">
        <f t="shared" si="3"/>
        <v>II-1</v>
      </c>
      <c r="L26" s="429" t="s">
        <v>3609</v>
      </c>
      <c r="M26" s="439">
        <f t="shared" si="4"/>
        <v>61</v>
      </c>
      <c r="N26" s="440"/>
      <c r="O26" s="440" t="str">
        <f t="shared" si="6"/>
        <v/>
      </c>
      <c r="P26" s="440"/>
      <c r="Q26" s="440">
        <f t="shared" si="7"/>
        <v>45.75</v>
      </c>
      <c r="R26" s="441"/>
      <c r="S26" s="441"/>
      <c r="T26" s="441" t="str">
        <f t="shared" si="8"/>
        <v/>
      </c>
      <c r="U26" s="441" t="str">
        <f t="shared" si="9"/>
        <v/>
      </c>
      <c r="V26" s="441"/>
      <c r="W26" s="442" t="str">
        <f t="shared" si="10"/>
        <v/>
      </c>
      <c r="X26" s="441"/>
      <c r="Y26" s="441"/>
      <c r="Z26" s="442" t="str">
        <f t="shared" si="5"/>
        <v/>
      </c>
      <c r="AA26" s="442"/>
      <c r="AB26" s="442"/>
      <c r="AC26" s="442"/>
      <c r="AD26" s="433"/>
      <c r="AG26" s="443"/>
    </row>
    <row r="27" spans="1:33" s="410" customFormat="1" ht="20.100000000000001" customHeight="1">
      <c r="A27" s="409">
        <v>8541</v>
      </c>
      <c r="B27" s="409">
        <v>8644</v>
      </c>
      <c r="C27" s="409">
        <v>1.21</v>
      </c>
      <c r="D27" s="409" t="s">
        <v>3605</v>
      </c>
      <c r="E27" s="409"/>
      <c r="F27" s="409"/>
      <c r="G27" s="434">
        <f t="shared" si="0"/>
        <v>8541</v>
      </c>
      <c r="H27" s="435" t="s">
        <v>3610</v>
      </c>
      <c r="I27" s="436">
        <f t="shared" si="1"/>
        <v>8644</v>
      </c>
      <c r="J27" s="437" t="str">
        <f t="shared" si="2"/>
        <v>左侧</v>
      </c>
      <c r="K27" s="438" t="str">
        <f t="shared" si="3"/>
        <v>I-2</v>
      </c>
      <c r="L27" s="429" t="s">
        <v>3609</v>
      </c>
      <c r="M27" s="439">
        <f t="shared" si="4"/>
        <v>103</v>
      </c>
      <c r="N27" s="440"/>
      <c r="O27" s="440">
        <f t="shared" si="6"/>
        <v>8.7550000000000008</v>
      </c>
      <c r="P27" s="440"/>
      <c r="Q27" s="440">
        <f t="shared" si="7"/>
        <v>105.47200000000001</v>
      </c>
      <c r="R27" s="441"/>
      <c r="S27" s="441"/>
      <c r="T27" s="441">
        <f t="shared" si="8"/>
        <v>40.17</v>
      </c>
      <c r="U27" s="441">
        <f t="shared" si="9"/>
        <v>103</v>
      </c>
      <c r="V27" s="441"/>
      <c r="W27" s="442">
        <f t="shared" si="10"/>
        <v>135.96</v>
      </c>
      <c r="X27" s="441"/>
      <c r="Y27" s="441"/>
      <c r="Z27" s="442">
        <f t="shared" si="5"/>
        <v>2089.973</v>
      </c>
      <c r="AA27" s="442"/>
      <c r="AB27" s="442"/>
      <c r="AC27" s="442"/>
      <c r="AD27" s="433"/>
      <c r="AG27" s="443"/>
    </row>
    <row r="28" spans="1:33" s="410" customFormat="1" ht="20.100000000000001" customHeight="1">
      <c r="A28" s="409">
        <v>8644</v>
      </c>
      <c r="B28" s="409">
        <v>8726</v>
      </c>
      <c r="C28" s="409" t="s">
        <v>3604</v>
      </c>
      <c r="D28" s="409" t="s">
        <v>3605</v>
      </c>
      <c r="E28" s="409"/>
      <c r="F28" s="409"/>
      <c r="G28" s="434">
        <f t="shared" si="0"/>
        <v>8644</v>
      </c>
      <c r="H28" s="435" t="s">
        <v>3610</v>
      </c>
      <c r="I28" s="436">
        <v>8730</v>
      </c>
      <c r="J28" s="437" t="str">
        <f t="shared" si="2"/>
        <v>左侧</v>
      </c>
      <c r="K28" s="438" t="str">
        <f t="shared" si="3"/>
        <v>II-1</v>
      </c>
      <c r="L28" s="429" t="s">
        <v>3609</v>
      </c>
      <c r="M28" s="439">
        <f t="shared" si="4"/>
        <v>86</v>
      </c>
      <c r="N28" s="440"/>
      <c r="O28" s="440" t="str">
        <f t="shared" si="6"/>
        <v/>
      </c>
      <c r="P28" s="440"/>
      <c r="Q28" s="440">
        <f t="shared" si="7"/>
        <v>64.5</v>
      </c>
      <c r="R28" s="441"/>
      <c r="S28" s="441"/>
      <c r="T28" s="441" t="str">
        <f t="shared" si="8"/>
        <v/>
      </c>
      <c r="U28" s="441" t="str">
        <f t="shared" si="9"/>
        <v/>
      </c>
      <c r="V28" s="441"/>
      <c r="W28" s="442" t="str">
        <f t="shared" si="10"/>
        <v/>
      </c>
      <c r="X28" s="441"/>
      <c r="Y28" s="441"/>
      <c r="Z28" s="442" t="str">
        <f t="shared" si="5"/>
        <v/>
      </c>
      <c r="AA28" s="442"/>
      <c r="AB28" s="442"/>
      <c r="AC28" s="442"/>
      <c r="AD28" s="433"/>
      <c r="AG28" s="443"/>
    </row>
    <row r="29" spans="1:33" s="410" customFormat="1" ht="20.100000000000001" customHeight="1">
      <c r="A29" s="409">
        <v>8748</v>
      </c>
      <c r="B29" s="409">
        <v>8771</v>
      </c>
      <c r="C29" s="409" t="s">
        <v>3604</v>
      </c>
      <c r="D29" s="409" t="s">
        <v>3605</v>
      </c>
      <c r="E29" s="409"/>
      <c r="F29" s="409"/>
      <c r="G29" s="434">
        <v>8755</v>
      </c>
      <c r="H29" s="435" t="s">
        <v>3610</v>
      </c>
      <c r="I29" s="436">
        <f t="shared" si="1"/>
        <v>8771</v>
      </c>
      <c r="J29" s="437" t="str">
        <f t="shared" si="2"/>
        <v>左侧</v>
      </c>
      <c r="K29" s="438" t="str">
        <f t="shared" si="3"/>
        <v>II-1</v>
      </c>
      <c r="L29" s="429" t="s">
        <v>3609</v>
      </c>
      <c r="M29" s="439">
        <f t="shared" si="4"/>
        <v>16</v>
      </c>
      <c r="N29" s="440"/>
      <c r="O29" s="440" t="str">
        <f t="shared" si="6"/>
        <v/>
      </c>
      <c r="P29" s="440"/>
      <c r="Q29" s="440">
        <f t="shared" si="7"/>
        <v>12</v>
      </c>
      <c r="R29" s="441"/>
      <c r="S29" s="441"/>
      <c r="T29" s="441" t="str">
        <f t="shared" si="8"/>
        <v/>
      </c>
      <c r="U29" s="441" t="str">
        <f t="shared" si="9"/>
        <v/>
      </c>
      <c r="V29" s="441"/>
      <c r="W29" s="442" t="str">
        <f t="shared" si="10"/>
        <v/>
      </c>
      <c r="X29" s="441"/>
      <c r="Y29" s="441"/>
      <c r="Z29" s="442" t="str">
        <f t="shared" si="5"/>
        <v/>
      </c>
      <c r="AA29" s="442"/>
      <c r="AB29" s="442"/>
      <c r="AC29" s="442"/>
      <c r="AD29" s="433"/>
      <c r="AG29" s="443"/>
    </row>
    <row r="30" spans="1:33" s="410" customFormat="1" ht="20.100000000000001" customHeight="1">
      <c r="A30" s="409">
        <v>8771</v>
      </c>
      <c r="B30" s="409">
        <v>8828.5</v>
      </c>
      <c r="C30" s="409">
        <v>0.86</v>
      </c>
      <c r="D30" s="409" t="s">
        <v>3605</v>
      </c>
      <c r="E30" s="409"/>
      <c r="F30" s="409"/>
      <c r="G30" s="434">
        <f t="shared" si="0"/>
        <v>8771</v>
      </c>
      <c r="H30" s="435" t="s">
        <v>3610</v>
      </c>
      <c r="I30" s="436">
        <f t="shared" si="1"/>
        <v>8828.5</v>
      </c>
      <c r="J30" s="437" t="str">
        <f t="shared" si="2"/>
        <v>左侧</v>
      </c>
      <c r="K30" s="438" t="str">
        <f t="shared" si="3"/>
        <v>I-1</v>
      </c>
      <c r="L30" s="429" t="s">
        <v>3609</v>
      </c>
      <c r="M30" s="439">
        <f t="shared" si="4"/>
        <v>57.5</v>
      </c>
      <c r="N30" s="440"/>
      <c r="O30" s="440">
        <f t="shared" si="6"/>
        <v>4.8875000000000002</v>
      </c>
      <c r="P30" s="440"/>
      <c r="Q30" s="440">
        <f t="shared" si="7"/>
        <v>46.805</v>
      </c>
      <c r="R30" s="441"/>
      <c r="S30" s="441"/>
      <c r="T30" s="441">
        <f t="shared" si="8"/>
        <v>22.425000000000001</v>
      </c>
      <c r="U30" s="441">
        <f t="shared" si="9"/>
        <v>57.5</v>
      </c>
      <c r="V30" s="441"/>
      <c r="W30" s="442">
        <f t="shared" si="10"/>
        <v>63.250000000000007</v>
      </c>
      <c r="X30" s="441"/>
      <c r="Y30" s="441"/>
      <c r="Z30" s="442">
        <f t="shared" si="5"/>
        <v>1166.7325000000001</v>
      </c>
      <c r="AA30" s="442"/>
      <c r="AB30" s="442"/>
      <c r="AC30" s="442"/>
      <c r="AD30" s="433"/>
      <c r="AG30" s="443"/>
    </row>
    <row r="31" spans="1:33" s="410" customFormat="1" ht="20.100000000000001" customHeight="1">
      <c r="A31" s="409">
        <v>8828.5</v>
      </c>
      <c r="B31" s="409">
        <v>8852.5</v>
      </c>
      <c r="C31" s="409" t="s">
        <v>3604</v>
      </c>
      <c r="D31" s="409" t="s">
        <v>3605</v>
      </c>
      <c r="E31" s="409"/>
      <c r="F31" s="409"/>
      <c r="G31" s="434">
        <f t="shared" si="0"/>
        <v>8828.5</v>
      </c>
      <c r="H31" s="435" t="s">
        <v>3610</v>
      </c>
      <c r="I31" s="436">
        <v>8855</v>
      </c>
      <c r="J31" s="437" t="str">
        <f t="shared" si="2"/>
        <v>左侧</v>
      </c>
      <c r="K31" s="438" t="str">
        <f t="shared" si="3"/>
        <v>II-1</v>
      </c>
      <c r="L31" s="429" t="s">
        <v>3609</v>
      </c>
      <c r="M31" s="439">
        <f t="shared" si="4"/>
        <v>26.5</v>
      </c>
      <c r="N31" s="440"/>
      <c r="O31" s="440" t="str">
        <f t="shared" si="6"/>
        <v/>
      </c>
      <c r="P31" s="440"/>
      <c r="Q31" s="440">
        <f t="shared" si="7"/>
        <v>19.875</v>
      </c>
      <c r="R31" s="441"/>
      <c r="S31" s="441"/>
      <c r="T31" s="441" t="str">
        <f t="shared" si="8"/>
        <v/>
      </c>
      <c r="U31" s="441" t="str">
        <f t="shared" si="9"/>
        <v/>
      </c>
      <c r="V31" s="441"/>
      <c r="W31" s="442" t="str">
        <f t="shared" si="10"/>
        <v/>
      </c>
      <c r="X31" s="441"/>
      <c r="Y31" s="441"/>
      <c r="Z31" s="442" t="str">
        <f t="shared" si="5"/>
        <v/>
      </c>
      <c r="AA31" s="442"/>
      <c r="AB31" s="442"/>
      <c r="AC31" s="442"/>
      <c r="AD31" s="433"/>
      <c r="AG31" s="443"/>
    </row>
    <row r="32" spans="1:33" s="410" customFormat="1" ht="20.100000000000001" customHeight="1">
      <c r="A32" s="409">
        <v>8935.5</v>
      </c>
      <c r="B32" s="409">
        <v>9120</v>
      </c>
      <c r="C32" s="409" t="s">
        <v>3604</v>
      </c>
      <c r="D32" s="409" t="s">
        <v>3605</v>
      </c>
      <c r="E32" s="409"/>
      <c r="F32" s="409"/>
      <c r="G32" s="434">
        <f t="shared" si="0"/>
        <v>8935.5</v>
      </c>
      <c r="H32" s="435" t="s">
        <v>3610</v>
      </c>
      <c r="I32" s="436">
        <f t="shared" si="1"/>
        <v>9120</v>
      </c>
      <c r="J32" s="437" t="str">
        <f t="shared" si="2"/>
        <v>左侧</v>
      </c>
      <c r="K32" s="438" t="str">
        <f t="shared" si="3"/>
        <v>II-1</v>
      </c>
      <c r="L32" s="429" t="s">
        <v>3609</v>
      </c>
      <c r="M32" s="439">
        <f t="shared" si="4"/>
        <v>184.5</v>
      </c>
      <c r="N32" s="440"/>
      <c r="O32" s="440" t="str">
        <f t="shared" si="6"/>
        <v/>
      </c>
      <c r="P32" s="440"/>
      <c r="Q32" s="440">
        <f t="shared" si="7"/>
        <v>138.375</v>
      </c>
      <c r="R32" s="441"/>
      <c r="S32" s="441"/>
      <c r="T32" s="441" t="str">
        <f t="shared" si="8"/>
        <v/>
      </c>
      <c r="U32" s="441" t="str">
        <f t="shared" si="9"/>
        <v/>
      </c>
      <c r="V32" s="441"/>
      <c r="W32" s="442" t="str">
        <f t="shared" si="10"/>
        <v/>
      </c>
      <c r="X32" s="441"/>
      <c r="Y32" s="441"/>
      <c r="Z32" s="442" t="str">
        <f t="shared" si="5"/>
        <v/>
      </c>
      <c r="AA32" s="442"/>
      <c r="AB32" s="442"/>
      <c r="AC32" s="442"/>
      <c r="AD32" s="433"/>
      <c r="AG32" s="443"/>
    </row>
    <row r="33" spans="1:33" s="410" customFormat="1" ht="20.100000000000001" customHeight="1">
      <c r="A33" s="409">
        <v>9120</v>
      </c>
      <c r="B33" s="409">
        <v>9378</v>
      </c>
      <c r="C33" s="409">
        <v>0.86</v>
      </c>
      <c r="D33" s="409" t="s">
        <v>3605</v>
      </c>
      <c r="E33" s="409"/>
      <c r="F33" s="409"/>
      <c r="G33" s="434">
        <f t="shared" si="0"/>
        <v>9120</v>
      </c>
      <c r="H33" s="435" t="s">
        <v>3610</v>
      </c>
      <c r="I33" s="436">
        <f t="shared" si="1"/>
        <v>9378</v>
      </c>
      <c r="J33" s="437" t="str">
        <f t="shared" si="2"/>
        <v>左侧</v>
      </c>
      <c r="K33" s="438" t="str">
        <f t="shared" si="3"/>
        <v>I-1</v>
      </c>
      <c r="L33" s="429" t="s">
        <v>3609</v>
      </c>
      <c r="M33" s="439">
        <f t="shared" si="4"/>
        <v>258</v>
      </c>
      <c r="N33" s="440"/>
      <c r="O33" s="440">
        <f t="shared" si="6"/>
        <v>21.930000000000003</v>
      </c>
      <c r="P33" s="440"/>
      <c r="Q33" s="440">
        <f t="shared" si="7"/>
        <v>210.01199999999997</v>
      </c>
      <c r="R33" s="441"/>
      <c r="S33" s="441"/>
      <c r="T33" s="441">
        <f t="shared" si="8"/>
        <v>100.62</v>
      </c>
      <c r="U33" s="441">
        <f t="shared" si="9"/>
        <v>258</v>
      </c>
      <c r="V33" s="441"/>
      <c r="W33" s="442">
        <f t="shared" si="10"/>
        <v>283.8</v>
      </c>
      <c r="X33" s="441"/>
      <c r="Y33" s="441"/>
      <c r="Z33" s="442">
        <f t="shared" si="5"/>
        <v>5235.0780000000004</v>
      </c>
      <c r="AA33" s="442"/>
      <c r="AB33" s="442"/>
      <c r="AC33" s="442"/>
      <c r="AD33" s="433"/>
      <c r="AG33" s="443"/>
    </row>
    <row r="34" spans="1:33" s="410" customFormat="1" ht="20.100000000000001" customHeight="1">
      <c r="A34" s="409">
        <v>9925.5</v>
      </c>
      <c r="B34" s="409">
        <v>9980</v>
      </c>
      <c r="C34" s="409" t="s">
        <v>3604</v>
      </c>
      <c r="D34" s="409" t="s">
        <v>3605</v>
      </c>
      <c r="E34" s="409"/>
      <c r="F34" s="409"/>
      <c r="G34" s="434">
        <f t="shared" si="0"/>
        <v>9925.5</v>
      </c>
      <c r="H34" s="435" t="s">
        <v>3610</v>
      </c>
      <c r="I34" s="436">
        <f t="shared" si="1"/>
        <v>9980</v>
      </c>
      <c r="J34" s="437" t="str">
        <f t="shared" si="2"/>
        <v>左侧</v>
      </c>
      <c r="K34" s="438" t="str">
        <f t="shared" si="3"/>
        <v>II-1</v>
      </c>
      <c r="L34" s="429" t="s">
        <v>3609</v>
      </c>
      <c r="M34" s="439">
        <f t="shared" si="4"/>
        <v>54.5</v>
      </c>
      <c r="N34" s="440"/>
      <c r="O34" s="440" t="str">
        <f t="shared" si="6"/>
        <v/>
      </c>
      <c r="P34" s="440"/>
      <c r="Q34" s="440">
        <f t="shared" si="7"/>
        <v>40.875</v>
      </c>
      <c r="R34" s="441"/>
      <c r="S34" s="441"/>
      <c r="T34" s="441" t="str">
        <f t="shared" si="8"/>
        <v/>
      </c>
      <c r="U34" s="441" t="str">
        <f t="shared" si="9"/>
        <v/>
      </c>
      <c r="V34" s="441"/>
      <c r="W34" s="442" t="str">
        <f t="shared" si="10"/>
        <v/>
      </c>
      <c r="X34" s="441"/>
      <c r="Y34" s="441"/>
      <c r="Z34" s="442" t="str">
        <f t="shared" si="5"/>
        <v/>
      </c>
      <c r="AA34" s="442"/>
      <c r="AB34" s="442"/>
      <c r="AC34" s="442"/>
      <c r="AD34" s="433"/>
      <c r="AG34" s="443"/>
    </row>
    <row r="35" spans="1:33" s="410" customFormat="1" ht="20.100000000000001" customHeight="1">
      <c r="A35" s="409">
        <v>11283</v>
      </c>
      <c r="B35" s="409">
        <v>11500</v>
      </c>
      <c r="C35" s="409">
        <v>1.1599999999999999</v>
      </c>
      <c r="D35" s="409" t="s">
        <v>3605</v>
      </c>
      <c r="E35" s="409"/>
      <c r="F35" s="409"/>
      <c r="G35" s="434">
        <f t="shared" si="0"/>
        <v>11283</v>
      </c>
      <c r="H35" s="435" t="s">
        <v>3610</v>
      </c>
      <c r="I35" s="436">
        <f t="shared" si="1"/>
        <v>11500</v>
      </c>
      <c r="J35" s="437" t="str">
        <f t="shared" si="2"/>
        <v>左侧</v>
      </c>
      <c r="K35" s="438" t="str">
        <f t="shared" si="3"/>
        <v>I-1</v>
      </c>
      <c r="L35" s="429" t="s">
        <v>3609</v>
      </c>
      <c r="M35" s="439">
        <f t="shared" si="4"/>
        <v>217</v>
      </c>
      <c r="N35" s="440"/>
      <c r="O35" s="440">
        <f t="shared" si="6"/>
        <v>18.445</v>
      </c>
      <c r="P35" s="440"/>
      <c r="Q35" s="440">
        <f t="shared" si="7"/>
        <v>176.63799999999998</v>
      </c>
      <c r="R35" s="441"/>
      <c r="S35" s="441"/>
      <c r="T35" s="441">
        <f t="shared" si="8"/>
        <v>84.63000000000001</v>
      </c>
      <c r="U35" s="441">
        <f t="shared" si="9"/>
        <v>217</v>
      </c>
      <c r="V35" s="441"/>
      <c r="W35" s="442">
        <f t="shared" si="10"/>
        <v>238.70000000000002</v>
      </c>
      <c r="X35" s="441"/>
      <c r="Y35" s="441"/>
      <c r="Z35" s="442">
        <f t="shared" si="5"/>
        <v>4403.1469999999999</v>
      </c>
      <c r="AA35" s="442"/>
      <c r="AB35" s="442"/>
      <c r="AC35" s="442"/>
      <c r="AD35" s="433"/>
      <c r="AG35" s="443"/>
    </row>
    <row r="36" spans="1:33" s="410" customFormat="1" ht="20.100000000000001" customHeight="1">
      <c r="A36" s="409">
        <v>11500</v>
      </c>
      <c r="B36" s="409">
        <v>11525</v>
      </c>
      <c r="C36" s="409" t="s">
        <v>3604</v>
      </c>
      <c r="D36" s="409" t="s">
        <v>3605</v>
      </c>
      <c r="E36" s="409"/>
      <c r="F36" s="409"/>
      <c r="G36" s="434">
        <f t="shared" si="0"/>
        <v>11500</v>
      </c>
      <c r="H36" s="435" t="s">
        <v>3610</v>
      </c>
      <c r="I36" s="436">
        <f t="shared" si="1"/>
        <v>11525</v>
      </c>
      <c r="J36" s="437" t="str">
        <f t="shared" si="2"/>
        <v>左侧</v>
      </c>
      <c r="K36" s="438" t="str">
        <f t="shared" si="3"/>
        <v>II-1</v>
      </c>
      <c r="L36" s="429" t="s">
        <v>3609</v>
      </c>
      <c r="M36" s="439">
        <f t="shared" si="4"/>
        <v>25</v>
      </c>
      <c r="N36" s="440"/>
      <c r="O36" s="440" t="str">
        <f t="shared" si="6"/>
        <v/>
      </c>
      <c r="P36" s="440"/>
      <c r="Q36" s="440">
        <f t="shared" si="7"/>
        <v>18.75</v>
      </c>
      <c r="R36" s="441"/>
      <c r="S36" s="441"/>
      <c r="T36" s="441" t="str">
        <f t="shared" si="8"/>
        <v/>
      </c>
      <c r="U36" s="441" t="str">
        <f t="shared" si="9"/>
        <v/>
      </c>
      <c r="V36" s="441"/>
      <c r="W36" s="442" t="str">
        <f t="shared" si="10"/>
        <v/>
      </c>
      <c r="X36" s="441"/>
      <c r="Y36" s="441"/>
      <c r="Z36" s="442" t="str">
        <f t="shared" si="5"/>
        <v/>
      </c>
      <c r="AA36" s="442"/>
      <c r="AB36" s="442"/>
      <c r="AC36" s="442"/>
      <c r="AD36" s="433"/>
      <c r="AG36" s="443"/>
    </row>
    <row r="37" spans="1:33" s="410" customFormat="1" ht="20.100000000000001" customHeight="1">
      <c r="A37" s="409">
        <v>11525</v>
      </c>
      <c r="B37" s="409">
        <v>11535</v>
      </c>
      <c r="C37" s="409">
        <v>0.86</v>
      </c>
      <c r="D37" s="409" t="s">
        <v>3605</v>
      </c>
      <c r="E37" s="409"/>
      <c r="F37" s="409"/>
      <c r="G37" s="434">
        <f t="shared" si="0"/>
        <v>11525</v>
      </c>
      <c r="H37" s="435" t="s">
        <v>3610</v>
      </c>
      <c r="I37" s="436">
        <f t="shared" si="1"/>
        <v>11535</v>
      </c>
      <c r="J37" s="437" t="str">
        <f t="shared" si="2"/>
        <v>左侧</v>
      </c>
      <c r="K37" s="438" t="str">
        <f t="shared" si="3"/>
        <v>I-1</v>
      </c>
      <c r="L37" s="429" t="s">
        <v>3609</v>
      </c>
      <c r="M37" s="439">
        <f t="shared" si="4"/>
        <v>10</v>
      </c>
      <c r="N37" s="440"/>
      <c r="O37" s="440">
        <f t="shared" si="6"/>
        <v>0.85000000000000009</v>
      </c>
      <c r="P37" s="440"/>
      <c r="Q37" s="440">
        <f t="shared" si="7"/>
        <v>8.1399999999999988</v>
      </c>
      <c r="R37" s="441"/>
      <c r="S37" s="441"/>
      <c r="T37" s="441">
        <f t="shared" si="8"/>
        <v>3.9000000000000004</v>
      </c>
      <c r="U37" s="441">
        <f t="shared" si="9"/>
        <v>10</v>
      </c>
      <c r="V37" s="441"/>
      <c r="W37" s="442">
        <f t="shared" si="10"/>
        <v>11</v>
      </c>
      <c r="X37" s="441"/>
      <c r="Y37" s="441"/>
      <c r="Z37" s="442">
        <f t="shared" si="5"/>
        <v>202.91</v>
      </c>
      <c r="AA37" s="442"/>
      <c r="AB37" s="442"/>
      <c r="AC37" s="442"/>
      <c r="AD37" s="433"/>
      <c r="AG37" s="443"/>
    </row>
    <row r="38" spans="1:33" s="410" customFormat="1" ht="20.100000000000001" customHeight="1">
      <c r="A38" s="409">
        <v>13781</v>
      </c>
      <c r="B38" s="409">
        <v>13790</v>
      </c>
      <c r="C38" s="409">
        <v>0.86</v>
      </c>
      <c r="D38" s="409" t="s">
        <v>3605</v>
      </c>
      <c r="E38" s="409"/>
      <c r="F38" s="409"/>
      <c r="G38" s="434">
        <f t="shared" si="0"/>
        <v>13781</v>
      </c>
      <c r="H38" s="435" t="s">
        <v>3610</v>
      </c>
      <c r="I38" s="436">
        <f t="shared" si="1"/>
        <v>13790</v>
      </c>
      <c r="J38" s="437" t="str">
        <f t="shared" si="2"/>
        <v>左侧</v>
      </c>
      <c r="K38" s="438" t="str">
        <f t="shared" si="3"/>
        <v>I-1</v>
      </c>
      <c r="L38" s="429" t="s">
        <v>3609</v>
      </c>
      <c r="M38" s="439">
        <f t="shared" si="4"/>
        <v>9</v>
      </c>
      <c r="N38" s="440"/>
      <c r="O38" s="440">
        <f t="shared" si="6"/>
        <v>0.76500000000000001</v>
      </c>
      <c r="P38" s="440"/>
      <c r="Q38" s="440">
        <f t="shared" si="7"/>
        <v>7.3259999999999996</v>
      </c>
      <c r="R38" s="441"/>
      <c r="S38" s="441"/>
      <c r="T38" s="441">
        <f t="shared" si="8"/>
        <v>3.5100000000000002</v>
      </c>
      <c r="U38" s="441">
        <f t="shared" si="9"/>
        <v>9</v>
      </c>
      <c r="V38" s="441"/>
      <c r="W38" s="442">
        <f t="shared" si="10"/>
        <v>9.9</v>
      </c>
      <c r="X38" s="441"/>
      <c r="Y38" s="441"/>
      <c r="Z38" s="442">
        <f t="shared" si="5"/>
        <v>182.619</v>
      </c>
      <c r="AA38" s="442"/>
      <c r="AB38" s="442"/>
      <c r="AC38" s="442"/>
      <c r="AD38" s="433"/>
      <c r="AG38" s="443"/>
    </row>
    <row r="39" spans="1:33" s="410" customFormat="1" ht="20.100000000000001" customHeight="1">
      <c r="A39" s="409">
        <v>13790</v>
      </c>
      <c r="B39" s="409">
        <v>13897</v>
      </c>
      <c r="C39" s="409">
        <v>1.1599999999999999</v>
      </c>
      <c r="D39" s="409" t="s">
        <v>3605</v>
      </c>
      <c r="E39" s="409"/>
      <c r="F39" s="409"/>
      <c r="G39" s="434">
        <f t="shared" si="0"/>
        <v>13790</v>
      </c>
      <c r="H39" s="435" t="s">
        <v>3610</v>
      </c>
      <c r="I39" s="436">
        <f t="shared" si="1"/>
        <v>13897</v>
      </c>
      <c r="J39" s="437" t="str">
        <f t="shared" si="2"/>
        <v>左侧</v>
      </c>
      <c r="K39" s="438" t="str">
        <f t="shared" si="3"/>
        <v>I-1</v>
      </c>
      <c r="L39" s="429" t="s">
        <v>3609</v>
      </c>
      <c r="M39" s="439">
        <f t="shared" si="4"/>
        <v>107</v>
      </c>
      <c r="N39" s="440"/>
      <c r="O39" s="440">
        <f t="shared" si="6"/>
        <v>9.0950000000000006</v>
      </c>
      <c r="P39" s="440"/>
      <c r="Q39" s="440">
        <f t="shared" si="7"/>
        <v>87.097999999999999</v>
      </c>
      <c r="R39" s="441"/>
      <c r="S39" s="441"/>
      <c r="T39" s="441">
        <f t="shared" si="8"/>
        <v>41.730000000000004</v>
      </c>
      <c r="U39" s="441">
        <f t="shared" si="9"/>
        <v>107</v>
      </c>
      <c r="V39" s="441"/>
      <c r="W39" s="442">
        <f t="shared" si="10"/>
        <v>117.7</v>
      </c>
      <c r="X39" s="441"/>
      <c r="Y39" s="441"/>
      <c r="Z39" s="442">
        <f t="shared" si="5"/>
        <v>2171.1370000000002</v>
      </c>
      <c r="AA39" s="442"/>
      <c r="AB39" s="442"/>
      <c r="AC39" s="442"/>
      <c r="AD39" s="433"/>
      <c r="AG39" s="443"/>
    </row>
    <row r="40" spans="1:33" s="410" customFormat="1" ht="20.100000000000001" customHeight="1">
      <c r="A40" s="409">
        <v>14400</v>
      </c>
      <c r="B40" s="409">
        <v>14425</v>
      </c>
      <c r="C40" s="409">
        <v>0.86</v>
      </c>
      <c r="D40" s="409" t="s">
        <v>3605</v>
      </c>
      <c r="E40" s="409"/>
      <c r="F40" s="409"/>
      <c r="G40" s="434">
        <f t="shared" si="0"/>
        <v>14400</v>
      </c>
      <c r="H40" s="435" t="s">
        <v>3610</v>
      </c>
      <c r="I40" s="436">
        <f t="shared" si="1"/>
        <v>14425</v>
      </c>
      <c r="J40" s="437" t="str">
        <f t="shared" si="2"/>
        <v>左侧</v>
      </c>
      <c r="K40" s="438" t="str">
        <f t="shared" si="3"/>
        <v>I-1</v>
      </c>
      <c r="L40" s="429" t="s">
        <v>3609</v>
      </c>
      <c r="M40" s="439">
        <f t="shared" si="4"/>
        <v>25</v>
      </c>
      <c r="N40" s="440"/>
      <c r="O40" s="440">
        <f t="shared" si="6"/>
        <v>2.125</v>
      </c>
      <c r="P40" s="440"/>
      <c r="Q40" s="440">
        <f t="shared" si="7"/>
        <v>20.349999999999998</v>
      </c>
      <c r="R40" s="441"/>
      <c r="S40" s="441"/>
      <c r="T40" s="441">
        <f t="shared" si="8"/>
        <v>9.75</v>
      </c>
      <c r="U40" s="441">
        <f t="shared" si="9"/>
        <v>25</v>
      </c>
      <c r="V40" s="441"/>
      <c r="W40" s="442">
        <f t="shared" si="10"/>
        <v>27.500000000000004</v>
      </c>
      <c r="X40" s="441"/>
      <c r="Y40" s="441"/>
      <c r="Z40" s="442">
        <f t="shared" si="5"/>
        <v>507.27500000000003</v>
      </c>
      <c r="AA40" s="442"/>
      <c r="AB40" s="442"/>
      <c r="AC40" s="442"/>
      <c r="AD40" s="433"/>
      <c r="AG40" s="443"/>
    </row>
    <row r="41" spans="1:33" s="410" customFormat="1" ht="20.100000000000001" customHeight="1">
      <c r="A41" s="409">
        <v>14445</v>
      </c>
      <c r="B41" s="409">
        <v>14701.5</v>
      </c>
      <c r="C41" s="409">
        <v>1.21</v>
      </c>
      <c r="D41" s="409" t="s">
        <v>3605</v>
      </c>
      <c r="E41" s="409"/>
      <c r="F41" s="409"/>
      <c r="G41" s="434">
        <f t="shared" si="0"/>
        <v>14445</v>
      </c>
      <c r="H41" s="435" t="s">
        <v>3610</v>
      </c>
      <c r="I41" s="436">
        <f t="shared" si="1"/>
        <v>14701.5</v>
      </c>
      <c r="J41" s="437" t="str">
        <f t="shared" si="2"/>
        <v>左侧</v>
      </c>
      <c r="K41" s="438" t="str">
        <f t="shared" si="3"/>
        <v>I-2</v>
      </c>
      <c r="L41" s="429" t="s">
        <v>3609</v>
      </c>
      <c r="M41" s="439">
        <f t="shared" si="4"/>
        <v>256.5</v>
      </c>
      <c r="N41" s="440"/>
      <c r="O41" s="440">
        <f t="shared" si="6"/>
        <v>21.802500000000002</v>
      </c>
      <c r="P41" s="440"/>
      <c r="Q41" s="440">
        <f t="shared" si="7"/>
        <v>262.65600000000001</v>
      </c>
      <c r="R41" s="441"/>
      <c r="S41" s="441"/>
      <c r="T41" s="441">
        <f t="shared" si="8"/>
        <v>100.035</v>
      </c>
      <c r="U41" s="441">
        <f t="shared" si="9"/>
        <v>256.5</v>
      </c>
      <c r="V41" s="441"/>
      <c r="W41" s="442">
        <f t="shared" si="10"/>
        <v>338.58000000000004</v>
      </c>
      <c r="X41" s="441"/>
      <c r="Y41" s="441"/>
      <c r="Z41" s="442">
        <f t="shared" si="5"/>
        <v>5204.6414999999997</v>
      </c>
      <c r="AA41" s="442"/>
      <c r="AB41" s="442"/>
      <c r="AC41" s="442"/>
      <c r="AD41" s="433"/>
      <c r="AG41" s="443"/>
    </row>
    <row r="42" spans="1:33" s="410" customFormat="1" ht="20.100000000000001" customHeight="1">
      <c r="A42" s="409">
        <v>14701.5</v>
      </c>
      <c r="B42" s="409">
        <v>14745.25</v>
      </c>
      <c r="C42" s="409" t="s">
        <v>3604</v>
      </c>
      <c r="D42" s="409" t="s">
        <v>3605</v>
      </c>
      <c r="E42" s="409"/>
      <c r="F42" s="409"/>
      <c r="G42" s="434">
        <f t="shared" si="0"/>
        <v>14701.5</v>
      </c>
      <c r="H42" s="435" t="s">
        <v>3610</v>
      </c>
      <c r="I42" s="436">
        <f t="shared" si="1"/>
        <v>14745.25</v>
      </c>
      <c r="J42" s="437" t="str">
        <f t="shared" si="2"/>
        <v>左侧</v>
      </c>
      <c r="K42" s="438" t="str">
        <f t="shared" si="3"/>
        <v>II-1</v>
      </c>
      <c r="L42" s="429" t="s">
        <v>3609</v>
      </c>
      <c r="M42" s="439">
        <f t="shared" si="4"/>
        <v>43.75</v>
      </c>
      <c r="N42" s="440"/>
      <c r="O42" s="440" t="str">
        <f t="shared" si="6"/>
        <v/>
      </c>
      <c r="P42" s="440"/>
      <c r="Q42" s="440">
        <f t="shared" si="7"/>
        <v>32.8125</v>
      </c>
      <c r="R42" s="441"/>
      <c r="S42" s="441"/>
      <c r="T42" s="441" t="str">
        <f t="shared" si="8"/>
        <v/>
      </c>
      <c r="U42" s="441" t="str">
        <f t="shared" si="9"/>
        <v/>
      </c>
      <c r="V42" s="441"/>
      <c r="W42" s="442" t="str">
        <f t="shared" si="10"/>
        <v/>
      </c>
      <c r="X42" s="441"/>
      <c r="Y42" s="441"/>
      <c r="Z42" s="442" t="str">
        <f t="shared" si="5"/>
        <v/>
      </c>
      <c r="AA42" s="442"/>
      <c r="AB42" s="442"/>
      <c r="AC42" s="442"/>
      <c r="AD42" s="433"/>
      <c r="AG42" s="443"/>
    </row>
    <row r="43" spans="1:33" s="410" customFormat="1" ht="20.100000000000001" customHeight="1">
      <c r="A43" s="409">
        <v>14745.25</v>
      </c>
      <c r="B43" s="409">
        <v>14765.6</v>
      </c>
      <c r="C43" s="409">
        <v>0.86</v>
      </c>
      <c r="D43" s="409" t="s">
        <v>3605</v>
      </c>
      <c r="E43" s="409"/>
      <c r="F43" s="409"/>
      <c r="G43" s="434">
        <f t="shared" si="0"/>
        <v>14745.25</v>
      </c>
      <c r="H43" s="435" t="s">
        <v>3610</v>
      </c>
      <c r="I43" s="436">
        <f t="shared" si="1"/>
        <v>14765.6</v>
      </c>
      <c r="J43" s="437" t="str">
        <f t="shared" si="2"/>
        <v>左侧</v>
      </c>
      <c r="K43" s="438" t="str">
        <f t="shared" si="3"/>
        <v>I-1</v>
      </c>
      <c r="L43" s="429" t="s">
        <v>3609</v>
      </c>
      <c r="M43" s="439">
        <f t="shared" si="4"/>
        <v>20.350000000000364</v>
      </c>
      <c r="N43" s="440"/>
      <c r="O43" s="440">
        <f t="shared" si="6"/>
        <v>1.729750000000031</v>
      </c>
      <c r="P43" s="440"/>
      <c r="Q43" s="440">
        <f t="shared" si="7"/>
        <v>16.564900000000296</v>
      </c>
      <c r="R43" s="441"/>
      <c r="S43" s="441"/>
      <c r="T43" s="441">
        <f t="shared" si="8"/>
        <v>7.9365000000001418</v>
      </c>
      <c r="U43" s="441">
        <f t="shared" si="9"/>
        <v>20.350000000000364</v>
      </c>
      <c r="V43" s="441"/>
      <c r="W43" s="442">
        <f t="shared" si="10"/>
        <v>22.385000000000403</v>
      </c>
      <c r="X43" s="441"/>
      <c r="Y43" s="441"/>
      <c r="Z43" s="442">
        <f t="shared" si="5"/>
        <v>412.9218500000074</v>
      </c>
      <c r="AA43" s="442"/>
      <c r="AB43" s="442"/>
      <c r="AC43" s="442"/>
      <c r="AD43" s="433"/>
      <c r="AG43" s="443"/>
    </row>
    <row r="44" spans="1:33" s="410" customFormat="1" ht="20.100000000000001" customHeight="1">
      <c r="A44" s="409">
        <v>14765.6</v>
      </c>
      <c r="B44" s="409">
        <v>14940.5</v>
      </c>
      <c r="C44" s="409" t="s">
        <v>3604</v>
      </c>
      <c r="D44" s="409" t="s">
        <v>3605</v>
      </c>
      <c r="E44" s="409"/>
      <c r="F44" s="409"/>
      <c r="G44" s="434">
        <f t="shared" si="0"/>
        <v>14765.6</v>
      </c>
      <c r="H44" s="435" t="s">
        <v>3610</v>
      </c>
      <c r="I44" s="436">
        <v>14935</v>
      </c>
      <c r="J44" s="437" t="str">
        <f t="shared" si="2"/>
        <v>左侧</v>
      </c>
      <c r="K44" s="438" t="str">
        <f t="shared" si="3"/>
        <v>II-1</v>
      </c>
      <c r="L44" s="429" t="s">
        <v>3609</v>
      </c>
      <c r="M44" s="439">
        <f t="shared" si="4"/>
        <v>169.39999999999964</v>
      </c>
      <c r="N44" s="440"/>
      <c r="O44" s="440" t="str">
        <f t="shared" si="6"/>
        <v/>
      </c>
      <c r="P44" s="440"/>
      <c r="Q44" s="440">
        <f t="shared" si="7"/>
        <v>127.04999999999973</v>
      </c>
      <c r="R44" s="441"/>
      <c r="S44" s="441"/>
      <c r="T44" s="441" t="str">
        <f t="shared" si="8"/>
        <v/>
      </c>
      <c r="U44" s="441" t="str">
        <f t="shared" si="9"/>
        <v/>
      </c>
      <c r="V44" s="441"/>
      <c r="W44" s="442" t="str">
        <f t="shared" si="10"/>
        <v/>
      </c>
      <c r="X44" s="441"/>
      <c r="Y44" s="441"/>
      <c r="Z44" s="442" t="str">
        <f t="shared" si="5"/>
        <v/>
      </c>
      <c r="AA44" s="442"/>
      <c r="AB44" s="442"/>
      <c r="AC44" s="442"/>
      <c r="AD44" s="433"/>
      <c r="AG44" s="443"/>
    </row>
    <row r="45" spans="1:33" s="410" customFormat="1" ht="20.100000000000001" customHeight="1">
      <c r="A45" s="409">
        <v>15293</v>
      </c>
      <c r="B45" s="409">
        <v>15392</v>
      </c>
      <c r="C45" s="409">
        <v>1.21</v>
      </c>
      <c r="D45" s="409" t="s">
        <v>3605</v>
      </c>
      <c r="E45" s="409"/>
      <c r="F45" s="409"/>
      <c r="G45" s="434">
        <v>15300</v>
      </c>
      <c r="H45" s="435" t="s">
        <v>3610</v>
      </c>
      <c r="I45" s="436">
        <f t="shared" si="1"/>
        <v>15392</v>
      </c>
      <c r="J45" s="437" t="str">
        <f t="shared" si="2"/>
        <v>左侧</v>
      </c>
      <c r="K45" s="438" t="str">
        <f t="shared" si="3"/>
        <v>I-2</v>
      </c>
      <c r="L45" s="429" t="s">
        <v>3609</v>
      </c>
      <c r="M45" s="439">
        <f t="shared" si="4"/>
        <v>92</v>
      </c>
      <c r="N45" s="440"/>
      <c r="O45" s="440">
        <f t="shared" si="6"/>
        <v>7.82</v>
      </c>
      <c r="P45" s="440"/>
      <c r="Q45" s="440">
        <f t="shared" si="7"/>
        <v>94.207999999999998</v>
      </c>
      <c r="R45" s="441"/>
      <c r="S45" s="441"/>
      <c r="T45" s="441">
        <f t="shared" si="8"/>
        <v>35.880000000000003</v>
      </c>
      <c r="U45" s="441">
        <f t="shared" si="9"/>
        <v>92</v>
      </c>
      <c r="V45" s="441"/>
      <c r="W45" s="442">
        <f t="shared" si="10"/>
        <v>121.44000000000001</v>
      </c>
      <c r="X45" s="441"/>
      <c r="Y45" s="441"/>
      <c r="Z45" s="442">
        <f t="shared" si="5"/>
        <v>1866.7719999999999</v>
      </c>
      <c r="AA45" s="442"/>
      <c r="AB45" s="442"/>
      <c r="AC45" s="442"/>
      <c r="AD45" s="433"/>
      <c r="AG45" s="443"/>
    </row>
    <row r="46" spans="1:33" s="410" customFormat="1" ht="20.100000000000001" customHeight="1">
      <c r="A46" s="409">
        <v>16650</v>
      </c>
      <c r="B46" s="409">
        <v>16712.5</v>
      </c>
      <c r="C46" s="409">
        <v>0.86</v>
      </c>
      <c r="D46" s="409" t="s">
        <v>3605</v>
      </c>
      <c r="E46" s="409"/>
      <c r="F46" s="409"/>
      <c r="G46" s="434">
        <f t="shared" si="0"/>
        <v>16650</v>
      </c>
      <c r="H46" s="435" t="s">
        <v>3610</v>
      </c>
      <c r="I46" s="436">
        <v>16710</v>
      </c>
      <c r="J46" s="437" t="str">
        <f t="shared" si="2"/>
        <v>左侧</v>
      </c>
      <c r="K46" s="438" t="str">
        <f t="shared" si="3"/>
        <v>I-1</v>
      </c>
      <c r="L46" s="429" t="s">
        <v>3609</v>
      </c>
      <c r="M46" s="439">
        <f t="shared" si="4"/>
        <v>60</v>
      </c>
      <c r="N46" s="440"/>
      <c r="O46" s="440">
        <f t="shared" si="6"/>
        <v>5.1000000000000005</v>
      </c>
      <c r="P46" s="440"/>
      <c r="Q46" s="440">
        <f t="shared" si="7"/>
        <v>48.839999999999996</v>
      </c>
      <c r="R46" s="441"/>
      <c r="S46" s="441"/>
      <c r="T46" s="441">
        <f t="shared" si="8"/>
        <v>23.400000000000002</v>
      </c>
      <c r="U46" s="441">
        <f t="shared" si="9"/>
        <v>60</v>
      </c>
      <c r="V46" s="441"/>
      <c r="W46" s="442">
        <f t="shared" si="10"/>
        <v>66</v>
      </c>
      <c r="X46" s="441"/>
      <c r="Y46" s="441"/>
      <c r="Z46" s="442">
        <f t="shared" si="5"/>
        <v>1217.46</v>
      </c>
      <c r="AA46" s="442"/>
      <c r="AB46" s="442"/>
      <c r="AC46" s="442"/>
      <c r="AD46" s="433"/>
      <c r="AG46" s="443"/>
    </row>
    <row r="47" spans="1:33" s="410" customFormat="1" ht="20.100000000000001" customHeight="1">
      <c r="A47" s="409">
        <v>17123</v>
      </c>
      <c r="B47" s="409">
        <v>17220.5</v>
      </c>
      <c r="C47" s="409">
        <v>0.86</v>
      </c>
      <c r="D47" s="409" t="s">
        <v>3605</v>
      </c>
      <c r="E47" s="409"/>
      <c r="F47" s="409"/>
      <c r="G47" s="434">
        <v>17116.5</v>
      </c>
      <c r="H47" s="435" t="s">
        <v>3610</v>
      </c>
      <c r="I47" s="436">
        <f t="shared" si="1"/>
        <v>17220.5</v>
      </c>
      <c r="J47" s="437" t="str">
        <f t="shared" si="2"/>
        <v>左侧</v>
      </c>
      <c r="K47" s="438" t="str">
        <f t="shared" si="3"/>
        <v>I-1</v>
      </c>
      <c r="L47" s="429" t="s">
        <v>3609</v>
      </c>
      <c r="M47" s="439">
        <f t="shared" si="4"/>
        <v>104</v>
      </c>
      <c r="N47" s="440"/>
      <c r="O47" s="440">
        <f t="shared" si="6"/>
        <v>8.84</v>
      </c>
      <c r="P47" s="440"/>
      <c r="Q47" s="440">
        <f t="shared" si="7"/>
        <v>84.655999999999992</v>
      </c>
      <c r="R47" s="441"/>
      <c r="S47" s="441"/>
      <c r="T47" s="441">
        <f t="shared" si="8"/>
        <v>40.56</v>
      </c>
      <c r="U47" s="441">
        <f t="shared" si="9"/>
        <v>104</v>
      </c>
      <c r="V47" s="441"/>
      <c r="W47" s="442">
        <f t="shared" si="10"/>
        <v>114.4</v>
      </c>
      <c r="X47" s="441"/>
      <c r="Y47" s="441"/>
      <c r="Z47" s="442">
        <f t="shared" si="5"/>
        <v>2110.2640000000001</v>
      </c>
      <c r="AA47" s="442"/>
      <c r="AB47" s="442"/>
      <c r="AC47" s="442"/>
      <c r="AD47" s="433"/>
      <c r="AG47" s="443"/>
    </row>
    <row r="48" spans="1:33" s="410" customFormat="1" ht="20.100000000000001" customHeight="1">
      <c r="A48" s="409">
        <v>17220.5</v>
      </c>
      <c r="B48" s="409">
        <v>17403.5</v>
      </c>
      <c r="C48" s="409" t="s">
        <v>3604</v>
      </c>
      <c r="D48" s="409" t="s">
        <v>3605</v>
      </c>
      <c r="E48" s="409"/>
      <c r="F48" s="409"/>
      <c r="G48" s="434">
        <f t="shared" si="0"/>
        <v>17220.5</v>
      </c>
      <c r="H48" s="435" t="s">
        <v>3610</v>
      </c>
      <c r="I48" s="436">
        <f t="shared" si="1"/>
        <v>17403.5</v>
      </c>
      <c r="J48" s="437" t="str">
        <f t="shared" si="2"/>
        <v>左侧</v>
      </c>
      <c r="K48" s="438" t="str">
        <f t="shared" si="3"/>
        <v>II-1</v>
      </c>
      <c r="L48" s="429" t="s">
        <v>3609</v>
      </c>
      <c r="M48" s="439">
        <f t="shared" si="4"/>
        <v>183</v>
      </c>
      <c r="N48" s="440"/>
      <c r="O48" s="440" t="str">
        <f t="shared" si="6"/>
        <v/>
      </c>
      <c r="P48" s="440"/>
      <c r="Q48" s="440">
        <f t="shared" si="7"/>
        <v>137.25</v>
      </c>
      <c r="R48" s="441"/>
      <c r="S48" s="441"/>
      <c r="T48" s="441" t="str">
        <f t="shared" si="8"/>
        <v/>
      </c>
      <c r="U48" s="441" t="str">
        <f t="shared" si="9"/>
        <v/>
      </c>
      <c r="V48" s="441"/>
      <c r="W48" s="442" t="str">
        <f t="shared" si="10"/>
        <v/>
      </c>
      <c r="X48" s="441"/>
      <c r="Y48" s="441"/>
      <c r="Z48" s="442" t="str">
        <f t="shared" si="5"/>
        <v/>
      </c>
      <c r="AA48" s="442"/>
      <c r="AB48" s="442"/>
      <c r="AC48" s="442"/>
      <c r="AD48" s="433"/>
      <c r="AG48" s="443"/>
    </row>
    <row r="49" spans="1:33" s="410" customFormat="1" ht="20.100000000000001" customHeight="1">
      <c r="A49" s="409">
        <v>18400.2</v>
      </c>
      <c r="B49" s="409">
        <v>18470</v>
      </c>
      <c r="C49" s="409" t="s">
        <v>3604</v>
      </c>
      <c r="D49" s="409" t="s">
        <v>3605</v>
      </c>
      <c r="E49" s="409"/>
      <c r="F49" s="409"/>
      <c r="G49" s="434">
        <f t="shared" si="0"/>
        <v>18400.2</v>
      </c>
      <c r="H49" s="435" t="s">
        <v>3610</v>
      </c>
      <c r="I49" s="436">
        <f t="shared" si="1"/>
        <v>18470</v>
      </c>
      <c r="J49" s="437" t="str">
        <f t="shared" si="2"/>
        <v>左侧</v>
      </c>
      <c r="K49" s="438" t="str">
        <f t="shared" si="3"/>
        <v>II-1</v>
      </c>
      <c r="L49" s="429" t="s">
        <v>3609</v>
      </c>
      <c r="M49" s="439">
        <f t="shared" si="4"/>
        <v>69.799999999999272</v>
      </c>
      <c r="N49" s="440"/>
      <c r="O49" s="440" t="str">
        <f t="shared" si="6"/>
        <v/>
      </c>
      <c r="P49" s="440"/>
      <c r="Q49" s="440">
        <f t="shared" si="7"/>
        <v>52.349999999999454</v>
      </c>
      <c r="R49" s="441"/>
      <c r="S49" s="441"/>
      <c r="T49" s="441" t="str">
        <f t="shared" si="8"/>
        <v/>
      </c>
      <c r="U49" s="441" t="str">
        <f t="shared" si="9"/>
        <v/>
      </c>
      <c r="V49" s="441"/>
      <c r="W49" s="442" t="str">
        <f t="shared" si="10"/>
        <v/>
      </c>
      <c r="X49" s="441"/>
      <c r="Y49" s="441"/>
      <c r="Z49" s="442" t="str">
        <f t="shared" si="5"/>
        <v/>
      </c>
      <c r="AA49" s="442"/>
      <c r="AB49" s="442"/>
      <c r="AC49" s="442"/>
      <c r="AD49" s="433"/>
      <c r="AG49" s="443"/>
    </row>
    <row r="50" spans="1:33" s="410" customFormat="1" ht="18.75" customHeight="1">
      <c r="A50" s="409">
        <v>18490</v>
      </c>
      <c r="B50" s="409">
        <v>18649.5</v>
      </c>
      <c r="C50" s="409" t="s">
        <v>3604</v>
      </c>
      <c r="D50" s="409" t="s">
        <v>3605</v>
      </c>
      <c r="E50" s="409"/>
      <c r="F50" s="409"/>
      <c r="G50" s="434">
        <f t="shared" si="0"/>
        <v>18490</v>
      </c>
      <c r="H50" s="435" t="s">
        <v>3610</v>
      </c>
      <c r="I50" s="436">
        <f t="shared" si="1"/>
        <v>18649.5</v>
      </c>
      <c r="J50" s="437" t="str">
        <f t="shared" si="2"/>
        <v>左侧</v>
      </c>
      <c r="K50" s="438" t="str">
        <f t="shared" si="3"/>
        <v>II-1</v>
      </c>
      <c r="L50" s="429" t="s">
        <v>3609</v>
      </c>
      <c r="M50" s="439">
        <f t="shared" si="4"/>
        <v>159.5</v>
      </c>
      <c r="N50" s="440"/>
      <c r="O50" s="440" t="str">
        <f t="shared" si="6"/>
        <v/>
      </c>
      <c r="P50" s="440"/>
      <c r="Q50" s="440">
        <f t="shared" si="7"/>
        <v>119.625</v>
      </c>
      <c r="R50" s="441"/>
      <c r="S50" s="441"/>
      <c r="T50" s="441" t="str">
        <f t="shared" si="8"/>
        <v/>
      </c>
      <c r="U50" s="441" t="str">
        <f t="shared" si="9"/>
        <v/>
      </c>
      <c r="V50" s="441"/>
      <c r="W50" s="442" t="str">
        <f t="shared" si="10"/>
        <v/>
      </c>
      <c r="X50" s="441"/>
      <c r="Y50" s="441"/>
      <c r="Z50" s="442" t="str">
        <f t="shared" si="5"/>
        <v/>
      </c>
      <c r="AA50" s="442"/>
      <c r="AB50" s="442"/>
      <c r="AC50" s="442"/>
      <c r="AD50" s="433"/>
      <c r="AG50" s="443"/>
    </row>
    <row r="51" spans="1:33" s="410" customFormat="1" ht="20.100000000000001" customHeight="1">
      <c r="A51" s="409">
        <v>19055.5</v>
      </c>
      <c r="B51" s="409">
        <v>19186.8</v>
      </c>
      <c r="C51" s="409">
        <v>0.86</v>
      </c>
      <c r="D51" s="409" t="s">
        <v>3605</v>
      </c>
      <c r="E51" s="409"/>
      <c r="F51" s="409"/>
      <c r="G51" s="434">
        <v>19060.849999999999</v>
      </c>
      <c r="H51" s="435" t="s">
        <v>3610</v>
      </c>
      <c r="I51" s="436">
        <f t="shared" si="1"/>
        <v>19186.8</v>
      </c>
      <c r="J51" s="437" t="str">
        <f t="shared" si="2"/>
        <v>左侧</v>
      </c>
      <c r="K51" s="438" t="str">
        <f t="shared" si="3"/>
        <v>I-1</v>
      </c>
      <c r="L51" s="429" t="s">
        <v>3609</v>
      </c>
      <c r="M51" s="439">
        <f t="shared" si="4"/>
        <v>125.95000000000073</v>
      </c>
      <c r="N51" s="440"/>
      <c r="O51" s="440">
        <f t="shared" si="6"/>
        <v>10.705750000000062</v>
      </c>
      <c r="P51" s="440"/>
      <c r="Q51" s="440">
        <f t="shared" si="7"/>
        <v>102.52330000000059</v>
      </c>
      <c r="R51" s="441"/>
      <c r="S51" s="441"/>
      <c r="T51" s="441">
        <f t="shared" si="8"/>
        <v>49.120500000000284</v>
      </c>
      <c r="U51" s="441">
        <f t="shared" si="9"/>
        <v>125.95000000000073</v>
      </c>
      <c r="V51" s="441"/>
      <c r="W51" s="442">
        <f t="shared" si="10"/>
        <v>138.54500000000081</v>
      </c>
      <c r="X51" s="441"/>
      <c r="Y51" s="441"/>
      <c r="Z51" s="442">
        <f t="shared" si="5"/>
        <v>2555.6514500000148</v>
      </c>
      <c r="AA51" s="442"/>
      <c r="AB51" s="442"/>
      <c r="AC51" s="442"/>
      <c r="AD51" s="433"/>
      <c r="AG51" s="443"/>
    </row>
    <row r="52" spans="1:33" s="410" customFormat="1" ht="20.100000000000001" customHeight="1">
      <c r="A52" s="409">
        <v>19186.8</v>
      </c>
      <c r="B52" s="409">
        <v>19365</v>
      </c>
      <c r="C52" s="409" t="s">
        <v>3604</v>
      </c>
      <c r="D52" s="409" t="s">
        <v>3605</v>
      </c>
      <c r="E52" s="409"/>
      <c r="F52" s="409"/>
      <c r="G52" s="434">
        <f t="shared" si="0"/>
        <v>19186.8</v>
      </c>
      <c r="H52" s="435" t="s">
        <v>3610</v>
      </c>
      <c r="I52" s="436">
        <f t="shared" si="1"/>
        <v>19365</v>
      </c>
      <c r="J52" s="437" t="str">
        <f t="shared" si="2"/>
        <v>左侧</v>
      </c>
      <c r="K52" s="438" t="str">
        <f t="shared" si="3"/>
        <v>II-1</v>
      </c>
      <c r="L52" s="429" t="s">
        <v>3609</v>
      </c>
      <c r="M52" s="439">
        <f t="shared" si="4"/>
        <v>178.20000000000073</v>
      </c>
      <c r="N52" s="440"/>
      <c r="O52" s="440" t="str">
        <f t="shared" si="6"/>
        <v/>
      </c>
      <c r="P52" s="440"/>
      <c r="Q52" s="440">
        <f t="shared" si="7"/>
        <v>133.65000000000055</v>
      </c>
      <c r="R52" s="441"/>
      <c r="S52" s="441"/>
      <c r="T52" s="441" t="str">
        <f t="shared" si="8"/>
        <v/>
      </c>
      <c r="U52" s="441" t="str">
        <f t="shared" si="9"/>
        <v/>
      </c>
      <c r="V52" s="441"/>
      <c r="W52" s="442" t="str">
        <f t="shared" si="10"/>
        <v/>
      </c>
      <c r="X52" s="441"/>
      <c r="Y52" s="441"/>
      <c r="Z52" s="442" t="str">
        <f t="shared" si="5"/>
        <v/>
      </c>
      <c r="AA52" s="442"/>
      <c r="AB52" s="442"/>
      <c r="AC52" s="442"/>
      <c r="AD52" s="433"/>
      <c r="AG52" s="443"/>
    </row>
    <row r="53" spans="1:33" s="410" customFormat="1" ht="20.100000000000001" customHeight="1">
      <c r="A53" s="409">
        <v>19430</v>
      </c>
      <c r="B53" s="409">
        <v>19690</v>
      </c>
      <c r="C53" s="409">
        <v>1.21</v>
      </c>
      <c r="D53" s="409" t="s">
        <v>3605</v>
      </c>
      <c r="E53" s="409"/>
      <c r="F53" s="409"/>
      <c r="G53" s="434">
        <f t="shared" si="0"/>
        <v>19430</v>
      </c>
      <c r="H53" s="435" t="s">
        <v>3610</v>
      </c>
      <c r="I53" s="436">
        <f t="shared" si="1"/>
        <v>19690</v>
      </c>
      <c r="J53" s="437" t="str">
        <f t="shared" si="2"/>
        <v>左侧</v>
      </c>
      <c r="K53" s="438" t="str">
        <f t="shared" si="3"/>
        <v>I-2</v>
      </c>
      <c r="L53" s="429" t="s">
        <v>3609</v>
      </c>
      <c r="M53" s="439">
        <f t="shared" si="4"/>
        <v>260</v>
      </c>
      <c r="N53" s="440"/>
      <c r="O53" s="440">
        <f t="shared" si="6"/>
        <v>22.1</v>
      </c>
      <c r="P53" s="440"/>
      <c r="Q53" s="440">
        <f t="shared" si="7"/>
        <v>266.24</v>
      </c>
      <c r="R53" s="441"/>
      <c r="S53" s="441"/>
      <c r="T53" s="441">
        <f t="shared" si="8"/>
        <v>101.4</v>
      </c>
      <c r="U53" s="441">
        <f t="shared" si="9"/>
        <v>260</v>
      </c>
      <c r="V53" s="441"/>
      <c r="W53" s="442">
        <f t="shared" si="10"/>
        <v>343.2</v>
      </c>
      <c r="X53" s="441"/>
      <c r="Y53" s="441"/>
      <c r="Z53" s="442">
        <f t="shared" si="5"/>
        <v>5275.66</v>
      </c>
      <c r="AA53" s="442"/>
      <c r="AB53" s="442"/>
      <c r="AC53" s="442"/>
      <c r="AD53" s="433"/>
      <c r="AG53" s="443"/>
    </row>
    <row r="54" spans="1:33" s="410" customFormat="1" ht="20.100000000000001" customHeight="1">
      <c r="A54" s="409">
        <v>19690</v>
      </c>
      <c r="B54" s="409">
        <v>19700</v>
      </c>
      <c r="C54" s="409" t="s">
        <v>3604</v>
      </c>
      <c r="D54" s="409" t="s">
        <v>3605</v>
      </c>
      <c r="E54" s="409"/>
      <c r="F54" s="409"/>
      <c r="G54" s="434">
        <f t="shared" si="0"/>
        <v>19690</v>
      </c>
      <c r="H54" s="435" t="s">
        <v>3610</v>
      </c>
      <c r="I54" s="436">
        <f t="shared" si="1"/>
        <v>19700</v>
      </c>
      <c r="J54" s="437" t="str">
        <f t="shared" si="2"/>
        <v>左侧</v>
      </c>
      <c r="K54" s="438" t="str">
        <f t="shared" si="3"/>
        <v>II-1</v>
      </c>
      <c r="L54" s="429" t="s">
        <v>3609</v>
      </c>
      <c r="M54" s="439">
        <f t="shared" si="4"/>
        <v>10</v>
      </c>
      <c r="N54" s="440"/>
      <c r="O54" s="440" t="str">
        <f t="shared" si="6"/>
        <v/>
      </c>
      <c r="P54" s="440"/>
      <c r="Q54" s="440">
        <f t="shared" si="7"/>
        <v>7.5</v>
      </c>
      <c r="R54" s="441"/>
      <c r="S54" s="441"/>
      <c r="T54" s="441" t="str">
        <f t="shared" si="8"/>
        <v/>
      </c>
      <c r="U54" s="441" t="str">
        <f t="shared" si="9"/>
        <v/>
      </c>
      <c r="V54" s="441"/>
      <c r="W54" s="442" t="str">
        <f t="shared" si="10"/>
        <v/>
      </c>
      <c r="X54" s="441"/>
      <c r="Y54" s="441"/>
      <c r="Z54" s="442" t="str">
        <f t="shared" si="5"/>
        <v/>
      </c>
      <c r="AA54" s="442"/>
      <c r="AB54" s="442"/>
      <c r="AC54" s="442"/>
      <c r="AD54" s="433"/>
      <c r="AG54" s="443"/>
    </row>
    <row r="55" spans="1:33" s="410" customFormat="1" ht="20.100000000000001" customHeight="1">
      <c r="A55" s="409">
        <v>19700</v>
      </c>
      <c r="B55" s="409">
        <v>19802</v>
      </c>
      <c r="C55" s="409" t="s">
        <v>3604</v>
      </c>
      <c r="D55" s="409" t="s">
        <v>3605</v>
      </c>
      <c r="E55" s="409"/>
      <c r="F55" s="409"/>
      <c r="G55" s="434">
        <f t="shared" si="0"/>
        <v>19700</v>
      </c>
      <c r="H55" s="435" t="s">
        <v>3610</v>
      </c>
      <c r="I55" s="436">
        <f t="shared" si="1"/>
        <v>19802</v>
      </c>
      <c r="J55" s="437" t="str">
        <f t="shared" si="2"/>
        <v>左侧</v>
      </c>
      <c r="K55" s="438" t="str">
        <f t="shared" si="3"/>
        <v>II-1</v>
      </c>
      <c r="L55" s="429" t="s">
        <v>3609</v>
      </c>
      <c r="M55" s="439">
        <f t="shared" si="4"/>
        <v>102</v>
      </c>
      <c r="N55" s="440"/>
      <c r="O55" s="440" t="str">
        <f t="shared" si="6"/>
        <v/>
      </c>
      <c r="P55" s="440"/>
      <c r="Q55" s="440">
        <f t="shared" si="7"/>
        <v>76.5</v>
      </c>
      <c r="R55" s="441"/>
      <c r="S55" s="441"/>
      <c r="T55" s="441" t="str">
        <f t="shared" si="8"/>
        <v/>
      </c>
      <c r="U55" s="441" t="str">
        <f t="shared" si="9"/>
        <v/>
      </c>
      <c r="V55" s="441"/>
      <c r="W55" s="442" t="str">
        <f t="shared" si="10"/>
        <v/>
      </c>
      <c r="X55" s="441"/>
      <c r="Y55" s="441"/>
      <c r="Z55" s="442" t="str">
        <f t="shared" si="5"/>
        <v/>
      </c>
      <c r="AA55" s="442"/>
      <c r="AB55" s="442"/>
      <c r="AC55" s="442"/>
      <c r="AD55" s="433"/>
      <c r="AG55" s="443"/>
    </row>
    <row r="56" spans="1:33" s="410" customFormat="1" ht="20.100000000000001" customHeight="1">
      <c r="A56" s="409">
        <v>1668.5</v>
      </c>
      <c r="B56" s="409">
        <v>1960</v>
      </c>
      <c r="C56" s="409" t="s">
        <v>3604</v>
      </c>
      <c r="D56" s="409"/>
      <c r="E56" s="409" t="s">
        <v>3605</v>
      </c>
      <c r="F56" s="409"/>
      <c r="G56" s="434">
        <f t="shared" si="0"/>
        <v>1668.5</v>
      </c>
      <c r="H56" s="435" t="s">
        <v>3610</v>
      </c>
      <c r="I56" s="436">
        <f t="shared" si="1"/>
        <v>1960</v>
      </c>
      <c r="J56" s="437" t="str">
        <f t="shared" si="2"/>
        <v>右侧</v>
      </c>
      <c r="K56" s="438" t="str">
        <f t="shared" si="3"/>
        <v>II-1</v>
      </c>
      <c r="L56" s="429" t="s">
        <v>3609</v>
      </c>
      <c r="M56" s="439">
        <f t="shared" si="4"/>
        <v>291.5</v>
      </c>
      <c r="N56" s="440"/>
      <c r="O56" s="440" t="str">
        <f t="shared" si="6"/>
        <v/>
      </c>
      <c r="P56" s="440"/>
      <c r="Q56" s="440">
        <f t="shared" si="7"/>
        <v>218.625</v>
      </c>
      <c r="R56" s="441"/>
      <c r="S56" s="441"/>
      <c r="T56" s="441" t="str">
        <f t="shared" si="8"/>
        <v/>
      </c>
      <c r="U56" s="441" t="str">
        <f t="shared" si="9"/>
        <v/>
      </c>
      <c r="V56" s="441"/>
      <c r="W56" s="442" t="str">
        <f t="shared" si="10"/>
        <v/>
      </c>
      <c r="X56" s="441"/>
      <c r="Y56" s="441"/>
      <c r="Z56" s="442" t="str">
        <f t="shared" si="5"/>
        <v/>
      </c>
      <c r="AA56" s="442"/>
      <c r="AB56" s="442"/>
      <c r="AC56" s="442"/>
      <c r="AD56" s="433"/>
      <c r="AG56" s="443"/>
    </row>
    <row r="57" spans="1:33" s="410" customFormat="1" ht="20.100000000000001" customHeight="1">
      <c r="A57" s="409">
        <v>1980</v>
      </c>
      <c r="B57" s="409">
        <v>2531</v>
      </c>
      <c r="C57" s="409">
        <v>0.86</v>
      </c>
      <c r="D57" s="409"/>
      <c r="E57" s="409" t="s">
        <v>3605</v>
      </c>
      <c r="F57" s="409"/>
      <c r="G57" s="434">
        <f t="shared" si="0"/>
        <v>1980</v>
      </c>
      <c r="H57" s="435" t="s">
        <v>3610</v>
      </c>
      <c r="I57" s="436">
        <f t="shared" si="1"/>
        <v>2531</v>
      </c>
      <c r="J57" s="437" t="str">
        <f t="shared" si="2"/>
        <v>右侧</v>
      </c>
      <c r="K57" s="438" t="str">
        <f t="shared" si="3"/>
        <v>I-1</v>
      </c>
      <c r="L57" s="429" t="s">
        <v>3609</v>
      </c>
      <c r="M57" s="439">
        <f t="shared" si="4"/>
        <v>551</v>
      </c>
      <c r="N57" s="440"/>
      <c r="O57" s="440">
        <f t="shared" si="6"/>
        <v>46.835000000000001</v>
      </c>
      <c r="P57" s="440"/>
      <c r="Q57" s="440">
        <f t="shared" si="7"/>
        <v>448.51399999999995</v>
      </c>
      <c r="R57" s="441"/>
      <c r="S57" s="441"/>
      <c r="T57" s="441">
        <f t="shared" si="8"/>
        <v>214.89000000000001</v>
      </c>
      <c r="U57" s="441">
        <f t="shared" si="9"/>
        <v>551</v>
      </c>
      <c r="V57" s="441"/>
      <c r="W57" s="442">
        <f t="shared" si="10"/>
        <v>606.1</v>
      </c>
      <c r="X57" s="441"/>
      <c r="Y57" s="441"/>
      <c r="Z57" s="442">
        <f t="shared" si="5"/>
        <v>11180.341</v>
      </c>
      <c r="AA57" s="442"/>
      <c r="AB57" s="442"/>
      <c r="AC57" s="442"/>
      <c r="AD57" s="433"/>
      <c r="AG57" s="443"/>
    </row>
    <row r="58" spans="1:33" s="410" customFormat="1" ht="20.100000000000001" customHeight="1">
      <c r="A58" s="409">
        <v>2531</v>
      </c>
      <c r="B58" s="409">
        <v>2710</v>
      </c>
      <c r="C58" s="409">
        <v>1.21</v>
      </c>
      <c r="D58" s="409"/>
      <c r="E58" s="409" t="s">
        <v>3605</v>
      </c>
      <c r="F58" s="409"/>
      <c r="G58" s="434">
        <f t="shared" si="0"/>
        <v>2531</v>
      </c>
      <c r="H58" s="435" t="s">
        <v>3610</v>
      </c>
      <c r="I58" s="436">
        <f t="shared" si="1"/>
        <v>2710</v>
      </c>
      <c r="J58" s="437" t="str">
        <f t="shared" si="2"/>
        <v>右侧</v>
      </c>
      <c r="K58" s="438" t="str">
        <f t="shared" si="3"/>
        <v>I-2</v>
      </c>
      <c r="L58" s="429" t="s">
        <v>3609</v>
      </c>
      <c r="M58" s="439">
        <f t="shared" si="4"/>
        <v>179</v>
      </c>
      <c r="N58" s="440"/>
      <c r="O58" s="440">
        <f t="shared" si="6"/>
        <v>15.215000000000002</v>
      </c>
      <c r="P58" s="440"/>
      <c r="Q58" s="440">
        <f t="shared" si="7"/>
        <v>183.29599999999999</v>
      </c>
      <c r="R58" s="441"/>
      <c r="S58" s="441"/>
      <c r="T58" s="441">
        <f t="shared" si="8"/>
        <v>69.81</v>
      </c>
      <c r="U58" s="441">
        <f t="shared" si="9"/>
        <v>179</v>
      </c>
      <c r="V58" s="441"/>
      <c r="W58" s="442">
        <f t="shared" si="10"/>
        <v>236.28</v>
      </c>
      <c r="X58" s="441"/>
      <c r="Y58" s="441"/>
      <c r="Z58" s="442">
        <f t="shared" si="5"/>
        <v>3632.0889999999999</v>
      </c>
      <c r="AA58" s="442"/>
      <c r="AB58" s="442"/>
      <c r="AC58" s="442"/>
      <c r="AD58" s="433"/>
      <c r="AG58" s="443"/>
    </row>
    <row r="59" spans="1:33" s="410" customFormat="1" ht="20.100000000000001" customHeight="1">
      <c r="A59" s="409">
        <v>2710</v>
      </c>
      <c r="B59" s="409">
        <v>3011.5</v>
      </c>
      <c r="C59" s="409" t="s">
        <v>3604</v>
      </c>
      <c r="D59" s="409"/>
      <c r="E59" s="409" t="s">
        <v>3605</v>
      </c>
      <c r="F59" s="409"/>
      <c r="G59" s="434">
        <f t="shared" si="0"/>
        <v>2710</v>
      </c>
      <c r="H59" s="435" t="s">
        <v>3610</v>
      </c>
      <c r="I59" s="436">
        <f t="shared" si="1"/>
        <v>3011.5</v>
      </c>
      <c r="J59" s="437" t="str">
        <f t="shared" si="2"/>
        <v>右侧</v>
      </c>
      <c r="K59" s="438" t="str">
        <f t="shared" si="3"/>
        <v>II-1</v>
      </c>
      <c r="L59" s="429" t="s">
        <v>3609</v>
      </c>
      <c r="M59" s="439">
        <f t="shared" si="4"/>
        <v>301.5</v>
      </c>
      <c r="N59" s="440"/>
      <c r="O59" s="440" t="str">
        <f t="shared" si="6"/>
        <v/>
      </c>
      <c r="P59" s="440"/>
      <c r="Q59" s="440">
        <f t="shared" si="7"/>
        <v>226.125</v>
      </c>
      <c r="R59" s="441"/>
      <c r="S59" s="441"/>
      <c r="T59" s="441" t="str">
        <f t="shared" si="8"/>
        <v/>
      </c>
      <c r="U59" s="441" t="str">
        <f t="shared" si="9"/>
        <v/>
      </c>
      <c r="V59" s="441"/>
      <c r="W59" s="442" t="str">
        <f t="shared" si="10"/>
        <v/>
      </c>
      <c r="X59" s="441"/>
      <c r="Y59" s="441"/>
      <c r="Z59" s="442" t="str">
        <f t="shared" si="5"/>
        <v/>
      </c>
      <c r="AA59" s="442"/>
      <c r="AB59" s="442"/>
      <c r="AC59" s="442"/>
      <c r="AD59" s="433"/>
      <c r="AG59" s="443"/>
    </row>
    <row r="60" spans="1:33" s="410" customFormat="1" ht="20.100000000000001" customHeight="1">
      <c r="A60" s="409">
        <v>3011.5</v>
      </c>
      <c r="B60" s="409">
        <v>3033</v>
      </c>
      <c r="C60" s="409">
        <v>1.21</v>
      </c>
      <c r="D60" s="409"/>
      <c r="E60" s="409" t="s">
        <v>3605</v>
      </c>
      <c r="F60" s="409"/>
      <c r="G60" s="434">
        <f t="shared" si="0"/>
        <v>3011.5</v>
      </c>
      <c r="H60" s="435" t="s">
        <v>3610</v>
      </c>
      <c r="I60" s="436">
        <f t="shared" si="1"/>
        <v>3033</v>
      </c>
      <c r="J60" s="437" t="str">
        <f t="shared" si="2"/>
        <v>右侧</v>
      </c>
      <c r="K60" s="438" t="str">
        <f t="shared" si="3"/>
        <v>I-2</v>
      </c>
      <c r="L60" s="429" t="s">
        <v>3609</v>
      </c>
      <c r="M60" s="439">
        <f t="shared" si="4"/>
        <v>21.5</v>
      </c>
      <c r="N60" s="440"/>
      <c r="O60" s="440">
        <f t="shared" si="6"/>
        <v>1.8275000000000001</v>
      </c>
      <c r="P60" s="440"/>
      <c r="Q60" s="440">
        <f t="shared" si="7"/>
        <v>22.016000000000002</v>
      </c>
      <c r="R60" s="441"/>
      <c r="S60" s="441"/>
      <c r="T60" s="441">
        <f t="shared" si="8"/>
        <v>8.3849999999999998</v>
      </c>
      <c r="U60" s="441">
        <f t="shared" si="9"/>
        <v>21.5</v>
      </c>
      <c r="V60" s="441"/>
      <c r="W60" s="442">
        <f t="shared" si="10"/>
        <v>28.380000000000003</v>
      </c>
      <c r="X60" s="441"/>
      <c r="Y60" s="441"/>
      <c r="Z60" s="442">
        <f t="shared" si="5"/>
        <v>436.25650000000002</v>
      </c>
      <c r="AA60" s="442"/>
      <c r="AB60" s="442"/>
      <c r="AC60" s="442"/>
      <c r="AD60" s="433"/>
      <c r="AG60" s="443"/>
    </row>
    <row r="61" spans="1:33" s="410" customFormat="1" ht="20.100000000000001" customHeight="1">
      <c r="A61" s="409">
        <v>3033</v>
      </c>
      <c r="B61" s="409">
        <v>3110</v>
      </c>
      <c r="C61" s="409">
        <v>1.21</v>
      </c>
      <c r="D61" s="409"/>
      <c r="E61" s="409" t="s">
        <v>3605</v>
      </c>
      <c r="F61" s="409"/>
      <c r="G61" s="434">
        <f t="shared" si="0"/>
        <v>3033</v>
      </c>
      <c r="H61" s="435" t="s">
        <v>3610</v>
      </c>
      <c r="I61" s="436">
        <f t="shared" si="1"/>
        <v>3110</v>
      </c>
      <c r="J61" s="437" t="str">
        <f t="shared" si="2"/>
        <v>右侧</v>
      </c>
      <c r="K61" s="438" t="str">
        <f t="shared" si="3"/>
        <v>I-2</v>
      </c>
      <c r="L61" s="429" t="s">
        <v>3609</v>
      </c>
      <c r="M61" s="439">
        <f t="shared" si="4"/>
        <v>77</v>
      </c>
      <c r="N61" s="440"/>
      <c r="O61" s="440">
        <f t="shared" si="6"/>
        <v>6.5450000000000008</v>
      </c>
      <c r="P61" s="440"/>
      <c r="Q61" s="440">
        <f t="shared" si="7"/>
        <v>78.847999999999999</v>
      </c>
      <c r="R61" s="441"/>
      <c r="S61" s="441"/>
      <c r="T61" s="441">
        <f t="shared" si="8"/>
        <v>30.03</v>
      </c>
      <c r="U61" s="441">
        <f t="shared" si="9"/>
        <v>77</v>
      </c>
      <c r="V61" s="441"/>
      <c r="W61" s="442">
        <f t="shared" si="10"/>
        <v>101.64</v>
      </c>
      <c r="X61" s="441"/>
      <c r="Y61" s="441"/>
      <c r="Z61" s="442">
        <f t="shared" si="5"/>
        <v>1562.4069999999999</v>
      </c>
      <c r="AA61" s="442"/>
      <c r="AB61" s="442"/>
      <c r="AC61" s="442"/>
      <c r="AD61" s="433"/>
      <c r="AG61" s="443"/>
    </row>
    <row r="62" spans="1:33" s="410" customFormat="1" ht="20.100000000000001" customHeight="1">
      <c r="A62" s="409">
        <v>3110</v>
      </c>
      <c r="B62" s="409">
        <v>3826</v>
      </c>
      <c r="C62" s="409">
        <v>1.21</v>
      </c>
      <c r="D62" s="409"/>
      <c r="E62" s="409" t="s">
        <v>3605</v>
      </c>
      <c r="F62" s="409"/>
      <c r="G62" s="434">
        <f t="shared" si="0"/>
        <v>3110</v>
      </c>
      <c r="H62" s="435" t="s">
        <v>3610</v>
      </c>
      <c r="I62" s="436">
        <f t="shared" si="1"/>
        <v>3826</v>
      </c>
      <c r="J62" s="437" t="str">
        <f t="shared" si="2"/>
        <v>右侧</v>
      </c>
      <c r="K62" s="438" t="str">
        <f t="shared" si="3"/>
        <v>I-2</v>
      </c>
      <c r="L62" s="429" t="s">
        <v>3609</v>
      </c>
      <c r="M62" s="439">
        <f t="shared" si="4"/>
        <v>716</v>
      </c>
      <c r="N62" s="440"/>
      <c r="O62" s="440">
        <f t="shared" si="6"/>
        <v>60.860000000000007</v>
      </c>
      <c r="P62" s="440"/>
      <c r="Q62" s="440">
        <f t="shared" si="7"/>
        <v>733.18399999999997</v>
      </c>
      <c r="R62" s="441"/>
      <c r="S62" s="441"/>
      <c r="T62" s="441">
        <f t="shared" si="8"/>
        <v>279.24</v>
      </c>
      <c r="U62" s="441">
        <f t="shared" si="9"/>
        <v>716</v>
      </c>
      <c r="V62" s="441"/>
      <c r="W62" s="442">
        <f t="shared" si="10"/>
        <v>945.12</v>
      </c>
      <c r="X62" s="441"/>
      <c r="Y62" s="441"/>
      <c r="Z62" s="442">
        <f t="shared" si="5"/>
        <v>14528.356</v>
      </c>
      <c r="AA62" s="442"/>
      <c r="AB62" s="442"/>
      <c r="AC62" s="442"/>
      <c r="AD62" s="433"/>
      <c r="AG62" s="443"/>
    </row>
    <row r="63" spans="1:33" s="410" customFormat="1" ht="20.100000000000001" customHeight="1">
      <c r="A63" s="409">
        <v>4087.38</v>
      </c>
      <c r="B63" s="409">
        <v>4130</v>
      </c>
      <c r="C63" s="409">
        <v>1.21</v>
      </c>
      <c r="D63" s="409"/>
      <c r="E63" s="409" t="s">
        <v>3605</v>
      </c>
      <c r="F63" s="409"/>
      <c r="G63" s="434">
        <f t="shared" si="0"/>
        <v>4087.38</v>
      </c>
      <c r="H63" s="435" t="s">
        <v>3610</v>
      </c>
      <c r="I63" s="436">
        <f t="shared" si="1"/>
        <v>4130</v>
      </c>
      <c r="J63" s="437" t="str">
        <f t="shared" si="2"/>
        <v>右侧</v>
      </c>
      <c r="K63" s="438" t="str">
        <f t="shared" si="3"/>
        <v>I-2</v>
      </c>
      <c r="L63" s="429" t="s">
        <v>3609</v>
      </c>
      <c r="M63" s="439">
        <f t="shared" si="4"/>
        <v>42.619999999999891</v>
      </c>
      <c r="N63" s="440"/>
      <c r="O63" s="440">
        <f t="shared" si="6"/>
        <v>3.6226999999999911</v>
      </c>
      <c r="P63" s="440"/>
      <c r="Q63" s="440">
        <f t="shared" si="7"/>
        <v>43.642879999999892</v>
      </c>
      <c r="R63" s="441"/>
      <c r="S63" s="441"/>
      <c r="T63" s="441">
        <f t="shared" si="8"/>
        <v>16.621799999999958</v>
      </c>
      <c r="U63" s="441">
        <f t="shared" si="9"/>
        <v>42.619999999999891</v>
      </c>
      <c r="V63" s="441"/>
      <c r="W63" s="442">
        <f t="shared" si="10"/>
        <v>56.25839999999986</v>
      </c>
      <c r="X63" s="441"/>
      <c r="Y63" s="441"/>
      <c r="Z63" s="442">
        <f t="shared" si="5"/>
        <v>864.80241999999782</v>
      </c>
      <c r="AA63" s="442"/>
      <c r="AB63" s="442"/>
      <c r="AC63" s="442"/>
      <c r="AD63" s="433"/>
      <c r="AG63" s="443"/>
    </row>
    <row r="64" spans="1:33" s="410" customFormat="1" ht="20.100000000000001" customHeight="1">
      <c r="A64" s="409">
        <v>4568</v>
      </c>
      <c r="B64" s="409">
        <v>4602.3500000000004</v>
      </c>
      <c r="C64" s="409">
        <v>0.86</v>
      </c>
      <c r="D64" s="409"/>
      <c r="E64" s="409" t="s">
        <v>3605</v>
      </c>
      <c r="F64" s="409"/>
      <c r="G64" s="434">
        <f t="shared" si="0"/>
        <v>4568</v>
      </c>
      <c r="H64" s="435" t="s">
        <v>3610</v>
      </c>
      <c r="I64" s="436">
        <f t="shared" si="1"/>
        <v>4602.3500000000004</v>
      </c>
      <c r="J64" s="437" t="str">
        <f t="shared" si="2"/>
        <v>右侧</v>
      </c>
      <c r="K64" s="438" t="str">
        <f t="shared" si="3"/>
        <v>I-1</v>
      </c>
      <c r="L64" s="429" t="s">
        <v>3609</v>
      </c>
      <c r="M64" s="439">
        <f t="shared" si="4"/>
        <v>34.350000000000364</v>
      </c>
      <c r="N64" s="440"/>
      <c r="O64" s="440">
        <f t="shared" si="6"/>
        <v>2.9197500000000312</v>
      </c>
      <c r="P64" s="440"/>
      <c r="Q64" s="440">
        <f t="shared" si="7"/>
        <v>27.960900000000294</v>
      </c>
      <c r="R64" s="441"/>
      <c r="S64" s="441"/>
      <c r="T64" s="441">
        <f t="shared" si="8"/>
        <v>13.396500000000142</v>
      </c>
      <c r="U64" s="441">
        <f t="shared" si="9"/>
        <v>34.350000000000364</v>
      </c>
      <c r="V64" s="441"/>
      <c r="W64" s="442">
        <f t="shared" si="10"/>
        <v>37.785000000000402</v>
      </c>
      <c r="X64" s="441"/>
      <c r="Y64" s="441"/>
      <c r="Z64" s="442">
        <f t="shared" si="5"/>
        <v>696.99585000000741</v>
      </c>
      <c r="AA64" s="442"/>
      <c r="AB64" s="442"/>
      <c r="AC64" s="442"/>
      <c r="AD64" s="433"/>
      <c r="AG64" s="443"/>
    </row>
    <row r="65" spans="1:33" s="410" customFormat="1" ht="20.100000000000001" customHeight="1">
      <c r="A65" s="409">
        <v>4602.3500000000004</v>
      </c>
      <c r="B65" s="409">
        <v>4740</v>
      </c>
      <c r="C65" s="409" t="s">
        <v>3604</v>
      </c>
      <c r="D65" s="409"/>
      <c r="E65" s="409" t="s">
        <v>3605</v>
      </c>
      <c r="F65" s="409"/>
      <c r="G65" s="434">
        <f t="shared" si="0"/>
        <v>4602.3500000000004</v>
      </c>
      <c r="H65" s="435" t="s">
        <v>3610</v>
      </c>
      <c r="I65" s="436">
        <f t="shared" si="1"/>
        <v>4740</v>
      </c>
      <c r="J65" s="437" t="str">
        <f t="shared" si="2"/>
        <v>右侧</v>
      </c>
      <c r="K65" s="438" t="str">
        <f t="shared" si="3"/>
        <v>II-1</v>
      </c>
      <c r="L65" s="429" t="s">
        <v>3609</v>
      </c>
      <c r="M65" s="439">
        <f t="shared" si="4"/>
        <v>137.64999999999964</v>
      </c>
      <c r="N65" s="440"/>
      <c r="O65" s="440" t="str">
        <f t="shared" si="6"/>
        <v/>
      </c>
      <c r="P65" s="440"/>
      <c r="Q65" s="440">
        <f t="shared" si="7"/>
        <v>103.23749999999973</v>
      </c>
      <c r="R65" s="441"/>
      <c r="S65" s="441"/>
      <c r="T65" s="441" t="str">
        <f t="shared" si="8"/>
        <v/>
      </c>
      <c r="U65" s="441" t="str">
        <f t="shared" si="9"/>
        <v/>
      </c>
      <c r="V65" s="441"/>
      <c r="W65" s="442" t="str">
        <f t="shared" si="10"/>
        <v/>
      </c>
      <c r="X65" s="441"/>
      <c r="Y65" s="441"/>
      <c r="Z65" s="442" t="str">
        <f t="shared" si="5"/>
        <v/>
      </c>
      <c r="AA65" s="442"/>
      <c r="AB65" s="442"/>
      <c r="AC65" s="442"/>
      <c r="AD65" s="433"/>
      <c r="AG65" s="443"/>
    </row>
    <row r="66" spans="1:33" s="410" customFormat="1" ht="20.100000000000001" customHeight="1">
      <c r="A66" s="409">
        <v>4760</v>
      </c>
      <c r="B66" s="409">
        <v>4792.5</v>
      </c>
      <c r="C66" s="409" t="s">
        <v>3604</v>
      </c>
      <c r="D66" s="409"/>
      <c r="E66" s="409" t="s">
        <v>3605</v>
      </c>
      <c r="F66" s="409"/>
      <c r="G66" s="434">
        <f t="shared" si="0"/>
        <v>4760</v>
      </c>
      <c r="H66" s="435" t="s">
        <v>3610</v>
      </c>
      <c r="I66" s="436">
        <f t="shared" si="1"/>
        <v>4792.5</v>
      </c>
      <c r="J66" s="437" t="str">
        <f t="shared" si="2"/>
        <v>右侧</v>
      </c>
      <c r="K66" s="438" t="str">
        <f t="shared" si="3"/>
        <v>II-1</v>
      </c>
      <c r="L66" s="429" t="s">
        <v>3609</v>
      </c>
      <c r="M66" s="439">
        <f t="shared" si="4"/>
        <v>32.5</v>
      </c>
      <c r="N66" s="440"/>
      <c r="O66" s="440" t="str">
        <f t="shared" si="6"/>
        <v/>
      </c>
      <c r="P66" s="440"/>
      <c r="Q66" s="440">
        <f t="shared" si="7"/>
        <v>24.375</v>
      </c>
      <c r="R66" s="441"/>
      <c r="S66" s="441"/>
      <c r="T66" s="441" t="str">
        <f t="shared" si="8"/>
        <v/>
      </c>
      <c r="U66" s="441" t="str">
        <f t="shared" si="9"/>
        <v/>
      </c>
      <c r="V66" s="441"/>
      <c r="W66" s="442" t="str">
        <f t="shared" si="10"/>
        <v/>
      </c>
      <c r="X66" s="441"/>
      <c r="Y66" s="441"/>
      <c r="Z66" s="442" t="str">
        <f t="shared" si="5"/>
        <v/>
      </c>
      <c r="AA66" s="442"/>
      <c r="AB66" s="442"/>
      <c r="AC66" s="442"/>
      <c r="AD66" s="433"/>
      <c r="AG66" s="443"/>
    </row>
    <row r="67" spans="1:33" s="410" customFormat="1" ht="20.100000000000001" customHeight="1">
      <c r="A67" s="409">
        <v>4792.5</v>
      </c>
      <c r="B67" s="409">
        <v>4870</v>
      </c>
      <c r="C67" s="409">
        <v>0.86</v>
      </c>
      <c r="D67" s="409"/>
      <c r="E67" s="409" t="s">
        <v>3605</v>
      </c>
      <c r="F67" s="409"/>
      <c r="G67" s="434">
        <f t="shared" si="0"/>
        <v>4792.5</v>
      </c>
      <c r="H67" s="435" t="s">
        <v>3610</v>
      </c>
      <c r="I67" s="436">
        <f t="shared" si="1"/>
        <v>4870</v>
      </c>
      <c r="J67" s="437" t="str">
        <f t="shared" si="2"/>
        <v>右侧</v>
      </c>
      <c r="K67" s="438" t="str">
        <f t="shared" si="3"/>
        <v>I-1</v>
      </c>
      <c r="L67" s="429" t="s">
        <v>3609</v>
      </c>
      <c r="M67" s="439">
        <f t="shared" si="4"/>
        <v>77.5</v>
      </c>
      <c r="N67" s="440"/>
      <c r="O67" s="440">
        <f t="shared" si="6"/>
        <v>6.5875000000000004</v>
      </c>
      <c r="P67" s="440"/>
      <c r="Q67" s="440">
        <f t="shared" si="7"/>
        <v>63.084999999999994</v>
      </c>
      <c r="R67" s="441"/>
      <c r="S67" s="441"/>
      <c r="T67" s="441">
        <f t="shared" si="8"/>
        <v>30.225000000000001</v>
      </c>
      <c r="U67" s="441">
        <f t="shared" si="9"/>
        <v>77.5</v>
      </c>
      <c r="V67" s="441"/>
      <c r="W67" s="442">
        <f t="shared" si="10"/>
        <v>85.25</v>
      </c>
      <c r="X67" s="441"/>
      <c r="Y67" s="441"/>
      <c r="Z67" s="442">
        <f t="shared" si="5"/>
        <v>1572.5525</v>
      </c>
      <c r="AA67" s="442"/>
      <c r="AB67" s="442"/>
      <c r="AC67" s="442"/>
      <c r="AD67" s="433"/>
      <c r="AG67" s="443"/>
    </row>
    <row r="68" spans="1:33" s="410" customFormat="1" ht="20.100000000000001" customHeight="1">
      <c r="A68" s="409">
        <v>4870</v>
      </c>
      <c r="B68" s="409">
        <v>4920</v>
      </c>
      <c r="C68" s="409" t="s">
        <v>3604</v>
      </c>
      <c r="D68" s="409"/>
      <c r="E68" s="409" t="s">
        <v>3605</v>
      </c>
      <c r="F68" s="409"/>
      <c r="G68" s="434">
        <f t="shared" si="0"/>
        <v>4870</v>
      </c>
      <c r="H68" s="435" t="s">
        <v>3610</v>
      </c>
      <c r="I68" s="436">
        <f t="shared" si="1"/>
        <v>4920</v>
      </c>
      <c r="J68" s="437" t="str">
        <f t="shared" si="2"/>
        <v>右侧</v>
      </c>
      <c r="K68" s="438" t="str">
        <f t="shared" si="3"/>
        <v>II-1</v>
      </c>
      <c r="L68" s="429" t="s">
        <v>3609</v>
      </c>
      <c r="M68" s="439">
        <f t="shared" si="4"/>
        <v>50</v>
      </c>
      <c r="N68" s="440"/>
      <c r="O68" s="440" t="str">
        <f t="shared" si="6"/>
        <v/>
      </c>
      <c r="P68" s="440"/>
      <c r="Q68" s="440">
        <f t="shared" si="7"/>
        <v>37.5</v>
      </c>
      <c r="R68" s="441"/>
      <c r="S68" s="441"/>
      <c r="T68" s="441" t="str">
        <f t="shared" si="8"/>
        <v/>
      </c>
      <c r="U68" s="441" t="str">
        <f t="shared" si="9"/>
        <v/>
      </c>
      <c r="V68" s="441"/>
      <c r="W68" s="442" t="str">
        <f t="shared" si="10"/>
        <v/>
      </c>
      <c r="X68" s="441"/>
      <c r="Y68" s="441"/>
      <c r="Z68" s="442" t="str">
        <f t="shared" si="5"/>
        <v/>
      </c>
      <c r="AA68" s="442"/>
      <c r="AB68" s="442"/>
      <c r="AC68" s="442"/>
      <c r="AD68" s="433"/>
      <c r="AG68" s="443"/>
    </row>
    <row r="69" spans="1:33" s="410" customFormat="1" ht="20.100000000000001" customHeight="1">
      <c r="A69" s="409">
        <v>5310</v>
      </c>
      <c r="B69" s="409">
        <v>5496</v>
      </c>
      <c r="C69" s="409">
        <v>1.21</v>
      </c>
      <c r="D69" s="409"/>
      <c r="E69" s="409" t="s">
        <v>3605</v>
      </c>
      <c r="F69" s="409"/>
      <c r="G69" s="434">
        <f t="shared" si="0"/>
        <v>5310</v>
      </c>
      <c r="H69" s="435" t="s">
        <v>3610</v>
      </c>
      <c r="I69" s="436">
        <f t="shared" si="1"/>
        <v>5496</v>
      </c>
      <c r="J69" s="437" t="str">
        <f t="shared" si="2"/>
        <v>右侧</v>
      </c>
      <c r="K69" s="438" t="str">
        <f t="shared" si="3"/>
        <v>I-2</v>
      </c>
      <c r="L69" s="429" t="s">
        <v>3609</v>
      </c>
      <c r="M69" s="439">
        <f t="shared" si="4"/>
        <v>186</v>
      </c>
      <c r="N69" s="440"/>
      <c r="O69" s="440">
        <f t="shared" si="6"/>
        <v>15.81</v>
      </c>
      <c r="P69" s="440"/>
      <c r="Q69" s="440">
        <f t="shared" si="7"/>
        <v>190.464</v>
      </c>
      <c r="R69" s="441"/>
      <c r="S69" s="441"/>
      <c r="T69" s="441">
        <f t="shared" si="8"/>
        <v>72.540000000000006</v>
      </c>
      <c r="U69" s="441">
        <f t="shared" si="9"/>
        <v>186</v>
      </c>
      <c r="V69" s="441"/>
      <c r="W69" s="442">
        <f t="shared" si="10"/>
        <v>245.52</v>
      </c>
      <c r="X69" s="441"/>
      <c r="Y69" s="441"/>
      <c r="Z69" s="442">
        <f t="shared" si="5"/>
        <v>3774.1260000000002</v>
      </c>
      <c r="AA69" s="442"/>
      <c r="AB69" s="442"/>
      <c r="AC69" s="442"/>
      <c r="AD69" s="433"/>
      <c r="AG69" s="443"/>
    </row>
    <row r="70" spans="1:33" s="410" customFormat="1" ht="20.100000000000001" customHeight="1">
      <c r="A70" s="409">
        <v>6060</v>
      </c>
      <c r="B70" s="409">
        <v>6224.25</v>
      </c>
      <c r="C70" s="409">
        <v>1.21</v>
      </c>
      <c r="D70" s="409"/>
      <c r="E70" s="409" t="s">
        <v>3605</v>
      </c>
      <c r="F70" s="409"/>
      <c r="G70" s="434">
        <f t="shared" si="0"/>
        <v>6060</v>
      </c>
      <c r="H70" s="435" t="s">
        <v>3610</v>
      </c>
      <c r="I70" s="436">
        <f t="shared" si="1"/>
        <v>6224.25</v>
      </c>
      <c r="J70" s="437" t="str">
        <f t="shared" si="2"/>
        <v>右侧</v>
      </c>
      <c r="K70" s="438" t="str">
        <f t="shared" si="3"/>
        <v>I-2</v>
      </c>
      <c r="L70" s="429" t="s">
        <v>3609</v>
      </c>
      <c r="M70" s="439">
        <f t="shared" si="4"/>
        <v>164.25</v>
      </c>
      <c r="N70" s="440"/>
      <c r="O70" s="440">
        <f t="shared" si="6"/>
        <v>13.961250000000001</v>
      </c>
      <c r="P70" s="440"/>
      <c r="Q70" s="440">
        <f t="shared" si="7"/>
        <v>168.19200000000001</v>
      </c>
      <c r="R70" s="441"/>
      <c r="S70" s="441"/>
      <c r="T70" s="441">
        <f t="shared" si="8"/>
        <v>64.057500000000005</v>
      </c>
      <c r="U70" s="441">
        <f t="shared" si="9"/>
        <v>164.25</v>
      </c>
      <c r="V70" s="441"/>
      <c r="W70" s="442">
        <f t="shared" si="10"/>
        <v>216.81</v>
      </c>
      <c r="X70" s="441"/>
      <c r="Y70" s="441"/>
      <c r="Z70" s="442">
        <f t="shared" si="5"/>
        <v>3332.79675</v>
      </c>
      <c r="AA70" s="442"/>
      <c r="AB70" s="442"/>
      <c r="AC70" s="442"/>
      <c r="AD70" s="433"/>
      <c r="AG70" s="443"/>
    </row>
    <row r="71" spans="1:33" s="410" customFormat="1" ht="20.100000000000001" customHeight="1">
      <c r="A71" s="409">
        <v>6224.25</v>
      </c>
      <c r="B71" s="409">
        <v>6386.5</v>
      </c>
      <c r="C71" s="409" t="s">
        <v>3604</v>
      </c>
      <c r="D71" s="409"/>
      <c r="E71" s="409" t="s">
        <v>3605</v>
      </c>
      <c r="F71" s="409"/>
      <c r="G71" s="434">
        <f t="shared" ref="G71:G134" si="11">A71</f>
        <v>6224.25</v>
      </c>
      <c r="H71" s="435" t="s">
        <v>3610</v>
      </c>
      <c r="I71" s="436">
        <f t="shared" ref="I71:I113" si="12">B71</f>
        <v>6386.5</v>
      </c>
      <c r="J71" s="437" t="str">
        <f t="shared" ref="J71:J134" si="13">IF(D71="√","左侧",IF(E71="√","右侧",""))</f>
        <v>右侧</v>
      </c>
      <c r="K71" s="438" t="str">
        <f t="shared" ref="K71:K134" si="14">IF(OR(C71=0.86,C71=1.16),"I-1",IF(C71=1.21,"I-2",IF(C71="II-1型排水沟0.5*0.7*0.3","II-1",IF(C71="II-2型排水沟0.5*0.7*0.3","II-2",""))))</f>
        <v>II-1</v>
      </c>
      <c r="L71" s="429" t="s">
        <v>3609</v>
      </c>
      <c r="M71" s="439">
        <f t="shared" ref="M71:M134" si="15">I71-G71</f>
        <v>162.25</v>
      </c>
      <c r="N71" s="440"/>
      <c r="O71" s="440" t="str">
        <f t="shared" si="6"/>
        <v/>
      </c>
      <c r="P71" s="440"/>
      <c r="Q71" s="440">
        <f t="shared" si="7"/>
        <v>121.6875</v>
      </c>
      <c r="R71" s="441"/>
      <c r="S71" s="441"/>
      <c r="T71" s="441" t="str">
        <f t="shared" si="8"/>
        <v/>
      </c>
      <c r="U71" s="441" t="str">
        <f t="shared" si="9"/>
        <v/>
      </c>
      <c r="V71" s="441"/>
      <c r="W71" s="442" t="str">
        <f t="shared" si="10"/>
        <v/>
      </c>
      <c r="X71" s="441"/>
      <c r="Y71" s="441"/>
      <c r="Z71" s="442" t="str">
        <f t="shared" si="5"/>
        <v/>
      </c>
      <c r="AA71" s="442"/>
      <c r="AB71" s="442"/>
      <c r="AC71" s="442"/>
      <c r="AD71" s="433"/>
      <c r="AG71" s="443"/>
    </row>
    <row r="72" spans="1:33" s="410" customFormat="1" ht="20.100000000000001" customHeight="1">
      <c r="A72" s="409">
        <v>6386.5</v>
      </c>
      <c r="B72" s="409">
        <v>6657</v>
      </c>
      <c r="C72" s="409">
        <v>1.21</v>
      </c>
      <c r="D72" s="409"/>
      <c r="E72" s="409" t="s">
        <v>3605</v>
      </c>
      <c r="F72" s="409"/>
      <c r="G72" s="434">
        <f t="shared" si="11"/>
        <v>6386.5</v>
      </c>
      <c r="H72" s="435" t="s">
        <v>3610</v>
      </c>
      <c r="I72" s="436">
        <f t="shared" si="12"/>
        <v>6657</v>
      </c>
      <c r="J72" s="437" t="str">
        <f t="shared" si="13"/>
        <v>右侧</v>
      </c>
      <c r="K72" s="438" t="str">
        <f t="shared" si="14"/>
        <v>I-2</v>
      </c>
      <c r="L72" s="429" t="s">
        <v>3609</v>
      </c>
      <c r="M72" s="439">
        <f t="shared" si="15"/>
        <v>270.5</v>
      </c>
      <c r="N72" s="440"/>
      <c r="O72" s="440">
        <f t="shared" ref="O72:O135" si="16">IF($K72="I-1",0.085*$M72,IF($K72="I-2",0.085*$M72,IF($K72="II-1","",IF($K72="II-2","",""))))</f>
        <v>22.992500000000003</v>
      </c>
      <c r="P72" s="440"/>
      <c r="Q72" s="440">
        <f t="shared" ref="Q72:Q135" si="17">IF($K72="I-1",0.814*$M72,IF($K72="I-2",1.024*$M72,IF($K72="II-1",0.75*$M72,IF($K72="II-2",0.75*$M72,""))))</f>
        <v>276.99200000000002</v>
      </c>
      <c r="R72" s="441"/>
      <c r="S72" s="441"/>
      <c r="T72" s="441">
        <f t="shared" ref="T72:T135" si="18">IF($K72="I-1",0.39*$M72,IF($K72="I-2",0.39*$M72,IF($K72="II-1","",IF($K72="II-2",0.39*$M72,""))))</f>
        <v>105.495</v>
      </c>
      <c r="U72" s="441">
        <f t="shared" ref="U72:U135" si="19">IF($K72="I-1",1*$M72,IF($K72="I-2",1*$M72,IF($K72="II-1","",IF($K72="II-2",1*$M72,""))))</f>
        <v>270.5</v>
      </c>
      <c r="V72" s="441"/>
      <c r="W72" s="442">
        <f t="shared" ref="W72:W135" si="20">IF($K72="I-1",1.1*$M72,IF($K72="I-2",1.32*$M72,IF($K72="II-1","",IF($K72="II-2","",""))))</f>
        <v>357.06</v>
      </c>
      <c r="X72" s="441"/>
      <c r="Y72" s="441"/>
      <c r="Z72" s="442">
        <f t="shared" ref="Z72:Z135" si="21">IF($K72="I-1",20.291*$M72,IF($K72="I-2",20.291*$M72,IF($K72="II-1","",IF($K72="II-2","",""))))</f>
        <v>5488.7155000000002</v>
      </c>
      <c r="AA72" s="442"/>
      <c r="AB72" s="442"/>
      <c r="AC72" s="442"/>
      <c r="AD72" s="433"/>
      <c r="AG72" s="443"/>
    </row>
    <row r="73" spans="1:33" s="410" customFormat="1" ht="20.100000000000001" customHeight="1">
      <c r="A73" s="409">
        <v>7163</v>
      </c>
      <c r="B73" s="409">
        <v>7190</v>
      </c>
      <c r="C73" s="409">
        <v>0.86</v>
      </c>
      <c r="D73" s="409"/>
      <c r="E73" s="409" t="s">
        <v>3605</v>
      </c>
      <c r="F73" s="409"/>
      <c r="G73" s="434">
        <f t="shared" si="11"/>
        <v>7163</v>
      </c>
      <c r="H73" s="435" t="s">
        <v>3610</v>
      </c>
      <c r="I73" s="436">
        <f t="shared" si="12"/>
        <v>7190</v>
      </c>
      <c r="J73" s="437" t="str">
        <f t="shared" si="13"/>
        <v>右侧</v>
      </c>
      <c r="K73" s="438" t="str">
        <f t="shared" si="14"/>
        <v>I-1</v>
      </c>
      <c r="L73" s="429" t="s">
        <v>3609</v>
      </c>
      <c r="M73" s="439">
        <f t="shared" si="15"/>
        <v>27</v>
      </c>
      <c r="N73" s="440"/>
      <c r="O73" s="440">
        <f t="shared" si="16"/>
        <v>2.2950000000000004</v>
      </c>
      <c r="P73" s="440"/>
      <c r="Q73" s="440">
        <f t="shared" si="17"/>
        <v>21.977999999999998</v>
      </c>
      <c r="R73" s="441"/>
      <c r="S73" s="441"/>
      <c r="T73" s="441">
        <f t="shared" si="18"/>
        <v>10.530000000000001</v>
      </c>
      <c r="U73" s="441">
        <f t="shared" si="19"/>
        <v>27</v>
      </c>
      <c r="V73" s="441"/>
      <c r="W73" s="442">
        <f t="shared" si="20"/>
        <v>29.700000000000003</v>
      </c>
      <c r="X73" s="441"/>
      <c r="Y73" s="441"/>
      <c r="Z73" s="442">
        <f t="shared" si="21"/>
        <v>547.85699999999997</v>
      </c>
      <c r="AA73" s="442"/>
      <c r="AB73" s="442"/>
      <c r="AC73" s="442"/>
      <c r="AD73" s="433"/>
      <c r="AG73" s="443"/>
    </row>
    <row r="74" spans="1:33" s="410" customFormat="1" ht="20.100000000000001" customHeight="1">
      <c r="A74" s="409">
        <v>8485</v>
      </c>
      <c r="B74" s="409">
        <v>8519.5</v>
      </c>
      <c r="C74" s="409" t="s">
        <v>3604</v>
      </c>
      <c r="D74" s="409"/>
      <c r="E74" s="409" t="s">
        <v>3605</v>
      </c>
      <c r="F74" s="409"/>
      <c r="G74" s="434">
        <f t="shared" si="11"/>
        <v>8485</v>
      </c>
      <c r="H74" s="435" t="s">
        <v>3610</v>
      </c>
      <c r="I74" s="436">
        <f t="shared" si="12"/>
        <v>8519.5</v>
      </c>
      <c r="J74" s="437" t="str">
        <f t="shared" si="13"/>
        <v>右侧</v>
      </c>
      <c r="K74" s="438" t="str">
        <f t="shared" si="14"/>
        <v>II-1</v>
      </c>
      <c r="L74" s="429" t="s">
        <v>3609</v>
      </c>
      <c r="M74" s="439">
        <f t="shared" si="15"/>
        <v>34.5</v>
      </c>
      <c r="N74" s="440"/>
      <c r="O74" s="440" t="str">
        <f t="shared" si="16"/>
        <v/>
      </c>
      <c r="P74" s="440"/>
      <c r="Q74" s="440">
        <f t="shared" si="17"/>
        <v>25.875</v>
      </c>
      <c r="R74" s="441"/>
      <c r="S74" s="441"/>
      <c r="T74" s="441" t="str">
        <f t="shared" si="18"/>
        <v/>
      </c>
      <c r="U74" s="441" t="str">
        <f t="shared" si="19"/>
        <v/>
      </c>
      <c r="V74" s="441"/>
      <c r="W74" s="442" t="str">
        <f t="shared" si="20"/>
        <v/>
      </c>
      <c r="X74" s="441"/>
      <c r="Y74" s="441"/>
      <c r="Z74" s="442" t="str">
        <f t="shared" si="21"/>
        <v/>
      </c>
      <c r="AA74" s="442"/>
      <c r="AB74" s="442"/>
      <c r="AC74" s="442"/>
      <c r="AD74" s="433"/>
      <c r="AG74" s="443"/>
    </row>
    <row r="75" spans="1:33" s="410" customFormat="1" ht="20.100000000000001" customHeight="1">
      <c r="A75" s="409">
        <v>8519.5</v>
      </c>
      <c r="B75" s="409">
        <v>8644</v>
      </c>
      <c r="C75" s="409">
        <v>0.86</v>
      </c>
      <c r="D75" s="409"/>
      <c r="E75" s="409" t="s">
        <v>3605</v>
      </c>
      <c r="F75" s="409"/>
      <c r="G75" s="434">
        <f t="shared" si="11"/>
        <v>8519.5</v>
      </c>
      <c r="H75" s="435" t="s">
        <v>3610</v>
      </c>
      <c r="I75" s="436">
        <f t="shared" si="12"/>
        <v>8644</v>
      </c>
      <c r="J75" s="437" t="str">
        <f t="shared" si="13"/>
        <v>右侧</v>
      </c>
      <c r="K75" s="438" t="str">
        <f t="shared" si="14"/>
        <v>I-1</v>
      </c>
      <c r="L75" s="429" t="s">
        <v>3609</v>
      </c>
      <c r="M75" s="439">
        <f t="shared" si="15"/>
        <v>124.5</v>
      </c>
      <c r="N75" s="440"/>
      <c r="O75" s="440">
        <f t="shared" si="16"/>
        <v>10.582500000000001</v>
      </c>
      <c r="P75" s="440"/>
      <c r="Q75" s="440">
        <f t="shared" si="17"/>
        <v>101.34299999999999</v>
      </c>
      <c r="R75" s="441"/>
      <c r="S75" s="441"/>
      <c r="T75" s="441">
        <f t="shared" si="18"/>
        <v>48.555</v>
      </c>
      <c r="U75" s="441">
        <f t="shared" si="19"/>
        <v>124.5</v>
      </c>
      <c r="V75" s="441"/>
      <c r="W75" s="442">
        <f t="shared" si="20"/>
        <v>136.95000000000002</v>
      </c>
      <c r="X75" s="441"/>
      <c r="Y75" s="441"/>
      <c r="Z75" s="442">
        <f t="shared" si="21"/>
        <v>2526.2294999999999</v>
      </c>
      <c r="AA75" s="442"/>
      <c r="AB75" s="442"/>
      <c r="AC75" s="442"/>
      <c r="AD75" s="433"/>
      <c r="AG75" s="443"/>
    </row>
    <row r="76" spans="1:33" s="410" customFormat="1" ht="20.100000000000001" customHeight="1">
      <c r="A76" s="409">
        <v>8644</v>
      </c>
      <c r="B76" s="409">
        <v>8771</v>
      </c>
      <c r="C76" s="409" t="s">
        <v>3604</v>
      </c>
      <c r="D76" s="409"/>
      <c r="E76" s="409" t="s">
        <v>3605</v>
      </c>
      <c r="F76" s="409"/>
      <c r="G76" s="434">
        <f t="shared" si="11"/>
        <v>8644</v>
      </c>
      <c r="H76" s="435" t="s">
        <v>3610</v>
      </c>
      <c r="I76" s="436">
        <f t="shared" si="12"/>
        <v>8771</v>
      </c>
      <c r="J76" s="437" t="str">
        <f t="shared" si="13"/>
        <v>右侧</v>
      </c>
      <c r="K76" s="438" t="str">
        <f t="shared" si="14"/>
        <v>II-1</v>
      </c>
      <c r="L76" s="429" t="s">
        <v>3609</v>
      </c>
      <c r="M76" s="439">
        <f t="shared" si="15"/>
        <v>127</v>
      </c>
      <c r="N76" s="440"/>
      <c r="O76" s="440" t="str">
        <f t="shared" si="16"/>
        <v/>
      </c>
      <c r="P76" s="440"/>
      <c r="Q76" s="440">
        <f t="shared" si="17"/>
        <v>95.25</v>
      </c>
      <c r="R76" s="441"/>
      <c r="S76" s="441"/>
      <c r="T76" s="441" t="str">
        <f t="shared" si="18"/>
        <v/>
      </c>
      <c r="U76" s="441" t="str">
        <f t="shared" si="19"/>
        <v/>
      </c>
      <c r="V76" s="441"/>
      <c r="W76" s="442" t="str">
        <f t="shared" si="20"/>
        <v/>
      </c>
      <c r="X76" s="441"/>
      <c r="Y76" s="441"/>
      <c r="Z76" s="442" t="str">
        <f t="shared" si="21"/>
        <v/>
      </c>
      <c r="AA76" s="442"/>
      <c r="AB76" s="442"/>
      <c r="AC76" s="442"/>
      <c r="AD76" s="433"/>
      <c r="AG76" s="443"/>
    </row>
    <row r="77" spans="1:33" s="410" customFormat="1" ht="20.100000000000001" customHeight="1">
      <c r="A77" s="409">
        <v>8771</v>
      </c>
      <c r="B77" s="409">
        <v>8915.5</v>
      </c>
      <c r="C77" s="409">
        <v>0.86</v>
      </c>
      <c r="D77" s="409"/>
      <c r="E77" s="409" t="s">
        <v>3605</v>
      </c>
      <c r="F77" s="409"/>
      <c r="G77" s="434">
        <f t="shared" si="11"/>
        <v>8771</v>
      </c>
      <c r="H77" s="435" t="s">
        <v>3610</v>
      </c>
      <c r="I77" s="436">
        <f t="shared" si="12"/>
        <v>8915.5</v>
      </c>
      <c r="J77" s="437" t="str">
        <f t="shared" si="13"/>
        <v>右侧</v>
      </c>
      <c r="K77" s="438" t="str">
        <f t="shared" si="14"/>
        <v>I-1</v>
      </c>
      <c r="L77" s="429" t="s">
        <v>3609</v>
      </c>
      <c r="M77" s="439">
        <f t="shared" si="15"/>
        <v>144.5</v>
      </c>
      <c r="N77" s="440"/>
      <c r="O77" s="440">
        <f t="shared" si="16"/>
        <v>12.282500000000001</v>
      </c>
      <c r="P77" s="440"/>
      <c r="Q77" s="440">
        <f t="shared" si="17"/>
        <v>117.62299999999999</v>
      </c>
      <c r="R77" s="441"/>
      <c r="S77" s="441"/>
      <c r="T77" s="441">
        <f t="shared" si="18"/>
        <v>56.355000000000004</v>
      </c>
      <c r="U77" s="441">
        <f t="shared" si="19"/>
        <v>144.5</v>
      </c>
      <c r="V77" s="441"/>
      <c r="W77" s="442">
        <f t="shared" si="20"/>
        <v>158.95000000000002</v>
      </c>
      <c r="X77" s="441"/>
      <c r="Y77" s="441"/>
      <c r="Z77" s="442">
        <f t="shared" si="21"/>
        <v>2932.0495000000001</v>
      </c>
      <c r="AA77" s="442"/>
      <c r="AB77" s="442"/>
      <c r="AC77" s="442"/>
      <c r="AD77" s="433"/>
      <c r="AG77" s="443"/>
    </row>
    <row r="78" spans="1:33" s="410" customFormat="1" ht="20.100000000000001" customHeight="1">
      <c r="A78" s="409">
        <v>8915.5</v>
      </c>
      <c r="B78" s="409">
        <v>8935.5</v>
      </c>
      <c r="C78" s="409" t="s">
        <v>3604</v>
      </c>
      <c r="D78" s="409"/>
      <c r="E78" s="409" t="s">
        <v>3605</v>
      </c>
      <c r="F78" s="409"/>
      <c r="G78" s="434">
        <f t="shared" si="11"/>
        <v>8915.5</v>
      </c>
      <c r="H78" s="435" t="s">
        <v>3610</v>
      </c>
      <c r="I78" s="436">
        <f t="shared" si="12"/>
        <v>8935.5</v>
      </c>
      <c r="J78" s="437" t="str">
        <f t="shared" si="13"/>
        <v>右侧</v>
      </c>
      <c r="K78" s="438" t="str">
        <f t="shared" si="14"/>
        <v>II-1</v>
      </c>
      <c r="L78" s="429" t="s">
        <v>3609</v>
      </c>
      <c r="M78" s="439">
        <f t="shared" si="15"/>
        <v>20</v>
      </c>
      <c r="N78" s="440"/>
      <c r="O78" s="440" t="str">
        <f t="shared" si="16"/>
        <v/>
      </c>
      <c r="P78" s="440"/>
      <c r="Q78" s="440">
        <f t="shared" si="17"/>
        <v>15</v>
      </c>
      <c r="R78" s="441"/>
      <c r="S78" s="441"/>
      <c r="T78" s="441" t="str">
        <f t="shared" si="18"/>
        <v/>
      </c>
      <c r="U78" s="441" t="str">
        <f t="shared" si="19"/>
        <v/>
      </c>
      <c r="V78" s="441"/>
      <c r="W78" s="442" t="str">
        <f t="shared" si="20"/>
        <v/>
      </c>
      <c r="X78" s="441"/>
      <c r="Y78" s="441"/>
      <c r="Z78" s="442" t="str">
        <f t="shared" si="21"/>
        <v/>
      </c>
      <c r="AA78" s="442"/>
      <c r="AB78" s="442"/>
      <c r="AC78" s="442"/>
      <c r="AD78" s="433"/>
      <c r="AG78" s="443"/>
    </row>
    <row r="79" spans="1:33" s="410" customFormat="1" ht="20.100000000000001" customHeight="1">
      <c r="A79" s="409">
        <v>9120</v>
      </c>
      <c r="B79" s="409">
        <v>9142.5</v>
      </c>
      <c r="C79" s="409" t="s">
        <v>3604</v>
      </c>
      <c r="D79" s="409"/>
      <c r="E79" s="409" t="s">
        <v>3605</v>
      </c>
      <c r="F79" s="409"/>
      <c r="G79" s="434">
        <f t="shared" si="11"/>
        <v>9120</v>
      </c>
      <c r="H79" s="435" t="s">
        <v>3610</v>
      </c>
      <c r="I79" s="436">
        <f t="shared" si="12"/>
        <v>9142.5</v>
      </c>
      <c r="J79" s="437" t="str">
        <f t="shared" si="13"/>
        <v>右侧</v>
      </c>
      <c r="K79" s="438" t="str">
        <f t="shared" si="14"/>
        <v>II-1</v>
      </c>
      <c r="L79" s="429" t="s">
        <v>3609</v>
      </c>
      <c r="M79" s="439">
        <f t="shared" si="15"/>
        <v>22.5</v>
      </c>
      <c r="N79" s="440"/>
      <c r="O79" s="440" t="str">
        <f t="shared" si="16"/>
        <v/>
      </c>
      <c r="P79" s="440"/>
      <c r="Q79" s="440">
        <f t="shared" si="17"/>
        <v>16.875</v>
      </c>
      <c r="R79" s="441"/>
      <c r="S79" s="441"/>
      <c r="T79" s="441" t="str">
        <f t="shared" si="18"/>
        <v/>
      </c>
      <c r="U79" s="441" t="str">
        <f t="shared" si="19"/>
        <v/>
      </c>
      <c r="V79" s="441"/>
      <c r="W79" s="442" t="str">
        <f t="shared" si="20"/>
        <v/>
      </c>
      <c r="X79" s="441"/>
      <c r="Y79" s="441"/>
      <c r="Z79" s="442" t="str">
        <f t="shared" si="21"/>
        <v/>
      </c>
      <c r="AA79" s="442"/>
      <c r="AB79" s="442"/>
      <c r="AC79" s="442"/>
      <c r="AD79" s="433"/>
      <c r="AG79" s="443"/>
    </row>
    <row r="80" spans="1:33" s="410" customFormat="1" ht="20.100000000000001" customHeight="1">
      <c r="A80" s="409">
        <v>9142.5</v>
      </c>
      <c r="B80" s="409">
        <v>9381</v>
      </c>
      <c r="C80" s="409">
        <v>1.21</v>
      </c>
      <c r="D80" s="409"/>
      <c r="E80" s="409" t="s">
        <v>3605</v>
      </c>
      <c r="F80" s="409"/>
      <c r="G80" s="434">
        <f t="shared" si="11"/>
        <v>9142.5</v>
      </c>
      <c r="H80" s="435" t="s">
        <v>3610</v>
      </c>
      <c r="I80" s="436">
        <f t="shared" si="12"/>
        <v>9381</v>
      </c>
      <c r="J80" s="437" t="str">
        <f t="shared" si="13"/>
        <v>右侧</v>
      </c>
      <c r="K80" s="438" t="str">
        <f t="shared" si="14"/>
        <v>I-2</v>
      </c>
      <c r="L80" s="429" t="s">
        <v>3609</v>
      </c>
      <c r="M80" s="439">
        <f t="shared" si="15"/>
        <v>238.5</v>
      </c>
      <c r="N80" s="440"/>
      <c r="O80" s="440">
        <f t="shared" si="16"/>
        <v>20.272500000000001</v>
      </c>
      <c r="P80" s="440"/>
      <c r="Q80" s="440">
        <f t="shared" si="17"/>
        <v>244.22400000000002</v>
      </c>
      <c r="R80" s="441"/>
      <c r="S80" s="441"/>
      <c r="T80" s="441">
        <f t="shared" si="18"/>
        <v>93.015000000000001</v>
      </c>
      <c r="U80" s="441">
        <f t="shared" si="19"/>
        <v>238.5</v>
      </c>
      <c r="V80" s="441"/>
      <c r="W80" s="442">
        <f t="shared" si="20"/>
        <v>314.82</v>
      </c>
      <c r="X80" s="441"/>
      <c r="Y80" s="441"/>
      <c r="Z80" s="442">
        <f t="shared" si="21"/>
        <v>4839.4035000000003</v>
      </c>
      <c r="AA80" s="442"/>
      <c r="AB80" s="442"/>
      <c r="AC80" s="442"/>
      <c r="AD80" s="433"/>
      <c r="AG80" s="443"/>
    </row>
    <row r="81" spans="1:33" s="410" customFormat="1" ht="20.100000000000001" customHeight="1">
      <c r="A81" s="409">
        <v>9645</v>
      </c>
      <c r="B81" s="409">
        <v>9700</v>
      </c>
      <c r="C81" s="409">
        <v>1.21</v>
      </c>
      <c r="D81" s="409"/>
      <c r="E81" s="409" t="s">
        <v>3605</v>
      </c>
      <c r="F81" s="409"/>
      <c r="G81" s="434">
        <f t="shared" si="11"/>
        <v>9645</v>
      </c>
      <c r="H81" s="435" t="s">
        <v>3610</v>
      </c>
      <c r="I81" s="436">
        <f t="shared" si="12"/>
        <v>9700</v>
      </c>
      <c r="J81" s="437" t="str">
        <f t="shared" si="13"/>
        <v>右侧</v>
      </c>
      <c r="K81" s="438" t="str">
        <f t="shared" si="14"/>
        <v>I-2</v>
      </c>
      <c r="L81" s="429" t="s">
        <v>3609</v>
      </c>
      <c r="M81" s="439">
        <f t="shared" si="15"/>
        <v>55</v>
      </c>
      <c r="N81" s="440"/>
      <c r="O81" s="440">
        <f t="shared" si="16"/>
        <v>4.6750000000000007</v>
      </c>
      <c r="P81" s="440"/>
      <c r="Q81" s="440">
        <f t="shared" si="17"/>
        <v>56.32</v>
      </c>
      <c r="R81" s="441"/>
      <c r="S81" s="441"/>
      <c r="T81" s="441">
        <f t="shared" si="18"/>
        <v>21.45</v>
      </c>
      <c r="U81" s="441">
        <f t="shared" si="19"/>
        <v>55</v>
      </c>
      <c r="V81" s="441"/>
      <c r="W81" s="442">
        <f t="shared" si="20"/>
        <v>72.600000000000009</v>
      </c>
      <c r="X81" s="441"/>
      <c r="Y81" s="441"/>
      <c r="Z81" s="442">
        <f t="shared" si="21"/>
        <v>1116.0050000000001</v>
      </c>
      <c r="AA81" s="442"/>
      <c r="AB81" s="442"/>
      <c r="AC81" s="442"/>
      <c r="AD81" s="433"/>
      <c r="AG81" s="443"/>
    </row>
    <row r="82" spans="1:33" s="410" customFormat="1" ht="20.100000000000001" customHeight="1">
      <c r="A82" s="409">
        <v>9700</v>
      </c>
      <c r="B82" s="409">
        <v>9721</v>
      </c>
      <c r="C82" s="409">
        <v>1.21</v>
      </c>
      <c r="D82" s="409"/>
      <c r="E82" s="409" t="s">
        <v>3605</v>
      </c>
      <c r="F82" s="409"/>
      <c r="G82" s="434">
        <f t="shared" si="11"/>
        <v>9700</v>
      </c>
      <c r="H82" s="435" t="s">
        <v>3610</v>
      </c>
      <c r="I82" s="436">
        <f t="shared" si="12"/>
        <v>9721</v>
      </c>
      <c r="J82" s="437" t="str">
        <f t="shared" si="13"/>
        <v>右侧</v>
      </c>
      <c r="K82" s="438" t="str">
        <f t="shared" si="14"/>
        <v>I-2</v>
      </c>
      <c r="L82" s="429" t="s">
        <v>3609</v>
      </c>
      <c r="M82" s="439">
        <f t="shared" si="15"/>
        <v>21</v>
      </c>
      <c r="N82" s="440"/>
      <c r="O82" s="440">
        <f t="shared" si="16"/>
        <v>1.7850000000000001</v>
      </c>
      <c r="P82" s="440"/>
      <c r="Q82" s="440">
        <f t="shared" si="17"/>
        <v>21.504000000000001</v>
      </c>
      <c r="R82" s="441"/>
      <c r="S82" s="441"/>
      <c r="T82" s="441">
        <f t="shared" si="18"/>
        <v>8.19</v>
      </c>
      <c r="U82" s="441">
        <f t="shared" si="19"/>
        <v>21</v>
      </c>
      <c r="V82" s="441"/>
      <c r="W82" s="442">
        <f t="shared" si="20"/>
        <v>27.720000000000002</v>
      </c>
      <c r="X82" s="441"/>
      <c r="Y82" s="441"/>
      <c r="Z82" s="442">
        <f t="shared" si="21"/>
        <v>426.11099999999999</v>
      </c>
      <c r="AA82" s="442"/>
      <c r="AB82" s="442"/>
      <c r="AC82" s="442"/>
      <c r="AD82" s="433"/>
      <c r="AG82" s="443"/>
    </row>
    <row r="83" spans="1:33" s="410" customFormat="1" ht="20.100000000000001" customHeight="1">
      <c r="A83" s="409">
        <v>9721</v>
      </c>
      <c r="B83" s="409">
        <v>9781.5</v>
      </c>
      <c r="C83" s="409">
        <v>1.21</v>
      </c>
      <c r="D83" s="409"/>
      <c r="E83" s="409" t="s">
        <v>3605</v>
      </c>
      <c r="F83" s="409"/>
      <c r="G83" s="434">
        <f t="shared" si="11"/>
        <v>9721</v>
      </c>
      <c r="H83" s="435" t="s">
        <v>3610</v>
      </c>
      <c r="I83" s="436">
        <f t="shared" si="12"/>
        <v>9781.5</v>
      </c>
      <c r="J83" s="437" t="str">
        <f t="shared" si="13"/>
        <v>右侧</v>
      </c>
      <c r="K83" s="438" t="str">
        <f t="shared" si="14"/>
        <v>I-2</v>
      </c>
      <c r="L83" s="429" t="s">
        <v>3609</v>
      </c>
      <c r="M83" s="439">
        <f t="shared" si="15"/>
        <v>60.5</v>
      </c>
      <c r="N83" s="440"/>
      <c r="O83" s="440">
        <f t="shared" si="16"/>
        <v>5.1425000000000001</v>
      </c>
      <c r="P83" s="440"/>
      <c r="Q83" s="440">
        <f t="shared" si="17"/>
        <v>61.951999999999998</v>
      </c>
      <c r="R83" s="441"/>
      <c r="S83" s="441"/>
      <c r="T83" s="441">
        <f t="shared" si="18"/>
        <v>23.595000000000002</v>
      </c>
      <c r="U83" s="441">
        <f t="shared" si="19"/>
        <v>60.5</v>
      </c>
      <c r="V83" s="441"/>
      <c r="W83" s="442">
        <f t="shared" si="20"/>
        <v>79.86</v>
      </c>
      <c r="X83" s="441"/>
      <c r="Y83" s="441"/>
      <c r="Z83" s="442">
        <f t="shared" si="21"/>
        <v>1227.6055000000001</v>
      </c>
      <c r="AA83" s="442"/>
      <c r="AB83" s="442"/>
      <c r="AC83" s="442"/>
      <c r="AD83" s="433"/>
      <c r="AG83" s="443"/>
    </row>
    <row r="84" spans="1:33" s="410" customFormat="1" ht="20.100000000000001" customHeight="1">
      <c r="A84" s="409">
        <v>9781.5</v>
      </c>
      <c r="B84" s="409">
        <v>9800</v>
      </c>
      <c r="C84" s="409">
        <v>1.21</v>
      </c>
      <c r="D84" s="409"/>
      <c r="E84" s="409" t="s">
        <v>3605</v>
      </c>
      <c r="F84" s="409"/>
      <c r="G84" s="434">
        <f t="shared" si="11"/>
        <v>9781.5</v>
      </c>
      <c r="H84" s="435" t="s">
        <v>3610</v>
      </c>
      <c r="I84" s="436">
        <f t="shared" si="12"/>
        <v>9800</v>
      </c>
      <c r="J84" s="437" t="str">
        <f t="shared" si="13"/>
        <v>右侧</v>
      </c>
      <c r="K84" s="438" t="str">
        <f t="shared" si="14"/>
        <v>I-2</v>
      </c>
      <c r="L84" s="429" t="s">
        <v>3609</v>
      </c>
      <c r="M84" s="439">
        <f t="shared" si="15"/>
        <v>18.5</v>
      </c>
      <c r="N84" s="440"/>
      <c r="O84" s="440">
        <f t="shared" si="16"/>
        <v>1.5725</v>
      </c>
      <c r="P84" s="440"/>
      <c r="Q84" s="440">
        <f t="shared" si="17"/>
        <v>18.943999999999999</v>
      </c>
      <c r="R84" s="441"/>
      <c r="S84" s="441"/>
      <c r="T84" s="441">
        <f t="shared" si="18"/>
        <v>7.2149999999999999</v>
      </c>
      <c r="U84" s="441">
        <f t="shared" si="19"/>
        <v>18.5</v>
      </c>
      <c r="V84" s="441"/>
      <c r="W84" s="442">
        <f t="shared" si="20"/>
        <v>24.42</v>
      </c>
      <c r="X84" s="441"/>
      <c r="Y84" s="441"/>
      <c r="Z84" s="442">
        <f t="shared" si="21"/>
        <v>375.38350000000003</v>
      </c>
      <c r="AA84" s="442"/>
      <c r="AB84" s="442"/>
      <c r="AC84" s="442"/>
      <c r="AD84" s="433"/>
      <c r="AG84" s="443"/>
    </row>
    <row r="85" spans="1:33" s="410" customFormat="1" ht="20.100000000000001" customHeight="1">
      <c r="A85" s="409">
        <v>9800</v>
      </c>
      <c r="B85" s="409">
        <v>9887.5</v>
      </c>
      <c r="C85" s="409">
        <v>1.21</v>
      </c>
      <c r="D85" s="409"/>
      <c r="E85" s="409" t="s">
        <v>3605</v>
      </c>
      <c r="F85" s="409"/>
      <c r="G85" s="434">
        <f t="shared" si="11"/>
        <v>9800</v>
      </c>
      <c r="H85" s="435" t="s">
        <v>3610</v>
      </c>
      <c r="I85" s="436">
        <f t="shared" si="12"/>
        <v>9887.5</v>
      </c>
      <c r="J85" s="437" t="str">
        <f t="shared" si="13"/>
        <v>右侧</v>
      </c>
      <c r="K85" s="438" t="str">
        <f t="shared" si="14"/>
        <v>I-2</v>
      </c>
      <c r="L85" s="429" t="s">
        <v>3609</v>
      </c>
      <c r="M85" s="439">
        <f t="shared" si="15"/>
        <v>87.5</v>
      </c>
      <c r="N85" s="440"/>
      <c r="O85" s="440">
        <f t="shared" si="16"/>
        <v>7.4375000000000009</v>
      </c>
      <c r="P85" s="440"/>
      <c r="Q85" s="440">
        <f t="shared" si="17"/>
        <v>89.600000000000009</v>
      </c>
      <c r="R85" s="441"/>
      <c r="S85" s="441"/>
      <c r="T85" s="441">
        <f t="shared" si="18"/>
        <v>34.125</v>
      </c>
      <c r="U85" s="441">
        <f t="shared" si="19"/>
        <v>87.5</v>
      </c>
      <c r="V85" s="441"/>
      <c r="W85" s="442">
        <f t="shared" si="20"/>
        <v>115.5</v>
      </c>
      <c r="X85" s="441"/>
      <c r="Y85" s="441"/>
      <c r="Z85" s="442">
        <f t="shared" si="21"/>
        <v>1775.4625000000001</v>
      </c>
      <c r="AA85" s="442"/>
      <c r="AB85" s="442"/>
      <c r="AC85" s="442"/>
      <c r="AD85" s="433"/>
      <c r="AG85" s="443"/>
    </row>
    <row r="86" spans="1:33" s="410" customFormat="1" ht="20.100000000000001" customHeight="1">
      <c r="A86" s="409">
        <v>9887.5</v>
      </c>
      <c r="B86" s="409">
        <v>10195</v>
      </c>
      <c r="C86" s="409" t="s">
        <v>3604</v>
      </c>
      <c r="D86" s="409"/>
      <c r="E86" s="409" t="s">
        <v>3605</v>
      </c>
      <c r="F86" s="409"/>
      <c r="G86" s="434">
        <f t="shared" si="11"/>
        <v>9887.5</v>
      </c>
      <c r="H86" s="435" t="s">
        <v>3610</v>
      </c>
      <c r="I86" s="436">
        <f t="shared" si="12"/>
        <v>10195</v>
      </c>
      <c r="J86" s="437" t="str">
        <f t="shared" si="13"/>
        <v>右侧</v>
      </c>
      <c r="K86" s="438" t="str">
        <f t="shared" si="14"/>
        <v>II-1</v>
      </c>
      <c r="L86" s="429" t="s">
        <v>3609</v>
      </c>
      <c r="M86" s="439">
        <f t="shared" si="15"/>
        <v>307.5</v>
      </c>
      <c r="N86" s="440"/>
      <c r="O86" s="440" t="str">
        <f t="shared" si="16"/>
        <v/>
      </c>
      <c r="P86" s="440"/>
      <c r="Q86" s="440">
        <f t="shared" si="17"/>
        <v>230.625</v>
      </c>
      <c r="R86" s="441"/>
      <c r="S86" s="441"/>
      <c r="T86" s="441" t="str">
        <f t="shared" si="18"/>
        <v/>
      </c>
      <c r="U86" s="441" t="str">
        <f t="shared" si="19"/>
        <v/>
      </c>
      <c r="V86" s="441"/>
      <c r="W86" s="442" t="str">
        <f t="shared" si="20"/>
        <v/>
      </c>
      <c r="X86" s="441"/>
      <c r="Y86" s="441"/>
      <c r="Z86" s="442" t="str">
        <f t="shared" si="21"/>
        <v/>
      </c>
      <c r="AA86" s="442"/>
      <c r="AB86" s="442"/>
      <c r="AC86" s="442"/>
      <c r="AD86" s="433"/>
      <c r="AG86" s="443"/>
    </row>
    <row r="87" spans="1:33" s="410" customFormat="1" ht="20.100000000000001" customHeight="1">
      <c r="A87" s="409">
        <v>10195</v>
      </c>
      <c r="B87" s="409">
        <v>10277.5</v>
      </c>
      <c r="C87" s="409">
        <v>0.86</v>
      </c>
      <c r="D87" s="409"/>
      <c r="E87" s="409" t="s">
        <v>3605</v>
      </c>
      <c r="F87" s="409"/>
      <c r="G87" s="434">
        <f t="shared" si="11"/>
        <v>10195</v>
      </c>
      <c r="H87" s="435" t="s">
        <v>3610</v>
      </c>
      <c r="I87" s="436">
        <f t="shared" si="12"/>
        <v>10277.5</v>
      </c>
      <c r="J87" s="437" t="str">
        <f t="shared" si="13"/>
        <v>右侧</v>
      </c>
      <c r="K87" s="438" t="str">
        <f t="shared" si="14"/>
        <v>I-1</v>
      </c>
      <c r="L87" s="429" t="s">
        <v>3609</v>
      </c>
      <c r="M87" s="439">
        <f t="shared" si="15"/>
        <v>82.5</v>
      </c>
      <c r="N87" s="440"/>
      <c r="O87" s="440">
        <f t="shared" si="16"/>
        <v>7.0125000000000002</v>
      </c>
      <c r="P87" s="440"/>
      <c r="Q87" s="440">
        <f t="shared" si="17"/>
        <v>67.155000000000001</v>
      </c>
      <c r="R87" s="441"/>
      <c r="S87" s="441"/>
      <c r="T87" s="441">
        <f t="shared" si="18"/>
        <v>32.175000000000004</v>
      </c>
      <c r="U87" s="441">
        <f t="shared" si="19"/>
        <v>82.5</v>
      </c>
      <c r="V87" s="441"/>
      <c r="W87" s="442">
        <f t="shared" si="20"/>
        <v>90.750000000000014</v>
      </c>
      <c r="X87" s="441"/>
      <c r="Y87" s="441"/>
      <c r="Z87" s="442">
        <f t="shared" si="21"/>
        <v>1674.0074999999999</v>
      </c>
      <c r="AA87" s="442"/>
      <c r="AB87" s="442"/>
      <c r="AC87" s="442"/>
      <c r="AD87" s="433"/>
      <c r="AG87" s="443"/>
    </row>
    <row r="88" spans="1:33" s="410" customFormat="1" ht="20.100000000000001" customHeight="1">
      <c r="A88" s="409">
        <v>10277.5</v>
      </c>
      <c r="B88" s="409">
        <v>10299.5</v>
      </c>
      <c r="C88" s="409">
        <v>1.1599999999999999</v>
      </c>
      <c r="D88" s="409"/>
      <c r="E88" s="409" t="s">
        <v>3605</v>
      </c>
      <c r="F88" s="409"/>
      <c r="G88" s="434">
        <f t="shared" si="11"/>
        <v>10277.5</v>
      </c>
      <c r="H88" s="435" t="s">
        <v>3610</v>
      </c>
      <c r="I88" s="436">
        <f t="shared" si="12"/>
        <v>10299.5</v>
      </c>
      <c r="J88" s="437" t="str">
        <f t="shared" si="13"/>
        <v>右侧</v>
      </c>
      <c r="K88" s="438" t="str">
        <f t="shared" si="14"/>
        <v>I-1</v>
      </c>
      <c r="L88" s="429" t="s">
        <v>3609</v>
      </c>
      <c r="M88" s="439">
        <f t="shared" si="15"/>
        <v>22</v>
      </c>
      <c r="N88" s="440"/>
      <c r="O88" s="440">
        <f t="shared" si="16"/>
        <v>1.87</v>
      </c>
      <c r="P88" s="440"/>
      <c r="Q88" s="440">
        <f t="shared" si="17"/>
        <v>17.907999999999998</v>
      </c>
      <c r="R88" s="441"/>
      <c r="S88" s="441"/>
      <c r="T88" s="441">
        <f t="shared" si="18"/>
        <v>8.58</v>
      </c>
      <c r="U88" s="441">
        <f t="shared" si="19"/>
        <v>22</v>
      </c>
      <c r="V88" s="441"/>
      <c r="W88" s="442">
        <f t="shared" si="20"/>
        <v>24.200000000000003</v>
      </c>
      <c r="X88" s="441"/>
      <c r="Y88" s="441"/>
      <c r="Z88" s="442">
        <f t="shared" si="21"/>
        <v>446.40199999999999</v>
      </c>
      <c r="AA88" s="442"/>
      <c r="AB88" s="442"/>
      <c r="AC88" s="442"/>
      <c r="AD88" s="433"/>
      <c r="AG88" s="443"/>
    </row>
    <row r="89" spans="1:33" s="410" customFormat="1" ht="20.100000000000001" customHeight="1">
      <c r="A89" s="409">
        <v>10299.5</v>
      </c>
      <c r="B89" s="409">
        <v>11283.65</v>
      </c>
      <c r="C89" s="409" t="s">
        <v>3604</v>
      </c>
      <c r="D89" s="409"/>
      <c r="E89" s="409" t="s">
        <v>3605</v>
      </c>
      <c r="F89" s="409"/>
      <c r="G89" s="434">
        <f t="shared" si="11"/>
        <v>10299.5</v>
      </c>
      <c r="H89" s="435" t="s">
        <v>3610</v>
      </c>
      <c r="I89" s="436">
        <f t="shared" si="12"/>
        <v>11283.65</v>
      </c>
      <c r="J89" s="437" t="str">
        <f t="shared" si="13"/>
        <v>右侧</v>
      </c>
      <c r="K89" s="438" t="str">
        <f t="shared" si="14"/>
        <v>II-1</v>
      </c>
      <c r="L89" s="429" t="s">
        <v>3609</v>
      </c>
      <c r="M89" s="439">
        <f t="shared" si="15"/>
        <v>984.14999999999964</v>
      </c>
      <c r="N89" s="440"/>
      <c r="O89" s="440" t="str">
        <f t="shared" si="16"/>
        <v/>
      </c>
      <c r="P89" s="440"/>
      <c r="Q89" s="440">
        <f t="shared" si="17"/>
        <v>738.11249999999973</v>
      </c>
      <c r="R89" s="441"/>
      <c r="S89" s="441"/>
      <c r="T89" s="441" t="str">
        <f t="shared" si="18"/>
        <v/>
      </c>
      <c r="U89" s="441" t="str">
        <f t="shared" si="19"/>
        <v/>
      </c>
      <c r="V89" s="441"/>
      <c r="W89" s="442" t="str">
        <f t="shared" si="20"/>
        <v/>
      </c>
      <c r="X89" s="441"/>
      <c r="Y89" s="441"/>
      <c r="Z89" s="442" t="str">
        <f t="shared" si="21"/>
        <v/>
      </c>
      <c r="AA89" s="442"/>
      <c r="AB89" s="442"/>
      <c r="AC89" s="442"/>
      <c r="AD89" s="433"/>
      <c r="AG89" s="443"/>
    </row>
    <row r="90" spans="1:33" s="410" customFormat="1" ht="20.100000000000001" customHeight="1">
      <c r="A90" s="409">
        <v>11283.65</v>
      </c>
      <c r="B90" s="409">
        <v>11440</v>
      </c>
      <c r="C90" s="409">
        <v>0.86</v>
      </c>
      <c r="D90" s="409"/>
      <c r="E90" s="409" t="s">
        <v>3605</v>
      </c>
      <c r="F90" s="409"/>
      <c r="G90" s="434">
        <f t="shared" si="11"/>
        <v>11283.65</v>
      </c>
      <c r="H90" s="435" t="s">
        <v>3610</v>
      </c>
      <c r="I90" s="436">
        <f t="shared" si="12"/>
        <v>11440</v>
      </c>
      <c r="J90" s="437" t="str">
        <f t="shared" si="13"/>
        <v>右侧</v>
      </c>
      <c r="K90" s="438" t="str">
        <f t="shared" si="14"/>
        <v>I-1</v>
      </c>
      <c r="L90" s="429" t="s">
        <v>3609</v>
      </c>
      <c r="M90" s="439">
        <f t="shared" si="15"/>
        <v>156.35000000000036</v>
      </c>
      <c r="N90" s="440"/>
      <c r="O90" s="440">
        <f t="shared" si="16"/>
        <v>13.289750000000032</v>
      </c>
      <c r="P90" s="440"/>
      <c r="Q90" s="440">
        <f t="shared" si="17"/>
        <v>127.26890000000029</v>
      </c>
      <c r="R90" s="441"/>
      <c r="S90" s="441"/>
      <c r="T90" s="441">
        <f t="shared" si="18"/>
        <v>60.976500000000144</v>
      </c>
      <c r="U90" s="441">
        <f t="shared" si="19"/>
        <v>156.35000000000036</v>
      </c>
      <c r="V90" s="441"/>
      <c r="W90" s="442">
        <f t="shared" si="20"/>
        <v>171.98500000000041</v>
      </c>
      <c r="X90" s="441"/>
      <c r="Y90" s="441"/>
      <c r="Z90" s="442">
        <f t="shared" si="21"/>
        <v>3172.4978500000075</v>
      </c>
      <c r="AA90" s="442"/>
      <c r="AB90" s="442"/>
      <c r="AC90" s="442"/>
      <c r="AD90" s="433"/>
      <c r="AG90" s="443"/>
    </row>
    <row r="91" spans="1:33" s="410" customFormat="1" ht="20.100000000000001" customHeight="1">
      <c r="A91" s="409">
        <v>11440</v>
      </c>
      <c r="B91" s="409">
        <v>11460</v>
      </c>
      <c r="C91" s="409">
        <v>1.1599999999999999</v>
      </c>
      <c r="D91" s="409"/>
      <c r="E91" s="409" t="s">
        <v>3605</v>
      </c>
      <c r="F91" s="409"/>
      <c r="G91" s="434">
        <f t="shared" si="11"/>
        <v>11440</v>
      </c>
      <c r="H91" s="435" t="s">
        <v>3610</v>
      </c>
      <c r="I91" s="436">
        <f t="shared" si="12"/>
        <v>11460</v>
      </c>
      <c r="J91" s="437" t="str">
        <f t="shared" si="13"/>
        <v>右侧</v>
      </c>
      <c r="K91" s="438" t="str">
        <f t="shared" si="14"/>
        <v>I-1</v>
      </c>
      <c r="L91" s="429" t="s">
        <v>3609</v>
      </c>
      <c r="M91" s="439">
        <f t="shared" si="15"/>
        <v>20</v>
      </c>
      <c r="N91" s="440"/>
      <c r="O91" s="440">
        <f t="shared" si="16"/>
        <v>1.7000000000000002</v>
      </c>
      <c r="P91" s="440"/>
      <c r="Q91" s="440">
        <f t="shared" si="17"/>
        <v>16.279999999999998</v>
      </c>
      <c r="R91" s="441"/>
      <c r="S91" s="441"/>
      <c r="T91" s="441">
        <f t="shared" si="18"/>
        <v>7.8000000000000007</v>
      </c>
      <c r="U91" s="441">
        <f t="shared" si="19"/>
        <v>20</v>
      </c>
      <c r="V91" s="441"/>
      <c r="W91" s="442">
        <f t="shared" si="20"/>
        <v>22</v>
      </c>
      <c r="X91" s="441"/>
      <c r="Y91" s="441"/>
      <c r="Z91" s="442">
        <f t="shared" si="21"/>
        <v>405.82</v>
      </c>
      <c r="AA91" s="442"/>
      <c r="AB91" s="442"/>
      <c r="AC91" s="442"/>
      <c r="AD91" s="433"/>
      <c r="AG91" s="443"/>
    </row>
    <row r="92" spans="1:33" s="410" customFormat="1" ht="20.100000000000001" customHeight="1">
      <c r="A92" s="409">
        <v>11460</v>
      </c>
      <c r="B92" s="409">
        <v>11525</v>
      </c>
      <c r="C92" s="409" t="s">
        <v>3604</v>
      </c>
      <c r="D92" s="409"/>
      <c r="E92" s="409" t="s">
        <v>3605</v>
      </c>
      <c r="F92" s="409"/>
      <c r="G92" s="434">
        <f t="shared" si="11"/>
        <v>11460</v>
      </c>
      <c r="H92" s="435" t="s">
        <v>3610</v>
      </c>
      <c r="I92" s="436">
        <f t="shared" si="12"/>
        <v>11525</v>
      </c>
      <c r="J92" s="437" t="str">
        <f t="shared" si="13"/>
        <v>右侧</v>
      </c>
      <c r="K92" s="438" t="str">
        <f t="shared" si="14"/>
        <v>II-1</v>
      </c>
      <c r="L92" s="429" t="s">
        <v>3609</v>
      </c>
      <c r="M92" s="439">
        <f t="shared" si="15"/>
        <v>65</v>
      </c>
      <c r="N92" s="440"/>
      <c r="O92" s="440" t="str">
        <f t="shared" si="16"/>
        <v/>
      </c>
      <c r="P92" s="440"/>
      <c r="Q92" s="440">
        <f t="shared" si="17"/>
        <v>48.75</v>
      </c>
      <c r="R92" s="441"/>
      <c r="S92" s="441"/>
      <c r="T92" s="441" t="str">
        <f t="shared" si="18"/>
        <v/>
      </c>
      <c r="U92" s="441" t="str">
        <f t="shared" si="19"/>
        <v/>
      </c>
      <c r="V92" s="441"/>
      <c r="W92" s="442" t="str">
        <f t="shared" si="20"/>
        <v/>
      </c>
      <c r="X92" s="441"/>
      <c r="Y92" s="441"/>
      <c r="Z92" s="442" t="str">
        <f t="shared" si="21"/>
        <v/>
      </c>
      <c r="AA92" s="442"/>
      <c r="AB92" s="442"/>
      <c r="AC92" s="442"/>
      <c r="AD92" s="433"/>
      <c r="AG92" s="443"/>
    </row>
    <row r="93" spans="1:33" s="410" customFormat="1" ht="20.100000000000001" customHeight="1">
      <c r="A93" s="409">
        <v>11525</v>
      </c>
      <c r="B93" s="409">
        <v>11535</v>
      </c>
      <c r="C93" s="409">
        <v>0.86</v>
      </c>
      <c r="D93" s="409"/>
      <c r="E93" s="409" t="s">
        <v>3605</v>
      </c>
      <c r="F93" s="409"/>
      <c r="G93" s="434">
        <f t="shared" si="11"/>
        <v>11525</v>
      </c>
      <c r="H93" s="435" t="s">
        <v>3610</v>
      </c>
      <c r="I93" s="436">
        <f t="shared" si="12"/>
        <v>11535</v>
      </c>
      <c r="J93" s="437" t="str">
        <f t="shared" si="13"/>
        <v>右侧</v>
      </c>
      <c r="K93" s="438" t="str">
        <f t="shared" si="14"/>
        <v>I-1</v>
      </c>
      <c r="L93" s="429" t="s">
        <v>3609</v>
      </c>
      <c r="M93" s="439">
        <f t="shared" si="15"/>
        <v>10</v>
      </c>
      <c r="N93" s="440"/>
      <c r="O93" s="440">
        <f t="shared" si="16"/>
        <v>0.85000000000000009</v>
      </c>
      <c r="P93" s="440"/>
      <c r="Q93" s="440">
        <f t="shared" si="17"/>
        <v>8.1399999999999988</v>
      </c>
      <c r="R93" s="441"/>
      <c r="S93" s="441"/>
      <c r="T93" s="441">
        <f t="shared" si="18"/>
        <v>3.9000000000000004</v>
      </c>
      <c r="U93" s="441">
        <f t="shared" si="19"/>
        <v>10</v>
      </c>
      <c r="V93" s="441"/>
      <c r="W93" s="442">
        <f t="shared" si="20"/>
        <v>11</v>
      </c>
      <c r="X93" s="441"/>
      <c r="Y93" s="441"/>
      <c r="Z93" s="442">
        <f t="shared" si="21"/>
        <v>202.91</v>
      </c>
      <c r="AA93" s="442"/>
      <c r="AB93" s="442"/>
      <c r="AC93" s="442"/>
      <c r="AD93" s="433"/>
      <c r="AG93" s="443"/>
    </row>
    <row r="94" spans="1:33" s="410" customFormat="1" ht="20.100000000000001" customHeight="1">
      <c r="A94" s="409">
        <v>13781</v>
      </c>
      <c r="B94" s="409">
        <v>13790</v>
      </c>
      <c r="C94" s="409" t="s">
        <v>3604</v>
      </c>
      <c r="D94" s="409"/>
      <c r="E94" s="409" t="s">
        <v>3605</v>
      </c>
      <c r="F94" s="409"/>
      <c r="G94" s="434">
        <f t="shared" si="11"/>
        <v>13781</v>
      </c>
      <c r="H94" s="435" t="s">
        <v>3610</v>
      </c>
      <c r="I94" s="436">
        <f t="shared" si="12"/>
        <v>13790</v>
      </c>
      <c r="J94" s="437" t="str">
        <f t="shared" si="13"/>
        <v>右侧</v>
      </c>
      <c r="K94" s="438" t="str">
        <f t="shared" si="14"/>
        <v>II-1</v>
      </c>
      <c r="L94" s="429" t="s">
        <v>3609</v>
      </c>
      <c r="M94" s="439">
        <f t="shared" si="15"/>
        <v>9</v>
      </c>
      <c r="N94" s="440"/>
      <c r="O94" s="440" t="str">
        <f t="shared" si="16"/>
        <v/>
      </c>
      <c r="P94" s="440"/>
      <c r="Q94" s="440">
        <f t="shared" si="17"/>
        <v>6.75</v>
      </c>
      <c r="R94" s="441"/>
      <c r="S94" s="441"/>
      <c r="T94" s="441" t="str">
        <f t="shared" si="18"/>
        <v/>
      </c>
      <c r="U94" s="441" t="str">
        <f t="shared" si="19"/>
        <v/>
      </c>
      <c r="V94" s="441"/>
      <c r="W94" s="442" t="str">
        <f t="shared" si="20"/>
        <v/>
      </c>
      <c r="X94" s="441"/>
      <c r="Y94" s="441"/>
      <c r="Z94" s="442" t="str">
        <f t="shared" si="21"/>
        <v/>
      </c>
      <c r="AA94" s="442"/>
      <c r="AB94" s="442"/>
      <c r="AC94" s="442"/>
      <c r="AD94" s="433"/>
      <c r="AG94" s="443"/>
    </row>
    <row r="95" spans="1:33" s="410" customFormat="1" ht="20.100000000000001" customHeight="1">
      <c r="A95" s="409">
        <v>13800</v>
      </c>
      <c r="B95" s="409">
        <v>14007</v>
      </c>
      <c r="C95" s="409" t="s">
        <v>3604</v>
      </c>
      <c r="D95" s="409"/>
      <c r="E95" s="409" t="s">
        <v>3605</v>
      </c>
      <c r="F95" s="409"/>
      <c r="G95" s="434">
        <f t="shared" si="11"/>
        <v>13800</v>
      </c>
      <c r="H95" s="435" t="s">
        <v>3610</v>
      </c>
      <c r="I95" s="436">
        <f t="shared" si="12"/>
        <v>14007</v>
      </c>
      <c r="J95" s="437" t="str">
        <f t="shared" si="13"/>
        <v>右侧</v>
      </c>
      <c r="K95" s="438" t="str">
        <f t="shared" si="14"/>
        <v>II-1</v>
      </c>
      <c r="L95" s="429" t="s">
        <v>3609</v>
      </c>
      <c r="M95" s="439">
        <f t="shared" si="15"/>
        <v>207</v>
      </c>
      <c r="N95" s="440"/>
      <c r="O95" s="440" t="str">
        <f t="shared" si="16"/>
        <v/>
      </c>
      <c r="P95" s="440"/>
      <c r="Q95" s="440">
        <f t="shared" si="17"/>
        <v>155.25</v>
      </c>
      <c r="R95" s="441"/>
      <c r="S95" s="441"/>
      <c r="T95" s="441" t="str">
        <f t="shared" si="18"/>
        <v/>
      </c>
      <c r="U95" s="441" t="str">
        <f t="shared" si="19"/>
        <v/>
      </c>
      <c r="V95" s="441"/>
      <c r="W95" s="442" t="str">
        <f t="shared" si="20"/>
        <v/>
      </c>
      <c r="X95" s="441"/>
      <c r="Y95" s="441"/>
      <c r="Z95" s="442" t="str">
        <f t="shared" si="21"/>
        <v/>
      </c>
      <c r="AA95" s="442"/>
      <c r="AB95" s="442"/>
      <c r="AC95" s="442"/>
      <c r="AD95" s="433"/>
      <c r="AG95" s="443"/>
    </row>
    <row r="96" spans="1:33" s="410" customFormat="1" ht="20.100000000000001" customHeight="1">
      <c r="A96" s="409">
        <v>14101.5</v>
      </c>
      <c r="B96" s="409">
        <v>14347.902</v>
      </c>
      <c r="C96" s="409" t="s">
        <v>3604</v>
      </c>
      <c r="D96" s="409"/>
      <c r="E96" s="409" t="s">
        <v>3605</v>
      </c>
      <c r="F96" s="409"/>
      <c r="G96" s="434">
        <f t="shared" si="11"/>
        <v>14101.5</v>
      </c>
      <c r="H96" s="435" t="s">
        <v>3610</v>
      </c>
      <c r="I96" s="436">
        <f t="shared" si="12"/>
        <v>14347.902</v>
      </c>
      <c r="J96" s="437" t="str">
        <f t="shared" si="13"/>
        <v>右侧</v>
      </c>
      <c r="K96" s="438" t="str">
        <f t="shared" si="14"/>
        <v>II-1</v>
      </c>
      <c r="L96" s="429" t="s">
        <v>3609</v>
      </c>
      <c r="M96" s="439">
        <f t="shared" si="15"/>
        <v>246.40200000000004</v>
      </c>
      <c r="N96" s="440"/>
      <c r="O96" s="440" t="str">
        <f t="shared" si="16"/>
        <v/>
      </c>
      <c r="P96" s="440"/>
      <c r="Q96" s="440">
        <f t="shared" si="17"/>
        <v>184.80150000000003</v>
      </c>
      <c r="R96" s="441"/>
      <c r="S96" s="441"/>
      <c r="T96" s="441" t="str">
        <f t="shared" si="18"/>
        <v/>
      </c>
      <c r="U96" s="441" t="str">
        <f t="shared" si="19"/>
        <v/>
      </c>
      <c r="V96" s="441"/>
      <c r="W96" s="442" t="str">
        <f t="shared" si="20"/>
        <v/>
      </c>
      <c r="X96" s="441"/>
      <c r="Y96" s="441"/>
      <c r="Z96" s="442" t="str">
        <f t="shared" si="21"/>
        <v/>
      </c>
      <c r="AA96" s="442"/>
      <c r="AB96" s="442"/>
      <c r="AC96" s="442"/>
      <c r="AD96" s="433"/>
      <c r="AG96" s="443"/>
    </row>
    <row r="97" spans="1:33" s="410" customFormat="1" ht="20.100000000000001" customHeight="1">
      <c r="A97" s="409">
        <v>14347.902</v>
      </c>
      <c r="B97" s="409">
        <v>14786.35</v>
      </c>
      <c r="C97" s="409">
        <v>0.86</v>
      </c>
      <c r="D97" s="409"/>
      <c r="E97" s="409" t="s">
        <v>3605</v>
      </c>
      <c r="F97" s="409"/>
      <c r="G97" s="434">
        <f t="shared" si="11"/>
        <v>14347.902</v>
      </c>
      <c r="H97" s="435" t="s">
        <v>3610</v>
      </c>
      <c r="I97" s="436">
        <f t="shared" si="12"/>
        <v>14786.35</v>
      </c>
      <c r="J97" s="437" t="str">
        <f t="shared" si="13"/>
        <v>右侧</v>
      </c>
      <c r="K97" s="438" t="str">
        <f t="shared" si="14"/>
        <v>I-1</v>
      </c>
      <c r="L97" s="429" t="s">
        <v>3609</v>
      </c>
      <c r="M97" s="439">
        <f t="shared" si="15"/>
        <v>438.44800000000032</v>
      </c>
      <c r="N97" s="440"/>
      <c r="O97" s="440">
        <f t="shared" si="16"/>
        <v>37.268080000000033</v>
      </c>
      <c r="P97" s="440"/>
      <c r="Q97" s="440">
        <f t="shared" si="17"/>
        <v>356.89667200000025</v>
      </c>
      <c r="R97" s="441"/>
      <c r="S97" s="441"/>
      <c r="T97" s="441">
        <f t="shared" si="18"/>
        <v>170.99472000000014</v>
      </c>
      <c r="U97" s="441">
        <f t="shared" si="19"/>
        <v>438.44800000000032</v>
      </c>
      <c r="V97" s="441"/>
      <c r="W97" s="442">
        <f t="shared" si="20"/>
        <v>482.2928000000004</v>
      </c>
      <c r="X97" s="441"/>
      <c r="Y97" s="441"/>
      <c r="Z97" s="442">
        <f t="shared" si="21"/>
        <v>8896.548368000007</v>
      </c>
      <c r="AA97" s="442"/>
      <c r="AB97" s="442"/>
      <c r="AC97" s="442"/>
      <c r="AD97" s="433"/>
      <c r="AG97" s="443"/>
    </row>
    <row r="98" spans="1:33" s="410" customFormat="1" ht="20.100000000000001" customHeight="1">
      <c r="A98" s="409">
        <v>14786.35</v>
      </c>
      <c r="B98" s="409">
        <v>14935</v>
      </c>
      <c r="C98" s="409" t="s">
        <v>3604</v>
      </c>
      <c r="D98" s="409"/>
      <c r="E98" s="409" t="s">
        <v>3605</v>
      </c>
      <c r="F98" s="409"/>
      <c r="G98" s="434">
        <f t="shared" si="11"/>
        <v>14786.35</v>
      </c>
      <c r="H98" s="435" t="s">
        <v>3610</v>
      </c>
      <c r="I98" s="436">
        <f t="shared" si="12"/>
        <v>14935</v>
      </c>
      <c r="J98" s="437" t="str">
        <f t="shared" si="13"/>
        <v>右侧</v>
      </c>
      <c r="K98" s="438" t="str">
        <f t="shared" si="14"/>
        <v>II-1</v>
      </c>
      <c r="L98" s="429" t="s">
        <v>3609</v>
      </c>
      <c r="M98" s="439">
        <f t="shared" si="15"/>
        <v>148.64999999999964</v>
      </c>
      <c r="N98" s="440"/>
      <c r="O98" s="440" t="str">
        <f t="shared" si="16"/>
        <v/>
      </c>
      <c r="P98" s="440"/>
      <c r="Q98" s="440">
        <f t="shared" si="17"/>
        <v>111.48749999999973</v>
      </c>
      <c r="R98" s="441"/>
      <c r="S98" s="441"/>
      <c r="T98" s="441" t="str">
        <f t="shared" si="18"/>
        <v/>
      </c>
      <c r="U98" s="441" t="str">
        <f t="shared" si="19"/>
        <v/>
      </c>
      <c r="V98" s="441"/>
      <c r="W98" s="442" t="str">
        <f t="shared" si="20"/>
        <v/>
      </c>
      <c r="X98" s="441"/>
      <c r="Y98" s="441"/>
      <c r="Z98" s="442" t="str">
        <f t="shared" si="21"/>
        <v/>
      </c>
      <c r="AA98" s="442"/>
      <c r="AB98" s="442"/>
      <c r="AC98" s="442"/>
      <c r="AD98" s="433"/>
      <c r="AG98" s="443"/>
    </row>
    <row r="99" spans="1:33" s="410" customFormat="1" ht="20.100000000000001" customHeight="1">
      <c r="A99" s="409">
        <v>15300</v>
      </c>
      <c r="B99" s="409">
        <v>15310</v>
      </c>
      <c r="C99" s="409" t="s">
        <v>3604</v>
      </c>
      <c r="D99" s="409"/>
      <c r="E99" s="409" t="s">
        <v>3605</v>
      </c>
      <c r="F99" s="409"/>
      <c r="G99" s="434">
        <f t="shared" si="11"/>
        <v>15300</v>
      </c>
      <c r="H99" s="435" t="s">
        <v>3610</v>
      </c>
      <c r="I99" s="436">
        <f t="shared" si="12"/>
        <v>15310</v>
      </c>
      <c r="J99" s="437" t="str">
        <f t="shared" si="13"/>
        <v>右侧</v>
      </c>
      <c r="K99" s="438" t="str">
        <f t="shared" si="14"/>
        <v>II-1</v>
      </c>
      <c r="L99" s="429" t="s">
        <v>3609</v>
      </c>
      <c r="M99" s="439">
        <f t="shared" si="15"/>
        <v>10</v>
      </c>
      <c r="N99" s="440"/>
      <c r="O99" s="440" t="str">
        <f t="shared" si="16"/>
        <v/>
      </c>
      <c r="P99" s="440"/>
      <c r="Q99" s="440">
        <f t="shared" si="17"/>
        <v>7.5</v>
      </c>
      <c r="R99" s="441"/>
      <c r="S99" s="441"/>
      <c r="T99" s="441" t="str">
        <f t="shared" si="18"/>
        <v/>
      </c>
      <c r="U99" s="441" t="str">
        <f t="shared" si="19"/>
        <v/>
      </c>
      <c r="V99" s="441"/>
      <c r="W99" s="442" t="str">
        <f t="shared" si="20"/>
        <v/>
      </c>
      <c r="X99" s="441"/>
      <c r="Y99" s="441"/>
      <c r="Z99" s="442" t="str">
        <f t="shared" si="21"/>
        <v/>
      </c>
      <c r="AA99" s="442"/>
      <c r="AB99" s="442"/>
      <c r="AC99" s="442"/>
      <c r="AD99" s="433"/>
      <c r="AG99" s="443"/>
    </row>
    <row r="100" spans="1:33" s="410" customFormat="1" ht="20.100000000000001" customHeight="1">
      <c r="A100" s="409">
        <v>15310</v>
      </c>
      <c r="B100" s="409">
        <v>15430</v>
      </c>
      <c r="C100" s="409">
        <v>0.86</v>
      </c>
      <c r="D100" s="409"/>
      <c r="E100" s="409" t="s">
        <v>3605</v>
      </c>
      <c r="F100" s="409"/>
      <c r="G100" s="434">
        <f t="shared" si="11"/>
        <v>15310</v>
      </c>
      <c r="H100" s="435" t="s">
        <v>3610</v>
      </c>
      <c r="I100" s="436">
        <f t="shared" si="12"/>
        <v>15430</v>
      </c>
      <c r="J100" s="437" t="str">
        <f t="shared" si="13"/>
        <v>右侧</v>
      </c>
      <c r="K100" s="438" t="str">
        <f t="shared" si="14"/>
        <v>I-1</v>
      </c>
      <c r="L100" s="429" t="s">
        <v>3609</v>
      </c>
      <c r="M100" s="439">
        <f t="shared" si="15"/>
        <v>120</v>
      </c>
      <c r="N100" s="440"/>
      <c r="O100" s="440">
        <f t="shared" si="16"/>
        <v>10.200000000000001</v>
      </c>
      <c r="P100" s="440"/>
      <c r="Q100" s="440">
        <f t="shared" si="17"/>
        <v>97.679999999999993</v>
      </c>
      <c r="R100" s="441"/>
      <c r="S100" s="441"/>
      <c r="T100" s="441">
        <f t="shared" si="18"/>
        <v>46.800000000000004</v>
      </c>
      <c r="U100" s="441">
        <f t="shared" si="19"/>
        <v>120</v>
      </c>
      <c r="V100" s="441"/>
      <c r="W100" s="442">
        <f t="shared" si="20"/>
        <v>132</v>
      </c>
      <c r="X100" s="441"/>
      <c r="Y100" s="441"/>
      <c r="Z100" s="442">
        <f t="shared" si="21"/>
        <v>2434.92</v>
      </c>
      <c r="AA100" s="442"/>
      <c r="AB100" s="442"/>
      <c r="AC100" s="442"/>
      <c r="AD100" s="433"/>
      <c r="AG100" s="443"/>
    </row>
    <row r="101" spans="1:33" s="410" customFormat="1" ht="20.100000000000001" customHeight="1">
      <c r="A101" s="409">
        <v>15430</v>
      </c>
      <c r="B101" s="409">
        <v>15461</v>
      </c>
      <c r="C101" s="409" t="s">
        <v>3604</v>
      </c>
      <c r="D101" s="409"/>
      <c r="E101" s="409" t="s">
        <v>3605</v>
      </c>
      <c r="F101" s="409"/>
      <c r="G101" s="434">
        <f t="shared" si="11"/>
        <v>15430</v>
      </c>
      <c r="H101" s="435" t="s">
        <v>3610</v>
      </c>
      <c r="I101" s="436">
        <f t="shared" si="12"/>
        <v>15461</v>
      </c>
      <c r="J101" s="437" t="str">
        <f t="shared" si="13"/>
        <v>右侧</v>
      </c>
      <c r="K101" s="438" t="str">
        <f t="shared" si="14"/>
        <v>II-1</v>
      </c>
      <c r="L101" s="429" t="s">
        <v>3609</v>
      </c>
      <c r="M101" s="439">
        <f t="shared" si="15"/>
        <v>31</v>
      </c>
      <c r="N101" s="440"/>
      <c r="O101" s="440" t="str">
        <f t="shared" si="16"/>
        <v/>
      </c>
      <c r="P101" s="440"/>
      <c r="Q101" s="440">
        <f t="shared" si="17"/>
        <v>23.25</v>
      </c>
      <c r="R101" s="441"/>
      <c r="S101" s="441"/>
      <c r="T101" s="441" t="str">
        <f t="shared" si="18"/>
        <v/>
      </c>
      <c r="U101" s="441" t="str">
        <f t="shared" si="19"/>
        <v/>
      </c>
      <c r="V101" s="441"/>
      <c r="W101" s="442" t="str">
        <f t="shared" si="20"/>
        <v/>
      </c>
      <c r="X101" s="441"/>
      <c r="Y101" s="441"/>
      <c r="Z101" s="442" t="str">
        <f t="shared" si="21"/>
        <v/>
      </c>
      <c r="AA101" s="442"/>
      <c r="AB101" s="442"/>
      <c r="AC101" s="442"/>
      <c r="AD101" s="433"/>
      <c r="AG101" s="443"/>
    </row>
    <row r="102" spans="1:33" s="410" customFormat="1" ht="20.100000000000001" customHeight="1">
      <c r="A102" s="409">
        <v>16650</v>
      </c>
      <c r="B102" s="409">
        <v>16697.5</v>
      </c>
      <c r="C102" s="409">
        <v>1.21</v>
      </c>
      <c r="D102" s="409"/>
      <c r="E102" s="409" t="s">
        <v>3605</v>
      </c>
      <c r="F102" s="409"/>
      <c r="G102" s="434">
        <f t="shared" si="11"/>
        <v>16650</v>
      </c>
      <c r="H102" s="435" t="s">
        <v>3610</v>
      </c>
      <c r="I102" s="436">
        <f t="shared" si="12"/>
        <v>16697.5</v>
      </c>
      <c r="J102" s="437" t="str">
        <f t="shared" si="13"/>
        <v>右侧</v>
      </c>
      <c r="K102" s="438" t="str">
        <f t="shared" si="14"/>
        <v>I-2</v>
      </c>
      <c r="L102" s="429" t="s">
        <v>3609</v>
      </c>
      <c r="M102" s="439">
        <f t="shared" si="15"/>
        <v>47.5</v>
      </c>
      <c r="N102" s="440"/>
      <c r="O102" s="440">
        <f t="shared" si="16"/>
        <v>4.0375000000000005</v>
      </c>
      <c r="P102" s="440"/>
      <c r="Q102" s="440">
        <f t="shared" si="17"/>
        <v>48.64</v>
      </c>
      <c r="R102" s="441"/>
      <c r="S102" s="441"/>
      <c r="T102" s="441">
        <f t="shared" si="18"/>
        <v>18.525000000000002</v>
      </c>
      <c r="U102" s="441">
        <f t="shared" si="19"/>
        <v>47.5</v>
      </c>
      <c r="V102" s="441"/>
      <c r="W102" s="442">
        <f t="shared" si="20"/>
        <v>62.7</v>
      </c>
      <c r="X102" s="441"/>
      <c r="Y102" s="441"/>
      <c r="Z102" s="442">
        <f t="shared" si="21"/>
        <v>963.82249999999999</v>
      </c>
      <c r="AA102" s="442"/>
      <c r="AB102" s="442"/>
      <c r="AC102" s="442"/>
      <c r="AD102" s="433"/>
      <c r="AG102" s="443"/>
    </row>
    <row r="103" spans="1:33" s="410" customFormat="1" ht="20.100000000000001" customHeight="1">
      <c r="A103" s="409">
        <v>16697.5</v>
      </c>
      <c r="B103" s="409">
        <v>16709.5</v>
      </c>
      <c r="C103" s="409" t="s">
        <v>3604</v>
      </c>
      <c r="D103" s="409"/>
      <c r="E103" s="409" t="s">
        <v>3605</v>
      </c>
      <c r="F103" s="409"/>
      <c r="G103" s="434">
        <f t="shared" si="11"/>
        <v>16697.5</v>
      </c>
      <c r="H103" s="435" t="s">
        <v>3610</v>
      </c>
      <c r="I103" s="436">
        <f t="shared" si="12"/>
        <v>16709.5</v>
      </c>
      <c r="J103" s="437" t="str">
        <f t="shared" si="13"/>
        <v>右侧</v>
      </c>
      <c r="K103" s="438" t="str">
        <f t="shared" si="14"/>
        <v>II-1</v>
      </c>
      <c r="L103" s="429" t="s">
        <v>3609</v>
      </c>
      <c r="M103" s="439">
        <f t="shared" si="15"/>
        <v>12</v>
      </c>
      <c r="N103" s="440"/>
      <c r="O103" s="440" t="str">
        <f t="shared" si="16"/>
        <v/>
      </c>
      <c r="P103" s="440"/>
      <c r="Q103" s="440">
        <f t="shared" si="17"/>
        <v>9</v>
      </c>
      <c r="R103" s="441"/>
      <c r="S103" s="441"/>
      <c r="T103" s="441" t="str">
        <f t="shared" si="18"/>
        <v/>
      </c>
      <c r="U103" s="441" t="str">
        <f t="shared" si="19"/>
        <v/>
      </c>
      <c r="V103" s="441"/>
      <c r="W103" s="442" t="str">
        <f t="shared" si="20"/>
        <v/>
      </c>
      <c r="X103" s="441"/>
      <c r="Y103" s="441"/>
      <c r="Z103" s="442" t="str">
        <f t="shared" si="21"/>
        <v/>
      </c>
      <c r="AA103" s="442"/>
      <c r="AB103" s="442"/>
      <c r="AC103" s="442"/>
      <c r="AD103" s="433"/>
      <c r="AG103" s="443"/>
    </row>
    <row r="104" spans="1:33" s="410" customFormat="1" ht="20.100000000000001" customHeight="1">
      <c r="A104" s="409">
        <v>17116.5</v>
      </c>
      <c r="B104" s="409">
        <v>17220.5</v>
      </c>
      <c r="C104" s="409">
        <v>1.21</v>
      </c>
      <c r="D104" s="409"/>
      <c r="E104" s="409" t="s">
        <v>3605</v>
      </c>
      <c r="F104" s="409"/>
      <c r="G104" s="434">
        <f t="shared" si="11"/>
        <v>17116.5</v>
      </c>
      <c r="H104" s="435" t="s">
        <v>3610</v>
      </c>
      <c r="I104" s="436">
        <f t="shared" si="12"/>
        <v>17220.5</v>
      </c>
      <c r="J104" s="437" t="str">
        <f t="shared" si="13"/>
        <v>右侧</v>
      </c>
      <c r="K104" s="438" t="str">
        <f t="shared" si="14"/>
        <v>I-2</v>
      </c>
      <c r="L104" s="429" t="s">
        <v>3609</v>
      </c>
      <c r="M104" s="439">
        <f t="shared" si="15"/>
        <v>104</v>
      </c>
      <c r="N104" s="440"/>
      <c r="O104" s="440">
        <f t="shared" si="16"/>
        <v>8.84</v>
      </c>
      <c r="P104" s="440"/>
      <c r="Q104" s="440">
        <f t="shared" si="17"/>
        <v>106.49600000000001</v>
      </c>
      <c r="R104" s="441"/>
      <c r="S104" s="441"/>
      <c r="T104" s="441">
        <f t="shared" si="18"/>
        <v>40.56</v>
      </c>
      <c r="U104" s="441">
        <f t="shared" si="19"/>
        <v>104</v>
      </c>
      <c r="V104" s="441"/>
      <c r="W104" s="442">
        <f t="shared" si="20"/>
        <v>137.28</v>
      </c>
      <c r="X104" s="441"/>
      <c r="Y104" s="441"/>
      <c r="Z104" s="442">
        <f t="shared" si="21"/>
        <v>2110.2640000000001</v>
      </c>
      <c r="AA104" s="442"/>
      <c r="AB104" s="442"/>
      <c r="AC104" s="442"/>
      <c r="AD104" s="433"/>
      <c r="AG104" s="443"/>
    </row>
    <row r="105" spans="1:33" s="410" customFormat="1" ht="20.100000000000001" customHeight="1">
      <c r="A105" s="409">
        <v>17220.5</v>
      </c>
      <c r="B105" s="409">
        <v>17403.5</v>
      </c>
      <c r="C105" s="409" t="s">
        <v>3604</v>
      </c>
      <c r="D105" s="409"/>
      <c r="E105" s="409" t="s">
        <v>3605</v>
      </c>
      <c r="F105" s="409"/>
      <c r="G105" s="434">
        <f t="shared" si="11"/>
        <v>17220.5</v>
      </c>
      <c r="H105" s="435" t="s">
        <v>3610</v>
      </c>
      <c r="I105" s="436">
        <f t="shared" si="12"/>
        <v>17403.5</v>
      </c>
      <c r="J105" s="437" t="str">
        <f t="shared" si="13"/>
        <v>右侧</v>
      </c>
      <c r="K105" s="438" t="str">
        <f t="shared" si="14"/>
        <v>II-1</v>
      </c>
      <c r="L105" s="429" t="s">
        <v>3609</v>
      </c>
      <c r="M105" s="439">
        <f t="shared" si="15"/>
        <v>183</v>
      </c>
      <c r="N105" s="440"/>
      <c r="O105" s="440" t="str">
        <f t="shared" si="16"/>
        <v/>
      </c>
      <c r="P105" s="440"/>
      <c r="Q105" s="440">
        <f t="shared" si="17"/>
        <v>137.25</v>
      </c>
      <c r="R105" s="441"/>
      <c r="S105" s="441"/>
      <c r="T105" s="441" t="str">
        <f t="shared" si="18"/>
        <v/>
      </c>
      <c r="U105" s="441" t="str">
        <f t="shared" si="19"/>
        <v/>
      </c>
      <c r="V105" s="441"/>
      <c r="W105" s="442" t="str">
        <f t="shared" si="20"/>
        <v/>
      </c>
      <c r="X105" s="441"/>
      <c r="Y105" s="441"/>
      <c r="Z105" s="442" t="str">
        <f t="shared" si="21"/>
        <v/>
      </c>
      <c r="AA105" s="442"/>
      <c r="AB105" s="442"/>
      <c r="AC105" s="442"/>
      <c r="AD105" s="433"/>
      <c r="AG105" s="443"/>
    </row>
    <row r="106" spans="1:33" s="410" customFormat="1" ht="20.100000000000001" customHeight="1">
      <c r="A106" s="409">
        <v>18400.2</v>
      </c>
      <c r="B106" s="409">
        <v>18530.8</v>
      </c>
      <c r="C106" s="409">
        <v>1.21</v>
      </c>
      <c r="D106" s="409"/>
      <c r="E106" s="409" t="s">
        <v>3605</v>
      </c>
      <c r="F106" s="409"/>
      <c r="G106" s="434">
        <f t="shared" si="11"/>
        <v>18400.2</v>
      </c>
      <c r="H106" s="435" t="s">
        <v>3610</v>
      </c>
      <c r="I106" s="436">
        <f t="shared" si="12"/>
        <v>18530.8</v>
      </c>
      <c r="J106" s="437" t="str">
        <f t="shared" si="13"/>
        <v>右侧</v>
      </c>
      <c r="K106" s="438" t="str">
        <f t="shared" si="14"/>
        <v>I-2</v>
      </c>
      <c r="L106" s="429" t="s">
        <v>3609</v>
      </c>
      <c r="M106" s="439">
        <f t="shared" si="15"/>
        <v>130.59999999999854</v>
      </c>
      <c r="N106" s="440"/>
      <c r="O106" s="440">
        <f t="shared" si="16"/>
        <v>11.100999999999877</v>
      </c>
      <c r="P106" s="440"/>
      <c r="Q106" s="440">
        <f t="shared" si="17"/>
        <v>133.73439999999852</v>
      </c>
      <c r="R106" s="441"/>
      <c r="S106" s="441"/>
      <c r="T106" s="441">
        <f t="shared" si="18"/>
        <v>50.933999999999436</v>
      </c>
      <c r="U106" s="441">
        <f t="shared" si="19"/>
        <v>130.59999999999854</v>
      </c>
      <c r="V106" s="441"/>
      <c r="W106" s="442">
        <f t="shared" si="20"/>
        <v>172.39199999999809</v>
      </c>
      <c r="X106" s="441"/>
      <c r="Y106" s="441"/>
      <c r="Z106" s="442">
        <f t="shared" si="21"/>
        <v>2650.0045999999707</v>
      </c>
      <c r="AA106" s="442"/>
      <c r="AB106" s="442"/>
      <c r="AC106" s="442"/>
      <c r="AD106" s="433"/>
      <c r="AG106" s="443"/>
    </row>
    <row r="107" spans="1:33" s="410" customFormat="1" ht="20.100000000000001" customHeight="1">
      <c r="A107" s="409">
        <v>18530.8</v>
      </c>
      <c r="B107" s="409">
        <v>18590</v>
      </c>
      <c r="C107" s="409">
        <v>1.21</v>
      </c>
      <c r="D107" s="409"/>
      <c r="E107" s="409" t="s">
        <v>3605</v>
      </c>
      <c r="F107" s="409"/>
      <c r="G107" s="434">
        <f t="shared" si="11"/>
        <v>18530.8</v>
      </c>
      <c r="H107" s="435" t="s">
        <v>3610</v>
      </c>
      <c r="I107" s="436">
        <f t="shared" si="12"/>
        <v>18590</v>
      </c>
      <c r="J107" s="437" t="str">
        <f t="shared" si="13"/>
        <v>右侧</v>
      </c>
      <c r="K107" s="438" t="str">
        <f t="shared" si="14"/>
        <v>I-2</v>
      </c>
      <c r="L107" s="429" t="s">
        <v>3609</v>
      </c>
      <c r="M107" s="439">
        <f t="shared" si="15"/>
        <v>59.200000000000728</v>
      </c>
      <c r="N107" s="440"/>
      <c r="O107" s="440">
        <f t="shared" si="16"/>
        <v>5.0320000000000622</v>
      </c>
      <c r="P107" s="440"/>
      <c r="Q107" s="440">
        <f t="shared" si="17"/>
        <v>60.620800000000749</v>
      </c>
      <c r="R107" s="441"/>
      <c r="S107" s="441"/>
      <c r="T107" s="441">
        <f t="shared" si="18"/>
        <v>23.088000000000285</v>
      </c>
      <c r="U107" s="441">
        <f t="shared" si="19"/>
        <v>59.200000000000728</v>
      </c>
      <c r="V107" s="441"/>
      <c r="W107" s="442">
        <f t="shared" si="20"/>
        <v>78.144000000000958</v>
      </c>
      <c r="X107" s="441"/>
      <c r="Y107" s="441"/>
      <c r="Z107" s="442">
        <f t="shared" si="21"/>
        <v>1201.2272000000148</v>
      </c>
      <c r="AA107" s="442"/>
      <c r="AB107" s="442"/>
      <c r="AC107" s="442"/>
      <c r="AD107" s="433"/>
      <c r="AG107" s="443"/>
    </row>
    <row r="108" spans="1:33" s="410" customFormat="1" ht="20.100000000000001" customHeight="1">
      <c r="A108" s="409">
        <v>18590</v>
      </c>
      <c r="B108" s="409">
        <v>18667.5</v>
      </c>
      <c r="C108" s="409">
        <v>1.21</v>
      </c>
      <c r="D108" s="409"/>
      <c r="E108" s="409" t="s">
        <v>3605</v>
      </c>
      <c r="F108" s="409"/>
      <c r="G108" s="434">
        <f t="shared" si="11"/>
        <v>18590</v>
      </c>
      <c r="H108" s="435" t="s">
        <v>3610</v>
      </c>
      <c r="I108" s="436">
        <f t="shared" si="12"/>
        <v>18667.5</v>
      </c>
      <c r="J108" s="437" t="str">
        <f t="shared" si="13"/>
        <v>右侧</v>
      </c>
      <c r="K108" s="438" t="str">
        <f t="shared" si="14"/>
        <v>I-2</v>
      </c>
      <c r="L108" s="429" t="s">
        <v>3609</v>
      </c>
      <c r="M108" s="439">
        <f t="shared" si="15"/>
        <v>77.5</v>
      </c>
      <c r="N108" s="440"/>
      <c r="O108" s="440">
        <f t="shared" si="16"/>
        <v>6.5875000000000004</v>
      </c>
      <c r="P108" s="440"/>
      <c r="Q108" s="440">
        <f t="shared" si="17"/>
        <v>79.36</v>
      </c>
      <c r="R108" s="441"/>
      <c r="S108" s="441"/>
      <c r="T108" s="441">
        <f t="shared" si="18"/>
        <v>30.225000000000001</v>
      </c>
      <c r="U108" s="441">
        <f t="shared" si="19"/>
        <v>77.5</v>
      </c>
      <c r="V108" s="441"/>
      <c r="W108" s="442">
        <f t="shared" si="20"/>
        <v>102.30000000000001</v>
      </c>
      <c r="X108" s="441"/>
      <c r="Y108" s="441"/>
      <c r="Z108" s="442">
        <f t="shared" si="21"/>
        <v>1572.5525</v>
      </c>
      <c r="AA108" s="442"/>
      <c r="AB108" s="442"/>
      <c r="AC108" s="442"/>
      <c r="AD108" s="433"/>
      <c r="AG108" s="443"/>
    </row>
    <row r="109" spans="1:33" s="410" customFormat="1" ht="20.100000000000001" customHeight="1">
      <c r="A109" s="409">
        <v>19060.849999999999</v>
      </c>
      <c r="B109" s="409">
        <v>19186.8</v>
      </c>
      <c r="C109" s="409">
        <v>1.21</v>
      </c>
      <c r="D109" s="409"/>
      <c r="E109" s="409" t="s">
        <v>3605</v>
      </c>
      <c r="F109" s="409"/>
      <c r="G109" s="434">
        <f t="shared" si="11"/>
        <v>19060.849999999999</v>
      </c>
      <c r="H109" s="435" t="s">
        <v>3610</v>
      </c>
      <c r="I109" s="436">
        <f t="shared" si="12"/>
        <v>19186.8</v>
      </c>
      <c r="J109" s="437" t="str">
        <f t="shared" si="13"/>
        <v>右侧</v>
      </c>
      <c r="K109" s="438" t="str">
        <f t="shared" si="14"/>
        <v>I-2</v>
      </c>
      <c r="L109" s="429" t="s">
        <v>3609</v>
      </c>
      <c r="M109" s="439">
        <f t="shared" si="15"/>
        <v>125.95000000000073</v>
      </c>
      <c r="N109" s="440"/>
      <c r="O109" s="440">
        <f t="shared" si="16"/>
        <v>10.705750000000062</v>
      </c>
      <c r="P109" s="440"/>
      <c r="Q109" s="440">
        <f t="shared" si="17"/>
        <v>128.97280000000075</v>
      </c>
      <c r="R109" s="441"/>
      <c r="S109" s="441"/>
      <c r="T109" s="441">
        <f t="shared" si="18"/>
        <v>49.120500000000284</v>
      </c>
      <c r="U109" s="441">
        <f t="shared" si="19"/>
        <v>125.95000000000073</v>
      </c>
      <c r="V109" s="441"/>
      <c r="W109" s="442">
        <f t="shared" si="20"/>
        <v>166.25400000000096</v>
      </c>
      <c r="X109" s="441"/>
      <c r="Y109" s="441"/>
      <c r="Z109" s="442">
        <f t="shared" si="21"/>
        <v>2555.6514500000148</v>
      </c>
      <c r="AA109" s="442"/>
      <c r="AB109" s="442"/>
      <c r="AC109" s="442"/>
      <c r="AD109" s="433"/>
      <c r="AG109" s="443"/>
    </row>
    <row r="110" spans="1:33" s="410" customFormat="1" ht="20.100000000000001" customHeight="1">
      <c r="A110" s="409">
        <v>19186.8</v>
      </c>
      <c r="B110" s="409">
        <v>19408.5</v>
      </c>
      <c r="C110" s="409" t="s">
        <v>3604</v>
      </c>
      <c r="D110" s="409"/>
      <c r="E110" s="409" t="s">
        <v>3605</v>
      </c>
      <c r="F110" s="409"/>
      <c r="G110" s="434">
        <f t="shared" si="11"/>
        <v>19186.8</v>
      </c>
      <c r="H110" s="435" t="s">
        <v>3610</v>
      </c>
      <c r="I110" s="436">
        <f t="shared" si="12"/>
        <v>19408.5</v>
      </c>
      <c r="J110" s="437" t="str">
        <f t="shared" si="13"/>
        <v>右侧</v>
      </c>
      <c r="K110" s="438" t="str">
        <f t="shared" si="14"/>
        <v>II-1</v>
      </c>
      <c r="L110" s="429" t="s">
        <v>3609</v>
      </c>
      <c r="M110" s="439">
        <f t="shared" si="15"/>
        <v>221.70000000000073</v>
      </c>
      <c r="N110" s="440"/>
      <c r="O110" s="440" t="str">
        <f t="shared" si="16"/>
        <v/>
      </c>
      <c r="P110" s="440"/>
      <c r="Q110" s="440">
        <f t="shared" si="17"/>
        <v>166.27500000000055</v>
      </c>
      <c r="R110" s="441"/>
      <c r="S110" s="441"/>
      <c r="T110" s="441" t="str">
        <f t="shared" si="18"/>
        <v/>
      </c>
      <c r="U110" s="441" t="str">
        <f t="shared" si="19"/>
        <v/>
      </c>
      <c r="V110" s="441"/>
      <c r="W110" s="442" t="str">
        <f t="shared" si="20"/>
        <v/>
      </c>
      <c r="X110" s="441"/>
      <c r="Y110" s="441"/>
      <c r="Z110" s="442" t="str">
        <f t="shared" si="21"/>
        <v/>
      </c>
      <c r="AA110" s="442"/>
      <c r="AB110" s="442"/>
      <c r="AC110" s="442"/>
      <c r="AD110" s="433"/>
      <c r="AG110" s="443"/>
    </row>
    <row r="111" spans="1:33" s="410" customFormat="1" ht="20.100000000000001" customHeight="1">
      <c r="A111" s="409">
        <v>19408.5</v>
      </c>
      <c r="B111" s="409">
        <v>19690</v>
      </c>
      <c r="C111" s="409">
        <v>0.86</v>
      </c>
      <c r="D111" s="409"/>
      <c r="E111" s="409" t="s">
        <v>3605</v>
      </c>
      <c r="F111" s="409"/>
      <c r="G111" s="434">
        <f t="shared" si="11"/>
        <v>19408.5</v>
      </c>
      <c r="H111" s="435" t="s">
        <v>3610</v>
      </c>
      <c r="I111" s="436">
        <f t="shared" si="12"/>
        <v>19690</v>
      </c>
      <c r="J111" s="437" t="str">
        <f t="shared" si="13"/>
        <v>右侧</v>
      </c>
      <c r="K111" s="438" t="str">
        <f t="shared" si="14"/>
        <v>I-1</v>
      </c>
      <c r="L111" s="429" t="s">
        <v>3609</v>
      </c>
      <c r="M111" s="439">
        <f t="shared" si="15"/>
        <v>281.5</v>
      </c>
      <c r="N111" s="440"/>
      <c r="O111" s="440">
        <f t="shared" si="16"/>
        <v>23.927500000000002</v>
      </c>
      <c r="P111" s="440"/>
      <c r="Q111" s="440">
        <f t="shared" si="17"/>
        <v>229.14099999999999</v>
      </c>
      <c r="R111" s="441"/>
      <c r="S111" s="441"/>
      <c r="T111" s="441">
        <f t="shared" si="18"/>
        <v>109.78500000000001</v>
      </c>
      <c r="U111" s="441">
        <f t="shared" si="19"/>
        <v>281.5</v>
      </c>
      <c r="V111" s="441"/>
      <c r="W111" s="442">
        <f t="shared" si="20"/>
        <v>309.65000000000003</v>
      </c>
      <c r="X111" s="441"/>
      <c r="Y111" s="441"/>
      <c r="Z111" s="442">
        <f t="shared" si="21"/>
        <v>5711.9165000000003</v>
      </c>
      <c r="AA111" s="442"/>
      <c r="AB111" s="442"/>
      <c r="AC111" s="442"/>
      <c r="AD111" s="433"/>
      <c r="AG111" s="443"/>
    </row>
    <row r="112" spans="1:33" s="410" customFormat="1" ht="20.100000000000001" customHeight="1">
      <c r="A112" s="409">
        <v>19690</v>
      </c>
      <c r="B112" s="409">
        <v>19700</v>
      </c>
      <c r="C112" s="409" t="s">
        <v>3604</v>
      </c>
      <c r="D112" s="409"/>
      <c r="E112" s="409" t="s">
        <v>3605</v>
      </c>
      <c r="F112" s="409"/>
      <c r="G112" s="434">
        <f t="shared" si="11"/>
        <v>19690</v>
      </c>
      <c r="H112" s="435" t="s">
        <v>3610</v>
      </c>
      <c r="I112" s="436">
        <f t="shared" si="12"/>
        <v>19700</v>
      </c>
      <c r="J112" s="437" t="str">
        <f t="shared" si="13"/>
        <v>右侧</v>
      </c>
      <c r="K112" s="438" t="str">
        <f t="shared" si="14"/>
        <v>II-1</v>
      </c>
      <c r="L112" s="429" t="s">
        <v>3609</v>
      </c>
      <c r="M112" s="439">
        <f t="shared" si="15"/>
        <v>10</v>
      </c>
      <c r="N112" s="440"/>
      <c r="O112" s="440" t="str">
        <f t="shared" si="16"/>
        <v/>
      </c>
      <c r="P112" s="440"/>
      <c r="Q112" s="440">
        <f t="shared" si="17"/>
        <v>7.5</v>
      </c>
      <c r="R112" s="441"/>
      <c r="S112" s="441"/>
      <c r="T112" s="441" t="str">
        <f t="shared" si="18"/>
        <v/>
      </c>
      <c r="U112" s="441" t="str">
        <f t="shared" si="19"/>
        <v/>
      </c>
      <c r="V112" s="441"/>
      <c r="W112" s="442" t="str">
        <f t="shared" si="20"/>
        <v/>
      </c>
      <c r="X112" s="441"/>
      <c r="Y112" s="441"/>
      <c r="Z112" s="442" t="str">
        <f t="shared" si="21"/>
        <v/>
      </c>
      <c r="AA112" s="442"/>
      <c r="AB112" s="442"/>
      <c r="AC112" s="442"/>
      <c r="AD112" s="433"/>
      <c r="AG112" s="443"/>
    </row>
    <row r="113" spans="1:33" s="410" customFormat="1" ht="20.100000000000001" customHeight="1">
      <c r="A113" s="409">
        <v>19700</v>
      </c>
      <c r="B113" s="409">
        <v>19802</v>
      </c>
      <c r="C113" s="409" t="s">
        <v>3604</v>
      </c>
      <c r="D113" s="409"/>
      <c r="E113" s="409" t="s">
        <v>3605</v>
      </c>
      <c r="F113" s="409"/>
      <c r="G113" s="434">
        <f t="shared" si="11"/>
        <v>19700</v>
      </c>
      <c r="H113" s="435" t="s">
        <v>3610</v>
      </c>
      <c r="I113" s="436">
        <f t="shared" si="12"/>
        <v>19802</v>
      </c>
      <c r="J113" s="437" t="str">
        <f t="shared" si="13"/>
        <v>右侧</v>
      </c>
      <c r="K113" s="438" t="str">
        <f t="shared" si="14"/>
        <v>II-1</v>
      </c>
      <c r="L113" s="429" t="s">
        <v>3609</v>
      </c>
      <c r="M113" s="439">
        <f t="shared" si="15"/>
        <v>102</v>
      </c>
      <c r="N113" s="440"/>
      <c r="O113" s="440" t="str">
        <f t="shared" si="16"/>
        <v/>
      </c>
      <c r="P113" s="440"/>
      <c r="Q113" s="440">
        <f t="shared" si="17"/>
        <v>76.5</v>
      </c>
      <c r="R113" s="441"/>
      <c r="S113" s="441"/>
      <c r="T113" s="441" t="str">
        <f t="shared" si="18"/>
        <v/>
      </c>
      <c r="U113" s="441" t="str">
        <f t="shared" si="19"/>
        <v/>
      </c>
      <c r="V113" s="441"/>
      <c r="W113" s="442" t="str">
        <f t="shared" si="20"/>
        <v/>
      </c>
      <c r="X113" s="441"/>
      <c r="Y113" s="441"/>
      <c r="Z113" s="442" t="str">
        <f t="shared" si="21"/>
        <v/>
      </c>
      <c r="AA113" s="442"/>
      <c r="AB113" s="442"/>
      <c r="AC113" s="442"/>
      <c r="AD113" s="433"/>
      <c r="AG113" s="443"/>
    </row>
    <row r="114" spans="1:33" s="410" customFormat="1" ht="20.100000000000001" customHeight="1">
      <c r="A114" s="409">
        <v>2700</v>
      </c>
      <c r="B114" s="409">
        <v>2790</v>
      </c>
      <c r="C114" s="409" t="s">
        <v>3611</v>
      </c>
      <c r="D114" s="409" t="s">
        <v>3612</v>
      </c>
      <c r="E114" s="409"/>
      <c r="F114" s="409"/>
      <c r="G114" s="444">
        <f t="shared" si="11"/>
        <v>2700</v>
      </c>
      <c r="H114" s="435" t="s">
        <v>3610</v>
      </c>
      <c r="I114" s="445">
        <f>B114</f>
        <v>2790</v>
      </c>
      <c r="J114" s="437" t="str">
        <f t="shared" si="13"/>
        <v>左侧</v>
      </c>
      <c r="K114" s="438" t="str">
        <f t="shared" si="14"/>
        <v>II-1</v>
      </c>
      <c r="L114" s="429" t="s">
        <v>3609</v>
      </c>
      <c r="M114" s="439">
        <f t="shared" si="15"/>
        <v>90</v>
      </c>
      <c r="N114" s="440"/>
      <c r="O114" s="440" t="str">
        <f t="shared" si="16"/>
        <v/>
      </c>
      <c r="P114" s="440"/>
      <c r="Q114" s="440">
        <f t="shared" si="17"/>
        <v>67.5</v>
      </c>
      <c r="R114" s="441"/>
      <c r="S114" s="441"/>
      <c r="T114" s="441" t="str">
        <f t="shared" si="18"/>
        <v/>
      </c>
      <c r="U114" s="441" t="str">
        <f t="shared" si="19"/>
        <v/>
      </c>
      <c r="V114" s="441"/>
      <c r="W114" s="442" t="str">
        <f t="shared" si="20"/>
        <v/>
      </c>
      <c r="X114" s="441"/>
      <c r="Y114" s="441"/>
      <c r="Z114" s="442" t="str">
        <f t="shared" si="21"/>
        <v/>
      </c>
      <c r="AA114" s="442"/>
      <c r="AB114" s="442"/>
      <c r="AC114" s="442"/>
      <c r="AD114" s="433"/>
      <c r="AG114" s="443"/>
    </row>
    <row r="115" spans="1:33" s="410" customFormat="1" ht="20.100000000000001" customHeight="1">
      <c r="A115" s="409">
        <v>3190.5</v>
      </c>
      <c r="B115" s="409">
        <v>3210.5</v>
      </c>
      <c r="C115" s="409" t="s">
        <v>3611</v>
      </c>
      <c r="D115" s="409" t="s">
        <v>3612</v>
      </c>
      <c r="E115" s="409"/>
      <c r="F115" s="409"/>
      <c r="G115" s="444">
        <f t="shared" si="11"/>
        <v>3190.5</v>
      </c>
      <c r="H115" s="435" t="s">
        <v>3610</v>
      </c>
      <c r="I115" s="445">
        <f t="shared" ref="I115:I141" si="22">B115</f>
        <v>3210.5</v>
      </c>
      <c r="J115" s="437" t="str">
        <f t="shared" si="13"/>
        <v>左侧</v>
      </c>
      <c r="K115" s="438" t="str">
        <f t="shared" si="14"/>
        <v>II-1</v>
      </c>
      <c r="L115" s="429" t="s">
        <v>3609</v>
      </c>
      <c r="M115" s="439">
        <f t="shared" si="15"/>
        <v>20</v>
      </c>
      <c r="N115" s="440"/>
      <c r="O115" s="440" t="str">
        <f t="shared" si="16"/>
        <v/>
      </c>
      <c r="P115" s="440"/>
      <c r="Q115" s="440">
        <f t="shared" si="17"/>
        <v>15</v>
      </c>
      <c r="R115" s="441"/>
      <c r="S115" s="441"/>
      <c r="T115" s="441" t="str">
        <f t="shared" si="18"/>
        <v/>
      </c>
      <c r="U115" s="441" t="str">
        <f t="shared" si="19"/>
        <v/>
      </c>
      <c r="V115" s="441"/>
      <c r="W115" s="442" t="str">
        <f t="shared" si="20"/>
        <v/>
      </c>
      <c r="X115" s="441"/>
      <c r="Y115" s="441"/>
      <c r="Z115" s="442" t="str">
        <f t="shared" si="21"/>
        <v/>
      </c>
      <c r="AA115" s="442"/>
      <c r="AB115" s="442"/>
      <c r="AC115" s="442"/>
      <c r="AD115" s="433"/>
      <c r="AG115" s="443"/>
    </row>
    <row r="116" spans="1:33" s="410" customFormat="1" ht="20.100000000000001" customHeight="1">
      <c r="A116" s="409">
        <v>3371.75</v>
      </c>
      <c r="B116" s="409">
        <v>3389.4</v>
      </c>
      <c r="C116" s="409" t="s">
        <v>3611</v>
      </c>
      <c r="D116" s="409" t="s">
        <v>3612</v>
      </c>
      <c r="E116" s="409"/>
      <c r="F116" s="409"/>
      <c r="G116" s="444">
        <f t="shared" si="11"/>
        <v>3371.75</v>
      </c>
      <c r="H116" s="435" t="s">
        <v>3610</v>
      </c>
      <c r="I116" s="445">
        <f t="shared" si="22"/>
        <v>3389.4</v>
      </c>
      <c r="J116" s="437" t="str">
        <f t="shared" si="13"/>
        <v>左侧</v>
      </c>
      <c r="K116" s="438" t="str">
        <f t="shared" si="14"/>
        <v>II-1</v>
      </c>
      <c r="L116" s="429" t="s">
        <v>3609</v>
      </c>
      <c r="M116" s="439">
        <f t="shared" si="15"/>
        <v>17.650000000000091</v>
      </c>
      <c r="N116" s="440"/>
      <c r="O116" s="440" t="str">
        <f t="shared" si="16"/>
        <v/>
      </c>
      <c r="P116" s="440"/>
      <c r="Q116" s="440">
        <f t="shared" si="17"/>
        <v>13.237500000000068</v>
      </c>
      <c r="R116" s="441"/>
      <c r="S116" s="441"/>
      <c r="T116" s="441" t="str">
        <f t="shared" si="18"/>
        <v/>
      </c>
      <c r="U116" s="441" t="str">
        <f t="shared" si="19"/>
        <v/>
      </c>
      <c r="V116" s="441"/>
      <c r="W116" s="442" t="str">
        <f t="shared" si="20"/>
        <v/>
      </c>
      <c r="X116" s="441"/>
      <c r="Y116" s="441"/>
      <c r="Z116" s="442" t="str">
        <f t="shared" si="21"/>
        <v/>
      </c>
      <c r="AA116" s="442"/>
      <c r="AB116" s="442"/>
      <c r="AC116" s="442"/>
      <c r="AD116" s="433"/>
      <c r="AG116" s="443"/>
    </row>
    <row r="117" spans="1:33" s="410" customFormat="1" ht="20.100000000000001" customHeight="1">
      <c r="A117" s="409">
        <v>3389.4</v>
      </c>
      <c r="B117" s="409">
        <v>3411.6</v>
      </c>
      <c r="C117" s="409">
        <v>0.86</v>
      </c>
      <c r="D117" s="409" t="s">
        <v>3612</v>
      </c>
      <c r="E117" s="409"/>
      <c r="F117" s="409"/>
      <c r="G117" s="444">
        <f t="shared" si="11"/>
        <v>3389.4</v>
      </c>
      <c r="H117" s="435" t="s">
        <v>3610</v>
      </c>
      <c r="I117" s="445">
        <f t="shared" si="22"/>
        <v>3411.6</v>
      </c>
      <c r="J117" s="437" t="str">
        <f t="shared" si="13"/>
        <v>左侧</v>
      </c>
      <c r="K117" s="438" t="str">
        <f t="shared" si="14"/>
        <v>I-1</v>
      </c>
      <c r="L117" s="429" t="s">
        <v>3609</v>
      </c>
      <c r="M117" s="439">
        <f t="shared" si="15"/>
        <v>22.199999999999818</v>
      </c>
      <c r="N117" s="440"/>
      <c r="O117" s="440">
        <f t="shared" si="16"/>
        <v>1.8869999999999847</v>
      </c>
      <c r="P117" s="440"/>
      <c r="Q117" s="440">
        <f t="shared" si="17"/>
        <v>18.070799999999849</v>
      </c>
      <c r="R117" s="441"/>
      <c r="S117" s="441"/>
      <c r="T117" s="441">
        <f t="shared" si="18"/>
        <v>8.6579999999999302</v>
      </c>
      <c r="U117" s="441">
        <f t="shared" si="19"/>
        <v>22.199999999999818</v>
      </c>
      <c r="V117" s="441"/>
      <c r="W117" s="442">
        <f t="shared" si="20"/>
        <v>24.419999999999803</v>
      </c>
      <c r="X117" s="441"/>
      <c r="Y117" s="441"/>
      <c r="Z117" s="442">
        <f t="shared" si="21"/>
        <v>450.46019999999629</v>
      </c>
      <c r="AA117" s="442"/>
      <c r="AB117" s="442"/>
      <c r="AC117" s="442"/>
      <c r="AD117" s="433"/>
      <c r="AG117" s="443"/>
    </row>
    <row r="118" spans="1:33" s="410" customFormat="1" ht="20.100000000000001" customHeight="1">
      <c r="A118" s="409">
        <v>3694</v>
      </c>
      <c r="B118" s="409">
        <v>3788</v>
      </c>
      <c r="C118" s="409">
        <v>0.86</v>
      </c>
      <c r="D118" s="409" t="s">
        <v>3612</v>
      </c>
      <c r="E118" s="409"/>
      <c r="F118" s="409"/>
      <c r="G118" s="444">
        <f t="shared" si="11"/>
        <v>3694</v>
      </c>
      <c r="H118" s="435" t="s">
        <v>3610</v>
      </c>
      <c r="I118" s="445">
        <f t="shared" si="22"/>
        <v>3788</v>
      </c>
      <c r="J118" s="437" t="str">
        <f t="shared" si="13"/>
        <v>左侧</v>
      </c>
      <c r="K118" s="438" t="str">
        <f t="shared" si="14"/>
        <v>I-1</v>
      </c>
      <c r="L118" s="429" t="s">
        <v>3609</v>
      </c>
      <c r="M118" s="439">
        <f t="shared" si="15"/>
        <v>94</v>
      </c>
      <c r="N118" s="440"/>
      <c r="O118" s="440">
        <f t="shared" si="16"/>
        <v>7.99</v>
      </c>
      <c r="P118" s="440"/>
      <c r="Q118" s="440">
        <f t="shared" si="17"/>
        <v>76.515999999999991</v>
      </c>
      <c r="R118" s="441"/>
      <c r="S118" s="441"/>
      <c r="T118" s="441">
        <f t="shared" si="18"/>
        <v>36.660000000000004</v>
      </c>
      <c r="U118" s="441">
        <f t="shared" si="19"/>
        <v>94</v>
      </c>
      <c r="V118" s="441"/>
      <c r="W118" s="442">
        <f t="shared" si="20"/>
        <v>103.4</v>
      </c>
      <c r="X118" s="441"/>
      <c r="Y118" s="441"/>
      <c r="Z118" s="442">
        <f t="shared" si="21"/>
        <v>1907.354</v>
      </c>
      <c r="AA118" s="442"/>
      <c r="AB118" s="442"/>
      <c r="AC118" s="442"/>
      <c r="AD118" s="433"/>
      <c r="AG118" s="443"/>
    </row>
    <row r="119" spans="1:33" s="410" customFormat="1" ht="20.100000000000001" customHeight="1">
      <c r="A119" s="409">
        <v>4069.38</v>
      </c>
      <c r="B119" s="409">
        <v>4125</v>
      </c>
      <c r="C119" s="409">
        <v>1.21</v>
      </c>
      <c r="D119" s="409" t="s">
        <v>3612</v>
      </c>
      <c r="E119" s="409"/>
      <c r="F119" s="409"/>
      <c r="G119" s="444">
        <f t="shared" si="11"/>
        <v>4069.38</v>
      </c>
      <c r="H119" s="435" t="s">
        <v>3610</v>
      </c>
      <c r="I119" s="445">
        <f t="shared" si="22"/>
        <v>4125</v>
      </c>
      <c r="J119" s="437" t="str">
        <f t="shared" si="13"/>
        <v>左侧</v>
      </c>
      <c r="K119" s="438" t="str">
        <f t="shared" si="14"/>
        <v>I-2</v>
      </c>
      <c r="L119" s="429" t="s">
        <v>3609</v>
      </c>
      <c r="M119" s="439">
        <f t="shared" si="15"/>
        <v>55.619999999999891</v>
      </c>
      <c r="N119" s="440"/>
      <c r="O119" s="440">
        <f t="shared" si="16"/>
        <v>4.7276999999999907</v>
      </c>
      <c r="P119" s="440"/>
      <c r="Q119" s="440">
        <f t="shared" si="17"/>
        <v>56.954879999999889</v>
      </c>
      <c r="R119" s="441"/>
      <c r="S119" s="441"/>
      <c r="T119" s="441">
        <f t="shared" si="18"/>
        <v>21.691799999999958</v>
      </c>
      <c r="U119" s="441">
        <f t="shared" si="19"/>
        <v>55.619999999999891</v>
      </c>
      <c r="V119" s="441"/>
      <c r="W119" s="442">
        <f t="shared" si="20"/>
        <v>73.418399999999863</v>
      </c>
      <c r="X119" s="441"/>
      <c r="Y119" s="441"/>
      <c r="Z119" s="442">
        <f t="shared" si="21"/>
        <v>1128.5854199999978</v>
      </c>
      <c r="AA119" s="442"/>
      <c r="AB119" s="442"/>
      <c r="AC119" s="442"/>
      <c r="AD119" s="433"/>
      <c r="AG119" s="443"/>
    </row>
    <row r="120" spans="1:33" s="410" customFormat="1" ht="20.100000000000001" customHeight="1">
      <c r="A120" s="409">
        <v>4594</v>
      </c>
      <c r="B120" s="409">
        <v>4607.25</v>
      </c>
      <c r="C120" s="409">
        <v>0.86</v>
      </c>
      <c r="D120" s="409" t="s">
        <v>3612</v>
      </c>
      <c r="E120" s="409"/>
      <c r="F120" s="409"/>
      <c r="G120" s="444">
        <f t="shared" si="11"/>
        <v>4594</v>
      </c>
      <c r="H120" s="435" t="s">
        <v>3610</v>
      </c>
      <c r="I120" s="445">
        <f t="shared" si="22"/>
        <v>4607.25</v>
      </c>
      <c r="J120" s="437" t="str">
        <f t="shared" si="13"/>
        <v>左侧</v>
      </c>
      <c r="K120" s="438" t="str">
        <f t="shared" si="14"/>
        <v>I-1</v>
      </c>
      <c r="L120" s="429" t="s">
        <v>3609</v>
      </c>
      <c r="M120" s="439">
        <f t="shared" si="15"/>
        <v>13.25</v>
      </c>
      <c r="N120" s="440"/>
      <c r="O120" s="440">
        <f t="shared" si="16"/>
        <v>1.12625</v>
      </c>
      <c r="P120" s="440"/>
      <c r="Q120" s="440">
        <f t="shared" si="17"/>
        <v>10.785499999999999</v>
      </c>
      <c r="R120" s="441"/>
      <c r="S120" s="441"/>
      <c r="T120" s="441">
        <f t="shared" si="18"/>
        <v>5.1675000000000004</v>
      </c>
      <c r="U120" s="441">
        <f t="shared" si="19"/>
        <v>13.25</v>
      </c>
      <c r="V120" s="441"/>
      <c r="W120" s="442">
        <f t="shared" si="20"/>
        <v>14.575000000000001</v>
      </c>
      <c r="X120" s="441"/>
      <c r="Y120" s="441"/>
      <c r="Z120" s="442">
        <f t="shared" si="21"/>
        <v>268.85575</v>
      </c>
      <c r="AA120" s="442"/>
      <c r="AB120" s="442"/>
      <c r="AC120" s="442"/>
      <c r="AD120" s="433"/>
      <c r="AG120" s="443"/>
    </row>
    <row r="121" spans="1:33" s="410" customFormat="1" ht="20.100000000000001" customHeight="1">
      <c r="A121" s="409">
        <v>4607.25</v>
      </c>
      <c r="B121" s="409">
        <v>4672</v>
      </c>
      <c r="C121" s="409" t="s">
        <v>3611</v>
      </c>
      <c r="D121" s="409" t="s">
        <v>3612</v>
      </c>
      <c r="E121" s="409"/>
      <c r="F121" s="409"/>
      <c r="G121" s="444">
        <f t="shared" si="11"/>
        <v>4607.25</v>
      </c>
      <c r="H121" s="435" t="s">
        <v>3610</v>
      </c>
      <c r="I121" s="445">
        <f t="shared" si="22"/>
        <v>4672</v>
      </c>
      <c r="J121" s="437" t="str">
        <f t="shared" si="13"/>
        <v>左侧</v>
      </c>
      <c r="K121" s="438" t="str">
        <f t="shared" si="14"/>
        <v>II-1</v>
      </c>
      <c r="L121" s="429" t="s">
        <v>3609</v>
      </c>
      <c r="M121" s="439">
        <f t="shared" si="15"/>
        <v>64.75</v>
      </c>
      <c r="N121" s="440"/>
      <c r="O121" s="440" t="str">
        <f t="shared" si="16"/>
        <v/>
      </c>
      <c r="P121" s="440"/>
      <c r="Q121" s="440">
        <f t="shared" si="17"/>
        <v>48.5625</v>
      </c>
      <c r="R121" s="441"/>
      <c r="S121" s="441"/>
      <c r="T121" s="441" t="str">
        <f t="shared" si="18"/>
        <v/>
      </c>
      <c r="U121" s="441" t="str">
        <f t="shared" si="19"/>
        <v/>
      </c>
      <c r="V121" s="441"/>
      <c r="W121" s="442" t="str">
        <f t="shared" si="20"/>
        <v/>
      </c>
      <c r="X121" s="441"/>
      <c r="Y121" s="441"/>
      <c r="Z121" s="442" t="str">
        <f t="shared" si="21"/>
        <v/>
      </c>
      <c r="AA121" s="442"/>
      <c r="AB121" s="442"/>
      <c r="AC121" s="442"/>
      <c r="AD121" s="433"/>
      <c r="AG121" s="443"/>
    </row>
    <row r="122" spans="1:33" s="410" customFormat="1" ht="20.100000000000001" customHeight="1">
      <c r="A122" s="409">
        <v>4672</v>
      </c>
      <c r="B122" s="409">
        <v>4887</v>
      </c>
      <c r="C122" s="409">
        <v>0.86</v>
      </c>
      <c r="D122" s="409" t="s">
        <v>3612</v>
      </c>
      <c r="E122" s="409"/>
      <c r="F122" s="409"/>
      <c r="G122" s="444">
        <f t="shared" si="11"/>
        <v>4672</v>
      </c>
      <c r="H122" s="435" t="s">
        <v>3610</v>
      </c>
      <c r="I122" s="445">
        <f t="shared" si="22"/>
        <v>4887</v>
      </c>
      <c r="J122" s="437" t="str">
        <f t="shared" si="13"/>
        <v>左侧</v>
      </c>
      <c r="K122" s="438" t="str">
        <f t="shared" si="14"/>
        <v>I-1</v>
      </c>
      <c r="L122" s="429" t="s">
        <v>3609</v>
      </c>
      <c r="M122" s="439">
        <f t="shared" si="15"/>
        <v>215</v>
      </c>
      <c r="N122" s="440"/>
      <c r="O122" s="440">
        <f t="shared" si="16"/>
        <v>18.275000000000002</v>
      </c>
      <c r="P122" s="440"/>
      <c r="Q122" s="440">
        <f t="shared" si="17"/>
        <v>175.01</v>
      </c>
      <c r="R122" s="441"/>
      <c r="S122" s="441"/>
      <c r="T122" s="441">
        <f t="shared" si="18"/>
        <v>83.850000000000009</v>
      </c>
      <c r="U122" s="441">
        <f t="shared" si="19"/>
        <v>215</v>
      </c>
      <c r="V122" s="441"/>
      <c r="W122" s="442">
        <f t="shared" si="20"/>
        <v>236.50000000000003</v>
      </c>
      <c r="X122" s="441"/>
      <c r="Y122" s="441"/>
      <c r="Z122" s="442">
        <f t="shared" si="21"/>
        <v>4362.5650000000005</v>
      </c>
      <c r="AA122" s="442"/>
      <c r="AB122" s="442"/>
      <c r="AC122" s="442"/>
      <c r="AD122" s="433"/>
      <c r="AG122" s="443"/>
    </row>
    <row r="123" spans="1:33" s="410" customFormat="1" ht="20.100000000000001" customHeight="1">
      <c r="A123" s="409">
        <v>4887</v>
      </c>
      <c r="B123" s="409">
        <v>5163.1319999999996</v>
      </c>
      <c r="C123" s="409" t="s">
        <v>3611</v>
      </c>
      <c r="D123" s="409" t="s">
        <v>3612</v>
      </c>
      <c r="E123" s="409"/>
      <c r="F123" s="409"/>
      <c r="G123" s="444">
        <f t="shared" si="11"/>
        <v>4887</v>
      </c>
      <c r="H123" s="435" t="s">
        <v>3610</v>
      </c>
      <c r="I123" s="445">
        <f t="shared" si="22"/>
        <v>5163.1319999999996</v>
      </c>
      <c r="J123" s="437" t="str">
        <f t="shared" si="13"/>
        <v>左侧</v>
      </c>
      <c r="K123" s="438" t="str">
        <f t="shared" si="14"/>
        <v>II-1</v>
      </c>
      <c r="L123" s="429" t="s">
        <v>3609</v>
      </c>
      <c r="M123" s="439">
        <f t="shared" si="15"/>
        <v>276.13199999999961</v>
      </c>
      <c r="N123" s="440"/>
      <c r="O123" s="440" t="str">
        <f t="shared" si="16"/>
        <v/>
      </c>
      <c r="P123" s="440"/>
      <c r="Q123" s="440">
        <f t="shared" si="17"/>
        <v>207.09899999999971</v>
      </c>
      <c r="R123" s="441"/>
      <c r="S123" s="441"/>
      <c r="T123" s="441" t="str">
        <f t="shared" si="18"/>
        <v/>
      </c>
      <c r="U123" s="441" t="str">
        <f t="shared" si="19"/>
        <v/>
      </c>
      <c r="V123" s="441"/>
      <c r="W123" s="442" t="str">
        <f t="shared" si="20"/>
        <v/>
      </c>
      <c r="X123" s="441"/>
      <c r="Y123" s="441"/>
      <c r="Z123" s="442" t="str">
        <f t="shared" si="21"/>
        <v/>
      </c>
      <c r="AA123" s="442"/>
      <c r="AB123" s="442"/>
      <c r="AC123" s="442"/>
      <c r="AD123" s="433"/>
      <c r="AG123" s="443"/>
    </row>
    <row r="124" spans="1:33" s="410" customFormat="1" ht="20.100000000000001" customHeight="1">
      <c r="A124" s="409">
        <v>3090</v>
      </c>
      <c r="B124" s="409">
        <v>3780</v>
      </c>
      <c r="C124" s="409">
        <v>0.86</v>
      </c>
      <c r="D124" s="409"/>
      <c r="E124" s="409" t="s">
        <v>3612</v>
      </c>
      <c r="F124" s="409"/>
      <c r="G124" s="444">
        <f t="shared" si="11"/>
        <v>3090</v>
      </c>
      <c r="H124" s="435" t="s">
        <v>3610</v>
      </c>
      <c r="I124" s="445">
        <f t="shared" si="22"/>
        <v>3780</v>
      </c>
      <c r="J124" s="437" t="str">
        <f t="shared" si="13"/>
        <v>右侧</v>
      </c>
      <c r="K124" s="438" t="str">
        <f t="shared" si="14"/>
        <v>I-1</v>
      </c>
      <c r="L124" s="429" t="s">
        <v>3609</v>
      </c>
      <c r="M124" s="439">
        <f t="shared" si="15"/>
        <v>690</v>
      </c>
      <c r="N124" s="440"/>
      <c r="O124" s="440">
        <f t="shared" si="16"/>
        <v>58.650000000000006</v>
      </c>
      <c r="P124" s="440"/>
      <c r="Q124" s="440">
        <f t="shared" si="17"/>
        <v>561.66</v>
      </c>
      <c r="R124" s="441"/>
      <c r="S124" s="441"/>
      <c r="T124" s="441">
        <f t="shared" si="18"/>
        <v>269.10000000000002</v>
      </c>
      <c r="U124" s="441">
        <f t="shared" si="19"/>
        <v>690</v>
      </c>
      <c r="V124" s="441"/>
      <c r="W124" s="442">
        <f t="shared" si="20"/>
        <v>759.00000000000011</v>
      </c>
      <c r="X124" s="441"/>
      <c r="Y124" s="441"/>
      <c r="Z124" s="442">
        <f t="shared" si="21"/>
        <v>14000.79</v>
      </c>
      <c r="AA124" s="442"/>
      <c r="AB124" s="442"/>
      <c r="AC124" s="442"/>
      <c r="AD124" s="433"/>
      <c r="AG124" s="443"/>
    </row>
    <row r="125" spans="1:33" s="410" customFormat="1" ht="20.100000000000001" customHeight="1">
      <c r="A125" s="409">
        <v>3780</v>
      </c>
      <c r="B125" s="409">
        <v>3788</v>
      </c>
      <c r="C125" s="409" t="s">
        <v>3611</v>
      </c>
      <c r="D125" s="409"/>
      <c r="E125" s="409" t="s">
        <v>3612</v>
      </c>
      <c r="F125" s="409"/>
      <c r="G125" s="444">
        <f t="shared" si="11"/>
        <v>3780</v>
      </c>
      <c r="H125" s="435" t="s">
        <v>3610</v>
      </c>
      <c r="I125" s="445">
        <f t="shared" si="22"/>
        <v>3788</v>
      </c>
      <c r="J125" s="437" t="str">
        <f t="shared" si="13"/>
        <v>右侧</v>
      </c>
      <c r="K125" s="438" t="str">
        <f t="shared" si="14"/>
        <v>II-1</v>
      </c>
      <c r="L125" s="429" t="s">
        <v>3609</v>
      </c>
      <c r="M125" s="439">
        <f t="shared" si="15"/>
        <v>8</v>
      </c>
      <c r="N125" s="440"/>
      <c r="O125" s="440" t="str">
        <f t="shared" si="16"/>
        <v/>
      </c>
      <c r="P125" s="440"/>
      <c r="Q125" s="440">
        <f t="shared" si="17"/>
        <v>6</v>
      </c>
      <c r="R125" s="441"/>
      <c r="S125" s="441"/>
      <c r="T125" s="441" t="str">
        <f t="shared" si="18"/>
        <v/>
      </c>
      <c r="U125" s="441" t="str">
        <f t="shared" si="19"/>
        <v/>
      </c>
      <c r="V125" s="441"/>
      <c r="W125" s="442" t="str">
        <f t="shared" si="20"/>
        <v/>
      </c>
      <c r="X125" s="441"/>
      <c r="Y125" s="441"/>
      <c r="Z125" s="442" t="str">
        <f t="shared" si="21"/>
        <v/>
      </c>
      <c r="AA125" s="442"/>
      <c r="AB125" s="442"/>
      <c r="AC125" s="442"/>
      <c r="AD125" s="433"/>
      <c r="AG125" s="443"/>
    </row>
    <row r="126" spans="1:33" s="410" customFormat="1" ht="20.100000000000001" customHeight="1">
      <c r="A126" s="409">
        <v>4069.38</v>
      </c>
      <c r="B126" s="409">
        <v>4125</v>
      </c>
      <c r="C126" s="409">
        <v>1.21</v>
      </c>
      <c r="D126" s="409"/>
      <c r="E126" s="409" t="s">
        <v>3612</v>
      </c>
      <c r="F126" s="409"/>
      <c r="G126" s="444">
        <f t="shared" si="11"/>
        <v>4069.38</v>
      </c>
      <c r="H126" s="435" t="s">
        <v>3610</v>
      </c>
      <c r="I126" s="445">
        <f t="shared" si="22"/>
        <v>4125</v>
      </c>
      <c r="J126" s="437" t="str">
        <f t="shared" si="13"/>
        <v>右侧</v>
      </c>
      <c r="K126" s="438" t="str">
        <f t="shared" si="14"/>
        <v>I-2</v>
      </c>
      <c r="L126" s="429" t="s">
        <v>3609</v>
      </c>
      <c r="M126" s="439">
        <f t="shared" si="15"/>
        <v>55.619999999999891</v>
      </c>
      <c r="N126" s="440"/>
      <c r="O126" s="440">
        <f t="shared" si="16"/>
        <v>4.7276999999999907</v>
      </c>
      <c r="P126" s="440"/>
      <c r="Q126" s="440">
        <f t="shared" si="17"/>
        <v>56.954879999999889</v>
      </c>
      <c r="R126" s="441"/>
      <c r="S126" s="441"/>
      <c r="T126" s="441">
        <f t="shared" si="18"/>
        <v>21.691799999999958</v>
      </c>
      <c r="U126" s="441">
        <f t="shared" si="19"/>
        <v>55.619999999999891</v>
      </c>
      <c r="V126" s="441"/>
      <c r="W126" s="442">
        <f t="shared" si="20"/>
        <v>73.418399999999863</v>
      </c>
      <c r="X126" s="441"/>
      <c r="Y126" s="441"/>
      <c r="Z126" s="442">
        <f t="shared" si="21"/>
        <v>1128.5854199999978</v>
      </c>
      <c r="AA126" s="442"/>
      <c r="AB126" s="442"/>
      <c r="AC126" s="442"/>
      <c r="AD126" s="433"/>
      <c r="AG126" s="443"/>
    </row>
    <row r="127" spans="1:33" s="410" customFormat="1" ht="20.100000000000001" customHeight="1">
      <c r="A127" s="409">
        <v>4597</v>
      </c>
      <c r="B127" s="409">
        <v>4600</v>
      </c>
      <c r="C127" s="409">
        <v>0.86</v>
      </c>
      <c r="D127" s="409"/>
      <c r="E127" s="409" t="s">
        <v>3612</v>
      </c>
      <c r="F127" s="409"/>
      <c r="G127" s="444">
        <f t="shared" si="11"/>
        <v>4597</v>
      </c>
      <c r="H127" s="435" t="s">
        <v>3610</v>
      </c>
      <c r="I127" s="445">
        <f t="shared" si="22"/>
        <v>4600</v>
      </c>
      <c r="J127" s="437" t="str">
        <f t="shared" si="13"/>
        <v>右侧</v>
      </c>
      <c r="K127" s="438" t="str">
        <f t="shared" si="14"/>
        <v>I-1</v>
      </c>
      <c r="L127" s="429" t="s">
        <v>3609</v>
      </c>
      <c r="M127" s="439">
        <f t="shared" si="15"/>
        <v>3</v>
      </c>
      <c r="N127" s="440"/>
      <c r="O127" s="440">
        <f t="shared" si="16"/>
        <v>0.255</v>
      </c>
      <c r="P127" s="440"/>
      <c r="Q127" s="440">
        <f t="shared" si="17"/>
        <v>2.4419999999999997</v>
      </c>
      <c r="R127" s="441"/>
      <c r="S127" s="441"/>
      <c r="T127" s="441">
        <f t="shared" si="18"/>
        <v>1.17</v>
      </c>
      <c r="U127" s="441">
        <f t="shared" si="19"/>
        <v>3</v>
      </c>
      <c r="V127" s="441"/>
      <c r="W127" s="442">
        <f t="shared" si="20"/>
        <v>3.3000000000000003</v>
      </c>
      <c r="X127" s="441"/>
      <c r="Y127" s="441"/>
      <c r="Z127" s="442">
        <f t="shared" si="21"/>
        <v>60.873000000000005</v>
      </c>
      <c r="AA127" s="442"/>
      <c r="AB127" s="442"/>
      <c r="AC127" s="442"/>
      <c r="AD127" s="433"/>
      <c r="AG127" s="443"/>
    </row>
    <row r="128" spans="1:33" s="410" customFormat="1" ht="20.100000000000001" customHeight="1">
      <c r="A128" s="409">
        <v>4600</v>
      </c>
      <c r="B128" s="409">
        <v>4745</v>
      </c>
      <c r="C128" s="409" t="s">
        <v>3613</v>
      </c>
      <c r="D128" s="409"/>
      <c r="E128" s="409" t="s">
        <v>3612</v>
      </c>
      <c r="F128" s="409"/>
      <c r="G128" s="444">
        <f t="shared" si="11"/>
        <v>4600</v>
      </c>
      <c r="H128" s="435" t="s">
        <v>3610</v>
      </c>
      <c r="I128" s="445">
        <f t="shared" si="22"/>
        <v>4745</v>
      </c>
      <c r="J128" s="437" t="str">
        <f t="shared" si="13"/>
        <v>右侧</v>
      </c>
      <c r="K128" s="438" t="str">
        <f t="shared" si="14"/>
        <v>II-2</v>
      </c>
      <c r="L128" s="429" t="s">
        <v>3609</v>
      </c>
      <c r="M128" s="439">
        <f t="shared" si="15"/>
        <v>145</v>
      </c>
      <c r="N128" s="440"/>
      <c r="O128" s="440" t="str">
        <f t="shared" si="16"/>
        <v/>
      </c>
      <c r="P128" s="440"/>
      <c r="Q128" s="440">
        <f t="shared" si="17"/>
        <v>108.75</v>
      </c>
      <c r="R128" s="441"/>
      <c r="S128" s="441"/>
      <c r="T128" s="441">
        <f t="shared" si="18"/>
        <v>56.550000000000004</v>
      </c>
      <c r="U128" s="441">
        <f t="shared" si="19"/>
        <v>145</v>
      </c>
      <c r="V128" s="441"/>
      <c r="W128" s="442" t="str">
        <f t="shared" si="20"/>
        <v/>
      </c>
      <c r="X128" s="441"/>
      <c r="Y128" s="441"/>
      <c r="Z128" s="442" t="str">
        <f t="shared" si="21"/>
        <v/>
      </c>
      <c r="AA128" s="442"/>
      <c r="AB128" s="442"/>
      <c r="AC128" s="442"/>
      <c r="AD128" s="433"/>
      <c r="AG128" s="443"/>
    </row>
    <row r="129" spans="1:33" s="410" customFormat="1" ht="20.100000000000001" customHeight="1">
      <c r="A129" s="409">
        <v>4745</v>
      </c>
      <c r="B129" s="409">
        <v>4830</v>
      </c>
      <c r="C129" s="409">
        <v>0.86</v>
      </c>
      <c r="D129" s="409"/>
      <c r="E129" s="409" t="s">
        <v>3612</v>
      </c>
      <c r="F129" s="409"/>
      <c r="G129" s="444">
        <f t="shared" si="11"/>
        <v>4745</v>
      </c>
      <c r="H129" s="435" t="s">
        <v>3610</v>
      </c>
      <c r="I129" s="445">
        <f t="shared" si="22"/>
        <v>4830</v>
      </c>
      <c r="J129" s="437" t="str">
        <f t="shared" si="13"/>
        <v>右侧</v>
      </c>
      <c r="K129" s="438" t="str">
        <f t="shared" si="14"/>
        <v>I-1</v>
      </c>
      <c r="L129" s="429" t="s">
        <v>3609</v>
      </c>
      <c r="M129" s="439">
        <f t="shared" si="15"/>
        <v>85</v>
      </c>
      <c r="N129" s="440"/>
      <c r="O129" s="440">
        <f t="shared" si="16"/>
        <v>7.2250000000000005</v>
      </c>
      <c r="P129" s="440"/>
      <c r="Q129" s="440">
        <f t="shared" si="17"/>
        <v>69.19</v>
      </c>
      <c r="R129" s="441"/>
      <c r="S129" s="441"/>
      <c r="T129" s="441">
        <f t="shared" si="18"/>
        <v>33.15</v>
      </c>
      <c r="U129" s="441">
        <f t="shared" si="19"/>
        <v>85</v>
      </c>
      <c r="V129" s="441"/>
      <c r="W129" s="442">
        <f t="shared" si="20"/>
        <v>93.500000000000014</v>
      </c>
      <c r="X129" s="441"/>
      <c r="Y129" s="441"/>
      <c r="Z129" s="442">
        <f t="shared" si="21"/>
        <v>1724.7350000000001</v>
      </c>
      <c r="AA129" s="442"/>
      <c r="AB129" s="442"/>
      <c r="AC129" s="442"/>
      <c r="AD129" s="433"/>
      <c r="AG129" s="443"/>
    </row>
    <row r="130" spans="1:33" s="410" customFormat="1" ht="20.100000000000001" customHeight="1">
      <c r="A130" s="446">
        <v>10160</v>
      </c>
      <c r="B130" s="447">
        <v>10258</v>
      </c>
      <c r="C130" s="448" t="s">
        <v>3611</v>
      </c>
      <c r="D130" s="449" t="s">
        <v>3612</v>
      </c>
      <c r="E130" s="409"/>
      <c r="F130" s="409"/>
      <c r="G130" s="444">
        <f t="shared" si="11"/>
        <v>10160</v>
      </c>
      <c r="H130" s="435" t="s">
        <v>3610</v>
      </c>
      <c r="I130" s="445">
        <f t="shared" si="22"/>
        <v>10258</v>
      </c>
      <c r="J130" s="437" t="str">
        <f t="shared" si="13"/>
        <v>左侧</v>
      </c>
      <c r="K130" s="438" t="str">
        <f t="shared" si="14"/>
        <v>II-1</v>
      </c>
      <c r="L130" s="429" t="s">
        <v>3609</v>
      </c>
      <c r="M130" s="439">
        <f t="shared" si="15"/>
        <v>98</v>
      </c>
      <c r="N130" s="440"/>
      <c r="O130" s="440" t="str">
        <f t="shared" si="16"/>
        <v/>
      </c>
      <c r="P130" s="440"/>
      <c r="Q130" s="440">
        <f t="shared" si="17"/>
        <v>73.5</v>
      </c>
      <c r="R130" s="441"/>
      <c r="S130" s="441"/>
      <c r="T130" s="441" t="str">
        <f t="shared" si="18"/>
        <v/>
      </c>
      <c r="U130" s="441" t="str">
        <f t="shared" si="19"/>
        <v/>
      </c>
      <c r="V130" s="441"/>
      <c r="W130" s="442" t="str">
        <f t="shared" si="20"/>
        <v/>
      </c>
      <c r="X130" s="441"/>
      <c r="Y130" s="441"/>
      <c r="Z130" s="442" t="str">
        <f t="shared" si="21"/>
        <v/>
      </c>
      <c r="AA130" s="442"/>
      <c r="AB130" s="442"/>
      <c r="AC130" s="442"/>
      <c r="AD130" s="433"/>
      <c r="AG130" s="443"/>
    </row>
    <row r="131" spans="1:33" s="410" customFormat="1" ht="20.100000000000001" customHeight="1">
      <c r="A131" s="446">
        <v>10268</v>
      </c>
      <c r="B131" s="447">
        <v>10360</v>
      </c>
      <c r="C131" s="448" t="s">
        <v>3611</v>
      </c>
      <c r="D131" s="449" t="s">
        <v>3612</v>
      </c>
      <c r="E131" s="409"/>
      <c r="F131" s="409"/>
      <c r="G131" s="444">
        <f t="shared" si="11"/>
        <v>10268</v>
      </c>
      <c r="H131" s="435" t="s">
        <v>3610</v>
      </c>
      <c r="I131" s="445">
        <f t="shared" si="22"/>
        <v>10360</v>
      </c>
      <c r="J131" s="437" t="str">
        <f t="shared" si="13"/>
        <v>左侧</v>
      </c>
      <c r="K131" s="438" t="str">
        <f t="shared" si="14"/>
        <v>II-1</v>
      </c>
      <c r="L131" s="429" t="s">
        <v>3609</v>
      </c>
      <c r="M131" s="439">
        <f t="shared" si="15"/>
        <v>92</v>
      </c>
      <c r="N131" s="440"/>
      <c r="O131" s="440" t="str">
        <f t="shared" si="16"/>
        <v/>
      </c>
      <c r="P131" s="440"/>
      <c r="Q131" s="440">
        <f t="shared" si="17"/>
        <v>69</v>
      </c>
      <c r="R131" s="441"/>
      <c r="S131" s="441"/>
      <c r="T131" s="441" t="str">
        <f t="shared" si="18"/>
        <v/>
      </c>
      <c r="U131" s="441" t="str">
        <f t="shared" si="19"/>
        <v/>
      </c>
      <c r="V131" s="441"/>
      <c r="W131" s="442" t="str">
        <f t="shared" si="20"/>
        <v/>
      </c>
      <c r="X131" s="441"/>
      <c r="Y131" s="441"/>
      <c r="Z131" s="442" t="str">
        <f t="shared" si="21"/>
        <v/>
      </c>
      <c r="AA131" s="442"/>
      <c r="AB131" s="442"/>
      <c r="AC131" s="442"/>
      <c r="AD131" s="433"/>
      <c r="AG131" s="443"/>
    </row>
    <row r="132" spans="1:33" s="410" customFormat="1" ht="20.100000000000001" customHeight="1">
      <c r="A132" s="446">
        <v>11535</v>
      </c>
      <c r="B132" s="447">
        <v>11555</v>
      </c>
      <c r="C132" s="450">
        <v>0.86</v>
      </c>
      <c r="D132" s="449" t="s">
        <v>3612</v>
      </c>
      <c r="E132" s="409"/>
      <c r="F132" s="409"/>
      <c r="G132" s="444">
        <f t="shared" si="11"/>
        <v>11535</v>
      </c>
      <c r="H132" s="435" t="s">
        <v>3610</v>
      </c>
      <c r="I132" s="445">
        <f t="shared" si="22"/>
        <v>11555</v>
      </c>
      <c r="J132" s="437" t="str">
        <f t="shared" si="13"/>
        <v>左侧</v>
      </c>
      <c r="K132" s="438" t="str">
        <f t="shared" si="14"/>
        <v>I-1</v>
      </c>
      <c r="L132" s="429" t="s">
        <v>3609</v>
      </c>
      <c r="M132" s="439">
        <f t="shared" si="15"/>
        <v>20</v>
      </c>
      <c r="N132" s="440"/>
      <c r="O132" s="440">
        <f t="shared" si="16"/>
        <v>1.7000000000000002</v>
      </c>
      <c r="P132" s="440"/>
      <c r="Q132" s="440">
        <f t="shared" si="17"/>
        <v>16.279999999999998</v>
      </c>
      <c r="R132" s="441"/>
      <c r="S132" s="441"/>
      <c r="T132" s="441">
        <f t="shared" si="18"/>
        <v>7.8000000000000007</v>
      </c>
      <c r="U132" s="441">
        <f t="shared" si="19"/>
        <v>20</v>
      </c>
      <c r="V132" s="441"/>
      <c r="W132" s="442">
        <f t="shared" si="20"/>
        <v>22</v>
      </c>
      <c r="X132" s="441"/>
      <c r="Y132" s="441"/>
      <c r="Z132" s="442">
        <f t="shared" si="21"/>
        <v>405.82</v>
      </c>
      <c r="AA132" s="442"/>
      <c r="AB132" s="442"/>
      <c r="AC132" s="442"/>
      <c r="AD132" s="433"/>
      <c r="AG132" s="443"/>
    </row>
    <row r="133" spans="1:33" s="410" customFormat="1" ht="20.100000000000001" customHeight="1">
      <c r="A133" s="446">
        <v>13779</v>
      </c>
      <c r="B133" s="447">
        <v>13836</v>
      </c>
      <c r="C133" s="450">
        <v>0.86</v>
      </c>
      <c r="D133" s="449" t="s">
        <v>3612</v>
      </c>
      <c r="E133" s="409"/>
      <c r="F133" s="409"/>
      <c r="G133" s="444">
        <f t="shared" si="11"/>
        <v>13779</v>
      </c>
      <c r="H133" s="435" t="s">
        <v>3610</v>
      </c>
      <c r="I133" s="445">
        <f t="shared" si="22"/>
        <v>13836</v>
      </c>
      <c r="J133" s="437" t="str">
        <f t="shared" si="13"/>
        <v>左侧</v>
      </c>
      <c r="K133" s="438" t="str">
        <f t="shared" si="14"/>
        <v>I-1</v>
      </c>
      <c r="L133" s="429" t="s">
        <v>3609</v>
      </c>
      <c r="M133" s="439">
        <f t="shared" si="15"/>
        <v>57</v>
      </c>
      <c r="N133" s="440"/>
      <c r="O133" s="440">
        <f t="shared" si="16"/>
        <v>4.8450000000000006</v>
      </c>
      <c r="P133" s="440"/>
      <c r="Q133" s="440">
        <f t="shared" si="17"/>
        <v>46.397999999999996</v>
      </c>
      <c r="R133" s="441"/>
      <c r="S133" s="441"/>
      <c r="T133" s="441">
        <f t="shared" si="18"/>
        <v>22.23</v>
      </c>
      <c r="U133" s="441">
        <f t="shared" si="19"/>
        <v>57</v>
      </c>
      <c r="V133" s="441"/>
      <c r="W133" s="442">
        <f t="shared" si="20"/>
        <v>62.7</v>
      </c>
      <c r="X133" s="441"/>
      <c r="Y133" s="441"/>
      <c r="Z133" s="442">
        <f t="shared" si="21"/>
        <v>1156.587</v>
      </c>
      <c r="AA133" s="442"/>
      <c r="AB133" s="442"/>
      <c r="AC133" s="442"/>
      <c r="AD133" s="433"/>
      <c r="AG133" s="443"/>
    </row>
    <row r="134" spans="1:33" s="410" customFormat="1" ht="20.100000000000001" customHeight="1">
      <c r="A134" s="446">
        <v>13836</v>
      </c>
      <c r="B134" s="447">
        <v>14342.998</v>
      </c>
      <c r="C134" s="451" t="s">
        <v>3611</v>
      </c>
      <c r="D134" s="449" t="s">
        <v>3612</v>
      </c>
      <c r="E134" s="409"/>
      <c r="F134" s="409"/>
      <c r="G134" s="444">
        <f t="shared" si="11"/>
        <v>13836</v>
      </c>
      <c r="H134" s="435" t="s">
        <v>3610</v>
      </c>
      <c r="I134" s="445">
        <f t="shared" si="22"/>
        <v>14342.998</v>
      </c>
      <c r="J134" s="437" t="str">
        <f t="shared" si="13"/>
        <v>左侧</v>
      </c>
      <c r="K134" s="438" t="str">
        <f t="shared" si="14"/>
        <v>II-1</v>
      </c>
      <c r="L134" s="429" t="s">
        <v>3609</v>
      </c>
      <c r="M134" s="439">
        <f t="shared" si="15"/>
        <v>506.99799999999959</v>
      </c>
      <c r="N134" s="440"/>
      <c r="O134" s="440" t="str">
        <f t="shared" si="16"/>
        <v/>
      </c>
      <c r="P134" s="440"/>
      <c r="Q134" s="440">
        <f t="shared" si="17"/>
        <v>380.24849999999969</v>
      </c>
      <c r="R134" s="441"/>
      <c r="S134" s="441"/>
      <c r="T134" s="441" t="str">
        <f t="shared" si="18"/>
        <v/>
      </c>
      <c r="U134" s="441" t="str">
        <f t="shared" si="19"/>
        <v/>
      </c>
      <c r="V134" s="441"/>
      <c r="W134" s="442" t="str">
        <f t="shared" si="20"/>
        <v/>
      </c>
      <c r="X134" s="441"/>
      <c r="Y134" s="441"/>
      <c r="Z134" s="442" t="str">
        <f t="shared" si="21"/>
        <v/>
      </c>
      <c r="AA134" s="442"/>
      <c r="AB134" s="442"/>
      <c r="AC134" s="442"/>
      <c r="AD134" s="433"/>
      <c r="AG134" s="443"/>
    </row>
    <row r="135" spans="1:33" s="410" customFormat="1" ht="20.100000000000001" customHeight="1">
      <c r="A135" s="446">
        <v>14342.998</v>
      </c>
      <c r="B135" s="447">
        <v>14395.096</v>
      </c>
      <c r="C135" s="450">
        <v>0.86</v>
      </c>
      <c r="D135" s="449" t="s">
        <v>3612</v>
      </c>
      <c r="E135" s="409"/>
      <c r="F135" s="409"/>
      <c r="G135" s="444">
        <f t="shared" ref="G135:G141" si="23">A135</f>
        <v>14342.998</v>
      </c>
      <c r="H135" s="435" t="s">
        <v>3610</v>
      </c>
      <c r="I135" s="445">
        <f t="shared" si="22"/>
        <v>14395.096</v>
      </c>
      <c r="J135" s="437" t="str">
        <f t="shared" ref="J135:J141" si="24">IF(D135="√","左侧",IF(E135="√","右侧",""))</f>
        <v>左侧</v>
      </c>
      <c r="K135" s="438" t="str">
        <f t="shared" ref="K135:K141" si="25">IF(OR(C135=0.86,C135=1.16),"I-1",IF(C135=1.21,"I-2",IF(C135="II-1型排水沟0.5*0.7*0.3","II-1",IF(C135="II-2型排水沟0.5*0.7*0.3","II-2",""))))</f>
        <v>I-1</v>
      </c>
      <c r="L135" s="429" t="s">
        <v>3609</v>
      </c>
      <c r="M135" s="439">
        <f t="shared" ref="M135:M141" si="26">I135-G135</f>
        <v>52.097999999999956</v>
      </c>
      <c r="N135" s="440"/>
      <c r="O135" s="440">
        <f t="shared" si="16"/>
        <v>4.4283299999999963</v>
      </c>
      <c r="P135" s="440"/>
      <c r="Q135" s="440">
        <f t="shared" si="17"/>
        <v>42.407771999999959</v>
      </c>
      <c r="R135" s="441"/>
      <c r="S135" s="441"/>
      <c r="T135" s="441">
        <f t="shared" si="18"/>
        <v>20.318219999999982</v>
      </c>
      <c r="U135" s="441">
        <f t="shared" si="19"/>
        <v>52.097999999999956</v>
      </c>
      <c r="V135" s="441"/>
      <c r="W135" s="442">
        <f t="shared" si="20"/>
        <v>57.307799999999958</v>
      </c>
      <c r="X135" s="441"/>
      <c r="Y135" s="441"/>
      <c r="Z135" s="442">
        <f t="shared" si="21"/>
        <v>1057.120517999999</v>
      </c>
      <c r="AA135" s="442"/>
      <c r="AB135" s="442"/>
      <c r="AC135" s="442"/>
      <c r="AD135" s="433"/>
      <c r="AG135" s="443"/>
    </row>
    <row r="136" spans="1:33" s="410" customFormat="1" ht="20.100000000000001" customHeight="1">
      <c r="A136" s="446">
        <v>11065</v>
      </c>
      <c r="B136" s="447">
        <v>11285</v>
      </c>
      <c r="C136" s="451" t="s">
        <v>3613</v>
      </c>
      <c r="D136" s="449"/>
      <c r="E136" s="409" t="s">
        <v>3612</v>
      </c>
      <c r="F136" s="409"/>
      <c r="G136" s="444">
        <f t="shared" si="23"/>
        <v>11065</v>
      </c>
      <c r="H136" s="435" t="s">
        <v>3610</v>
      </c>
      <c r="I136" s="445">
        <f t="shared" si="22"/>
        <v>11285</v>
      </c>
      <c r="J136" s="437" t="str">
        <f t="shared" si="24"/>
        <v>右侧</v>
      </c>
      <c r="K136" s="438" t="str">
        <f t="shared" si="25"/>
        <v>II-2</v>
      </c>
      <c r="L136" s="429" t="s">
        <v>3609</v>
      </c>
      <c r="M136" s="439">
        <f t="shared" si="26"/>
        <v>220</v>
      </c>
      <c r="N136" s="440"/>
      <c r="O136" s="440" t="str">
        <f t="shared" ref="O136:O141" si="27">IF($K136="I-1",0.085*$M136,IF($K136="I-2",0.085*$M136,IF($K136="II-1","",IF($K136="II-2","",""))))</f>
        <v/>
      </c>
      <c r="P136" s="440"/>
      <c r="Q136" s="440">
        <f t="shared" ref="Q136:Q141" si="28">IF($K136="I-1",0.814*$M136,IF($K136="I-2",1.024*$M136,IF($K136="II-1",0.75*$M136,IF($K136="II-2",0.75*$M136,""))))</f>
        <v>165</v>
      </c>
      <c r="R136" s="441"/>
      <c r="S136" s="441"/>
      <c r="T136" s="441">
        <f t="shared" ref="T136:T141" si="29">IF($K136="I-1",0.39*$M136,IF($K136="I-2",0.39*$M136,IF($K136="II-1","",IF($K136="II-2",0.39*$M136,""))))</f>
        <v>85.8</v>
      </c>
      <c r="U136" s="441">
        <f t="shared" ref="U136:U141" si="30">IF($K136="I-1",1*$M136,IF($K136="I-2",1*$M136,IF($K136="II-1","",IF($K136="II-2",1*$M136,""))))</f>
        <v>220</v>
      </c>
      <c r="V136" s="441"/>
      <c r="W136" s="442" t="str">
        <f t="shared" ref="W136:W141" si="31">IF($K136="I-1",1.1*$M136,IF($K136="I-2",1.32*$M136,IF($K136="II-1","",IF($K136="II-2","",""))))</f>
        <v/>
      </c>
      <c r="X136" s="441"/>
      <c r="Y136" s="441"/>
      <c r="Z136" s="442" t="str">
        <f t="shared" ref="Z136:Z141" si="32">IF($K136="I-1",20.291*$M136,IF($K136="I-2",20.291*$M136,IF($K136="II-1","",IF($K136="II-2","",""))))</f>
        <v/>
      </c>
      <c r="AA136" s="442"/>
      <c r="AB136" s="442"/>
      <c r="AC136" s="442"/>
      <c r="AD136" s="433"/>
      <c r="AG136" s="443"/>
    </row>
    <row r="137" spans="1:33" s="410" customFormat="1" ht="20.100000000000001" customHeight="1">
      <c r="A137" s="446">
        <v>11285</v>
      </c>
      <c r="B137" s="447">
        <v>11490</v>
      </c>
      <c r="C137" s="451">
        <v>0.86</v>
      </c>
      <c r="D137" s="449"/>
      <c r="E137" s="409" t="s">
        <v>3612</v>
      </c>
      <c r="F137" s="409"/>
      <c r="G137" s="444">
        <f t="shared" si="23"/>
        <v>11285</v>
      </c>
      <c r="H137" s="435" t="s">
        <v>3610</v>
      </c>
      <c r="I137" s="445">
        <f t="shared" si="22"/>
        <v>11490</v>
      </c>
      <c r="J137" s="437" t="str">
        <f t="shared" si="24"/>
        <v>右侧</v>
      </c>
      <c r="K137" s="438" t="str">
        <f t="shared" si="25"/>
        <v>I-1</v>
      </c>
      <c r="L137" s="429" t="s">
        <v>3609</v>
      </c>
      <c r="M137" s="439">
        <f t="shared" si="26"/>
        <v>205</v>
      </c>
      <c r="N137" s="440"/>
      <c r="O137" s="440">
        <f t="shared" si="27"/>
        <v>17.425000000000001</v>
      </c>
      <c r="P137" s="440"/>
      <c r="Q137" s="440">
        <f t="shared" si="28"/>
        <v>166.86999999999998</v>
      </c>
      <c r="R137" s="441"/>
      <c r="S137" s="441"/>
      <c r="T137" s="441">
        <f t="shared" si="29"/>
        <v>79.95</v>
      </c>
      <c r="U137" s="441">
        <f t="shared" si="30"/>
        <v>205</v>
      </c>
      <c r="V137" s="441"/>
      <c r="W137" s="442">
        <f t="shared" si="31"/>
        <v>225.50000000000003</v>
      </c>
      <c r="X137" s="441"/>
      <c r="Y137" s="441"/>
      <c r="Z137" s="442">
        <f t="shared" si="32"/>
        <v>4159.6549999999997</v>
      </c>
      <c r="AA137" s="442"/>
      <c r="AB137" s="442"/>
      <c r="AC137" s="442"/>
      <c r="AD137" s="433"/>
      <c r="AG137" s="443"/>
    </row>
    <row r="138" spans="1:33" s="410" customFormat="1" ht="20.100000000000001" customHeight="1">
      <c r="A138" s="446">
        <v>11490</v>
      </c>
      <c r="B138" s="447">
        <v>11525</v>
      </c>
      <c r="C138" s="451" t="s">
        <v>3611</v>
      </c>
      <c r="D138" s="449"/>
      <c r="E138" s="409" t="s">
        <v>3612</v>
      </c>
      <c r="F138" s="409"/>
      <c r="G138" s="444">
        <f t="shared" si="23"/>
        <v>11490</v>
      </c>
      <c r="H138" s="435" t="s">
        <v>3610</v>
      </c>
      <c r="I138" s="445">
        <f t="shared" si="22"/>
        <v>11525</v>
      </c>
      <c r="J138" s="437" t="str">
        <f t="shared" si="24"/>
        <v>右侧</v>
      </c>
      <c r="K138" s="438" t="str">
        <f t="shared" si="25"/>
        <v>II-1</v>
      </c>
      <c r="L138" s="429" t="s">
        <v>3609</v>
      </c>
      <c r="M138" s="439">
        <f t="shared" si="26"/>
        <v>35</v>
      </c>
      <c r="N138" s="440"/>
      <c r="O138" s="440" t="str">
        <f t="shared" si="27"/>
        <v/>
      </c>
      <c r="P138" s="440"/>
      <c r="Q138" s="440">
        <f t="shared" si="28"/>
        <v>26.25</v>
      </c>
      <c r="R138" s="441"/>
      <c r="S138" s="441"/>
      <c r="T138" s="441" t="str">
        <f t="shared" si="29"/>
        <v/>
      </c>
      <c r="U138" s="441" t="str">
        <f t="shared" si="30"/>
        <v/>
      </c>
      <c r="V138" s="441"/>
      <c r="W138" s="442" t="str">
        <f t="shared" si="31"/>
        <v/>
      </c>
      <c r="X138" s="441"/>
      <c r="Y138" s="441"/>
      <c r="Z138" s="442" t="str">
        <f t="shared" si="32"/>
        <v/>
      </c>
      <c r="AA138" s="442"/>
      <c r="AB138" s="442"/>
      <c r="AC138" s="442"/>
      <c r="AD138" s="433"/>
      <c r="AG138" s="443"/>
    </row>
    <row r="139" spans="1:33" s="410" customFormat="1" ht="20.100000000000001" customHeight="1">
      <c r="A139" s="446">
        <v>11525</v>
      </c>
      <c r="B139" s="447">
        <v>11555</v>
      </c>
      <c r="C139" s="451">
        <v>0.86</v>
      </c>
      <c r="D139" s="449"/>
      <c r="E139" s="409" t="s">
        <v>3612</v>
      </c>
      <c r="F139" s="409"/>
      <c r="G139" s="444">
        <f t="shared" si="23"/>
        <v>11525</v>
      </c>
      <c r="H139" s="435" t="s">
        <v>3610</v>
      </c>
      <c r="I139" s="445">
        <f t="shared" si="22"/>
        <v>11555</v>
      </c>
      <c r="J139" s="437" t="str">
        <f t="shared" si="24"/>
        <v>右侧</v>
      </c>
      <c r="K139" s="438" t="str">
        <f t="shared" si="25"/>
        <v>I-1</v>
      </c>
      <c r="L139" s="429" t="s">
        <v>3609</v>
      </c>
      <c r="M139" s="439">
        <f t="shared" si="26"/>
        <v>30</v>
      </c>
      <c r="N139" s="440"/>
      <c r="O139" s="440">
        <f t="shared" si="27"/>
        <v>2.5500000000000003</v>
      </c>
      <c r="P139" s="440"/>
      <c r="Q139" s="440">
        <f t="shared" si="28"/>
        <v>24.419999999999998</v>
      </c>
      <c r="R139" s="441"/>
      <c r="S139" s="441"/>
      <c r="T139" s="441">
        <f t="shared" si="29"/>
        <v>11.700000000000001</v>
      </c>
      <c r="U139" s="441">
        <f t="shared" si="30"/>
        <v>30</v>
      </c>
      <c r="V139" s="441"/>
      <c r="W139" s="442">
        <f t="shared" si="31"/>
        <v>33</v>
      </c>
      <c r="X139" s="441"/>
      <c r="Y139" s="441"/>
      <c r="Z139" s="442">
        <f t="shared" si="32"/>
        <v>608.73</v>
      </c>
      <c r="AA139" s="442"/>
      <c r="AB139" s="442"/>
      <c r="AC139" s="442"/>
      <c r="AD139" s="433"/>
      <c r="AG139" s="443"/>
    </row>
    <row r="140" spans="1:33" s="410" customFormat="1" ht="20.100000000000001" customHeight="1">
      <c r="A140" s="446">
        <v>13779</v>
      </c>
      <c r="B140" s="447">
        <v>13900</v>
      </c>
      <c r="C140" s="451">
        <v>0.86</v>
      </c>
      <c r="D140" s="449"/>
      <c r="E140" s="409" t="s">
        <v>3612</v>
      </c>
      <c r="F140" s="409"/>
      <c r="G140" s="444">
        <f t="shared" si="23"/>
        <v>13779</v>
      </c>
      <c r="H140" s="435" t="s">
        <v>3610</v>
      </c>
      <c r="I140" s="445">
        <f t="shared" si="22"/>
        <v>13900</v>
      </c>
      <c r="J140" s="437" t="str">
        <f t="shared" si="24"/>
        <v>右侧</v>
      </c>
      <c r="K140" s="438" t="str">
        <f t="shared" si="25"/>
        <v>I-1</v>
      </c>
      <c r="L140" s="429" t="s">
        <v>3609</v>
      </c>
      <c r="M140" s="439">
        <f t="shared" si="26"/>
        <v>121</v>
      </c>
      <c r="N140" s="440"/>
      <c r="O140" s="440">
        <f t="shared" si="27"/>
        <v>10.285</v>
      </c>
      <c r="P140" s="440"/>
      <c r="Q140" s="440">
        <f t="shared" si="28"/>
        <v>98.494</v>
      </c>
      <c r="R140" s="441"/>
      <c r="S140" s="441"/>
      <c r="T140" s="441">
        <f t="shared" si="29"/>
        <v>47.190000000000005</v>
      </c>
      <c r="U140" s="441">
        <f t="shared" si="30"/>
        <v>121</v>
      </c>
      <c r="V140" s="441"/>
      <c r="W140" s="442">
        <f t="shared" si="31"/>
        <v>133.10000000000002</v>
      </c>
      <c r="X140" s="441"/>
      <c r="Y140" s="441"/>
      <c r="Z140" s="442">
        <f t="shared" si="32"/>
        <v>2455.2110000000002</v>
      </c>
      <c r="AA140" s="442"/>
      <c r="AB140" s="442"/>
      <c r="AC140" s="442"/>
      <c r="AD140" s="433"/>
      <c r="AG140" s="443"/>
    </row>
    <row r="141" spans="1:33" s="410" customFormat="1" ht="20.100000000000001" customHeight="1">
      <c r="A141" s="446">
        <v>13900</v>
      </c>
      <c r="B141" s="447">
        <v>14180</v>
      </c>
      <c r="C141" s="451" t="s">
        <v>3613</v>
      </c>
      <c r="D141" s="449"/>
      <c r="E141" s="409" t="s">
        <v>3612</v>
      </c>
      <c r="F141" s="409"/>
      <c r="G141" s="444">
        <f t="shared" si="23"/>
        <v>13900</v>
      </c>
      <c r="H141" s="435" t="s">
        <v>3610</v>
      </c>
      <c r="I141" s="445">
        <f t="shared" si="22"/>
        <v>14180</v>
      </c>
      <c r="J141" s="437" t="str">
        <f t="shared" si="24"/>
        <v>右侧</v>
      </c>
      <c r="K141" s="438" t="str">
        <f t="shared" si="25"/>
        <v>II-2</v>
      </c>
      <c r="L141" s="429" t="s">
        <v>3609</v>
      </c>
      <c r="M141" s="439">
        <f t="shared" si="26"/>
        <v>280</v>
      </c>
      <c r="N141" s="440"/>
      <c r="O141" s="440" t="str">
        <f t="shared" si="27"/>
        <v/>
      </c>
      <c r="P141" s="440"/>
      <c r="Q141" s="440">
        <f t="shared" si="28"/>
        <v>210</v>
      </c>
      <c r="R141" s="441"/>
      <c r="S141" s="441"/>
      <c r="T141" s="441">
        <f t="shared" si="29"/>
        <v>109.2</v>
      </c>
      <c r="U141" s="441">
        <f t="shared" si="30"/>
        <v>280</v>
      </c>
      <c r="V141" s="441"/>
      <c r="W141" s="442" t="str">
        <f t="shared" si="31"/>
        <v/>
      </c>
      <c r="X141" s="441"/>
      <c r="Y141" s="441"/>
      <c r="Z141" s="442" t="str">
        <f t="shared" si="32"/>
        <v/>
      </c>
      <c r="AA141" s="442"/>
      <c r="AB141" s="442"/>
      <c r="AC141" s="442"/>
      <c r="AD141" s="433"/>
      <c r="AG141" s="443"/>
    </row>
    <row r="142" spans="1:33" s="410" customFormat="1" ht="20.100000000000001" customHeight="1">
      <c r="A142" s="409"/>
      <c r="B142" s="409"/>
      <c r="C142" s="409"/>
      <c r="D142" s="409"/>
      <c r="E142" s="409"/>
      <c r="F142" s="409"/>
      <c r="G142" s="452"/>
      <c r="H142" s="435"/>
      <c r="I142" s="436"/>
      <c r="J142" s="429"/>
      <c r="K142" s="438"/>
      <c r="L142" s="429"/>
      <c r="M142" s="439"/>
      <c r="N142" s="440"/>
      <c r="O142" s="441"/>
      <c r="P142" s="441"/>
      <c r="Q142" s="441"/>
      <c r="R142" s="441"/>
      <c r="S142" s="441"/>
      <c r="T142" s="442"/>
      <c r="U142" s="442"/>
      <c r="V142" s="442"/>
      <c r="W142" s="441"/>
      <c r="X142" s="441"/>
      <c r="Y142" s="441"/>
      <c r="Z142" s="441"/>
      <c r="AA142" s="442"/>
      <c r="AB142" s="442"/>
      <c r="AC142" s="442"/>
      <c r="AD142" s="433"/>
      <c r="AG142" s="443"/>
    </row>
    <row r="143" spans="1:33" s="410" customFormat="1" ht="20.100000000000001" customHeight="1">
      <c r="A143" s="409"/>
      <c r="B143" s="409"/>
      <c r="C143" s="409"/>
      <c r="D143" s="409"/>
      <c r="E143" s="409"/>
      <c r="F143" s="409"/>
      <c r="G143" s="452"/>
      <c r="H143" s="435"/>
      <c r="I143" s="436"/>
      <c r="J143" s="429"/>
      <c r="K143" s="438"/>
      <c r="L143" s="429"/>
      <c r="M143" s="439"/>
      <c r="N143" s="440"/>
      <c r="O143" s="441"/>
      <c r="P143" s="441"/>
      <c r="Q143" s="441"/>
      <c r="R143" s="441"/>
      <c r="S143" s="441"/>
      <c r="T143" s="442"/>
      <c r="U143" s="442"/>
      <c r="V143" s="442"/>
      <c r="W143" s="441"/>
      <c r="X143" s="441"/>
      <c r="Y143" s="441"/>
      <c r="Z143" s="441"/>
      <c r="AA143" s="442"/>
      <c r="AB143" s="442"/>
      <c r="AC143" s="442"/>
      <c r="AD143" s="433"/>
      <c r="AG143" s="443"/>
    </row>
    <row r="144" spans="1:33" s="410" customFormat="1" ht="20.100000000000001" customHeight="1">
      <c r="A144" s="409"/>
      <c r="B144" s="409"/>
      <c r="C144" s="409"/>
      <c r="D144" s="409"/>
      <c r="E144" s="409"/>
      <c r="F144" s="409"/>
      <c r="G144" s="452"/>
      <c r="H144" s="435"/>
      <c r="I144" s="436"/>
      <c r="J144" s="429"/>
      <c r="K144" s="438"/>
      <c r="L144" s="429"/>
      <c r="M144" s="439"/>
      <c r="N144" s="440"/>
      <c r="O144" s="441"/>
      <c r="P144" s="441"/>
      <c r="Q144" s="441"/>
      <c r="R144" s="441"/>
      <c r="S144" s="441"/>
      <c r="T144" s="442"/>
      <c r="U144" s="442"/>
      <c r="V144" s="442"/>
      <c r="W144" s="441"/>
      <c r="X144" s="441"/>
      <c r="Y144" s="441"/>
      <c r="Z144" s="441"/>
      <c r="AA144" s="442"/>
      <c r="AB144" s="442"/>
      <c r="AC144" s="442"/>
      <c r="AD144" s="433"/>
      <c r="AG144" s="443"/>
    </row>
    <row r="145" spans="1:33" s="459" customFormat="1" ht="20.100000000000001" customHeight="1">
      <c r="A145" s="453"/>
      <c r="B145" s="453"/>
      <c r="C145" s="453"/>
      <c r="D145" s="453"/>
      <c r="E145" s="453"/>
      <c r="F145" s="453"/>
      <c r="G145" s="949" t="s">
        <v>3614</v>
      </c>
      <c r="H145" s="950"/>
      <c r="I145" s="951"/>
      <c r="J145" s="454"/>
      <c r="K145" s="455"/>
      <c r="L145" s="428"/>
      <c r="M145" s="439">
        <f>SUM(M7:M144)</f>
        <v>17685.392</v>
      </c>
      <c r="N145" s="456">
        <f t="shared" ref="N145:Z145" si="33">SUM(N7:N144)</f>
        <v>0</v>
      </c>
      <c r="O145" s="457">
        <f t="shared" si="33"/>
        <v>857.5884600000004</v>
      </c>
      <c r="P145" s="457">
        <f t="shared" si="33"/>
        <v>0</v>
      </c>
      <c r="Q145" s="457">
        <f t="shared" si="33"/>
        <v>14775.373464</v>
      </c>
      <c r="R145" s="456">
        <f t="shared" si="33"/>
        <v>0</v>
      </c>
      <c r="S145" s="456">
        <f t="shared" si="33"/>
        <v>0</v>
      </c>
      <c r="T145" s="456">
        <f t="shared" si="33"/>
        <v>4186.3676400000013</v>
      </c>
      <c r="U145" s="456">
        <f t="shared" si="33"/>
        <v>10734.276</v>
      </c>
      <c r="V145" s="456">
        <f t="shared" si="33"/>
        <v>0</v>
      </c>
      <c r="W145" s="456">
        <f t="shared" si="33"/>
        <v>12005.039200000008</v>
      </c>
      <c r="X145" s="456">
        <f t="shared" si="33"/>
        <v>0</v>
      </c>
      <c r="Y145" s="456">
        <f t="shared" si="33"/>
        <v>0</v>
      </c>
      <c r="Z145" s="456">
        <f t="shared" si="33"/>
        <v>204721.49931600006</v>
      </c>
      <c r="AA145" s="456">
        <f>SUM(AA7:AA116)</f>
        <v>0</v>
      </c>
      <c r="AB145" s="456">
        <f>SUM(AB7:AB116)</f>
        <v>0</v>
      </c>
      <c r="AC145" s="456">
        <f>SUM(AC7:AC116)</f>
        <v>0</v>
      </c>
      <c r="AD145" s="458"/>
      <c r="AG145" s="460"/>
    </row>
    <row r="146" spans="1:33" s="410" customFormat="1" ht="20.100000000000001" customHeight="1">
      <c r="A146" s="409"/>
      <c r="B146" s="409"/>
      <c r="C146" s="409"/>
      <c r="D146" s="409"/>
      <c r="E146" s="409"/>
      <c r="F146" s="409"/>
      <c r="G146" s="461"/>
      <c r="H146" s="462"/>
      <c r="I146" s="463"/>
      <c r="J146" s="437"/>
      <c r="K146" s="464" t="s">
        <v>3615</v>
      </c>
      <c r="L146" s="429"/>
      <c r="M146" s="439"/>
      <c r="N146" s="441"/>
      <c r="O146" s="441"/>
      <c r="P146" s="441"/>
      <c r="Q146" s="441"/>
      <c r="R146" s="441"/>
      <c r="S146" s="441"/>
      <c r="T146" s="442"/>
      <c r="U146" s="442"/>
      <c r="V146" s="442"/>
      <c r="W146" s="442"/>
      <c r="X146" s="442"/>
      <c r="Y146" s="442"/>
      <c r="Z146" s="442"/>
      <c r="AA146" s="442"/>
      <c r="AB146" s="442"/>
      <c r="AC146" s="442"/>
      <c r="AD146" s="433"/>
      <c r="AG146" s="443"/>
    </row>
    <row r="147" spans="1:33" s="409" customFormat="1" ht="20.100000000000001" customHeight="1">
      <c r="A147" s="465">
        <v>9980</v>
      </c>
      <c r="B147" s="466">
        <v>10038.275</v>
      </c>
      <c r="C147" s="451" t="s">
        <v>3616</v>
      </c>
      <c r="D147" s="449" t="s">
        <v>3612</v>
      </c>
      <c r="E147" s="449"/>
      <c r="G147" s="434">
        <f t="shared" ref="G147:G148" si="34">A147</f>
        <v>9980</v>
      </c>
      <c r="H147" s="435" t="s">
        <v>3610</v>
      </c>
      <c r="I147" s="436">
        <f t="shared" ref="I147:I148" si="35">B147</f>
        <v>10038.275</v>
      </c>
      <c r="J147" s="437" t="str">
        <f t="shared" ref="J147:J149" si="36">IF(D147="√","左侧",IF(E147="√","右侧",""))</f>
        <v>左侧</v>
      </c>
      <c r="K147" s="438" t="s">
        <v>3617</v>
      </c>
      <c r="L147" s="429" t="s">
        <v>3609</v>
      </c>
      <c r="M147" s="439">
        <f>I147-G147</f>
        <v>58.274999999999636</v>
      </c>
      <c r="N147" s="440"/>
      <c r="O147" s="441"/>
      <c r="P147" s="441"/>
      <c r="Q147" s="440">
        <f>5.7291*M147</f>
        <v>333.86330249999793</v>
      </c>
      <c r="R147" s="441"/>
      <c r="S147" s="441"/>
      <c r="T147" s="440"/>
      <c r="U147" s="442"/>
      <c r="V147" s="442"/>
      <c r="W147" s="441"/>
      <c r="X147" s="441"/>
      <c r="Y147" s="441"/>
      <c r="Z147" s="441"/>
      <c r="AA147" s="442"/>
      <c r="AB147" s="442"/>
      <c r="AC147" s="442"/>
      <c r="AD147" s="433"/>
      <c r="AG147" s="443"/>
    </row>
    <row r="148" spans="1:33" s="409" customFormat="1" ht="20.100000000000001" customHeight="1">
      <c r="A148" s="465">
        <v>4920</v>
      </c>
      <c r="B148" s="466">
        <v>5240</v>
      </c>
      <c r="C148" s="451" t="s">
        <v>3618</v>
      </c>
      <c r="D148" s="449"/>
      <c r="E148" s="449" t="s">
        <v>3612</v>
      </c>
      <c r="G148" s="434">
        <f t="shared" si="34"/>
        <v>4920</v>
      </c>
      <c r="H148" s="435" t="s">
        <v>3610</v>
      </c>
      <c r="I148" s="436">
        <f t="shared" si="35"/>
        <v>5240</v>
      </c>
      <c r="J148" s="437" t="str">
        <f t="shared" si="36"/>
        <v>右侧</v>
      </c>
      <c r="K148" s="438" t="s">
        <v>3619</v>
      </c>
      <c r="L148" s="429" t="s">
        <v>3609</v>
      </c>
      <c r="M148" s="439">
        <f>I148-G148</f>
        <v>320</v>
      </c>
      <c r="N148" s="440"/>
      <c r="O148" s="441"/>
      <c r="P148" s="441"/>
      <c r="Q148" s="440">
        <f>4.1701*M148</f>
        <v>1334.4319999999998</v>
      </c>
      <c r="R148" s="441"/>
      <c r="S148" s="441"/>
      <c r="T148" s="442"/>
      <c r="U148" s="442"/>
      <c r="V148" s="442"/>
      <c r="W148" s="441"/>
      <c r="X148" s="441"/>
      <c r="Y148" s="441"/>
      <c r="Z148" s="441"/>
      <c r="AA148" s="442"/>
      <c r="AB148" s="442"/>
      <c r="AC148" s="442"/>
      <c r="AD148" s="433"/>
      <c r="AG148" s="443"/>
    </row>
    <row r="149" spans="1:33" s="409" customFormat="1" ht="20.100000000000001" customHeight="1">
      <c r="A149" s="409">
        <v>2790</v>
      </c>
      <c r="B149" s="409">
        <v>2985</v>
      </c>
      <c r="C149" s="409" t="s">
        <v>3620</v>
      </c>
      <c r="D149" s="409" t="s">
        <v>3612</v>
      </c>
      <c r="G149" s="444">
        <f>A149</f>
        <v>2790</v>
      </c>
      <c r="H149" s="435" t="s">
        <v>3621</v>
      </c>
      <c r="I149" s="445">
        <f>B149</f>
        <v>2985</v>
      </c>
      <c r="J149" s="437" t="str">
        <f t="shared" si="36"/>
        <v>左侧</v>
      </c>
      <c r="K149" s="438" t="s">
        <v>3622</v>
      </c>
      <c r="L149" s="429" t="s">
        <v>3609</v>
      </c>
      <c r="M149" s="439">
        <f t="shared" ref="M149" si="37">I149-G149</f>
        <v>195</v>
      </c>
      <c r="N149" s="440"/>
      <c r="O149" s="441"/>
      <c r="P149" s="440"/>
      <c r="Q149" s="440">
        <f>3.92*M149</f>
        <v>764.4</v>
      </c>
      <c r="R149" s="441"/>
      <c r="S149" s="441"/>
      <c r="T149" s="442"/>
      <c r="U149" s="442"/>
      <c r="V149" s="442"/>
      <c r="W149" s="467"/>
      <c r="X149" s="442"/>
      <c r="Y149" s="441"/>
      <c r="Z149" s="441"/>
      <c r="AA149" s="442"/>
      <c r="AB149" s="442"/>
      <c r="AC149" s="442"/>
      <c r="AD149" s="433"/>
      <c r="AG149" s="443"/>
    </row>
    <row r="150" spans="1:33" s="409" customFormat="1" ht="20.100000000000001" customHeight="1">
      <c r="A150" s="465">
        <v>10038.275</v>
      </c>
      <c r="B150" s="466">
        <v>10160</v>
      </c>
      <c r="C150" s="448" t="s">
        <v>3616</v>
      </c>
      <c r="D150" s="449" t="s">
        <v>3612</v>
      </c>
      <c r="G150" s="444">
        <f>A150</f>
        <v>10038.275</v>
      </c>
      <c r="H150" s="435" t="s">
        <v>3610</v>
      </c>
      <c r="I150" s="445">
        <f>B150</f>
        <v>10160</v>
      </c>
      <c r="J150" s="437" t="str">
        <f>IF(D150="√","左侧",IF(E150="√","右侧",""))</f>
        <v>左侧</v>
      </c>
      <c r="K150" s="438" t="s">
        <v>3617</v>
      </c>
      <c r="L150" s="429" t="s">
        <v>3609</v>
      </c>
      <c r="M150" s="439">
        <f>I150-G150</f>
        <v>121.72500000000036</v>
      </c>
      <c r="N150" s="440"/>
      <c r="O150" s="441"/>
      <c r="P150" s="441"/>
      <c r="Q150" s="440">
        <f>5.7291*M150</f>
        <v>697.37469750000207</v>
      </c>
      <c r="R150" s="441"/>
      <c r="S150" s="441"/>
      <c r="T150" s="442"/>
      <c r="U150" s="442"/>
      <c r="V150" s="442"/>
      <c r="W150" s="441"/>
      <c r="X150" s="441"/>
      <c r="Y150" s="441"/>
      <c r="Z150" s="441"/>
      <c r="AA150" s="442"/>
      <c r="AB150" s="442"/>
      <c r="AC150" s="442"/>
      <c r="AD150" s="433"/>
      <c r="AG150" s="443"/>
    </row>
    <row r="151" spans="1:33" s="409" customFormat="1" ht="20.100000000000001" customHeight="1">
      <c r="A151" s="465">
        <v>10360</v>
      </c>
      <c r="B151" s="466">
        <v>11500</v>
      </c>
      <c r="C151" s="451" t="s">
        <v>3616</v>
      </c>
      <c r="D151" s="449" t="s">
        <v>3612</v>
      </c>
      <c r="G151" s="444">
        <f>A151</f>
        <v>10360</v>
      </c>
      <c r="H151" s="435" t="s">
        <v>3610</v>
      </c>
      <c r="I151" s="445">
        <f>B151</f>
        <v>11500</v>
      </c>
      <c r="J151" s="437" t="str">
        <f>IF(D151="√","左侧",IF(E151="√","右侧",""))</f>
        <v>左侧</v>
      </c>
      <c r="K151" s="438" t="s">
        <v>3617</v>
      </c>
      <c r="L151" s="429" t="s">
        <v>3609</v>
      </c>
      <c r="M151" s="439">
        <f>I151-G151</f>
        <v>1140</v>
      </c>
      <c r="N151" s="440"/>
      <c r="O151" s="441"/>
      <c r="P151" s="441"/>
      <c r="Q151" s="440">
        <f>5.7291*M151</f>
        <v>6531.174</v>
      </c>
      <c r="R151" s="441"/>
      <c r="S151" s="441"/>
      <c r="T151" s="442"/>
      <c r="U151" s="442"/>
      <c r="V151" s="442"/>
      <c r="W151" s="441"/>
      <c r="X151" s="441"/>
      <c r="Y151" s="441"/>
      <c r="Z151" s="441"/>
      <c r="AA151" s="442"/>
      <c r="AB151" s="442"/>
      <c r="AC151" s="442"/>
      <c r="AD151" s="433"/>
      <c r="AG151" s="443"/>
    </row>
    <row r="152" spans="1:33" s="459" customFormat="1" ht="20.100000000000001" customHeight="1">
      <c r="A152" s="453"/>
      <c r="B152" s="453"/>
      <c r="C152" s="453"/>
      <c r="D152" s="453"/>
      <c r="E152" s="453"/>
      <c r="F152" s="453"/>
      <c r="G152" s="949" t="s">
        <v>3623</v>
      </c>
      <c r="H152" s="950"/>
      <c r="I152" s="951"/>
      <c r="J152" s="454"/>
      <c r="K152" s="455"/>
      <c r="L152" s="428"/>
      <c r="M152" s="456">
        <f>SUM(M147:M151)</f>
        <v>1835</v>
      </c>
      <c r="N152" s="456">
        <f t="shared" ref="N152:AC152" si="38">SUM(N147:N151)</f>
        <v>0</v>
      </c>
      <c r="O152" s="456">
        <f t="shared" si="38"/>
        <v>0</v>
      </c>
      <c r="P152" s="456">
        <f t="shared" si="38"/>
        <v>0</v>
      </c>
      <c r="Q152" s="457">
        <f t="shared" si="38"/>
        <v>9661.2439999999988</v>
      </c>
      <c r="R152" s="456">
        <f t="shared" si="38"/>
        <v>0</v>
      </c>
      <c r="S152" s="456">
        <f t="shared" si="38"/>
        <v>0</v>
      </c>
      <c r="T152" s="456">
        <f t="shared" si="38"/>
        <v>0</v>
      </c>
      <c r="U152" s="456">
        <f t="shared" si="38"/>
        <v>0</v>
      </c>
      <c r="V152" s="456">
        <f t="shared" si="38"/>
        <v>0</v>
      </c>
      <c r="W152" s="456">
        <f t="shared" si="38"/>
        <v>0</v>
      </c>
      <c r="X152" s="456">
        <f t="shared" si="38"/>
        <v>0</v>
      </c>
      <c r="Y152" s="456">
        <f t="shared" si="38"/>
        <v>0</v>
      </c>
      <c r="Z152" s="456">
        <f t="shared" si="38"/>
        <v>0</v>
      </c>
      <c r="AA152" s="456">
        <f t="shared" si="38"/>
        <v>0</v>
      </c>
      <c r="AB152" s="456">
        <f t="shared" si="38"/>
        <v>0</v>
      </c>
      <c r="AC152" s="456">
        <f t="shared" si="38"/>
        <v>0</v>
      </c>
      <c r="AD152" s="458"/>
      <c r="AG152" s="460"/>
    </row>
    <row r="153" spans="1:33" s="476" customFormat="1" ht="20.100000000000001" customHeight="1">
      <c r="A153" s="424" t="s">
        <v>3624</v>
      </c>
      <c r="B153" s="424" t="s">
        <v>3625</v>
      </c>
      <c r="C153" s="424" t="s">
        <v>3626</v>
      </c>
      <c r="D153" s="424" t="s">
        <v>3627</v>
      </c>
      <c r="E153" s="424" t="s">
        <v>3628</v>
      </c>
      <c r="F153" s="468" t="s">
        <v>3629</v>
      </c>
      <c r="G153" s="940"/>
      <c r="H153" s="941"/>
      <c r="I153" s="942"/>
      <c r="J153" s="469"/>
      <c r="K153" s="470" t="s">
        <v>3630</v>
      </c>
      <c r="L153" s="471"/>
      <c r="M153" s="472"/>
      <c r="N153" s="473"/>
      <c r="O153" s="473"/>
      <c r="P153" s="473"/>
      <c r="Q153" s="473"/>
      <c r="R153" s="473"/>
      <c r="S153" s="474"/>
      <c r="T153" s="474"/>
      <c r="U153" s="474"/>
      <c r="V153" s="471"/>
      <c r="W153" s="471"/>
      <c r="X153" s="471"/>
      <c r="Y153" s="474"/>
      <c r="Z153" s="474"/>
      <c r="AA153" s="474"/>
      <c r="AB153" s="474"/>
      <c r="AC153" s="474"/>
      <c r="AD153" s="475"/>
      <c r="AG153" s="477"/>
    </row>
    <row r="154" spans="1:33" s="410" customFormat="1" ht="20.100000000000001" customHeight="1">
      <c r="A154" s="409">
        <v>1780</v>
      </c>
      <c r="B154" s="409">
        <v>1872</v>
      </c>
      <c r="C154" s="409">
        <v>2</v>
      </c>
      <c r="D154" s="409">
        <v>1</v>
      </c>
      <c r="E154" s="409"/>
      <c r="F154" s="409"/>
      <c r="G154" s="434">
        <f>A154</f>
        <v>1780</v>
      </c>
      <c r="H154" s="435" t="s">
        <v>3608</v>
      </c>
      <c r="I154" s="436">
        <f>B154</f>
        <v>1872</v>
      </c>
      <c r="J154" s="478" t="str">
        <f>IF(D154=1,"左侧",IF(D154=2,"右侧",""))</f>
        <v>左侧</v>
      </c>
      <c r="K154" s="479" t="str">
        <f>IF($C154=1,"IV-1",IF($C154=2,"IV-2",IF($C154=3,"V",IF($C154=4,"VI-1",""))))</f>
        <v>IV-2</v>
      </c>
      <c r="L154" s="429" t="s">
        <v>3609</v>
      </c>
      <c r="M154" s="480">
        <f>I154-G154</f>
        <v>92</v>
      </c>
      <c r="N154" s="481"/>
      <c r="O154" s="481"/>
      <c r="P154" s="481"/>
      <c r="Q154" s="482">
        <f>IF($C154=1,0.484*$M154,IF($C154=2,0.163*$M154,IF(AND($C154=3,$F154=0.75),0.418*$M154,IF(AND($C154=3,$F154=1),0.437*$M154,IF($C154=4,0.4*$M154,"")))))</f>
        <v>14.996</v>
      </c>
      <c r="R154" s="483"/>
      <c r="S154" s="484">
        <f>IF($C154=1,2.8*$M154,IF($C154=2,2.8*$M154,IF(AND($C154=3,$F154=0.75),1*$M154,IF(AND($C154=3,$F154=1),1*$M154,IF($C154=4,"","")))))</f>
        <v>257.59999999999997</v>
      </c>
      <c r="T154" s="485"/>
      <c r="U154" s="486"/>
      <c r="V154" s="487"/>
      <c r="W154" s="486"/>
      <c r="X154" s="487"/>
      <c r="Y154" s="429"/>
      <c r="Z154" s="487"/>
      <c r="AA154" s="486"/>
      <c r="AB154" s="486"/>
      <c r="AC154" s="486"/>
      <c r="AD154" s="488" t="str">
        <f t="shared" ref="AD154:AD187" si="39">IF(AND(C154=3,E154=2),"路堑第二级平台",IF(AND(C154=3,E154=4),"路堑第四级平台",IF(AND(C154=3,E154=6),"路堑第六级平台","")))</f>
        <v/>
      </c>
      <c r="AG154" s="443"/>
    </row>
    <row r="155" spans="1:33" s="410" customFormat="1" ht="20.100000000000001" customHeight="1">
      <c r="A155" s="409">
        <v>2000</v>
      </c>
      <c r="B155" s="409">
        <v>2153</v>
      </c>
      <c r="C155" s="409">
        <v>3</v>
      </c>
      <c r="D155" s="409">
        <v>1</v>
      </c>
      <c r="E155" s="409">
        <v>2</v>
      </c>
      <c r="F155" s="409">
        <v>1</v>
      </c>
      <c r="G155" s="434">
        <f t="shared" ref="G155:G187" si="40">A155</f>
        <v>2000</v>
      </c>
      <c r="H155" s="435" t="s">
        <v>3610</v>
      </c>
      <c r="I155" s="436">
        <f t="shared" ref="I155:I187" si="41">B155</f>
        <v>2153</v>
      </c>
      <c r="J155" s="478" t="str">
        <f t="shared" ref="J155:J187" si="42">IF(D155=1,"左侧",IF(D155=2,"右侧",""))</f>
        <v>左侧</v>
      </c>
      <c r="K155" s="479" t="str">
        <f t="shared" ref="K155:K187" si="43">IF($C155=1,"IV-1",IF($C155=2,"IV-2",IF($C155=3,"V",IF($C155=4,"VI-1",""))))</f>
        <v>V</v>
      </c>
      <c r="L155" s="429" t="s">
        <v>3609</v>
      </c>
      <c r="M155" s="480">
        <f t="shared" ref="M155:M187" si="44">I155-G155</f>
        <v>153</v>
      </c>
      <c r="N155" s="481"/>
      <c r="O155" s="481"/>
      <c r="P155" s="481"/>
      <c r="Q155" s="482">
        <f t="shared" ref="Q155:Q187" si="45">IF($C155=1,0.484*$M155,IF($C155=2,0.163*$M155,IF(AND($C155=3,$F155=0.75),0.418*$M155,IF(AND($C155=3,$F155=1),0.437*$M155,IF($C155=4,0.4*$M155,"")))))</f>
        <v>66.861000000000004</v>
      </c>
      <c r="R155" s="481"/>
      <c r="S155" s="484">
        <f t="shared" ref="S155:S187" si="46">IF($C155=1,2.8*$M155,IF($C155=2,2.8*$M155,IF(AND($C155=3,$F155=0.75),1*$M155,IF(AND($C155=3,$F155=1),1*$M155,IF($C155=4,"","")))))</f>
        <v>153</v>
      </c>
      <c r="T155" s="485"/>
      <c r="U155" s="486"/>
      <c r="V155" s="487"/>
      <c r="W155" s="486"/>
      <c r="X155" s="487"/>
      <c r="Y155" s="429"/>
      <c r="Z155" s="487"/>
      <c r="AA155" s="486"/>
      <c r="AB155" s="486"/>
      <c r="AC155" s="486"/>
      <c r="AD155" s="488" t="str">
        <f t="shared" si="39"/>
        <v>路堑第二级平台</v>
      </c>
      <c r="AG155" s="443"/>
    </row>
    <row r="156" spans="1:33" s="410" customFormat="1" ht="20.100000000000001" customHeight="1">
      <c r="A156" s="409">
        <v>5162</v>
      </c>
      <c r="B156" s="409">
        <v>5200</v>
      </c>
      <c r="C156" s="409">
        <v>2</v>
      </c>
      <c r="D156" s="409">
        <v>1</v>
      </c>
      <c r="E156" s="409"/>
      <c r="F156" s="409"/>
      <c r="G156" s="434">
        <f t="shared" si="40"/>
        <v>5162</v>
      </c>
      <c r="H156" s="435" t="s">
        <v>3610</v>
      </c>
      <c r="I156" s="436">
        <f t="shared" si="41"/>
        <v>5200</v>
      </c>
      <c r="J156" s="478" t="str">
        <f t="shared" si="42"/>
        <v>左侧</v>
      </c>
      <c r="K156" s="479" t="str">
        <f t="shared" si="43"/>
        <v>IV-2</v>
      </c>
      <c r="L156" s="429" t="s">
        <v>3609</v>
      </c>
      <c r="M156" s="480">
        <f t="shared" si="44"/>
        <v>38</v>
      </c>
      <c r="N156" s="481"/>
      <c r="O156" s="481"/>
      <c r="P156" s="481"/>
      <c r="Q156" s="482">
        <f t="shared" si="45"/>
        <v>6.194</v>
      </c>
      <c r="R156" s="481"/>
      <c r="S156" s="484">
        <f t="shared" si="46"/>
        <v>106.39999999999999</v>
      </c>
      <c r="T156" s="485"/>
      <c r="U156" s="486"/>
      <c r="V156" s="487"/>
      <c r="W156" s="486"/>
      <c r="X156" s="487"/>
      <c r="Y156" s="429"/>
      <c r="Z156" s="487"/>
      <c r="AA156" s="486"/>
      <c r="AB156" s="486"/>
      <c r="AC156" s="486"/>
      <c r="AD156" s="488" t="str">
        <f t="shared" si="39"/>
        <v/>
      </c>
      <c r="AG156" s="443"/>
    </row>
    <row r="157" spans="1:33" s="410" customFormat="1" ht="20.100000000000001" customHeight="1">
      <c r="A157" s="409">
        <v>6280</v>
      </c>
      <c r="B157" s="409">
        <v>6373</v>
      </c>
      <c r="C157" s="409">
        <v>2</v>
      </c>
      <c r="D157" s="409">
        <v>1</v>
      </c>
      <c r="E157" s="409"/>
      <c r="F157" s="409"/>
      <c r="G157" s="434">
        <f t="shared" si="40"/>
        <v>6280</v>
      </c>
      <c r="H157" s="435" t="s">
        <v>3610</v>
      </c>
      <c r="I157" s="436">
        <f t="shared" si="41"/>
        <v>6373</v>
      </c>
      <c r="J157" s="478" t="str">
        <f t="shared" si="42"/>
        <v>左侧</v>
      </c>
      <c r="K157" s="479" t="str">
        <f t="shared" si="43"/>
        <v>IV-2</v>
      </c>
      <c r="L157" s="429" t="s">
        <v>3609</v>
      </c>
      <c r="M157" s="480">
        <f t="shared" si="44"/>
        <v>93</v>
      </c>
      <c r="N157" s="481"/>
      <c r="O157" s="481"/>
      <c r="P157" s="481"/>
      <c r="Q157" s="482">
        <f t="shared" si="45"/>
        <v>15.159000000000001</v>
      </c>
      <c r="R157" s="481"/>
      <c r="S157" s="484">
        <f t="shared" si="46"/>
        <v>260.39999999999998</v>
      </c>
      <c r="T157" s="485"/>
      <c r="U157" s="486"/>
      <c r="V157" s="487"/>
      <c r="W157" s="486"/>
      <c r="X157" s="487"/>
      <c r="Y157" s="429"/>
      <c r="Z157" s="487"/>
      <c r="AA157" s="486"/>
      <c r="AB157" s="486"/>
      <c r="AC157" s="486"/>
      <c r="AD157" s="488" t="str">
        <f t="shared" si="39"/>
        <v/>
      </c>
      <c r="AG157" s="411"/>
    </row>
    <row r="158" spans="1:33" s="410" customFormat="1" ht="20.100000000000001" customHeight="1">
      <c r="A158" s="409">
        <v>6473</v>
      </c>
      <c r="B158" s="409">
        <v>6616</v>
      </c>
      <c r="C158" s="409">
        <v>3</v>
      </c>
      <c r="D158" s="409">
        <v>1</v>
      </c>
      <c r="E158" s="409">
        <v>2</v>
      </c>
      <c r="F158" s="409">
        <v>1</v>
      </c>
      <c r="G158" s="434">
        <f t="shared" si="40"/>
        <v>6473</v>
      </c>
      <c r="H158" s="435" t="s">
        <v>3610</v>
      </c>
      <c r="I158" s="436">
        <f t="shared" si="41"/>
        <v>6616</v>
      </c>
      <c r="J158" s="478" t="str">
        <f t="shared" si="42"/>
        <v>左侧</v>
      </c>
      <c r="K158" s="479" t="str">
        <f t="shared" si="43"/>
        <v>V</v>
      </c>
      <c r="L158" s="429" t="s">
        <v>3609</v>
      </c>
      <c r="M158" s="480">
        <f t="shared" si="44"/>
        <v>143</v>
      </c>
      <c r="N158" s="481"/>
      <c r="O158" s="481"/>
      <c r="P158" s="481"/>
      <c r="Q158" s="482">
        <f t="shared" si="45"/>
        <v>62.491</v>
      </c>
      <c r="R158" s="481"/>
      <c r="S158" s="484">
        <f t="shared" si="46"/>
        <v>143</v>
      </c>
      <c r="T158" s="485"/>
      <c r="U158" s="486"/>
      <c r="V158" s="487"/>
      <c r="W158" s="486"/>
      <c r="X158" s="487"/>
      <c r="Y158" s="429"/>
      <c r="Z158" s="487"/>
      <c r="AA158" s="486"/>
      <c r="AB158" s="486"/>
      <c r="AC158" s="486"/>
      <c r="AD158" s="488" t="str">
        <f t="shared" si="39"/>
        <v>路堑第二级平台</v>
      </c>
      <c r="AG158" s="411"/>
    </row>
    <row r="159" spans="1:33" s="410" customFormat="1" ht="20.100000000000001" customHeight="1">
      <c r="A159" s="409">
        <v>6530</v>
      </c>
      <c r="B159" s="409">
        <v>6590</v>
      </c>
      <c r="C159" s="409">
        <v>3</v>
      </c>
      <c r="D159" s="409">
        <v>1</v>
      </c>
      <c r="E159" s="409">
        <v>4</v>
      </c>
      <c r="F159" s="409">
        <v>1</v>
      </c>
      <c r="G159" s="434">
        <f t="shared" si="40"/>
        <v>6530</v>
      </c>
      <c r="H159" s="435" t="s">
        <v>3610</v>
      </c>
      <c r="I159" s="436">
        <f t="shared" si="41"/>
        <v>6590</v>
      </c>
      <c r="J159" s="478" t="str">
        <f t="shared" si="42"/>
        <v>左侧</v>
      </c>
      <c r="K159" s="479" t="str">
        <f t="shared" si="43"/>
        <v>V</v>
      </c>
      <c r="L159" s="429" t="s">
        <v>3609</v>
      </c>
      <c r="M159" s="480">
        <f t="shared" si="44"/>
        <v>60</v>
      </c>
      <c r="N159" s="481"/>
      <c r="O159" s="481"/>
      <c r="P159" s="481"/>
      <c r="Q159" s="482">
        <f t="shared" si="45"/>
        <v>26.22</v>
      </c>
      <c r="R159" s="481"/>
      <c r="S159" s="484">
        <f t="shared" si="46"/>
        <v>60</v>
      </c>
      <c r="T159" s="485"/>
      <c r="U159" s="486"/>
      <c r="V159" s="487"/>
      <c r="W159" s="486"/>
      <c r="X159" s="487"/>
      <c r="Y159" s="429"/>
      <c r="Z159" s="487"/>
      <c r="AA159" s="486"/>
      <c r="AB159" s="486"/>
      <c r="AC159" s="486"/>
      <c r="AD159" s="488" t="str">
        <f t="shared" si="39"/>
        <v>路堑第四级平台</v>
      </c>
      <c r="AG159" s="411"/>
    </row>
    <row r="160" spans="1:33" s="410" customFormat="1" ht="20.100000000000001" customHeight="1">
      <c r="A160" s="409">
        <v>8651</v>
      </c>
      <c r="B160" s="409">
        <v>8752</v>
      </c>
      <c r="C160" s="409">
        <v>2</v>
      </c>
      <c r="D160" s="409">
        <v>1</v>
      </c>
      <c r="E160" s="409"/>
      <c r="F160" s="409"/>
      <c r="G160" s="434">
        <f t="shared" si="40"/>
        <v>8651</v>
      </c>
      <c r="H160" s="435" t="s">
        <v>3610</v>
      </c>
      <c r="I160" s="436">
        <f t="shared" si="41"/>
        <v>8752</v>
      </c>
      <c r="J160" s="478" t="str">
        <f t="shared" si="42"/>
        <v>左侧</v>
      </c>
      <c r="K160" s="479" t="str">
        <f t="shared" si="43"/>
        <v>IV-2</v>
      </c>
      <c r="L160" s="429" t="s">
        <v>3609</v>
      </c>
      <c r="M160" s="480">
        <f t="shared" si="44"/>
        <v>101</v>
      </c>
      <c r="N160" s="481"/>
      <c r="O160" s="481"/>
      <c r="P160" s="481"/>
      <c r="Q160" s="482">
        <f t="shared" si="45"/>
        <v>16.463000000000001</v>
      </c>
      <c r="R160" s="481"/>
      <c r="S160" s="484">
        <f t="shared" si="46"/>
        <v>282.79999999999995</v>
      </c>
      <c r="T160" s="485"/>
      <c r="U160" s="486"/>
      <c r="V160" s="487"/>
      <c r="W160" s="486"/>
      <c r="X160" s="487"/>
      <c r="Y160" s="429"/>
      <c r="Z160" s="487"/>
      <c r="AA160" s="486"/>
      <c r="AB160" s="486"/>
      <c r="AC160" s="486"/>
      <c r="AD160" s="488" t="str">
        <f t="shared" si="39"/>
        <v/>
      </c>
      <c r="AG160" s="411"/>
    </row>
    <row r="161" spans="1:33" s="410" customFormat="1" ht="20.100000000000001" customHeight="1">
      <c r="A161" s="409">
        <v>8935</v>
      </c>
      <c r="B161" s="409">
        <v>9085</v>
      </c>
      <c r="C161" s="409">
        <v>2</v>
      </c>
      <c r="D161" s="409">
        <v>1</v>
      </c>
      <c r="E161" s="409"/>
      <c r="F161" s="409"/>
      <c r="G161" s="434">
        <f t="shared" si="40"/>
        <v>8935</v>
      </c>
      <c r="H161" s="435" t="s">
        <v>3610</v>
      </c>
      <c r="I161" s="436">
        <f t="shared" si="41"/>
        <v>9085</v>
      </c>
      <c r="J161" s="478" t="str">
        <f t="shared" si="42"/>
        <v>左侧</v>
      </c>
      <c r="K161" s="479" t="str">
        <f t="shared" si="43"/>
        <v>IV-2</v>
      </c>
      <c r="L161" s="429" t="s">
        <v>3609</v>
      </c>
      <c r="M161" s="480">
        <f t="shared" si="44"/>
        <v>150</v>
      </c>
      <c r="N161" s="481"/>
      <c r="O161" s="481"/>
      <c r="P161" s="481"/>
      <c r="Q161" s="482">
        <f t="shared" si="45"/>
        <v>24.45</v>
      </c>
      <c r="R161" s="481"/>
      <c r="S161" s="484">
        <f t="shared" si="46"/>
        <v>420</v>
      </c>
      <c r="T161" s="485"/>
      <c r="U161" s="486"/>
      <c r="V161" s="487"/>
      <c r="W161" s="486"/>
      <c r="X161" s="487"/>
      <c r="Y161" s="429"/>
      <c r="Z161" s="487"/>
      <c r="AA161" s="486"/>
      <c r="AB161" s="486"/>
      <c r="AC161" s="486"/>
      <c r="AD161" s="488" t="str">
        <f t="shared" si="39"/>
        <v/>
      </c>
      <c r="AG161" s="411"/>
    </row>
    <row r="162" spans="1:33" s="410" customFormat="1" ht="20.100000000000001" customHeight="1">
      <c r="A162" s="409">
        <v>9157</v>
      </c>
      <c r="B162" s="409">
        <v>9345</v>
      </c>
      <c r="C162" s="409">
        <v>3</v>
      </c>
      <c r="D162" s="409">
        <v>1</v>
      </c>
      <c r="E162" s="409">
        <v>2</v>
      </c>
      <c r="F162" s="409">
        <v>0.75</v>
      </c>
      <c r="G162" s="434">
        <f t="shared" si="40"/>
        <v>9157</v>
      </c>
      <c r="H162" s="435" t="s">
        <v>3610</v>
      </c>
      <c r="I162" s="436">
        <f t="shared" si="41"/>
        <v>9345</v>
      </c>
      <c r="J162" s="478" t="str">
        <f t="shared" si="42"/>
        <v>左侧</v>
      </c>
      <c r="K162" s="479" t="str">
        <f t="shared" si="43"/>
        <v>V</v>
      </c>
      <c r="L162" s="429" t="s">
        <v>3609</v>
      </c>
      <c r="M162" s="480">
        <f t="shared" si="44"/>
        <v>188</v>
      </c>
      <c r="N162" s="481"/>
      <c r="O162" s="481"/>
      <c r="P162" s="481"/>
      <c r="Q162" s="482">
        <f t="shared" si="45"/>
        <v>78.584000000000003</v>
      </c>
      <c r="R162" s="481"/>
      <c r="S162" s="484">
        <f t="shared" si="46"/>
        <v>188</v>
      </c>
      <c r="T162" s="485"/>
      <c r="U162" s="486"/>
      <c r="V162" s="487"/>
      <c r="W162" s="486"/>
      <c r="X162" s="487"/>
      <c r="Y162" s="429"/>
      <c r="Z162" s="487"/>
      <c r="AA162" s="486"/>
      <c r="AB162" s="486"/>
      <c r="AC162" s="486"/>
      <c r="AD162" s="488" t="str">
        <f t="shared" si="39"/>
        <v>路堑第二级平台</v>
      </c>
      <c r="AG162" s="411"/>
    </row>
    <row r="163" spans="1:33" s="410" customFormat="1" ht="20.100000000000001" customHeight="1">
      <c r="A163" s="409">
        <v>9210</v>
      </c>
      <c r="B163" s="409">
        <v>9316</v>
      </c>
      <c r="C163" s="409">
        <v>3</v>
      </c>
      <c r="D163" s="409">
        <v>1</v>
      </c>
      <c r="E163" s="409">
        <v>4</v>
      </c>
      <c r="F163" s="409">
        <v>1</v>
      </c>
      <c r="G163" s="434">
        <f t="shared" si="40"/>
        <v>9210</v>
      </c>
      <c r="H163" s="435" t="s">
        <v>3610</v>
      </c>
      <c r="I163" s="436">
        <f t="shared" si="41"/>
        <v>9316</v>
      </c>
      <c r="J163" s="478" t="str">
        <f t="shared" si="42"/>
        <v>左侧</v>
      </c>
      <c r="K163" s="479" t="str">
        <f t="shared" si="43"/>
        <v>V</v>
      </c>
      <c r="L163" s="429" t="s">
        <v>3609</v>
      </c>
      <c r="M163" s="480">
        <f t="shared" si="44"/>
        <v>106</v>
      </c>
      <c r="N163" s="481"/>
      <c r="O163" s="481"/>
      <c r="P163" s="481"/>
      <c r="Q163" s="482">
        <f t="shared" si="45"/>
        <v>46.322000000000003</v>
      </c>
      <c r="R163" s="481"/>
      <c r="S163" s="484">
        <f t="shared" si="46"/>
        <v>106</v>
      </c>
      <c r="T163" s="485"/>
      <c r="U163" s="486"/>
      <c r="V163" s="487"/>
      <c r="W163" s="486"/>
      <c r="X163" s="487"/>
      <c r="Y163" s="429"/>
      <c r="Z163" s="487"/>
      <c r="AA163" s="486"/>
      <c r="AB163" s="486"/>
      <c r="AC163" s="486"/>
      <c r="AD163" s="488" t="str">
        <f t="shared" si="39"/>
        <v>路堑第四级平台</v>
      </c>
      <c r="AG163" s="411"/>
    </row>
    <row r="164" spans="1:33" s="410" customFormat="1" ht="20.100000000000001" customHeight="1">
      <c r="A164" s="409">
        <v>9247</v>
      </c>
      <c r="B164" s="409">
        <v>9292</v>
      </c>
      <c r="C164" s="409">
        <v>3</v>
      </c>
      <c r="D164" s="409">
        <v>1</v>
      </c>
      <c r="E164" s="409">
        <v>6</v>
      </c>
      <c r="F164" s="409">
        <v>1</v>
      </c>
      <c r="G164" s="434">
        <f t="shared" si="40"/>
        <v>9247</v>
      </c>
      <c r="H164" s="435" t="s">
        <v>3610</v>
      </c>
      <c r="I164" s="436">
        <f t="shared" si="41"/>
        <v>9292</v>
      </c>
      <c r="J164" s="478" t="str">
        <f t="shared" si="42"/>
        <v>左侧</v>
      </c>
      <c r="K164" s="479" t="str">
        <f t="shared" si="43"/>
        <v>V</v>
      </c>
      <c r="L164" s="429" t="s">
        <v>3609</v>
      </c>
      <c r="M164" s="480">
        <f t="shared" si="44"/>
        <v>45</v>
      </c>
      <c r="N164" s="481"/>
      <c r="O164" s="481"/>
      <c r="P164" s="481"/>
      <c r="Q164" s="482">
        <f t="shared" si="45"/>
        <v>19.664999999999999</v>
      </c>
      <c r="R164" s="481"/>
      <c r="S164" s="484">
        <f t="shared" si="46"/>
        <v>45</v>
      </c>
      <c r="T164" s="485"/>
      <c r="U164" s="486"/>
      <c r="V164" s="487"/>
      <c r="W164" s="486"/>
      <c r="X164" s="487"/>
      <c r="Y164" s="429"/>
      <c r="Z164" s="487"/>
      <c r="AA164" s="486"/>
      <c r="AB164" s="486"/>
      <c r="AC164" s="486"/>
      <c r="AD164" s="488" t="str">
        <f t="shared" si="39"/>
        <v>路堑第六级平台</v>
      </c>
      <c r="AG164" s="411"/>
    </row>
    <row r="165" spans="1:33" s="410" customFormat="1" ht="20.100000000000001" customHeight="1">
      <c r="A165" s="409">
        <v>17271</v>
      </c>
      <c r="B165" s="409">
        <v>17400</v>
      </c>
      <c r="C165" s="409">
        <v>2</v>
      </c>
      <c r="D165" s="409">
        <v>1</v>
      </c>
      <c r="E165" s="409"/>
      <c r="F165" s="409"/>
      <c r="G165" s="434">
        <f t="shared" si="40"/>
        <v>17271</v>
      </c>
      <c r="H165" s="435" t="s">
        <v>3610</v>
      </c>
      <c r="I165" s="436">
        <f t="shared" si="41"/>
        <v>17400</v>
      </c>
      <c r="J165" s="478" t="str">
        <f t="shared" si="42"/>
        <v>左侧</v>
      </c>
      <c r="K165" s="479" t="str">
        <f t="shared" si="43"/>
        <v>IV-2</v>
      </c>
      <c r="L165" s="429" t="s">
        <v>3609</v>
      </c>
      <c r="M165" s="480">
        <f t="shared" si="44"/>
        <v>129</v>
      </c>
      <c r="N165" s="481"/>
      <c r="O165" s="481"/>
      <c r="P165" s="481"/>
      <c r="Q165" s="482">
        <f t="shared" si="45"/>
        <v>21.027000000000001</v>
      </c>
      <c r="R165" s="481"/>
      <c r="S165" s="484">
        <f t="shared" si="46"/>
        <v>361.2</v>
      </c>
      <c r="T165" s="485"/>
      <c r="U165" s="486"/>
      <c r="V165" s="487"/>
      <c r="W165" s="486"/>
      <c r="X165" s="487"/>
      <c r="Y165" s="429"/>
      <c r="Z165" s="487"/>
      <c r="AA165" s="486"/>
      <c r="AB165" s="486"/>
      <c r="AC165" s="486"/>
      <c r="AD165" s="488" t="str">
        <f t="shared" si="39"/>
        <v/>
      </c>
      <c r="AG165" s="411"/>
    </row>
    <row r="166" spans="1:33" s="410" customFormat="1" ht="20.100000000000001" customHeight="1">
      <c r="A166" s="409">
        <v>19244</v>
      </c>
      <c r="B166" s="409">
        <v>19367</v>
      </c>
      <c r="C166" s="409">
        <v>2</v>
      </c>
      <c r="D166" s="409">
        <v>1</v>
      </c>
      <c r="E166" s="409"/>
      <c r="F166" s="409"/>
      <c r="G166" s="434">
        <f t="shared" si="40"/>
        <v>19244</v>
      </c>
      <c r="H166" s="435" t="s">
        <v>3610</v>
      </c>
      <c r="I166" s="436">
        <f t="shared" si="41"/>
        <v>19367</v>
      </c>
      <c r="J166" s="478" t="str">
        <f t="shared" si="42"/>
        <v>左侧</v>
      </c>
      <c r="K166" s="479" t="str">
        <f t="shared" si="43"/>
        <v>IV-2</v>
      </c>
      <c r="L166" s="429" t="s">
        <v>3609</v>
      </c>
      <c r="M166" s="480">
        <f t="shared" si="44"/>
        <v>123</v>
      </c>
      <c r="N166" s="481"/>
      <c r="O166" s="481"/>
      <c r="P166" s="481"/>
      <c r="Q166" s="482">
        <f t="shared" si="45"/>
        <v>20.048999999999999</v>
      </c>
      <c r="R166" s="481"/>
      <c r="S166" s="484">
        <f t="shared" si="46"/>
        <v>344.4</v>
      </c>
      <c r="T166" s="485"/>
      <c r="U166" s="486"/>
      <c r="V166" s="487"/>
      <c r="W166" s="486"/>
      <c r="X166" s="487"/>
      <c r="Y166" s="429"/>
      <c r="Z166" s="487"/>
      <c r="AA166" s="486"/>
      <c r="AB166" s="486"/>
      <c r="AC166" s="486"/>
      <c r="AD166" s="488" t="str">
        <f t="shared" si="39"/>
        <v/>
      </c>
      <c r="AG166" s="411"/>
    </row>
    <row r="167" spans="1:33" s="410" customFormat="1" ht="20.100000000000001" customHeight="1">
      <c r="A167" s="409">
        <v>19531</v>
      </c>
      <c r="B167" s="409">
        <v>19577</v>
      </c>
      <c r="C167" s="409">
        <v>3</v>
      </c>
      <c r="D167" s="409">
        <v>1</v>
      </c>
      <c r="E167" s="409">
        <v>2</v>
      </c>
      <c r="F167" s="409">
        <v>1</v>
      </c>
      <c r="G167" s="434">
        <f t="shared" si="40"/>
        <v>19531</v>
      </c>
      <c r="H167" s="435" t="s">
        <v>3610</v>
      </c>
      <c r="I167" s="436">
        <f t="shared" si="41"/>
        <v>19577</v>
      </c>
      <c r="J167" s="478" t="str">
        <f t="shared" si="42"/>
        <v>左侧</v>
      </c>
      <c r="K167" s="479" t="str">
        <f t="shared" si="43"/>
        <v>V</v>
      </c>
      <c r="L167" s="429" t="s">
        <v>3609</v>
      </c>
      <c r="M167" s="480">
        <f t="shared" si="44"/>
        <v>46</v>
      </c>
      <c r="N167" s="481"/>
      <c r="O167" s="481"/>
      <c r="P167" s="481"/>
      <c r="Q167" s="482">
        <f t="shared" si="45"/>
        <v>20.102</v>
      </c>
      <c r="R167" s="481"/>
      <c r="S167" s="484">
        <f t="shared" si="46"/>
        <v>46</v>
      </c>
      <c r="T167" s="485"/>
      <c r="U167" s="486"/>
      <c r="V167" s="487"/>
      <c r="W167" s="486"/>
      <c r="X167" s="487"/>
      <c r="Y167" s="429"/>
      <c r="Z167" s="487"/>
      <c r="AA167" s="486"/>
      <c r="AB167" s="486"/>
      <c r="AC167" s="486"/>
      <c r="AD167" s="488" t="str">
        <f t="shared" si="39"/>
        <v>路堑第二级平台</v>
      </c>
      <c r="AG167" s="411"/>
    </row>
    <row r="168" spans="1:33" s="410" customFormat="1" ht="20.100000000000001" customHeight="1">
      <c r="A168" s="409">
        <v>19598</v>
      </c>
      <c r="B168" s="409">
        <v>19667</v>
      </c>
      <c r="C168" s="409">
        <v>3</v>
      </c>
      <c r="D168" s="409">
        <v>1</v>
      </c>
      <c r="E168" s="409">
        <v>2</v>
      </c>
      <c r="F168" s="409">
        <v>1</v>
      </c>
      <c r="G168" s="434">
        <f t="shared" si="40"/>
        <v>19598</v>
      </c>
      <c r="H168" s="435" t="s">
        <v>3610</v>
      </c>
      <c r="I168" s="436">
        <f t="shared" si="41"/>
        <v>19667</v>
      </c>
      <c r="J168" s="478" t="str">
        <f t="shared" si="42"/>
        <v>左侧</v>
      </c>
      <c r="K168" s="479" t="str">
        <f t="shared" si="43"/>
        <v>V</v>
      </c>
      <c r="L168" s="429" t="s">
        <v>3609</v>
      </c>
      <c r="M168" s="480">
        <f t="shared" si="44"/>
        <v>69</v>
      </c>
      <c r="N168" s="481"/>
      <c r="O168" s="481"/>
      <c r="P168" s="481"/>
      <c r="Q168" s="482">
        <f t="shared" si="45"/>
        <v>30.152999999999999</v>
      </c>
      <c r="R168" s="481"/>
      <c r="S168" s="484">
        <f t="shared" si="46"/>
        <v>69</v>
      </c>
      <c r="T168" s="485"/>
      <c r="U168" s="486"/>
      <c r="V168" s="487"/>
      <c r="W168" s="486"/>
      <c r="X168" s="487"/>
      <c r="Y168" s="429"/>
      <c r="Z168" s="487"/>
      <c r="AA168" s="486"/>
      <c r="AB168" s="486"/>
      <c r="AC168" s="486"/>
      <c r="AD168" s="488" t="str">
        <f t="shared" si="39"/>
        <v>路堑第二级平台</v>
      </c>
      <c r="AG168" s="411"/>
    </row>
    <row r="169" spans="1:33" s="410" customFormat="1" ht="20.100000000000001" customHeight="1">
      <c r="A169" s="409">
        <v>2053</v>
      </c>
      <c r="B169" s="409">
        <v>2153</v>
      </c>
      <c r="C169" s="409">
        <v>3</v>
      </c>
      <c r="D169" s="409">
        <v>2</v>
      </c>
      <c r="E169" s="409">
        <v>2</v>
      </c>
      <c r="F169" s="409">
        <v>1</v>
      </c>
      <c r="G169" s="434">
        <f t="shared" si="40"/>
        <v>2053</v>
      </c>
      <c r="H169" s="435" t="s">
        <v>3621</v>
      </c>
      <c r="I169" s="436">
        <f t="shared" si="41"/>
        <v>2153</v>
      </c>
      <c r="J169" s="478" t="str">
        <f t="shared" si="42"/>
        <v>右侧</v>
      </c>
      <c r="K169" s="479" t="str">
        <f t="shared" si="43"/>
        <v>V</v>
      </c>
      <c r="L169" s="429" t="s">
        <v>3631</v>
      </c>
      <c r="M169" s="480">
        <f t="shared" si="44"/>
        <v>100</v>
      </c>
      <c r="N169" s="481"/>
      <c r="O169" s="481"/>
      <c r="P169" s="481"/>
      <c r="Q169" s="482">
        <f t="shared" si="45"/>
        <v>43.7</v>
      </c>
      <c r="R169" s="481"/>
      <c r="S169" s="484">
        <f t="shared" si="46"/>
        <v>100</v>
      </c>
      <c r="T169" s="485"/>
      <c r="U169" s="486"/>
      <c r="V169" s="487"/>
      <c r="W169" s="486"/>
      <c r="X169" s="487"/>
      <c r="Y169" s="429"/>
      <c r="Z169" s="487"/>
      <c r="AA169" s="486"/>
      <c r="AB169" s="486"/>
      <c r="AC169" s="486"/>
      <c r="AD169" s="488" t="str">
        <f t="shared" si="39"/>
        <v>路堑第二级平台</v>
      </c>
      <c r="AG169" s="411"/>
    </row>
    <row r="170" spans="1:33" s="410" customFormat="1" ht="20.100000000000001" customHeight="1">
      <c r="A170" s="409">
        <v>2346</v>
      </c>
      <c r="B170" s="409">
        <v>2474</v>
      </c>
      <c r="C170" s="409">
        <v>3</v>
      </c>
      <c r="D170" s="409">
        <v>2</v>
      </c>
      <c r="E170" s="409">
        <v>2</v>
      </c>
      <c r="F170" s="409">
        <v>0.75</v>
      </c>
      <c r="G170" s="434">
        <f t="shared" si="40"/>
        <v>2346</v>
      </c>
      <c r="H170" s="435" t="s">
        <v>3610</v>
      </c>
      <c r="I170" s="436">
        <f t="shared" si="41"/>
        <v>2474</v>
      </c>
      <c r="J170" s="478" t="str">
        <f t="shared" si="42"/>
        <v>右侧</v>
      </c>
      <c r="K170" s="479" t="str">
        <f t="shared" si="43"/>
        <v>V</v>
      </c>
      <c r="L170" s="429" t="s">
        <v>3609</v>
      </c>
      <c r="M170" s="480">
        <f t="shared" si="44"/>
        <v>128</v>
      </c>
      <c r="N170" s="481"/>
      <c r="O170" s="481"/>
      <c r="P170" s="481"/>
      <c r="Q170" s="482">
        <f t="shared" si="45"/>
        <v>53.503999999999998</v>
      </c>
      <c r="R170" s="481"/>
      <c r="S170" s="484">
        <f t="shared" si="46"/>
        <v>128</v>
      </c>
      <c r="T170" s="485"/>
      <c r="U170" s="486"/>
      <c r="V170" s="487"/>
      <c r="W170" s="486"/>
      <c r="X170" s="487"/>
      <c r="Y170" s="429"/>
      <c r="Z170" s="487"/>
      <c r="AA170" s="486"/>
      <c r="AB170" s="486"/>
      <c r="AC170" s="486"/>
      <c r="AD170" s="488" t="str">
        <f t="shared" si="39"/>
        <v>路堑第二级平台</v>
      </c>
      <c r="AG170" s="411"/>
    </row>
    <row r="171" spans="1:33" s="410" customFormat="1" ht="20.100000000000001" customHeight="1">
      <c r="A171" s="409">
        <v>4689</v>
      </c>
      <c r="B171" s="409">
        <v>4738</v>
      </c>
      <c r="C171" s="409">
        <v>2</v>
      </c>
      <c r="D171" s="409">
        <v>2</v>
      </c>
      <c r="E171" s="409"/>
      <c r="F171" s="409"/>
      <c r="G171" s="434">
        <f t="shared" si="40"/>
        <v>4689</v>
      </c>
      <c r="H171" s="435" t="s">
        <v>3610</v>
      </c>
      <c r="I171" s="436">
        <f t="shared" si="41"/>
        <v>4738</v>
      </c>
      <c r="J171" s="478" t="str">
        <f t="shared" si="42"/>
        <v>右侧</v>
      </c>
      <c r="K171" s="479" t="str">
        <f t="shared" si="43"/>
        <v>IV-2</v>
      </c>
      <c r="L171" s="429" t="s">
        <v>3609</v>
      </c>
      <c r="M171" s="480">
        <f t="shared" si="44"/>
        <v>49</v>
      </c>
      <c r="N171" s="481"/>
      <c r="O171" s="481"/>
      <c r="P171" s="481"/>
      <c r="Q171" s="482">
        <f t="shared" si="45"/>
        <v>7.9870000000000001</v>
      </c>
      <c r="R171" s="481"/>
      <c r="S171" s="484">
        <f t="shared" si="46"/>
        <v>137.19999999999999</v>
      </c>
      <c r="T171" s="485"/>
      <c r="U171" s="486"/>
      <c r="V171" s="487"/>
      <c r="W171" s="486"/>
      <c r="X171" s="487"/>
      <c r="Y171" s="429"/>
      <c r="Z171" s="487"/>
      <c r="AA171" s="486"/>
      <c r="AB171" s="486"/>
      <c r="AC171" s="486"/>
      <c r="AD171" s="488" t="str">
        <f t="shared" si="39"/>
        <v/>
      </c>
      <c r="AG171" s="411"/>
    </row>
    <row r="172" spans="1:33" s="410" customFormat="1" ht="20.100000000000001" customHeight="1">
      <c r="A172" s="409">
        <v>4870</v>
      </c>
      <c r="B172" s="409">
        <v>5252</v>
      </c>
      <c r="C172" s="409">
        <v>2</v>
      </c>
      <c r="D172" s="409">
        <v>2</v>
      </c>
      <c r="E172" s="409"/>
      <c r="F172" s="409"/>
      <c r="G172" s="434">
        <f t="shared" si="40"/>
        <v>4870</v>
      </c>
      <c r="H172" s="435" t="s">
        <v>3610</v>
      </c>
      <c r="I172" s="436">
        <f t="shared" si="41"/>
        <v>5252</v>
      </c>
      <c r="J172" s="478" t="str">
        <f t="shared" si="42"/>
        <v>右侧</v>
      </c>
      <c r="K172" s="479" t="str">
        <f t="shared" si="43"/>
        <v>IV-2</v>
      </c>
      <c r="L172" s="429" t="s">
        <v>3609</v>
      </c>
      <c r="M172" s="480">
        <f t="shared" si="44"/>
        <v>382</v>
      </c>
      <c r="N172" s="481"/>
      <c r="O172" s="481"/>
      <c r="P172" s="481"/>
      <c r="Q172" s="482">
        <f t="shared" si="45"/>
        <v>62.266000000000005</v>
      </c>
      <c r="R172" s="481"/>
      <c r="S172" s="484">
        <f t="shared" si="46"/>
        <v>1069.5999999999999</v>
      </c>
      <c r="T172" s="485"/>
      <c r="U172" s="486"/>
      <c r="V172" s="487"/>
      <c r="W172" s="486"/>
      <c r="X172" s="487"/>
      <c r="Y172" s="429"/>
      <c r="Z172" s="487"/>
      <c r="AA172" s="486"/>
      <c r="AB172" s="486"/>
      <c r="AC172" s="486"/>
      <c r="AD172" s="488" t="str">
        <f t="shared" si="39"/>
        <v/>
      </c>
      <c r="AG172" s="411"/>
    </row>
    <row r="173" spans="1:33" s="410" customFormat="1" ht="20.100000000000001" customHeight="1">
      <c r="A173" s="409">
        <v>6280</v>
      </c>
      <c r="B173" s="409">
        <v>6347</v>
      </c>
      <c r="C173" s="409">
        <v>2</v>
      </c>
      <c r="D173" s="409">
        <v>2</v>
      </c>
      <c r="E173" s="409"/>
      <c r="F173" s="409"/>
      <c r="G173" s="434">
        <f t="shared" si="40"/>
        <v>6280</v>
      </c>
      <c r="H173" s="435" t="s">
        <v>3610</v>
      </c>
      <c r="I173" s="436">
        <f t="shared" si="41"/>
        <v>6347</v>
      </c>
      <c r="J173" s="478" t="str">
        <f t="shared" si="42"/>
        <v>右侧</v>
      </c>
      <c r="K173" s="479" t="str">
        <f t="shared" si="43"/>
        <v>IV-2</v>
      </c>
      <c r="L173" s="429" t="s">
        <v>3609</v>
      </c>
      <c r="M173" s="480">
        <f t="shared" si="44"/>
        <v>67</v>
      </c>
      <c r="N173" s="481"/>
      <c r="O173" s="481"/>
      <c r="P173" s="481"/>
      <c r="Q173" s="482">
        <f t="shared" si="45"/>
        <v>10.921000000000001</v>
      </c>
      <c r="R173" s="481"/>
      <c r="S173" s="484">
        <f t="shared" si="46"/>
        <v>187.6</v>
      </c>
      <c r="T173" s="485"/>
      <c r="U173" s="486"/>
      <c r="V173" s="487"/>
      <c r="W173" s="486"/>
      <c r="X173" s="487"/>
      <c r="Y173" s="429"/>
      <c r="Z173" s="487"/>
      <c r="AA173" s="486"/>
      <c r="AB173" s="486"/>
      <c r="AC173" s="486"/>
      <c r="AD173" s="488" t="str">
        <f t="shared" si="39"/>
        <v/>
      </c>
      <c r="AG173" s="411"/>
    </row>
    <row r="174" spans="1:33" s="410" customFormat="1" ht="20.100000000000001" customHeight="1">
      <c r="A174" s="409">
        <v>6443</v>
      </c>
      <c r="B174" s="409">
        <v>6600</v>
      </c>
      <c r="C174" s="409">
        <v>3</v>
      </c>
      <c r="D174" s="409">
        <v>2</v>
      </c>
      <c r="E174" s="409">
        <v>2</v>
      </c>
      <c r="F174" s="409">
        <v>0.75</v>
      </c>
      <c r="G174" s="434">
        <f t="shared" si="40"/>
        <v>6443</v>
      </c>
      <c r="H174" s="435" t="s">
        <v>3610</v>
      </c>
      <c r="I174" s="436">
        <f t="shared" si="41"/>
        <v>6600</v>
      </c>
      <c r="J174" s="478" t="str">
        <f t="shared" si="42"/>
        <v>右侧</v>
      </c>
      <c r="K174" s="479" t="str">
        <f t="shared" si="43"/>
        <v>V</v>
      </c>
      <c r="L174" s="429" t="s">
        <v>3609</v>
      </c>
      <c r="M174" s="480">
        <f t="shared" si="44"/>
        <v>157</v>
      </c>
      <c r="N174" s="481"/>
      <c r="O174" s="481"/>
      <c r="P174" s="481"/>
      <c r="Q174" s="482">
        <f t="shared" si="45"/>
        <v>65.625999999999991</v>
      </c>
      <c r="R174" s="481"/>
      <c r="S174" s="484">
        <f t="shared" si="46"/>
        <v>157</v>
      </c>
      <c r="T174" s="485"/>
      <c r="U174" s="486"/>
      <c r="V174" s="487"/>
      <c r="W174" s="486"/>
      <c r="X174" s="487"/>
      <c r="Y174" s="429"/>
      <c r="Z174" s="487"/>
      <c r="AA174" s="486"/>
      <c r="AB174" s="486"/>
      <c r="AC174" s="486"/>
      <c r="AD174" s="488" t="str">
        <f t="shared" si="39"/>
        <v>路堑第二级平台</v>
      </c>
      <c r="AG174" s="411"/>
    </row>
    <row r="175" spans="1:33" s="410" customFormat="1" ht="20.100000000000001" customHeight="1">
      <c r="A175" s="409">
        <v>6481</v>
      </c>
      <c r="B175" s="409">
        <v>6548</v>
      </c>
      <c r="C175" s="409">
        <v>3</v>
      </c>
      <c r="D175" s="409">
        <v>2</v>
      </c>
      <c r="E175" s="409">
        <v>4</v>
      </c>
      <c r="F175" s="409">
        <v>1</v>
      </c>
      <c r="G175" s="434">
        <f t="shared" si="40"/>
        <v>6481</v>
      </c>
      <c r="H175" s="435" t="s">
        <v>3621</v>
      </c>
      <c r="I175" s="436">
        <f t="shared" si="41"/>
        <v>6548</v>
      </c>
      <c r="J175" s="478" t="str">
        <f t="shared" si="42"/>
        <v>右侧</v>
      </c>
      <c r="K175" s="479" t="str">
        <f t="shared" si="43"/>
        <v>V</v>
      </c>
      <c r="L175" s="429" t="s">
        <v>3631</v>
      </c>
      <c r="M175" s="480">
        <f t="shared" si="44"/>
        <v>67</v>
      </c>
      <c r="N175" s="481"/>
      <c r="O175" s="481"/>
      <c r="P175" s="481"/>
      <c r="Q175" s="482">
        <f t="shared" si="45"/>
        <v>29.279</v>
      </c>
      <c r="R175" s="481"/>
      <c r="S175" s="484">
        <f t="shared" si="46"/>
        <v>67</v>
      </c>
      <c r="T175" s="485"/>
      <c r="U175" s="486"/>
      <c r="V175" s="487"/>
      <c r="W175" s="486"/>
      <c r="X175" s="487"/>
      <c r="Y175" s="429"/>
      <c r="Z175" s="487"/>
      <c r="AA175" s="486"/>
      <c r="AB175" s="486"/>
      <c r="AC175" s="486"/>
      <c r="AD175" s="488" t="str">
        <f t="shared" si="39"/>
        <v>路堑第四级平台</v>
      </c>
      <c r="AG175" s="411"/>
    </row>
    <row r="176" spans="1:33" s="410" customFormat="1" ht="20.100000000000001" customHeight="1">
      <c r="A176" s="409">
        <v>8545</v>
      </c>
      <c r="B176" s="409">
        <v>8620</v>
      </c>
      <c r="C176" s="409">
        <v>3</v>
      </c>
      <c r="D176" s="409">
        <v>2</v>
      </c>
      <c r="E176" s="409">
        <v>2</v>
      </c>
      <c r="F176" s="409">
        <v>0.75</v>
      </c>
      <c r="G176" s="434">
        <f t="shared" si="40"/>
        <v>8545</v>
      </c>
      <c r="H176" s="435" t="s">
        <v>3610</v>
      </c>
      <c r="I176" s="436">
        <f t="shared" si="41"/>
        <v>8620</v>
      </c>
      <c r="J176" s="478" t="str">
        <f t="shared" si="42"/>
        <v>右侧</v>
      </c>
      <c r="K176" s="479" t="str">
        <f t="shared" si="43"/>
        <v>V</v>
      </c>
      <c r="L176" s="429" t="s">
        <v>3609</v>
      </c>
      <c r="M176" s="480">
        <f t="shared" si="44"/>
        <v>75</v>
      </c>
      <c r="N176" s="481"/>
      <c r="O176" s="481"/>
      <c r="P176" s="481"/>
      <c r="Q176" s="482">
        <f t="shared" si="45"/>
        <v>31.349999999999998</v>
      </c>
      <c r="R176" s="481"/>
      <c r="S176" s="484">
        <f t="shared" si="46"/>
        <v>75</v>
      </c>
      <c r="T176" s="485"/>
      <c r="U176" s="486"/>
      <c r="V176" s="487"/>
      <c r="W176" s="486"/>
      <c r="X176" s="487"/>
      <c r="Y176" s="429"/>
      <c r="Z176" s="487"/>
      <c r="AA176" s="486"/>
      <c r="AB176" s="486"/>
      <c r="AC176" s="486"/>
      <c r="AD176" s="488" t="str">
        <f t="shared" si="39"/>
        <v>路堑第二级平台</v>
      </c>
      <c r="AG176" s="411"/>
    </row>
    <row r="177" spans="1:33" s="410" customFormat="1" ht="20.100000000000001" customHeight="1">
      <c r="A177" s="409">
        <v>8817</v>
      </c>
      <c r="B177" s="409">
        <v>8851</v>
      </c>
      <c r="C177" s="409">
        <v>3</v>
      </c>
      <c r="D177" s="409">
        <v>2</v>
      </c>
      <c r="E177" s="409">
        <v>2</v>
      </c>
      <c r="F177" s="409">
        <v>1</v>
      </c>
      <c r="G177" s="434">
        <f t="shared" si="40"/>
        <v>8817</v>
      </c>
      <c r="H177" s="435" t="s">
        <v>3610</v>
      </c>
      <c r="I177" s="436">
        <f t="shared" si="41"/>
        <v>8851</v>
      </c>
      <c r="J177" s="478" t="str">
        <f t="shared" si="42"/>
        <v>右侧</v>
      </c>
      <c r="K177" s="479" t="str">
        <f t="shared" si="43"/>
        <v>V</v>
      </c>
      <c r="L177" s="429" t="s">
        <v>3609</v>
      </c>
      <c r="M177" s="480">
        <f t="shared" si="44"/>
        <v>34</v>
      </c>
      <c r="N177" s="481"/>
      <c r="O177" s="481"/>
      <c r="P177" s="481"/>
      <c r="Q177" s="482">
        <f t="shared" si="45"/>
        <v>14.858000000000001</v>
      </c>
      <c r="R177" s="481"/>
      <c r="S177" s="484">
        <f t="shared" si="46"/>
        <v>34</v>
      </c>
      <c r="T177" s="485"/>
      <c r="U177" s="486"/>
      <c r="V177" s="487"/>
      <c r="W177" s="486"/>
      <c r="X177" s="487"/>
      <c r="Y177" s="429"/>
      <c r="Z177" s="487"/>
      <c r="AA177" s="486"/>
      <c r="AB177" s="486"/>
      <c r="AC177" s="486"/>
      <c r="AD177" s="488" t="str">
        <f t="shared" si="39"/>
        <v>路堑第二级平台</v>
      </c>
      <c r="AG177" s="411"/>
    </row>
    <row r="178" spans="1:33" s="410" customFormat="1" ht="20.100000000000001" customHeight="1">
      <c r="A178" s="409">
        <v>9174</v>
      </c>
      <c r="B178" s="409">
        <v>9330</v>
      </c>
      <c r="C178" s="409">
        <v>3</v>
      </c>
      <c r="D178" s="409">
        <v>2</v>
      </c>
      <c r="E178" s="409">
        <v>2</v>
      </c>
      <c r="F178" s="409">
        <v>0.75</v>
      </c>
      <c r="G178" s="434">
        <f t="shared" si="40"/>
        <v>9174</v>
      </c>
      <c r="H178" s="435" t="s">
        <v>3610</v>
      </c>
      <c r="I178" s="436">
        <f t="shared" si="41"/>
        <v>9330</v>
      </c>
      <c r="J178" s="478" t="str">
        <f t="shared" si="42"/>
        <v>右侧</v>
      </c>
      <c r="K178" s="479" t="str">
        <f t="shared" si="43"/>
        <v>V</v>
      </c>
      <c r="L178" s="429" t="s">
        <v>3609</v>
      </c>
      <c r="M178" s="480">
        <f t="shared" si="44"/>
        <v>156</v>
      </c>
      <c r="N178" s="481"/>
      <c r="O178" s="481"/>
      <c r="P178" s="481"/>
      <c r="Q178" s="482">
        <f t="shared" si="45"/>
        <v>65.207999999999998</v>
      </c>
      <c r="R178" s="481"/>
      <c r="S178" s="484">
        <f t="shared" si="46"/>
        <v>156</v>
      </c>
      <c r="T178" s="485"/>
      <c r="U178" s="486"/>
      <c r="V178" s="487"/>
      <c r="W178" s="486"/>
      <c r="X178" s="487"/>
      <c r="Y178" s="429"/>
      <c r="Z178" s="487"/>
      <c r="AA178" s="486"/>
      <c r="AB178" s="486"/>
      <c r="AC178" s="486"/>
      <c r="AD178" s="488" t="str">
        <f t="shared" si="39"/>
        <v>路堑第二级平台</v>
      </c>
      <c r="AG178" s="411"/>
    </row>
    <row r="179" spans="1:33" s="410" customFormat="1" ht="20.100000000000001" customHeight="1">
      <c r="A179" s="409">
        <v>14335</v>
      </c>
      <c r="B179" s="409">
        <v>14704</v>
      </c>
      <c r="C179" s="409">
        <v>4</v>
      </c>
      <c r="D179" s="409">
        <v>2</v>
      </c>
      <c r="E179" s="409"/>
      <c r="F179" s="409"/>
      <c r="G179" s="434">
        <f t="shared" si="40"/>
        <v>14335</v>
      </c>
      <c r="H179" s="435" t="s">
        <v>3610</v>
      </c>
      <c r="I179" s="436">
        <f t="shared" si="41"/>
        <v>14704</v>
      </c>
      <c r="J179" s="478" t="str">
        <f t="shared" si="42"/>
        <v>右侧</v>
      </c>
      <c r="K179" s="479" t="str">
        <f t="shared" si="43"/>
        <v>VI-1</v>
      </c>
      <c r="L179" s="429" t="s">
        <v>3609</v>
      </c>
      <c r="M179" s="480">
        <f t="shared" si="44"/>
        <v>369</v>
      </c>
      <c r="N179" s="481"/>
      <c r="O179" s="481"/>
      <c r="P179" s="481"/>
      <c r="Q179" s="482">
        <f t="shared" si="45"/>
        <v>147.6</v>
      </c>
      <c r="R179" s="481"/>
      <c r="S179" s="484" t="str">
        <f t="shared" si="46"/>
        <v/>
      </c>
      <c r="T179" s="485"/>
      <c r="U179" s="486"/>
      <c r="V179" s="487"/>
      <c r="W179" s="486"/>
      <c r="X179" s="487"/>
      <c r="Y179" s="429"/>
      <c r="Z179" s="487"/>
      <c r="AA179" s="486"/>
      <c r="AB179" s="486"/>
      <c r="AC179" s="486"/>
      <c r="AD179" s="488" t="str">
        <f t="shared" si="39"/>
        <v/>
      </c>
      <c r="AG179" s="411"/>
    </row>
    <row r="180" spans="1:33" s="410" customFormat="1" ht="20.100000000000001" customHeight="1">
      <c r="A180" s="409">
        <v>14704</v>
      </c>
      <c r="B180" s="409">
        <v>14776</v>
      </c>
      <c r="C180" s="409">
        <v>3</v>
      </c>
      <c r="D180" s="409">
        <v>2</v>
      </c>
      <c r="E180" s="409">
        <v>2</v>
      </c>
      <c r="F180" s="409">
        <v>1</v>
      </c>
      <c r="G180" s="434">
        <f t="shared" si="40"/>
        <v>14704</v>
      </c>
      <c r="H180" s="435" t="s">
        <v>3610</v>
      </c>
      <c r="I180" s="436">
        <f t="shared" si="41"/>
        <v>14776</v>
      </c>
      <c r="J180" s="478" t="str">
        <f t="shared" si="42"/>
        <v>右侧</v>
      </c>
      <c r="K180" s="479" t="str">
        <f t="shared" si="43"/>
        <v>V</v>
      </c>
      <c r="L180" s="429" t="s">
        <v>3609</v>
      </c>
      <c r="M180" s="480">
        <f t="shared" si="44"/>
        <v>72</v>
      </c>
      <c r="N180" s="481"/>
      <c r="O180" s="481"/>
      <c r="P180" s="481"/>
      <c r="Q180" s="482">
        <f t="shared" si="45"/>
        <v>31.463999999999999</v>
      </c>
      <c r="R180" s="481"/>
      <c r="S180" s="484">
        <f t="shared" si="46"/>
        <v>72</v>
      </c>
      <c r="T180" s="485"/>
      <c r="U180" s="486"/>
      <c r="V180" s="487"/>
      <c r="W180" s="486"/>
      <c r="X180" s="487"/>
      <c r="Y180" s="429"/>
      <c r="Z180" s="487"/>
      <c r="AA180" s="486"/>
      <c r="AB180" s="486"/>
      <c r="AC180" s="486"/>
      <c r="AD180" s="488" t="str">
        <f t="shared" si="39"/>
        <v>路堑第二级平台</v>
      </c>
      <c r="AG180" s="411"/>
    </row>
    <row r="181" spans="1:33" s="410" customFormat="1" ht="20.100000000000001" customHeight="1">
      <c r="A181" s="409">
        <v>19094</v>
      </c>
      <c r="B181" s="409">
        <v>19119</v>
      </c>
      <c r="C181" s="409">
        <v>3</v>
      </c>
      <c r="D181" s="409">
        <v>2</v>
      </c>
      <c r="E181" s="409">
        <v>2</v>
      </c>
      <c r="F181" s="409">
        <v>1</v>
      </c>
      <c r="G181" s="434">
        <f t="shared" si="40"/>
        <v>19094</v>
      </c>
      <c r="H181" s="435" t="s">
        <v>3610</v>
      </c>
      <c r="I181" s="436">
        <f t="shared" si="41"/>
        <v>19119</v>
      </c>
      <c r="J181" s="478" t="str">
        <f t="shared" si="42"/>
        <v>右侧</v>
      </c>
      <c r="K181" s="479" t="str">
        <f t="shared" si="43"/>
        <v>V</v>
      </c>
      <c r="L181" s="429" t="s">
        <v>3609</v>
      </c>
      <c r="M181" s="480">
        <f t="shared" si="44"/>
        <v>25</v>
      </c>
      <c r="N181" s="481"/>
      <c r="O181" s="481"/>
      <c r="P181" s="481"/>
      <c r="Q181" s="482">
        <f t="shared" si="45"/>
        <v>10.925000000000001</v>
      </c>
      <c r="R181" s="481"/>
      <c r="S181" s="484">
        <f t="shared" si="46"/>
        <v>25</v>
      </c>
      <c r="T181" s="485"/>
      <c r="U181" s="486"/>
      <c r="V181" s="487"/>
      <c r="W181" s="486"/>
      <c r="X181" s="487"/>
      <c r="Y181" s="429"/>
      <c r="Z181" s="487"/>
      <c r="AA181" s="486"/>
      <c r="AB181" s="486"/>
      <c r="AC181" s="486"/>
      <c r="AD181" s="488" t="str">
        <f t="shared" si="39"/>
        <v>路堑第二级平台</v>
      </c>
      <c r="AG181" s="411"/>
    </row>
    <row r="182" spans="1:33" s="410" customFormat="1" ht="20.100000000000001" customHeight="1">
      <c r="A182" s="409">
        <v>19508</v>
      </c>
      <c r="B182" s="409">
        <v>19620</v>
      </c>
      <c r="C182" s="409">
        <v>3</v>
      </c>
      <c r="D182" s="409">
        <v>2</v>
      </c>
      <c r="E182" s="409">
        <v>2</v>
      </c>
      <c r="F182" s="409">
        <v>0.75</v>
      </c>
      <c r="G182" s="434">
        <f t="shared" si="40"/>
        <v>19508</v>
      </c>
      <c r="H182" s="435" t="s">
        <v>3610</v>
      </c>
      <c r="I182" s="436">
        <f t="shared" si="41"/>
        <v>19620</v>
      </c>
      <c r="J182" s="478" t="str">
        <f t="shared" si="42"/>
        <v>右侧</v>
      </c>
      <c r="K182" s="479" t="str">
        <f t="shared" si="43"/>
        <v>V</v>
      </c>
      <c r="L182" s="429" t="s">
        <v>3609</v>
      </c>
      <c r="M182" s="480">
        <f t="shared" si="44"/>
        <v>112</v>
      </c>
      <c r="N182" s="481"/>
      <c r="O182" s="481"/>
      <c r="P182" s="481"/>
      <c r="Q182" s="482">
        <f t="shared" si="45"/>
        <v>46.815999999999995</v>
      </c>
      <c r="R182" s="481"/>
      <c r="S182" s="484">
        <f t="shared" si="46"/>
        <v>112</v>
      </c>
      <c r="T182" s="485"/>
      <c r="U182" s="486"/>
      <c r="V182" s="487"/>
      <c r="W182" s="486"/>
      <c r="X182" s="487"/>
      <c r="Y182" s="429"/>
      <c r="Z182" s="487"/>
      <c r="AA182" s="486"/>
      <c r="AB182" s="486"/>
      <c r="AC182" s="486"/>
      <c r="AD182" s="488" t="str">
        <f t="shared" si="39"/>
        <v>路堑第二级平台</v>
      </c>
      <c r="AG182" s="411"/>
    </row>
    <row r="183" spans="1:33" s="410" customFormat="1" ht="20.100000000000001" customHeight="1">
      <c r="A183" s="409">
        <v>19542</v>
      </c>
      <c r="B183" s="409">
        <v>19566</v>
      </c>
      <c r="C183" s="409">
        <v>3</v>
      </c>
      <c r="D183" s="409">
        <v>2</v>
      </c>
      <c r="E183" s="409">
        <v>4</v>
      </c>
      <c r="F183" s="409">
        <v>1</v>
      </c>
      <c r="G183" s="434">
        <f t="shared" si="40"/>
        <v>19542</v>
      </c>
      <c r="H183" s="435" t="s">
        <v>3610</v>
      </c>
      <c r="I183" s="436">
        <f t="shared" si="41"/>
        <v>19566</v>
      </c>
      <c r="J183" s="478" t="str">
        <f t="shared" si="42"/>
        <v>右侧</v>
      </c>
      <c r="K183" s="479" t="str">
        <f t="shared" si="43"/>
        <v>V</v>
      </c>
      <c r="L183" s="429" t="s">
        <v>3609</v>
      </c>
      <c r="M183" s="480">
        <f t="shared" si="44"/>
        <v>24</v>
      </c>
      <c r="N183" s="481"/>
      <c r="O183" s="481"/>
      <c r="P183" s="481"/>
      <c r="Q183" s="482">
        <f t="shared" si="45"/>
        <v>10.488</v>
      </c>
      <c r="R183" s="481"/>
      <c r="S183" s="484">
        <f t="shared" si="46"/>
        <v>24</v>
      </c>
      <c r="T183" s="485"/>
      <c r="U183" s="486"/>
      <c r="V183" s="487"/>
      <c r="W183" s="486"/>
      <c r="X183" s="487"/>
      <c r="Y183" s="429"/>
      <c r="Z183" s="487"/>
      <c r="AA183" s="486"/>
      <c r="AB183" s="486"/>
      <c r="AC183" s="486"/>
      <c r="AD183" s="488" t="str">
        <f t="shared" si="39"/>
        <v>路堑第四级平台</v>
      </c>
      <c r="AG183" s="411"/>
    </row>
    <row r="184" spans="1:33" s="410" customFormat="1" ht="20.100000000000001" customHeight="1">
      <c r="A184" s="409">
        <v>19740</v>
      </c>
      <c r="B184" s="409">
        <v>19802</v>
      </c>
      <c r="C184" s="409">
        <v>1</v>
      </c>
      <c r="D184" s="409">
        <v>2</v>
      </c>
      <c r="E184" s="409"/>
      <c r="F184" s="409"/>
      <c r="G184" s="434">
        <f t="shared" si="40"/>
        <v>19740</v>
      </c>
      <c r="H184" s="435" t="s">
        <v>3610</v>
      </c>
      <c r="I184" s="436">
        <f t="shared" si="41"/>
        <v>19802</v>
      </c>
      <c r="J184" s="478" t="str">
        <f t="shared" si="42"/>
        <v>右侧</v>
      </c>
      <c r="K184" s="479" t="str">
        <f t="shared" si="43"/>
        <v>IV-1</v>
      </c>
      <c r="L184" s="429" t="s">
        <v>3609</v>
      </c>
      <c r="M184" s="480">
        <f t="shared" si="44"/>
        <v>62</v>
      </c>
      <c r="N184" s="481"/>
      <c r="O184" s="481"/>
      <c r="P184" s="481"/>
      <c r="Q184" s="482">
        <f t="shared" si="45"/>
        <v>30.007999999999999</v>
      </c>
      <c r="R184" s="481"/>
      <c r="S184" s="484">
        <f t="shared" si="46"/>
        <v>173.6</v>
      </c>
      <c r="T184" s="485"/>
      <c r="U184" s="486"/>
      <c r="V184" s="487"/>
      <c r="W184" s="486"/>
      <c r="X184" s="487"/>
      <c r="Y184" s="429"/>
      <c r="Z184" s="487"/>
      <c r="AA184" s="486"/>
      <c r="AB184" s="486"/>
      <c r="AC184" s="486"/>
      <c r="AD184" s="488" t="str">
        <f t="shared" si="39"/>
        <v/>
      </c>
      <c r="AG184" s="411"/>
    </row>
    <row r="185" spans="1:33" s="410" customFormat="1" ht="20.100000000000001" customHeight="1">
      <c r="A185" s="409">
        <v>4788</v>
      </c>
      <c r="B185" s="409">
        <v>4837</v>
      </c>
      <c r="C185" s="409">
        <v>3</v>
      </c>
      <c r="D185" s="409">
        <v>1</v>
      </c>
      <c r="E185" s="409">
        <v>2</v>
      </c>
      <c r="F185" s="409">
        <v>1</v>
      </c>
      <c r="G185" s="444">
        <f t="shared" si="40"/>
        <v>4788</v>
      </c>
      <c r="H185" s="435" t="s">
        <v>3610</v>
      </c>
      <c r="I185" s="445">
        <f t="shared" si="41"/>
        <v>4837</v>
      </c>
      <c r="J185" s="478" t="str">
        <f t="shared" si="42"/>
        <v>左侧</v>
      </c>
      <c r="K185" s="479" t="str">
        <f t="shared" si="43"/>
        <v>V</v>
      </c>
      <c r="L185" s="429" t="s">
        <v>3609</v>
      </c>
      <c r="M185" s="480">
        <f t="shared" si="44"/>
        <v>49</v>
      </c>
      <c r="N185" s="481"/>
      <c r="O185" s="481"/>
      <c r="P185" s="481"/>
      <c r="Q185" s="482">
        <f t="shared" si="45"/>
        <v>21.413</v>
      </c>
      <c r="R185" s="481"/>
      <c r="S185" s="484">
        <f t="shared" si="46"/>
        <v>49</v>
      </c>
      <c r="T185" s="485"/>
      <c r="U185" s="486"/>
      <c r="V185" s="487"/>
      <c r="W185" s="486"/>
      <c r="X185" s="487"/>
      <c r="Y185" s="429"/>
      <c r="Z185" s="487"/>
      <c r="AA185" s="486"/>
      <c r="AB185" s="486"/>
      <c r="AC185" s="486"/>
      <c r="AD185" s="488" t="str">
        <f t="shared" si="39"/>
        <v>路堑第二级平台</v>
      </c>
      <c r="AG185" s="411"/>
    </row>
    <row r="186" spans="1:33" s="410" customFormat="1" ht="20.100000000000001" customHeight="1">
      <c r="A186" s="409">
        <v>5100</v>
      </c>
      <c r="B186" s="409">
        <v>5163.1319999999996</v>
      </c>
      <c r="C186" s="409">
        <v>2</v>
      </c>
      <c r="D186" s="409">
        <v>1</v>
      </c>
      <c r="E186" s="409"/>
      <c r="F186" s="409"/>
      <c r="G186" s="444">
        <f t="shared" si="40"/>
        <v>5100</v>
      </c>
      <c r="H186" s="435" t="s">
        <v>3610</v>
      </c>
      <c r="I186" s="445">
        <f t="shared" si="41"/>
        <v>5163.1319999999996</v>
      </c>
      <c r="J186" s="478" t="str">
        <f t="shared" si="42"/>
        <v>左侧</v>
      </c>
      <c r="K186" s="479" t="str">
        <f t="shared" si="43"/>
        <v>IV-2</v>
      </c>
      <c r="L186" s="429" t="s">
        <v>3609</v>
      </c>
      <c r="M186" s="480">
        <f t="shared" si="44"/>
        <v>63.131999999999607</v>
      </c>
      <c r="N186" s="481"/>
      <c r="O186" s="481"/>
      <c r="P186" s="481"/>
      <c r="Q186" s="482">
        <f t="shared" si="45"/>
        <v>10.290515999999936</v>
      </c>
      <c r="R186" s="481"/>
      <c r="S186" s="484">
        <f t="shared" si="46"/>
        <v>176.76959999999889</v>
      </c>
      <c r="T186" s="485"/>
      <c r="U186" s="486"/>
      <c r="V186" s="487"/>
      <c r="W186" s="486"/>
      <c r="X186" s="487"/>
      <c r="Y186" s="429"/>
      <c r="Z186" s="487"/>
      <c r="AA186" s="486"/>
      <c r="AB186" s="486"/>
      <c r="AC186" s="486"/>
      <c r="AD186" s="488" t="str">
        <f t="shared" si="39"/>
        <v/>
      </c>
      <c r="AG186" s="411"/>
    </row>
    <row r="187" spans="1:33" s="410" customFormat="1" ht="20.100000000000001" customHeight="1">
      <c r="A187" s="409">
        <v>14215</v>
      </c>
      <c r="B187" s="409">
        <v>14346</v>
      </c>
      <c r="C187" s="409">
        <v>2</v>
      </c>
      <c r="D187" s="409">
        <v>1</v>
      </c>
      <c r="E187" s="409"/>
      <c r="F187" s="409"/>
      <c r="G187" s="444">
        <f t="shared" si="40"/>
        <v>14215</v>
      </c>
      <c r="H187" s="435" t="s">
        <v>3610</v>
      </c>
      <c r="I187" s="445">
        <f t="shared" si="41"/>
        <v>14346</v>
      </c>
      <c r="J187" s="478" t="str">
        <f t="shared" si="42"/>
        <v>左侧</v>
      </c>
      <c r="K187" s="479" t="str">
        <f t="shared" si="43"/>
        <v>IV-2</v>
      </c>
      <c r="L187" s="429" t="s">
        <v>3609</v>
      </c>
      <c r="M187" s="480">
        <f t="shared" si="44"/>
        <v>131</v>
      </c>
      <c r="N187" s="481"/>
      <c r="O187" s="481"/>
      <c r="P187" s="481"/>
      <c r="Q187" s="482">
        <f t="shared" si="45"/>
        <v>21.353000000000002</v>
      </c>
      <c r="R187" s="481"/>
      <c r="S187" s="484">
        <f t="shared" si="46"/>
        <v>366.79999999999995</v>
      </c>
      <c r="T187" s="485"/>
      <c r="U187" s="486"/>
      <c r="V187" s="487"/>
      <c r="W187" s="486"/>
      <c r="X187" s="487"/>
      <c r="Y187" s="429"/>
      <c r="Z187" s="487"/>
      <c r="AA187" s="486"/>
      <c r="AB187" s="486"/>
      <c r="AC187" s="486"/>
      <c r="AD187" s="488" t="str">
        <f t="shared" si="39"/>
        <v/>
      </c>
      <c r="AG187" s="411"/>
    </row>
    <row r="188" spans="1:33" s="459" customFormat="1" ht="20.100000000000001" customHeight="1">
      <c r="A188" s="453"/>
      <c r="B188" s="453"/>
      <c r="C188" s="453"/>
      <c r="D188" s="453"/>
      <c r="E188" s="453"/>
      <c r="F188" s="453"/>
      <c r="G188" s="937" t="s">
        <v>3632</v>
      </c>
      <c r="H188" s="938"/>
      <c r="I188" s="939"/>
      <c r="J188" s="489"/>
      <c r="K188" s="455"/>
      <c r="L188" s="428" t="s">
        <v>3609</v>
      </c>
      <c r="M188" s="456">
        <f t="shared" ref="M188:Z188" si="47">SUM(M154:M187)</f>
        <v>3658.1319999999996</v>
      </c>
      <c r="N188" s="456">
        <f t="shared" si="47"/>
        <v>0</v>
      </c>
      <c r="O188" s="456">
        <f t="shared" si="47"/>
        <v>0</v>
      </c>
      <c r="P188" s="456">
        <f t="shared" si="47"/>
        <v>0</v>
      </c>
      <c r="Q188" s="457">
        <f t="shared" si="47"/>
        <v>1183.7925160000002</v>
      </c>
      <c r="R188" s="456">
        <f t="shared" si="47"/>
        <v>0</v>
      </c>
      <c r="S188" s="456">
        <f t="shared" si="47"/>
        <v>5953.3695999999991</v>
      </c>
      <c r="T188" s="456">
        <f t="shared" si="47"/>
        <v>0</v>
      </c>
      <c r="U188" s="456">
        <f t="shared" si="47"/>
        <v>0</v>
      </c>
      <c r="V188" s="456">
        <f t="shared" si="47"/>
        <v>0</v>
      </c>
      <c r="W188" s="456">
        <f t="shared" si="47"/>
        <v>0</v>
      </c>
      <c r="X188" s="456">
        <f t="shared" si="47"/>
        <v>0</v>
      </c>
      <c r="Y188" s="456">
        <f t="shared" si="47"/>
        <v>0</v>
      </c>
      <c r="Z188" s="456">
        <f t="shared" si="47"/>
        <v>0</v>
      </c>
      <c r="AA188" s="456"/>
      <c r="AB188" s="456">
        <f>SUM(AB157:AB187)</f>
        <v>0</v>
      </c>
      <c r="AC188" s="456">
        <f>SUM(AC157:AC187)</f>
        <v>0</v>
      </c>
      <c r="AD188" s="458"/>
      <c r="AG188" s="490"/>
    </row>
    <row r="189" spans="1:33" s="410" customFormat="1" ht="20.100000000000001" customHeight="1">
      <c r="A189" s="491"/>
      <c r="B189" s="492" t="s">
        <v>3633</v>
      </c>
      <c r="C189" s="492" t="s">
        <v>3634</v>
      </c>
      <c r="D189" s="492" t="s">
        <v>3626</v>
      </c>
      <c r="E189" s="492" t="s">
        <v>3635</v>
      </c>
      <c r="F189" s="409" t="s">
        <v>3578</v>
      </c>
      <c r="G189" s="493"/>
      <c r="H189" s="494"/>
      <c r="I189" s="495"/>
      <c r="J189" s="495"/>
      <c r="K189" s="496" t="s">
        <v>3636</v>
      </c>
      <c r="L189" s="429"/>
      <c r="M189" s="439"/>
      <c r="N189" s="441"/>
      <c r="O189" s="441"/>
      <c r="P189" s="441"/>
      <c r="Q189" s="441"/>
      <c r="R189" s="441"/>
      <c r="S189" s="441"/>
      <c r="T189" s="442"/>
      <c r="U189" s="442"/>
      <c r="V189" s="429"/>
      <c r="W189" s="429"/>
      <c r="X189" s="429"/>
      <c r="Y189" s="442"/>
      <c r="Z189" s="442"/>
      <c r="AA189" s="442"/>
      <c r="AB189" s="442"/>
      <c r="AC189" s="442"/>
      <c r="AD189" s="433"/>
      <c r="AG189" s="411"/>
    </row>
    <row r="190" spans="1:33" s="410" customFormat="1" ht="20.100000000000001" customHeight="1">
      <c r="A190" s="497"/>
      <c r="B190" s="498">
        <v>1780</v>
      </c>
      <c r="C190" s="498"/>
      <c r="D190" s="498">
        <v>2</v>
      </c>
      <c r="E190" s="498">
        <v>1</v>
      </c>
      <c r="F190" s="499">
        <f>11.5*(1+2^2)^0.5/2</f>
        <v>12.857390870623792</v>
      </c>
      <c r="G190" s="931" t="str">
        <f>IF(D190=1,TEXT(B190,"!K0+000")&amp;"～"&amp;TEXT(C190,"!K0+000"),IF(OR(D190=2,D190=3),TEXT(B190,"!K0+000"),""))</f>
        <v>K1+780</v>
      </c>
      <c r="H190" s="932"/>
      <c r="I190" s="933"/>
      <c r="J190" s="500" t="str">
        <f t="shared" ref="J190:J221" si="48">IF(E190=1,"左侧",IF(E190=2,"右侧",""))</f>
        <v>左侧</v>
      </c>
      <c r="K190" s="501" t="str">
        <f>IF($D190=1,"I型",IF($D190=2,"II型",IF($D190=3,"III型","")))</f>
        <v>II型</v>
      </c>
      <c r="L190" s="429" t="s">
        <v>3609</v>
      </c>
      <c r="M190" s="502">
        <f>F190</f>
        <v>12.857390870623792</v>
      </c>
      <c r="N190" s="441"/>
      <c r="O190" s="501" t="str">
        <f>IF($D190=1,"",IF($D190=2,"",IF($D190=3,0.04,"")))</f>
        <v/>
      </c>
      <c r="P190" s="501"/>
      <c r="Q190" s="503">
        <f>IF($D190=1,8.16+6.6+M190*0.57+M190/2.83*0.43,IF($D190=2,M190/2.5*0.43+M190*0.6+2.36,IF($D190=3,M190/2.5*0.43+M190*0.79+0.54,"")))</f>
        <v>12.285905752121566</v>
      </c>
      <c r="R190" s="441"/>
      <c r="S190" s="441"/>
      <c r="T190" s="442"/>
      <c r="U190" s="442"/>
      <c r="V190" s="429"/>
      <c r="W190" s="429"/>
      <c r="X190" s="442"/>
      <c r="Y190" s="504" t="str">
        <f>IF($D190=1,"",IF($D190=2,"",IF($D190=3,4.81,"")))</f>
        <v/>
      </c>
      <c r="Z190" s="442"/>
      <c r="AA190" s="505">
        <f>(INT(M190/7.5)+1)*0.63</f>
        <v>1.26</v>
      </c>
      <c r="AB190" s="506"/>
      <c r="AC190" s="506"/>
      <c r="AD190" s="433"/>
      <c r="AG190" s="411"/>
    </row>
    <row r="191" spans="1:33" s="410" customFormat="1" ht="20.100000000000001" customHeight="1">
      <c r="A191" s="409"/>
      <c r="B191" s="409">
        <v>2000</v>
      </c>
      <c r="C191" s="409"/>
      <c r="D191" s="409">
        <v>3</v>
      </c>
      <c r="E191" s="409">
        <v>1</v>
      </c>
      <c r="F191" s="409">
        <f t="shared" ref="F191:F208" si="49">14.14+12.5+1.5</f>
        <v>28.14</v>
      </c>
      <c r="G191" s="931" t="str">
        <f t="shared" ref="G191:G220" si="50">IF(D191=1,TEXT(B191,"!K0+000")&amp;"～"&amp;TEXT(C191,"!K0+000"),IF(OR(D191=2,D191=3),TEXT(B191,"!K0+000"),""))</f>
        <v>K2+000</v>
      </c>
      <c r="H191" s="932"/>
      <c r="I191" s="933"/>
      <c r="J191" s="500" t="str">
        <f t="shared" si="48"/>
        <v>左侧</v>
      </c>
      <c r="K191" s="501" t="str">
        <f t="shared" ref="K191:K221" si="51">IF($D191=1,"I型",IF($D191=2,"II型",IF($D191=3,"III型","")))</f>
        <v>III型</v>
      </c>
      <c r="L191" s="429" t="s">
        <v>3609</v>
      </c>
      <c r="M191" s="502">
        <f t="shared" ref="M191:M221" si="52">F191</f>
        <v>28.14</v>
      </c>
      <c r="N191" s="441"/>
      <c r="O191" s="501">
        <f t="shared" ref="O191:O221" si="53">IF($D191=1,"",IF($D191=2,"",IF($D191=3,0.04,"")))</f>
        <v>0.04</v>
      </c>
      <c r="P191" s="501"/>
      <c r="Q191" s="503">
        <f t="shared" ref="Q191:Q221" si="54">IF($D191=1,8.16+6.6+M191*0.57+M191/2.83*0.43,IF($D191=2,M191/2.5*0.43+M191*0.6+2.36,IF($D191=3,M191/2.5*0.43+M191*0.79+0.54,"")))</f>
        <v>27.610680000000002</v>
      </c>
      <c r="R191" s="441"/>
      <c r="S191" s="441"/>
      <c r="T191" s="442"/>
      <c r="U191" s="442"/>
      <c r="V191" s="429"/>
      <c r="W191" s="429"/>
      <c r="X191" s="442"/>
      <c r="Y191" s="504">
        <f t="shared" ref="Y191:Y221" si="55">IF($D191=1,"",IF($D191=2,"",IF($D191=3,4.81,"")))</f>
        <v>4.8099999999999996</v>
      </c>
      <c r="Z191" s="442"/>
      <c r="AA191" s="505">
        <f t="shared" ref="AA191:AA221" si="56">(INT(M191/7.5)+1)*0.63</f>
        <v>2.52</v>
      </c>
      <c r="AB191" s="506"/>
      <c r="AC191" s="506"/>
      <c r="AD191" s="433"/>
      <c r="AG191" s="411"/>
    </row>
    <row r="192" spans="1:33" s="410" customFormat="1" ht="20.100000000000001" customHeight="1">
      <c r="A192" s="409"/>
      <c r="B192" s="409">
        <v>2153</v>
      </c>
      <c r="C192" s="409"/>
      <c r="D192" s="409">
        <v>3</v>
      </c>
      <c r="E192" s="409">
        <v>1</v>
      </c>
      <c r="F192" s="409">
        <f>12.5+12.5+1.5</f>
        <v>26.5</v>
      </c>
      <c r="G192" s="931" t="str">
        <f t="shared" si="50"/>
        <v>K2+153</v>
      </c>
      <c r="H192" s="932"/>
      <c r="I192" s="933"/>
      <c r="J192" s="500" t="str">
        <f t="shared" si="48"/>
        <v>左侧</v>
      </c>
      <c r="K192" s="501" t="str">
        <f t="shared" si="51"/>
        <v>III型</v>
      </c>
      <c r="L192" s="429" t="s">
        <v>3609</v>
      </c>
      <c r="M192" s="502">
        <f t="shared" si="52"/>
        <v>26.5</v>
      </c>
      <c r="N192" s="441"/>
      <c r="O192" s="501">
        <f t="shared" si="53"/>
        <v>0.04</v>
      </c>
      <c r="P192" s="501"/>
      <c r="Q192" s="503">
        <f t="shared" si="54"/>
        <v>26.033000000000001</v>
      </c>
      <c r="R192" s="441"/>
      <c r="S192" s="441"/>
      <c r="T192" s="442"/>
      <c r="U192" s="442"/>
      <c r="V192" s="429"/>
      <c r="W192" s="429"/>
      <c r="X192" s="442"/>
      <c r="Y192" s="504">
        <f t="shared" si="55"/>
        <v>4.8099999999999996</v>
      </c>
      <c r="Z192" s="442"/>
      <c r="AA192" s="505">
        <f t="shared" si="56"/>
        <v>2.52</v>
      </c>
      <c r="AB192" s="506"/>
      <c r="AC192" s="506"/>
      <c r="AD192" s="433"/>
      <c r="AG192" s="411"/>
    </row>
    <row r="193" spans="1:33" s="410" customFormat="1" ht="20.100000000000001" customHeight="1">
      <c r="A193" s="409"/>
      <c r="B193" s="409">
        <v>6530</v>
      </c>
      <c r="C193" s="409"/>
      <c r="D193" s="409">
        <v>2</v>
      </c>
      <c r="E193" s="409">
        <v>1</v>
      </c>
      <c r="F193" s="409">
        <f t="shared" si="49"/>
        <v>28.14</v>
      </c>
      <c r="G193" s="931" t="str">
        <f t="shared" si="50"/>
        <v>K6+530</v>
      </c>
      <c r="H193" s="932"/>
      <c r="I193" s="933"/>
      <c r="J193" s="500" t="str">
        <f t="shared" si="48"/>
        <v>左侧</v>
      </c>
      <c r="K193" s="501" t="str">
        <f t="shared" si="51"/>
        <v>II型</v>
      </c>
      <c r="L193" s="429" t="s">
        <v>3631</v>
      </c>
      <c r="M193" s="502">
        <f t="shared" si="52"/>
        <v>28.14</v>
      </c>
      <c r="N193" s="441"/>
      <c r="O193" s="501" t="str">
        <f t="shared" si="53"/>
        <v/>
      </c>
      <c r="P193" s="501"/>
      <c r="Q193" s="503">
        <f t="shared" si="54"/>
        <v>24.08408</v>
      </c>
      <c r="R193" s="441"/>
      <c r="S193" s="441"/>
      <c r="T193" s="442"/>
      <c r="U193" s="442"/>
      <c r="V193" s="429"/>
      <c r="W193" s="429"/>
      <c r="X193" s="442"/>
      <c r="Y193" s="504" t="str">
        <f t="shared" si="55"/>
        <v/>
      </c>
      <c r="Z193" s="442"/>
      <c r="AA193" s="505">
        <f t="shared" si="56"/>
        <v>2.52</v>
      </c>
      <c r="AB193" s="506"/>
      <c r="AC193" s="506"/>
      <c r="AD193" s="433"/>
      <c r="AG193" s="411"/>
    </row>
    <row r="194" spans="1:33" s="410" customFormat="1" ht="20.100000000000001" customHeight="1">
      <c r="A194" s="409"/>
      <c r="B194" s="409">
        <v>9158</v>
      </c>
      <c r="C194" s="409"/>
      <c r="D194" s="409">
        <v>3</v>
      </c>
      <c r="E194" s="409">
        <v>1</v>
      </c>
      <c r="F194" s="409">
        <f>12.5+12.5+1.5</f>
        <v>26.5</v>
      </c>
      <c r="G194" s="931" t="str">
        <f t="shared" si="50"/>
        <v>K9+158</v>
      </c>
      <c r="H194" s="932"/>
      <c r="I194" s="933"/>
      <c r="J194" s="500" t="str">
        <f t="shared" si="48"/>
        <v>左侧</v>
      </c>
      <c r="K194" s="501" t="str">
        <f t="shared" si="51"/>
        <v>III型</v>
      </c>
      <c r="L194" s="429" t="s">
        <v>3609</v>
      </c>
      <c r="M194" s="502">
        <f t="shared" si="52"/>
        <v>26.5</v>
      </c>
      <c r="N194" s="441"/>
      <c r="O194" s="501">
        <f t="shared" si="53"/>
        <v>0.04</v>
      </c>
      <c r="P194" s="501"/>
      <c r="Q194" s="503">
        <f t="shared" si="54"/>
        <v>26.033000000000001</v>
      </c>
      <c r="R194" s="441"/>
      <c r="S194" s="441"/>
      <c r="T194" s="442"/>
      <c r="U194" s="442"/>
      <c r="V194" s="429"/>
      <c r="W194" s="429"/>
      <c r="X194" s="442"/>
      <c r="Y194" s="504">
        <f t="shared" si="55"/>
        <v>4.8099999999999996</v>
      </c>
      <c r="Z194" s="442"/>
      <c r="AA194" s="505">
        <f t="shared" si="56"/>
        <v>2.52</v>
      </c>
      <c r="AB194" s="506"/>
      <c r="AC194" s="506"/>
      <c r="AD194" s="433"/>
      <c r="AG194" s="411"/>
    </row>
    <row r="195" spans="1:33" s="410" customFormat="1" ht="20.25" customHeight="1">
      <c r="A195" s="409"/>
      <c r="B195" s="409">
        <v>9210</v>
      </c>
      <c r="C195" s="409"/>
      <c r="D195" s="409">
        <v>2</v>
      </c>
      <c r="E195" s="409">
        <v>1</v>
      </c>
      <c r="F195" s="409">
        <f>12.5</f>
        <v>12.5</v>
      </c>
      <c r="G195" s="931" t="str">
        <f t="shared" si="50"/>
        <v>K9+210</v>
      </c>
      <c r="H195" s="932"/>
      <c r="I195" s="933"/>
      <c r="J195" s="500" t="str">
        <f t="shared" si="48"/>
        <v>左侧</v>
      </c>
      <c r="K195" s="501" t="str">
        <f t="shared" si="51"/>
        <v>II型</v>
      </c>
      <c r="L195" s="429" t="s">
        <v>3609</v>
      </c>
      <c r="M195" s="502">
        <f t="shared" si="52"/>
        <v>12.5</v>
      </c>
      <c r="N195" s="441"/>
      <c r="O195" s="501" t="str">
        <f t="shared" si="53"/>
        <v/>
      </c>
      <c r="P195" s="501"/>
      <c r="Q195" s="503">
        <f t="shared" si="54"/>
        <v>12.01</v>
      </c>
      <c r="R195" s="441"/>
      <c r="S195" s="441"/>
      <c r="T195" s="442"/>
      <c r="U195" s="442"/>
      <c r="V195" s="429"/>
      <c r="W195" s="429"/>
      <c r="X195" s="442"/>
      <c r="Y195" s="504" t="str">
        <f t="shared" si="55"/>
        <v/>
      </c>
      <c r="Z195" s="442"/>
      <c r="AA195" s="505">
        <f t="shared" si="56"/>
        <v>1.26</v>
      </c>
      <c r="AB195" s="506"/>
      <c r="AC195" s="506"/>
      <c r="AD195" s="433"/>
      <c r="AG195" s="411"/>
    </row>
    <row r="196" spans="1:33" s="410" customFormat="1" ht="20.25" customHeight="1">
      <c r="A196" s="409"/>
      <c r="B196" s="409">
        <v>9247</v>
      </c>
      <c r="C196" s="409"/>
      <c r="D196" s="409">
        <v>2</v>
      </c>
      <c r="E196" s="409">
        <v>1</v>
      </c>
      <c r="F196" s="409">
        <f>14.14+14.14+1.5</f>
        <v>29.78</v>
      </c>
      <c r="G196" s="931" t="str">
        <f t="shared" si="50"/>
        <v>K9+247</v>
      </c>
      <c r="H196" s="932"/>
      <c r="I196" s="933"/>
      <c r="J196" s="500" t="str">
        <f t="shared" si="48"/>
        <v>左侧</v>
      </c>
      <c r="K196" s="501" t="str">
        <f t="shared" si="51"/>
        <v>II型</v>
      </c>
      <c r="L196" s="429" t="s">
        <v>3609</v>
      </c>
      <c r="M196" s="502">
        <f t="shared" si="52"/>
        <v>29.78</v>
      </c>
      <c r="N196" s="441"/>
      <c r="O196" s="501" t="str">
        <f t="shared" si="53"/>
        <v/>
      </c>
      <c r="P196" s="501"/>
      <c r="Q196" s="503">
        <f t="shared" si="54"/>
        <v>25.350159999999999</v>
      </c>
      <c r="R196" s="441"/>
      <c r="S196" s="441"/>
      <c r="T196" s="442"/>
      <c r="U196" s="442"/>
      <c r="V196" s="429"/>
      <c r="W196" s="429"/>
      <c r="X196" s="442"/>
      <c r="Y196" s="504" t="str">
        <f t="shared" si="55"/>
        <v/>
      </c>
      <c r="Z196" s="442"/>
      <c r="AA196" s="505">
        <f t="shared" si="56"/>
        <v>2.52</v>
      </c>
      <c r="AB196" s="506"/>
      <c r="AC196" s="506"/>
      <c r="AD196" s="433"/>
      <c r="AG196" s="411"/>
    </row>
    <row r="197" spans="1:33" s="410" customFormat="1" ht="20.100000000000001" customHeight="1">
      <c r="A197" s="409"/>
      <c r="B197" s="409">
        <v>9308</v>
      </c>
      <c r="C197" s="409"/>
      <c r="D197" s="409">
        <v>2</v>
      </c>
      <c r="E197" s="409">
        <v>1</v>
      </c>
      <c r="F197" s="409">
        <f t="shared" si="49"/>
        <v>28.14</v>
      </c>
      <c r="G197" s="931" t="str">
        <f t="shared" si="50"/>
        <v>K9+308</v>
      </c>
      <c r="H197" s="932"/>
      <c r="I197" s="933"/>
      <c r="J197" s="500" t="str">
        <f t="shared" si="48"/>
        <v>左侧</v>
      </c>
      <c r="K197" s="501" t="str">
        <f t="shared" si="51"/>
        <v>II型</v>
      </c>
      <c r="L197" s="429" t="s">
        <v>3631</v>
      </c>
      <c r="M197" s="502">
        <f t="shared" si="52"/>
        <v>28.14</v>
      </c>
      <c r="N197" s="441"/>
      <c r="O197" s="501" t="str">
        <f t="shared" si="53"/>
        <v/>
      </c>
      <c r="P197" s="501"/>
      <c r="Q197" s="503">
        <f t="shared" si="54"/>
        <v>24.08408</v>
      </c>
      <c r="R197" s="441"/>
      <c r="S197" s="441"/>
      <c r="T197" s="442"/>
      <c r="U197" s="442"/>
      <c r="V197" s="429"/>
      <c r="W197" s="429"/>
      <c r="X197" s="442"/>
      <c r="Y197" s="504" t="str">
        <f t="shared" si="55"/>
        <v/>
      </c>
      <c r="Z197" s="442"/>
      <c r="AA197" s="505">
        <f t="shared" si="56"/>
        <v>2.52</v>
      </c>
      <c r="AB197" s="506"/>
      <c r="AC197" s="506"/>
      <c r="AD197" s="433"/>
      <c r="AG197" s="411"/>
    </row>
    <row r="198" spans="1:33" s="410" customFormat="1" ht="20.100000000000001" customHeight="1">
      <c r="A198" s="409"/>
      <c r="B198" s="409">
        <v>9292</v>
      </c>
      <c r="C198" s="409"/>
      <c r="D198" s="409">
        <v>2</v>
      </c>
      <c r="E198" s="409">
        <v>1</v>
      </c>
      <c r="F198" s="409">
        <f t="shared" si="49"/>
        <v>28.14</v>
      </c>
      <c r="G198" s="931" t="str">
        <f t="shared" si="50"/>
        <v>K9+292</v>
      </c>
      <c r="H198" s="932"/>
      <c r="I198" s="933"/>
      <c r="J198" s="500" t="str">
        <f t="shared" si="48"/>
        <v>左侧</v>
      </c>
      <c r="K198" s="501" t="str">
        <f t="shared" si="51"/>
        <v>II型</v>
      </c>
      <c r="L198" s="429" t="s">
        <v>3609</v>
      </c>
      <c r="M198" s="502">
        <f t="shared" si="52"/>
        <v>28.14</v>
      </c>
      <c r="N198" s="441"/>
      <c r="O198" s="501" t="str">
        <f t="shared" si="53"/>
        <v/>
      </c>
      <c r="P198" s="501"/>
      <c r="Q198" s="503">
        <f t="shared" si="54"/>
        <v>24.08408</v>
      </c>
      <c r="R198" s="441"/>
      <c r="S198" s="441"/>
      <c r="T198" s="442"/>
      <c r="U198" s="442"/>
      <c r="V198" s="429"/>
      <c r="W198" s="429"/>
      <c r="X198" s="442"/>
      <c r="Y198" s="504" t="str">
        <f t="shared" si="55"/>
        <v/>
      </c>
      <c r="Z198" s="442"/>
      <c r="AA198" s="505">
        <f t="shared" si="56"/>
        <v>2.52</v>
      </c>
      <c r="AB198" s="506"/>
      <c r="AC198" s="506"/>
      <c r="AD198" s="433"/>
      <c r="AG198" s="411"/>
    </row>
    <row r="199" spans="1:33" s="410" customFormat="1" ht="20.25" customHeight="1">
      <c r="A199" s="409"/>
      <c r="B199" s="409">
        <v>9316</v>
      </c>
      <c r="C199" s="409"/>
      <c r="D199" s="409">
        <v>2</v>
      </c>
      <c r="E199" s="409">
        <v>1</v>
      </c>
      <c r="F199" s="409">
        <f>12.5</f>
        <v>12.5</v>
      </c>
      <c r="G199" s="931" t="str">
        <f t="shared" si="50"/>
        <v>K9+316</v>
      </c>
      <c r="H199" s="932"/>
      <c r="I199" s="933"/>
      <c r="J199" s="500" t="str">
        <f t="shared" si="48"/>
        <v>左侧</v>
      </c>
      <c r="K199" s="501" t="str">
        <f t="shared" si="51"/>
        <v>II型</v>
      </c>
      <c r="L199" s="429" t="s">
        <v>3609</v>
      </c>
      <c r="M199" s="502">
        <f t="shared" si="52"/>
        <v>12.5</v>
      </c>
      <c r="N199" s="441"/>
      <c r="O199" s="501" t="str">
        <f t="shared" si="53"/>
        <v/>
      </c>
      <c r="P199" s="501"/>
      <c r="Q199" s="503">
        <f t="shared" si="54"/>
        <v>12.01</v>
      </c>
      <c r="R199" s="441"/>
      <c r="S199" s="441"/>
      <c r="T199" s="442"/>
      <c r="U199" s="442"/>
      <c r="V199" s="429"/>
      <c r="W199" s="429"/>
      <c r="X199" s="442"/>
      <c r="Y199" s="504" t="str">
        <f t="shared" si="55"/>
        <v/>
      </c>
      <c r="Z199" s="442"/>
      <c r="AA199" s="505">
        <f t="shared" si="56"/>
        <v>1.26</v>
      </c>
      <c r="AB199" s="506"/>
      <c r="AC199" s="506"/>
      <c r="AD199" s="433"/>
      <c r="AG199" s="411"/>
    </row>
    <row r="200" spans="1:33" s="410" customFormat="1" ht="20.100000000000001" customHeight="1">
      <c r="A200" s="409"/>
      <c r="B200" s="409">
        <v>9344</v>
      </c>
      <c r="C200" s="409"/>
      <c r="D200" s="409">
        <v>3</v>
      </c>
      <c r="E200" s="409">
        <v>1</v>
      </c>
      <c r="F200" s="409">
        <f t="shared" ref="F200:F203" si="57">12.5+12.5+1.5</f>
        <v>26.5</v>
      </c>
      <c r="G200" s="931" t="str">
        <f t="shared" si="50"/>
        <v>K9+344</v>
      </c>
      <c r="H200" s="932"/>
      <c r="I200" s="933"/>
      <c r="J200" s="500" t="str">
        <f t="shared" si="48"/>
        <v>左侧</v>
      </c>
      <c r="K200" s="501" t="str">
        <f t="shared" si="51"/>
        <v>III型</v>
      </c>
      <c r="L200" s="429" t="s">
        <v>3609</v>
      </c>
      <c r="M200" s="502">
        <f t="shared" si="52"/>
        <v>26.5</v>
      </c>
      <c r="N200" s="441"/>
      <c r="O200" s="501">
        <f t="shared" si="53"/>
        <v>0.04</v>
      </c>
      <c r="P200" s="501"/>
      <c r="Q200" s="503">
        <f t="shared" si="54"/>
        <v>26.033000000000001</v>
      </c>
      <c r="R200" s="441"/>
      <c r="S200" s="441"/>
      <c r="T200" s="442"/>
      <c r="U200" s="442"/>
      <c r="V200" s="429"/>
      <c r="W200" s="429"/>
      <c r="X200" s="442"/>
      <c r="Y200" s="504">
        <f t="shared" si="55"/>
        <v>4.8099999999999996</v>
      </c>
      <c r="Z200" s="442"/>
      <c r="AA200" s="505">
        <f t="shared" si="56"/>
        <v>2.52</v>
      </c>
      <c r="AB200" s="506"/>
      <c r="AC200" s="506"/>
      <c r="AD200" s="433"/>
      <c r="AG200" s="411"/>
    </row>
    <row r="201" spans="1:33" s="410" customFormat="1" ht="20.100000000000001" customHeight="1">
      <c r="A201" s="409"/>
      <c r="B201" s="409">
        <v>19531</v>
      </c>
      <c r="C201" s="409"/>
      <c r="D201" s="409">
        <v>3</v>
      </c>
      <c r="E201" s="409">
        <v>1</v>
      </c>
      <c r="F201" s="409">
        <f t="shared" si="57"/>
        <v>26.5</v>
      </c>
      <c r="G201" s="931" t="str">
        <f t="shared" si="50"/>
        <v>K19+531</v>
      </c>
      <c r="H201" s="932"/>
      <c r="I201" s="933"/>
      <c r="J201" s="500" t="str">
        <f t="shared" si="48"/>
        <v>左侧</v>
      </c>
      <c r="K201" s="501" t="str">
        <f t="shared" si="51"/>
        <v>III型</v>
      </c>
      <c r="L201" s="429" t="s">
        <v>3609</v>
      </c>
      <c r="M201" s="502">
        <f t="shared" si="52"/>
        <v>26.5</v>
      </c>
      <c r="N201" s="441"/>
      <c r="O201" s="501">
        <f t="shared" si="53"/>
        <v>0.04</v>
      </c>
      <c r="P201" s="501"/>
      <c r="Q201" s="503">
        <f t="shared" si="54"/>
        <v>26.033000000000001</v>
      </c>
      <c r="R201" s="441"/>
      <c r="S201" s="441"/>
      <c r="T201" s="442"/>
      <c r="U201" s="442"/>
      <c r="V201" s="429"/>
      <c r="W201" s="429"/>
      <c r="X201" s="442"/>
      <c r="Y201" s="504">
        <f t="shared" si="55"/>
        <v>4.8099999999999996</v>
      </c>
      <c r="Z201" s="442"/>
      <c r="AA201" s="505">
        <f t="shared" si="56"/>
        <v>2.52</v>
      </c>
      <c r="AB201" s="506"/>
      <c r="AC201" s="506"/>
      <c r="AD201" s="433"/>
      <c r="AG201" s="411"/>
    </row>
    <row r="202" spans="1:33" s="410" customFormat="1" ht="20.100000000000001" customHeight="1">
      <c r="A202" s="409"/>
      <c r="B202" s="409">
        <v>19598</v>
      </c>
      <c r="C202" s="409"/>
      <c r="D202" s="409">
        <v>3</v>
      </c>
      <c r="E202" s="409">
        <v>1</v>
      </c>
      <c r="F202" s="409">
        <f t="shared" si="57"/>
        <v>26.5</v>
      </c>
      <c r="G202" s="931" t="str">
        <f t="shared" si="50"/>
        <v>K19+598</v>
      </c>
      <c r="H202" s="932"/>
      <c r="I202" s="933"/>
      <c r="J202" s="500" t="str">
        <f t="shared" si="48"/>
        <v>左侧</v>
      </c>
      <c r="K202" s="501" t="str">
        <f t="shared" si="51"/>
        <v>III型</v>
      </c>
      <c r="L202" s="429" t="s">
        <v>3609</v>
      </c>
      <c r="M202" s="502">
        <f t="shared" si="52"/>
        <v>26.5</v>
      </c>
      <c r="N202" s="441"/>
      <c r="O202" s="501">
        <f t="shared" si="53"/>
        <v>0.04</v>
      </c>
      <c r="P202" s="501"/>
      <c r="Q202" s="503">
        <f t="shared" si="54"/>
        <v>26.033000000000001</v>
      </c>
      <c r="R202" s="441"/>
      <c r="S202" s="441"/>
      <c r="T202" s="442"/>
      <c r="U202" s="442"/>
      <c r="V202" s="429"/>
      <c r="W202" s="429"/>
      <c r="X202" s="442"/>
      <c r="Y202" s="504">
        <f t="shared" si="55"/>
        <v>4.8099999999999996</v>
      </c>
      <c r="Z202" s="442"/>
      <c r="AA202" s="505">
        <f t="shared" si="56"/>
        <v>2.52</v>
      </c>
      <c r="AB202" s="506"/>
      <c r="AC202" s="506"/>
      <c r="AD202" s="433"/>
      <c r="AG202" s="411"/>
    </row>
    <row r="203" spans="1:33" s="410" customFormat="1" ht="20.100000000000001" customHeight="1">
      <c r="A203" s="409"/>
      <c r="B203" s="409">
        <v>2053</v>
      </c>
      <c r="C203" s="409"/>
      <c r="D203" s="409">
        <v>3</v>
      </c>
      <c r="E203" s="409">
        <v>2</v>
      </c>
      <c r="F203" s="409">
        <f t="shared" si="57"/>
        <v>26.5</v>
      </c>
      <c r="G203" s="931" t="str">
        <f t="shared" si="50"/>
        <v>K2+053</v>
      </c>
      <c r="H203" s="932"/>
      <c r="I203" s="933"/>
      <c r="J203" s="500" t="str">
        <f t="shared" si="48"/>
        <v>右侧</v>
      </c>
      <c r="K203" s="501" t="str">
        <f t="shared" si="51"/>
        <v>III型</v>
      </c>
      <c r="L203" s="429" t="s">
        <v>3609</v>
      </c>
      <c r="M203" s="502">
        <f t="shared" si="52"/>
        <v>26.5</v>
      </c>
      <c r="N203" s="441"/>
      <c r="O203" s="501">
        <f t="shared" si="53"/>
        <v>0.04</v>
      </c>
      <c r="P203" s="501"/>
      <c r="Q203" s="503">
        <f t="shared" si="54"/>
        <v>26.033000000000001</v>
      </c>
      <c r="R203" s="441"/>
      <c r="S203" s="441"/>
      <c r="T203" s="442"/>
      <c r="U203" s="442"/>
      <c r="V203" s="429"/>
      <c r="W203" s="429"/>
      <c r="X203" s="442"/>
      <c r="Y203" s="504">
        <f t="shared" si="55"/>
        <v>4.8099999999999996</v>
      </c>
      <c r="Z203" s="442"/>
      <c r="AA203" s="505">
        <f t="shared" si="56"/>
        <v>2.52</v>
      </c>
      <c r="AB203" s="506"/>
      <c r="AC203" s="506"/>
      <c r="AD203" s="433"/>
      <c r="AG203" s="411"/>
    </row>
    <row r="204" spans="1:33" s="410" customFormat="1" ht="20.100000000000001" customHeight="1">
      <c r="A204" s="409"/>
      <c r="B204" s="409">
        <v>2153</v>
      </c>
      <c r="C204" s="409"/>
      <c r="D204" s="409">
        <v>3</v>
      </c>
      <c r="E204" s="409">
        <v>2</v>
      </c>
      <c r="F204" s="409">
        <f>12.5+14.14+1.5</f>
        <v>28.14</v>
      </c>
      <c r="G204" s="931" t="str">
        <f t="shared" si="50"/>
        <v>K2+153</v>
      </c>
      <c r="H204" s="932"/>
      <c r="I204" s="933"/>
      <c r="J204" s="500" t="str">
        <f t="shared" si="48"/>
        <v>右侧</v>
      </c>
      <c r="K204" s="501" t="str">
        <f t="shared" si="51"/>
        <v>III型</v>
      </c>
      <c r="L204" s="429" t="s">
        <v>3609</v>
      </c>
      <c r="M204" s="502">
        <f t="shared" si="52"/>
        <v>28.14</v>
      </c>
      <c r="N204" s="441"/>
      <c r="O204" s="501">
        <f t="shared" si="53"/>
        <v>0.04</v>
      </c>
      <c r="P204" s="501"/>
      <c r="Q204" s="503">
        <f t="shared" si="54"/>
        <v>27.610680000000002</v>
      </c>
      <c r="R204" s="441"/>
      <c r="S204" s="441"/>
      <c r="T204" s="442"/>
      <c r="U204" s="442"/>
      <c r="V204" s="429"/>
      <c r="W204" s="429"/>
      <c r="X204" s="442"/>
      <c r="Y204" s="504">
        <f t="shared" si="55"/>
        <v>4.8099999999999996</v>
      </c>
      <c r="Z204" s="442"/>
      <c r="AA204" s="505">
        <f t="shared" si="56"/>
        <v>2.52</v>
      </c>
      <c r="AB204" s="506"/>
      <c r="AC204" s="506"/>
      <c r="AD204" s="433"/>
      <c r="AG204" s="411"/>
    </row>
    <row r="205" spans="1:33" s="410" customFormat="1" ht="20.100000000000001" customHeight="1">
      <c r="A205" s="409"/>
      <c r="B205" s="409">
        <v>2474</v>
      </c>
      <c r="C205" s="409"/>
      <c r="D205" s="409">
        <v>3</v>
      </c>
      <c r="E205" s="409">
        <v>2</v>
      </c>
      <c r="F205" s="409">
        <f>12.5+14.14+1.5</f>
        <v>28.14</v>
      </c>
      <c r="G205" s="931" t="str">
        <f t="shared" si="50"/>
        <v>K2+474</v>
      </c>
      <c r="H205" s="932"/>
      <c r="I205" s="933"/>
      <c r="J205" s="500" t="str">
        <f t="shared" si="48"/>
        <v>右侧</v>
      </c>
      <c r="K205" s="501" t="str">
        <f t="shared" si="51"/>
        <v>III型</v>
      </c>
      <c r="L205" s="429" t="s">
        <v>3609</v>
      </c>
      <c r="M205" s="502">
        <f t="shared" si="52"/>
        <v>28.14</v>
      </c>
      <c r="N205" s="441"/>
      <c r="O205" s="501">
        <f t="shared" si="53"/>
        <v>0.04</v>
      </c>
      <c r="P205" s="501"/>
      <c r="Q205" s="503">
        <f t="shared" si="54"/>
        <v>27.610680000000002</v>
      </c>
      <c r="R205" s="441"/>
      <c r="S205" s="441"/>
      <c r="T205" s="442"/>
      <c r="U205" s="442"/>
      <c r="V205" s="429"/>
      <c r="W205" s="429"/>
      <c r="X205" s="442"/>
      <c r="Y205" s="504">
        <f t="shared" si="55"/>
        <v>4.8099999999999996</v>
      </c>
      <c r="Z205" s="442"/>
      <c r="AA205" s="505">
        <f t="shared" si="56"/>
        <v>2.52</v>
      </c>
      <c r="AB205" s="506"/>
      <c r="AC205" s="506"/>
      <c r="AD205" s="433"/>
      <c r="AG205" s="411"/>
    </row>
    <row r="206" spans="1:33" s="410" customFormat="1" ht="20.100000000000001" customHeight="1">
      <c r="A206" s="409"/>
      <c r="B206" s="409">
        <v>4689</v>
      </c>
      <c r="C206" s="409"/>
      <c r="D206" s="409">
        <v>2</v>
      </c>
      <c r="E206" s="409">
        <v>2</v>
      </c>
      <c r="F206" s="499">
        <f>7.5*(1+1.75^1.75)^0.5/1.75</f>
        <v>8.2020390777286014</v>
      </c>
      <c r="G206" s="931" t="str">
        <f t="shared" si="50"/>
        <v>K4+689</v>
      </c>
      <c r="H206" s="932"/>
      <c r="I206" s="933"/>
      <c r="J206" s="500" t="str">
        <f t="shared" si="48"/>
        <v>右侧</v>
      </c>
      <c r="K206" s="501" t="str">
        <f t="shared" si="51"/>
        <v>II型</v>
      </c>
      <c r="L206" s="429" t="s">
        <v>3609</v>
      </c>
      <c r="M206" s="502">
        <f t="shared" si="52"/>
        <v>8.2020390777286014</v>
      </c>
      <c r="N206" s="441"/>
      <c r="O206" s="501" t="str">
        <f t="shared" si="53"/>
        <v/>
      </c>
      <c r="P206" s="501"/>
      <c r="Q206" s="503">
        <f t="shared" si="54"/>
        <v>8.6919741680064799</v>
      </c>
      <c r="R206" s="441"/>
      <c r="S206" s="441"/>
      <c r="T206" s="442"/>
      <c r="U206" s="442"/>
      <c r="V206" s="429"/>
      <c r="W206" s="429"/>
      <c r="X206" s="442"/>
      <c r="Y206" s="504" t="str">
        <f t="shared" si="55"/>
        <v/>
      </c>
      <c r="Z206" s="442"/>
      <c r="AA206" s="505">
        <f t="shared" si="56"/>
        <v>1.26</v>
      </c>
      <c r="AB206" s="506"/>
      <c r="AC206" s="506"/>
      <c r="AD206" s="433"/>
      <c r="AG206" s="411"/>
    </row>
    <row r="207" spans="1:33" s="410" customFormat="1" ht="20.100000000000001" customHeight="1">
      <c r="A207" s="409"/>
      <c r="B207" s="409">
        <v>6443</v>
      </c>
      <c r="C207" s="409"/>
      <c r="D207" s="409">
        <v>3</v>
      </c>
      <c r="E207" s="409">
        <v>2</v>
      </c>
      <c r="F207" s="409">
        <f>12.5+12.5+1.5</f>
        <v>26.5</v>
      </c>
      <c r="G207" s="931" t="str">
        <f t="shared" ref="G207" si="58">IF(OR(D207=1,D207=2),TEXT(B207,"!K0+000")&amp;"～"&amp;TEXT(C207,"!K0+000"),IF(D207=3,TEXT(B207,"!K0+000"),""))</f>
        <v>K6+443</v>
      </c>
      <c r="H207" s="932"/>
      <c r="I207" s="933"/>
      <c r="J207" s="500" t="str">
        <f t="shared" si="48"/>
        <v>右侧</v>
      </c>
      <c r="K207" s="501" t="str">
        <f t="shared" si="51"/>
        <v>III型</v>
      </c>
      <c r="L207" s="429" t="s">
        <v>3631</v>
      </c>
      <c r="M207" s="502">
        <f t="shared" si="52"/>
        <v>26.5</v>
      </c>
      <c r="N207" s="441"/>
      <c r="O207" s="501">
        <f t="shared" si="53"/>
        <v>0.04</v>
      </c>
      <c r="P207" s="501"/>
      <c r="Q207" s="503">
        <f t="shared" si="54"/>
        <v>26.033000000000001</v>
      </c>
      <c r="R207" s="441"/>
      <c r="S207" s="441"/>
      <c r="T207" s="442"/>
      <c r="U207" s="442"/>
      <c r="V207" s="429"/>
      <c r="W207" s="429"/>
      <c r="X207" s="442"/>
      <c r="Y207" s="504">
        <f t="shared" si="55"/>
        <v>4.8099999999999996</v>
      </c>
      <c r="Z207" s="442"/>
      <c r="AA207" s="505">
        <f t="shared" si="56"/>
        <v>2.52</v>
      </c>
      <c r="AB207" s="506"/>
      <c r="AC207" s="506"/>
      <c r="AD207" s="433"/>
      <c r="AG207" s="411"/>
    </row>
    <row r="208" spans="1:33" s="410" customFormat="1" ht="20.100000000000001" customHeight="1">
      <c r="A208" s="409"/>
      <c r="B208" s="409">
        <v>6481</v>
      </c>
      <c r="C208" s="409"/>
      <c r="D208" s="409">
        <v>2</v>
      </c>
      <c r="E208" s="409">
        <v>2</v>
      </c>
      <c r="F208" s="409">
        <f t="shared" si="49"/>
        <v>28.14</v>
      </c>
      <c r="G208" s="931" t="str">
        <f t="shared" ref="G208:G212" si="59">IF(D208=1,TEXT(B208,"!K0+000")&amp;"～"&amp;TEXT(C208,"!K0+000"),IF(OR(D208=2,D208=3),TEXT(B208,"!K0+000"),""))</f>
        <v>K6+481</v>
      </c>
      <c r="H208" s="932"/>
      <c r="I208" s="933"/>
      <c r="J208" s="500" t="str">
        <f t="shared" si="48"/>
        <v>右侧</v>
      </c>
      <c r="K208" s="501" t="str">
        <f t="shared" si="51"/>
        <v>II型</v>
      </c>
      <c r="L208" s="429" t="s">
        <v>3609</v>
      </c>
      <c r="M208" s="502">
        <f t="shared" si="52"/>
        <v>28.14</v>
      </c>
      <c r="N208" s="441"/>
      <c r="O208" s="501" t="str">
        <f t="shared" si="53"/>
        <v/>
      </c>
      <c r="P208" s="501"/>
      <c r="Q208" s="503">
        <f t="shared" si="54"/>
        <v>24.08408</v>
      </c>
      <c r="R208" s="441"/>
      <c r="S208" s="441"/>
      <c r="T208" s="442"/>
      <c r="U208" s="442"/>
      <c r="V208" s="429"/>
      <c r="W208" s="429"/>
      <c r="X208" s="442"/>
      <c r="Y208" s="504" t="str">
        <f t="shared" si="55"/>
        <v/>
      </c>
      <c r="Z208" s="442"/>
      <c r="AA208" s="505">
        <f t="shared" si="56"/>
        <v>2.52</v>
      </c>
      <c r="AB208" s="506"/>
      <c r="AC208" s="506"/>
      <c r="AD208" s="433"/>
      <c r="AG208" s="411"/>
    </row>
    <row r="209" spans="1:33" s="410" customFormat="1" ht="20.100000000000001" customHeight="1">
      <c r="A209" s="409"/>
      <c r="B209" s="409">
        <v>8545</v>
      </c>
      <c r="C209" s="409"/>
      <c r="D209" s="409">
        <v>2</v>
      </c>
      <c r="E209" s="409">
        <v>2</v>
      </c>
      <c r="F209" s="409">
        <f>12.5+1.5</f>
        <v>14</v>
      </c>
      <c r="G209" s="931" t="str">
        <f t="shared" si="59"/>
        <v>K8+545</v>
      </c>
      <c r="H209" s="932"/>
      <c r="I209" s="933"/>
      <c r="J209" s="500" t="str">
        <f t="shared" si="48"/>
        <v>右侧</v>
      </c>
      <c r="K209" s="501" t="str">
        <f t="shared" si="51"/>
        <v>II型</v>
      </c>
      <c r="L209" s="429" t="s">
        <v>3609</v>
      </c>
      <c r="M209" s="502">
        <f t="shared" si="52"/>
        <v>14</v>
      </c>
      <c r="N209" s="441"/>
      <c r="O209" s="501" t="str">
        <f t="shared" si="53"/>
        <v/>
      </c>
      <c r="P209" s="501"/>
      <c r="Q209" s="503">
        <f t="shared" si="54"/>
        <v>13.167999999999999</v>
      </c>
      <c r="R209" s="441"/>
      <c r="S209" s="441"/>
      <c r="T209" s="442"/>
      <c r="U209" s="442"/>
      <c r="V209" s="429"/>
      <c r="W209" s="429"/>
      <c r="X209" s="442"/>
      <c r="Y209" s="504" t="str">
        <f t="shared" si="55"/>
        <v/>
      </c>
      <c r="Z209" s="442"/>
      <c r="AA209" s="505">
        <f t="shared" si="56"/>
        <v>1.26</v>
      </c>
      <c r="AB209" s="506"/>
      <c r="AC209" s="506"/>
      <c r="AD209" s="433"/>
      <c r="AG209" s="411"/>
    </row>
    <row r="210" spans="1:33" s="410" customFormat="1" ht="20.100000000000001" customHeight="1">
      <c r="A210" s="409"/>
      <c r="B210" s="409">
        <v>8817</v>
      </c>
      <c r="C210" s="409"/>
      <c r="D210" s="409">
        <v>3</v>
      </c>
      <c r="E210" s="409">
        <v>2</v>
      </c>
      <c r="F210" s="409">
        <f>12.5+12.5+1.5</f>
        <v>26.5</v>
      </c>
      <c r="G210" s="931" t="str">
        <f t="shared" si="59"/>
        <v>K8+817</v>
      </c>
      <c r="H210" s="932"/>
      <c r="I210" s="933"/>
      <c r="J210" s="500" t="str">
        <f t="shared" si="48"/>
        <v>右侧</v>
      </c>
      <c r="K210" s="501" t="str">
        <f t="shared" si="51"/>
        <v>III型</v>
      </c>
      <c r="L210" s="429" t="s">
        <v>3609</v>
      </c>
      <c r="M210" s="502">
        <f t="shared" si="52"/>
        <v>26.5</v>
      </c>
      <c r="N210" s="441"/>
      <c r="O210" s="501">
        <f t="shared" si="53"/>
        <v>0.04</v>
      </c>
      <c r="P210" s="501"/>
      <c r="Q210" s="503">
        <f t="shared" si="54"/>
        <v>26.033000000000001</v>
      </c>
      <c r="R210" s="441"/>
      <c r="S210" s="441"/>
      <c r="T210" s="442"/>
      <c r="U210" s="442"/>
      <c r="V210" s="429"/>
      <c r="W210" s="429"/>
      <c r="X210" s="442"/>
      <c r="Y210" s="504">
        <f t="shared" si="55"/>
        <v>4.8099999999999996</v>
      </c>
      <c r="Z210" s="442"/>
      <c r="AA210" s="505">
        <f t="shared" si="56"/>
        <v>2.52</v>
      </c>
      <c r="AB210" s="506"/>
      <c r="AC210" s="506"/>
      <c r="AD210" s="433"/>
      <c r="AG210" s="411"/>
    </row>
    <row r="211" spans="1:33" s="410" customFormat="1" ht="20.100000000000001" customHeight="1">
      <c r="A211" s="409"/>
      <c r="B211" s="409">
        <v>9174</v>
      </c>
      <c r="C211" s="409"/>
      <c r="D211" s="409">
        <v>3</v>
      </c>
      <c r="E211" s="409">
        <v>2</v>
      </c>
      <c r="F211" s="409">
        <f>12.5+12.5+1.5</f>
        <v>26.5</v>
      </c>
      <c r="G211" s="931" t="str">
        <f t="shared" si="59"/>
        <v>K9+174</v>
      </c>
      <c r="H211" s="932"/>
      <c r="I211" s="933"/>
      <c r="J211" s="500" t="str">
        <f t="shared" si="48"/>
        <v>右侧</v>
      </c>
      <c r="K211" s="501" t="str">
        <f t="shared" si="51"/>
        <v>III型</v>
      </c>
      <c r="L211" s="429" t="s">
        <v>3609</v>
      </c>
      <c r="M211" s="502">
        <f t="shared" si="52"/>
        <v>26.5</v>
      </c>
      <c r="N211" s="441"/>
      <c r="O211" s="501">
        <f t="shared" si="53"/>
        <v>0.04</v>
      </c>
      <c r="P211" s="501"/>
      <c r="Q211" s="503">
        <f t="shared" si="54"/>
        <v>26.033000000000001</v>
      </c>
      <c r="R211" s="441"/>
      <c r="S211" s="441"/>
      <c r="T211" s="442"/>
      <c r="U211" s="442"/>
      <c r="V211" s="429"/>
      <c r="W211" s="429"/>
      <c r="X211" s="442"/>
      <c r="Y211" s="504">
        <f t="shared" si="55"/>
        <v>4.8099999999999996</v>
      </c>
      <c r="Z211" s="442"/>
      <c r="AA211" s="505">
        <f t="shared" si="56"/>
        <v>2.52</v>
      </c>
      <c r="AB211" s="506"/>
      <c r="AC211" s="506"/>
      <c r="AD211" s="433"/>
      <c r="AG211" s="411"/>
    </row>
    <row r="212" spans="1:33" s="410" customFormat="1" ht="20.100000000000001" customHeight="1">
      <c r="A212" s="409"/>
      <c r="B212" s="409">
        <v>9330</v>
      </c>
      <c r="C212" s="409"/>
      <c r="D212" s="409">
        <v>3</v>
      </c>
      <c r="E212" s="409">
        <v>2</v>
      </c>
      <c r="F212" s="409">
        <f>12.5+12.5+1.5</f>
        <v>26.5</v>
      </c>
      <c r="G212" s="931" t="str">
        <f t="shared" si="59"/>
        <v>K9+330</v>
      </c>
      <c r="H212" s="932"/>
      <c r="I212" s="933"/>
      <c r="J212" s="500" t="str">
        <f t="shared" si="48"/>
        <v>右侧</v>
      </c>
      <c r="K212" s="501" t="str">
        <f t="shared" si="51"/>
        <v>III型</v>
      </c>
      <c r="L212" s="429" t="s">
        <v>3609</v>
      </c>
      <c r="M212" s="502">
        <f t="shared" si="52"/>
        <v>26.5</v>
      </c>
      <c r="N212" s="441"/>
      <c r="O212" s="501">
        <f t="shared" si="53"/>
        <v>0.04</v>
      </c>
      <c r="P212" s="501"/>
      <c r="Q212" s="503">
        <f t="shared" si="54"/>
        <v>26.033000000000001</v>
      </c>
      <c r="R212" s="441"/>
      <c r="S212" s="441"/>
      <c r="T212" s="442"/>
      <c r="U212" s="442"/>
      <c r="V212" s="429"/>
      <c r="W212" s="429"/>
      <c r="X212" s="442"/>
      <c r="Y212" s="504">
        <f t="shared" si="55"/>
        <v>4.8099999999999996</v>
      </c>
      <c r="Z212" s="442"/>
      <c r="AA212" s="505">
        <f t="shared" si="56"/>
        <v>2.52</v>
      </c>
      <c r="AB212" s="506"/>
      <c r="AC212" s="506"/>
      <c r="AD212" s="433"/>
      <c r="AG212" s="411"/>
    </row>
    <row r="213" spans="1:33" s="410" customFormat="1" ht="20.100000000000001" customHeight="1">
      <c r="A213" s="409"/>
      <c r="B213" s="409">
        <v>14360</v>
      </c>
      <c r="C213" s="409">
        <v>14340</v>
      </c>
      <c r="D213" s="409">
        <v>2</v>
      </c>
      <c r="E213" s="409">
        <v>2</v>
      </c>
      <c r="F213" s="409">
        <f>32*1.5</f>
        <v>48</v>
      </c>
      <c r="G213" s="931" t="str">
        <f>TEXT(B213,"!K0+000")&amp;"～"&amp;TEXT(C213,"!K0+000")</f>
        <v>K14+360～K14+340</v>
      </c>
      <c r="H213" s="932"/>
      <c r="I213" s="933"/>
      <c r="J213" s="500" t="str">
        <f t="shared" si="48"/>
        <v>右侧</v>
      </c>
      <c r="K213" s="501" t="str">
        <f t="shared" si="51"/>
        <v>II型</v>
      </c>
      <c r="L213" s="429" t="s">
        <v>3609</v>
      </c>
      <c r="M213" s="502">
        <f t="shared" si="52"/>
        <v>48</v>
      </c>
      <c r="N213" s="441"/>
      <c r="O213" s="501" t="str">
        <f t="shared" si="53"/>
        <v/>
      </c>
      <c r="P213" s="501"/>
      <c r="Q213" s="503">
        <f t="shared" si="54"/>
        <v>39.415999999999997</v>
      </c>
      <c r="R213" s="441"/>
      <c r="S213" s="441"/>
      <c r="T213" s="442"/>
      <c r="U213" s="442"/>
      <c r="V213" s="429"/>
      <c r="W213" s="429"/>
      <c r="X213" s="442"/>
      <c r="Y213" s="504" t="str">
        <f t="shared" si="55"/>
        <v/>
      </c>
      <c r="Z213" s="442"/>
      <c r="AA213" s="505">
        <f t="shared" si="56"/>
        <v>4.41</v>
      </c>
      <c r="AB213" s="506"/>
      <c r="AC213" s="506"/>
      <c r="AD213" s="433"/>
      <c r="AG213" s="411"/>
    </row>
    <row r="214" spans="1:33" s="410" customFormat="1" ht="20.100000000000001" customHeight="1">
      <c r="A214" s="409"/>
      <c r="B214" s="409">
        <v>14455</v>
      </c>
      <c r="C214" s="409"/>
      <c r="D214" s="409">
        <v>3</v>
      </c>
      <c r="E214" s="409">
        <v>2</v>
      </c>
      <c r="F214" s="409">
        <f>14.87*1.414</f>
        <v>21.026179999999997</v>
      </c>
      <c r="G214" s="931" t="str">
        <f t="shared" si="50"/>
        <v>K14+455</v>
      </c>
      <c r="H214" s="932"/>
      <c r="I214" s="933"/>
      <c r="J214" s="500" t="str">
        <f t="shared" si="48"/>
        <v>右侧</v>
      </c>
      <c r="K214" s="501" t="str">
        <f t="shared" si="51"/>
        <v>III型</v>
      </c>
      <c r="L214" s="429" t="s">
        <v>3609</v>
      </c>
      <c r="M214" s="502">
        <f t="shared" si="52"/>
        <v>21.026179999999997</v>
      </c>
      <c r="N214" s="441"/>
      <c r="O214" s="501">
        <f t="shared" si="53"/>
        <v>0.04</v>
      </c>
      <c r="P214" s="501"/>
      <c r="Q214" s="503">
        <f t="shared" si="54"/>
        <v>20.767185159999997</v>
      </c>
      <c r="R214" s="441"/>
      <c r="S214" s="441"/>
      <c r="T214" s="442"/>
      <c r="U214" s="442"/>
      <c r="V214" s="429"/>
      <c r="W214" s="429"/>
      <c r="X214" s="442"/>
      <c r="Y214" s="504">
        <f t="shared" si="55"/>
        <v>4.8099999999999996</v>
      </c>
      <c r="Z214" s="442"/>
      <c r="AA214" s="505">
        <f t="shared" si="56"/>
        <v>1.8900000000000001</v>
      </c>
      <c r="AB214" s="506"/>
      <c r="AC214" s="506"/>
      <c r="AD214" s="433"/>
      <c r="AG214" s="411"/>
    </row>
    <row r="215" spans="1:33" s="410" customFormat="1" ht="20.100000000000001" customHeight="1">
      <c r="A215" s="409"/>
      <c r="B215" s="409">
        <v>14590</v>
      </c>
      <c r="C215" s="409"/>
      <c r="D215" s="409">
        <v>3</v>
      </c>
      <c r="E215" s="409">
        <v>2</v>
      </c>
      <c r="F215" s="409">
        <f>16*1.414</f>
        <v>22.623999999999999</v>
      </c>
      <c r="G215" s="931" t="str">
        <f t="shared" si="50"/>
        <v>K14+590</v>
      </c>
      <c r="H215" s="932"/>
      <c r="I215" s="933"/>
      <c r="J215" s="500" t="str">
        <f t="shared" si="48"/>
        <v>右侧</v>
      </c>
      <c r="K215" s="501" t="str">
        <f t="shared" si="51"/>
        <v>III型</v>
      </c>
      <c r="L215" s="429" t="s">
        <v>3609</v>
      </c>
      <c r="M215" s="502">
        <f t="shared" si="52"/>
        <v>22.623999999999999</v>
      </c>
      <c r="N215" s="441"/>
      <c r="O215" s="501">
        <f t="shared" si="53"/>
        <v>0.04</v>
      </c>
      <c r="P215" s="501"/>
      <c r="Q215" s="503">
        <f t="shared" si="54"/>
        <v>22.304288</v>
      </c>
      <c r="R215" s="441"/>
      <c r="S215" s="441"/>
      <c r="T215" s="442"/>
      <c r="U215" s="442"/>
      <c r="V215" s="429"/>
      <c r="W215" s="429"/>
      <c r="X215" s="442"/>
      <c r="Y215" s="504">
        <f t="shared" si="55"/>
        <v>4.8099999999999996</v>
      </c>
      <c r="Z215" s="442"/>
      <c r="AA215" s="505">
        <f t="shared" si="56"/>
        <v>2.52</v>
      </c>
      <c r="AB215" s="506"/>
      <c r="AC215" s="506"/>
      <c r="AD215" s="433"/>
      <c r="AG215" s="411"/>
    </row>
    <row r="216" spans="1:33" s="410" customFormat="1" ht="20.100000000000001" customHeight="1">
      <c r="A216" s="409"/>
      <c r="B216" s="409">
        <v>14690</v>
      </c>
      <c r="C216" s="409"/>
      <c r="D216" s="409">
        <v>3</v>
      </c>
      <c r="E216" s="409">
        <v>2</v>
      </c>
      <c r="F216" s="409">
        <f>17*1.414</f>
        <v>24.038</v>
      </c>
      <c r="G216" s="931" t="str">
        <f t="shared" si="50"/>
        <v>K14+690</v>
      </c>
      <c r="H216" s="932"/>
      <c r="I216" s="933"/>
      <c r="J216" s="500" t="str">
        <f t="shared" si="48"/>
        <v>右侧</v>
      </c>
      <c r="K216" s="501" t="str">
        <f t="shared" si="51"/>
        <v>III型</v>
      </c>
      <c r="L216" s="429" t="s">
        <v>3609</v>
      </c>
      <c r="M216" s="502">
        <f t="shared" si="52"/>
        <v>24.038</v>
      </c>
      <c r="N216" s="441"/>
      <c r="O216" s="501">
        <f t="shared" si="53"/>
        <v>0.04</v>
      </c>
      <c r="P216" s="501"/>
      <c r="Q216" s="503">
        <f t="shared" si="54"/>
        <v>23.664556000000001</v>
      </c>
      <c r="R216" s="441"/>
      <c r="S216" s="441"/>
      <c r="T216" s="442"/>
      <c r="U216" s="442"/>
      <c r="V216" s="429"/>
      <c r="W216" s="429"/>
      <c r="X216" s="442"/>
      <c r="Y216" s="504">
        <f t="shared" si="55"/>
        <v>4.8099999999999996</v>
      </c>
      <c r="Z216" s="442"/>
      <c r="AA216" s="505">
        <f t="shared" si="56"/>
        <v>2.52</v>
      </c>
      <c r="AB216" s="506"/>
      <c r="AC216" s="506"/>
      <c r="AD216" s="433"/>
      <c r="AG216" s="411"/>
    </row>
    <row r="217" spans="1:33" s="410" customFormat="1" ht="20.100000000000001" customHeight="1">
      <c r="A217" s="409"/>
      <c r="B217" s="409">
        <v>14775</v>
      </c>
      <c r="C217" s="409"/>
      <c r="D217" s="409">
        <v>3</v>
      </c>
      <c r="E217" s="409">
        <v>2</v>
      </c>
      <c r="F217" s="409">
        <f>12.5+12.5+1.5</f>
        <v>26.5</v>
      </c>
      <c r="G217" s="931" t="str">
        <f t="shared" si="50"/>
        <v>K14+775</v>
      </c>
      <c r="H217" s="932"/>
      <c r="I217" s="933"/>
      <c r="J217" s="500" t="str">
        <f t="shared" si="48"/>
        <v>右侧</v>
      </c>
      <c r="K217" s="501" t="str">
        <f t="shared" si="51"/>
        <v>III型</v>
      </c>
      <c r="L217" s="429" t="s">
        <v>3609</v>
      </c>
      <c r="M217" s="502">
        <f t="shared" si="52"/>
        <v>26.5</v>
      </c>
      <c r="N217" s="441"/>
      <c r="O217" s="501">
        <f t="shared" si="53"/>
        <v>0.04</v>
      </c>
      <c r="P217" s="501"/>
      <c r="Q217" s="503">
        <f t="shared" si="54"/>
        <v>26.033000000000001</v>
      </c>
      <c r="R217" s="441"/>
      <c r="S217" s="441"/>
      <c r="T217" s="442"/>
      <c r="U217" s="442"/>
      <c r="V217" s="429"/>
      <c r="W217" s="429"/>
      <c r="X217" s="442"/>
      <c r="Y217" s="504">
        <f t="shared" si="55"/>
        <v>4.8099999999999996</v>
      </c>
      <c r="Z217" s="442"/>
      <c r="AA217" s="505">
        <f t="shared" si="56"/>
        <v>2.52</v>
      </c>
      <c r="AB217" s="506"/>
      <c r="AC217" s="506"/>
      <c r="AD217" s="433"/>
      <c r="AG217" s="411"/>
    </row>
    <row r="218" spans="1:33" s="410" customFormat="1" ht="20.100000000000001" customHeight="1">
      <c r="A218" s="409"/>
      <c r="B218" s="409">
        <v>19508</v>
      </c>
      <c r="C218" s="409"/>
      <c r="D218" s="409">
        <v>3</v>
      </c>
      <c r="E218" s="409">
        <v>2</v>
      </c>
      <c r="F218" s="409">
        <f>12.5+12.5+1.5</f>
        <v>26.5</v>
      </c>
      <c r="G218" s="931" t="str">
        <f t="shared" ref="G218" si="60">IF(OR(D218=1,D218=2),TEXT(B218,"!K0+000")&amp;"～"&amp;TEXT(C218,"!K0+000"),IF(D218=3,TEXT(B218,"!K0+000"),""))</f>
        <v>K19+508</v>
      </c>
      <c r="H218" s="932"/>
      <c r="I218" s="933"/>
      <c r="J218" s="500" t="str">
        <f t="shared" si="48"/>
        <v>右侧</v>
      </c>
      <c r="K218" s="501" t="str">
        <f t="shared" si="51"/>
        <v>III型</v>
      </c>
      <c r="L218" s="429" t="s">
        <v>3609</v>
      </c>
      <c r="M218" s="502">
        <f t="shared" si="52"/>
        <v>26.5</v>
      </c>
      <c r="N218" s="441"/>
      <c r="O218" s="501">
        <f t="shared" si="53"/>
        <v>0.04</v>
      </c>
      <c r="P218" s="501"/>
      <c r="Q218" s="503">
        <f t="shared" si="54"/>
        <v>26.033000000000001</v>
      </c>
      <c r="R218" s="441"/>
      <c r="S218" s="441"/>
      <c r="T218" s="442"/>
      <c r="U218" s="442"/>
      <c r="V218" s="429"/>
      <c r="W218" s="429"/>
      <c r="X218" s="442"/>
      <c r="Y218" s="504">
        <f t="shared" si="55"/>
        <v>4.8099999999999996</v>
      </c>
      <c r="Z218" s="442"/>
      <c r="AA218" s="505">
        <f t="shared" si="56"/>
        <v>2.52</v>
      </c>
      <c r="AB218" s="506"/>
      <c r="AC218" s="506"/>
      <c r="AD218" s="433"/>
      <c r="AG218" s="411"/>
    </row>
    <row r="219" spans="1:33" s="410" customFormat="1" ht="20.100000000000001" customHeight="1">
      <c r="A219" s="409"/>
      <c r="B219" s="409">
        <v>19542</v>
      </c>
      <c r="C219" s="409"/>
      <c r="D219" s="409">
        <v>2</v>
      </c>
      <c r="E219" s="409">
        <v>2</v>
      </c>
      <c r="F219" s="409">
        <f t="shared" ref="F219:F221" si="61">14.14+12.5+1.5</f>
        <v>28.14</v>
      </c>
      <c r="G219" s="931" t="str">
        <f t="shared" si="50"/>
        <v>K19+542</v>
      </c>
      <c r="H219" s="932"/>
      <c r="I219" s="933"/>
      <c r="J219" s="500" t="str">
        <f t="shared" si="48"/>
        <v>右侧</v>
      </c>
      <c r="K219" s="501" t="str">
        <f t="shared" si="51"/>
        <v>II型</v>
      </c>
      <c r="L219" s="429" t="s">
        <v>3609</v>
      </c>
      <c r="M219" s="502">
        <f t="shared" si="52"/>
        <v>28.14</v>
      </c>
      <c r="N219" s="441"/>
      <c r="O219" s="501" t="str">
        <f t="shared" si="53"/>
        <v/>
      </c>
      <c r="P219" s="501"/>
      <c r="Q219" s="503">
        <f t="shared" si="54"/>
        <v>24.08408</v>
      </c>
      <c r="R219" s="441"/>
      <c r="S219" s="441"/>
      <c r="T219" s="442"/>
      <c r="U219" s="442"/>
      <c r="V219" s="429"/>
      <c r="W219" s="429"/>
      <c r="X219" s="442"/>
      <c r="Y219" s="504" t="str">
        <f t="shared" si="55"/>
        <v/>
      </c>
      <c r="Z219" s="442"/>
      <c r="AA219" s="505">
        <f t="shared" si="56"/>
        <v>2.52</v>
      </c>
      <c r="AB219" s="506"/>
      <c r="AC219" s="506"/>
      <c r="AD219" s="433"/>
      <c r="AG219" s="411"/>
    </row>
    <row r="220" spans="1:33" s="410" customFormat="1" ht="20.100000000000001" customHeight="1">
      <c r="A220" s="409"/>
      <c r="B220" s="409">
        <v>19740</v>
      </c>
      <c r="C220" s="409"/>
      <c r="D220" s="409">
        <v>2</v>
      </c>
      <c r="E220" s="409">
        <v>2</v>
      </c>
      <c r="F220" s="499">
        <f>5.16*(1+2^2)^0.5/2</f>
        <v>5.7690553819494577</v>
      </c>
      <c r="G220" s="931" t="str">
        <f t="shared" si="50"/>
        <v>K19+740</v>
      </c>
      <c r="H220" s="932"/>
      <c r="I220" s="933"/>
      <c r="J220" s="500" t="str">
        <f t="shared" si="48"/>
        <v>右侧</v>
      </c>
      <c r="K220" s="501" t="str">
        <f t="shared" si="51"/>
        <v>II型</v>
      </c>
      <c r="L220" s="429" t="s">
        <v>3609</v>
      </c>
      <c r="M220" s="502">
        <f t="shared" si="52"/>
        <v>5.7690553819494577</v>
      </c>
      <c r="N220" s="441"/>
      <c r="O220" s="501" t="str">
        <f t="shared" si="53"/>
        <v/>
      </c>
      <c r="P220" s="501"/>
      <c r="Q220" s="503">
        <f t="shared" si="54"/>
        <v>6.8137107548649816</v>
      </c>
      <c r="R220" s="441"/>
      <c r="S220" s="441"/>
      <c r="T220" s="442"/>
      <c r="U220" s="442"/>
      <c r="V220" s="429"/>
      <c r="W220" s="429"/>
      <c r="X220" s="442"/>
      <c r="Y220" s="504" t="str">
        <f t="shared" si="55"/>
        <v/>
      </c>
      <c r="Z220" s="442"/>
      <c r="AA220" s="505">
        <f t="shared" si="56"/>
        <v>0.63</v>
      </c>
      <c r="AB220" s="506"/>
      <c r="AC220" s="506"/>
      <c r="AD220" s="433"/>
      <c r="AG220" s="411"/>
    </row>
    <row r="221" spans="1:33" s="410" customFormat="1" ht="20.100000000000001" customHeight="1">
      <c r="A221" s="409"/>
      <c r="B221" s="409">
        <v>4788</v>
      </c>
      <c r="C221" s="409"/>
      <c r="D221" s="409">
        <v>3</v>
      </c>
      <c r="E221" s="409">
        <v>2</v>
      </c>
      <c r="F221" s="409">
        <f t="shared" si="61"/>
        <v>28.14</v>
      </c>
      <c r="G221" s="931" t="str">
        <f>IF(D221=1,TEXT(B221,"!ZK0+000")&amp;"～"&amp;TEXT(C221,"!ZK0+000"),IF(OR(D221=2,D221=3),TEXT(B221,"!ZK0+000"),""))</f>
        <v>ZK4+788</v>
      </c>
      <c r="H221" s="932"/>
      <c r="I221" s="933"/>
      <c r="J221" s="500" t="str">
        <f t="shared" si="48"/>
        <v>右侧</v>
      </c>
      <c r="K221" s="501" t="str">
        <f t="shared" si="51"/>
        <v>III型</v>
      </c>
      <c r="L221" s="429" t="s">
        <v>3609</v>
      </c>
      <c r="M221" s="502">
        <f t="shared" si="52"/>
        <v>28.14</v>
      </c>
      <c r="N221" s="441"/>
      <c r="O221" s="501">
        <f t="shared" si="53"/>
        <v>0.04</v>
      </c>
      <c r="P221" s="501"/>
      <c r="Q221" s="503">
        <f t="shared" si="54"/>
        <v>27.610680000000002</v>
      </c>
      <c r="R221" s="441"/>
      <c r="S221" s="441"/>
      <c r="T221" s="442"/>
      <c r="U221" s="442"/>
      <c r="V221" s="429"/>
      <c r="W221" s="429"/>
      <c r="X221" s="442"/>
      <c r="Y221" s="504">
        <f t="shared" si="55"/>
        <v>4.8099999999999996</v>
      </c>
      <c r="Z221" s="442"/>
      <c r="AA221" s="505">
        <f t="shared" si="56"/>
        <v>2.52</v>
      </c>
      <c r="AB221" s="506"/>
      <c r="AC221" s="506"/>
      <c r="AD221" s="433"/>
      <c r="AG221" s="411"/>
    </row>
    <row r="222" spans="1:33" s="410" customFormat="1" ht="20.100000000000001" customHeight="1">
      <c r="A222" s="409"/>
      <c r="B222" s="409"/>
      <c r="C222" s="409"/>
      <c r="D222" s="409"/>
      <c r="E222" s="409"/>
      <c r="F222" s="409"/>
      <c r="G222" s="925" t="s">
        <v>3637</v>
      </c>
      <c r="H222" s="926"/>
      <c r="I222" s="927"/>
      <c r="J222" s="507"/>
      <c r="K222" s="455"/>
      <c r="L222" s="428"/>
      <c r="M222" s="456">
        <f t="shared" ref="M222:AA222" si="62">SUM(M190:M221)</f>
        <v>782.55666533030171</v>
      </c>
      <c r="N222" s="456">
        <f t="shared" si="62"/>
        <v>0</v>
      </c>
      <c r="O222" s="457">
        <f t="shared" si="62"/>
        <v>0.76000000000000012</v>
      </c>
      <c r="P222" s="457">
        <f t="shared" si="62"/>
        <v>0</v>
      </c>
      <c r="Q222" s="457">
        <f t="shared" si="62"/>
        <v>739.74089983499312</v>
      </c>
      <c r="R222" s="456">
        <f t="shared" si="62"/>
        <v>0</v>
      </c>
      <c r="S222" s="456">
        <f t="shared" si="62"/>
        <v>0</v>
      </c>
      <c r="T222" s="456">
        <f t="shared" si="62"/>
        <v>0</v>
      </c>
      <c r="U222" s="456">
        <f t="shared" si="62"/>
        <v>0</v>
      </c>
      <c r="V222" s="456">
        <f t="shared" si="62"/>
        <v>0</v>
      </c>
      <c r="W222" s="456">
        <f t="shared" si="62"/>
        <v>0</v>
      </c>
      <c r="X222" s="456">
        <f t="shared" si="62"/>
        <v>0</v>
      </c>
      <c r="Y222" s="456">
        <f t="shared" si="62"/>
        <v>91.390000000000015</v>
      </c>
      <c r="Z222" s="456">
        <f t="shared" si="62"/>
        <v>0</v>
      </c>
      <c r="AA222" s="508">
        <f t="shared" si="62"/>
        <v>73.710000000000008</v>
      </c>
      <c r="AB222" s="506"/>
      <c r="AC222" s="506"/>
      <c r="AD222" s="433"/>
      <c r="AG222" s="411"/>
    </row>
    <row r="223" spans="1:33" s="459" customFormat="1" ht="20.100000000000001" customHeight="1">
      <c r="A223" s="453"/>
      <c r="B223" s="453"/>
      <c r="C223" s="453"/>
      <c r="D223" s="453"/>
      <c r="E223" s="453"/>
      <c r="F223" s="453"/>
      <c r="G223" s="509"/>
      <c r="H223" s="510"/>
      <c r="I223" s="507"/>
      <c r="J223" s="507"/>
      <c r="K223" s="455"/>
      <c r="L223" s="428"/>
      <c r="M223" s="456"/>
      <c r="N223" s="456"/>
      <c r="O223" s="456"/>
      <c r="P223" s="456"/>
      <c r="Q223" s="456"/>
      <c r="R223" s="456"/>
      <c r="S223" s="456"/>
      <c r="T223" s="456"/>
      <c r="U223" s="456"/>
      <c r="V223" s="456"/>
      <c r="W223" s="456"/>
      <c r="X223" s="456"/>
      <c r="Y223" s="456"/>
      <c r="Z223" s="456"/>
      <c r="AA223" s="511"/>
      <c r="AB223" s="511"/>
      <c r="AC223" s="511"/>
      <c r="AD223" s="458"/>
      <c r="AG223" s="490"/>
    </row>
    <row r="224" spans="1:33" s="459" customFormat="1" ht="20.100000000000001" customHeight="1">
      <c r="A224" s="424" t="s">
        <v>3624</v>
      </c>
      <c r="B224" s="424" t="s">
        <v>3625</v>
      </c>
      <c r="C224" s="424" t="s">
        <v>3578</v>
      </c>
      <c r="D224" s="424" t="s">
        <v>3627</v>
      </c>
      <c r="E224" s="453"/>
      <c r="F224" s="453"/>
      <c r="G224" s="509"/>
      <c r="H224" s="510"/>
      <c r="I224" s="507"/>
      <c r="J224" s="507"/>
      <c r="K224" s="428" t="s">
        <v>3638</v>
      </c>
      <c r="L224" s="429"/>
      <c r="M224" s="430"/>
      <c r="N224" s="456"/>
      <c r="O224" s="456"/>
      <c r="P224" s="456"/>
      <c r="Q224" s="456"/>
      <c r="R224" s="456"/>
      <c r="S224" s="456"/>
      <c r="T224" s="456"/>
      <c r="U224" s="456"/>
      <c r="V224" s="456"/>
      <c r="W224" s="456"/>
      <c r="X224" s="456"/>
      <c r="Y224" s="456"/>
      <c r="Z224" s="456"/>
      <c r="AA224" s="511"/>
      <c r="AB224" s="511"/>
      <c r="AC224" s="511"/>
      <c r="AD224" s="458"/>
      <c r="AG224" s="490"/>
    </row>
    <row r="225" spans="1:33" s="459" customFormat="1" ht="20.100000000000001" customHeight="1">
      <c r="A225" s="409">
        <v>10</v>
      </c>
      <c r="B225" s="409">
        <v>100</v>
      </c>
      <c r="C225" s="409">
        <v>120</v>
      </c>
      <c r="D225" s="409">
        <v>1</v>
      </c>
      <c r="E225" s="409"/>
      <c r="F225" s="453"/>
      <c r="G225" s="434">
        <f>A225</f>
        <v>10</v>
      </c>
      <c r="H225" s="435" t="s">
        <v>3610</v>
      </c>
      <c r="I225" s="436">
        <f>B225</f>
        <v>100</v>
      </c>
      <c r="J225" s="478" t="str">
        <f>IF(D225=1,"左侧",IF(D225=2,"右侧",""))</f>
        <v>左侧</v>
      </c>
      <c r="K225" s="479" t="s">
        <v>3639</v>
      </c>
      <c r="L225" s="429" t="s">
        <v>3609</v>
      </c>
      <c r="M225" s="480">
        <f>C225</f>
        <v>120</v>
      </c>
      <c r="N225" s="439"/>
      <c r="O225" s="439"/>
      <c r="P225" s="439"/>
      <c r="Q225" s="439">
        <f>0.75*M225</f>
        <v>90</v>
      </c>
      <c r="R225" s="439"/>
      <c r="S225" s="439"/>
      <c r="T225" s="439"/>
      <c r="U225" s="439"/>
      <c r="V225" s="439"/>
      <c r="W225" s="439"/>
      <c r="X225" s="439"/>
      <c r="Y225" s="439"/>
      <c r="Z225" s="439"/>
      <c r="AA225" s="512"/>
      <c r="AB225" s="512">
        <f>1.3*M225</f>
        <v>156</v>
      </c>
      <c r="AC225" s="512">
        <f>M225*1.3</f>
        <v>156</v>
      </c>
      <c r="AD225" s="458"/>
      <c r="AG225" s="490"/>
    </row>
    <row r="226" spans="1:33" s="459" customFormat="1" ht="20.100000000000001" customHeight="1">
      <c r="A226" s="453">
        <v>500</v>
      </c>
      <c r="B226" s="453">
        <v>800</v>
      </c>
      <c r="C226" s="453">
        <v>300</v>
      </c>
      <c r="D226" s="453">
        <v>2</v>
      </c>
      <c r="E226" s="453"/>
      <c r="F226" s="453"/>
      <c r="G226" s="434">
        <f>A226</f>
        <v>500</v>
      </c>
      <c r="H226" s="435" t="s">
        <v>3610</v>
      </c>
      <c r="I226" s="436">
        <f>B226</f>
        <v>800</v>
      </c>
      <c r="J226" s="478" t="str">
        <f>IF(D226=1,"左侧",IF(D226=2,"右侧",""))</f>
        <v>右侧</v>
      </c>
      <c r="K226" s="479" t="s">
        <v>3639</v>
      </c>
      <c r="L226" s="429" t="s">
        <v>3609</v>
      </c>
      <c r="M226" s="480">
        <f>C226</f>
        <v>300</v>
      </c>
      <c r="N226" s="439"/>
      <c r="O226" s="439"/>
      <c r="P226" s="439"/>
      <c r="Q226" s="439">
        <f>0.75*M226</f>
        <v>225</v>
      </c>
      <c r="R226" s="439"/>
      <c r="S226" s="439"/>
      <c r="T226" s="439"/>
      <c r="U226" s="439"/>
      <c r="V226" s="439"/>
      <c r="W226" s="439"/>
      <c r="X226" s="439"/>
      <c r="Y226" s="439"/>
      <c r="Z226" s="439"/>
      <c r="AA226" s="512"/>
      <c r="AB226" s="512">
        <f>1.3*M226</f>
        <v>390</v>
      </c>
      <c r="AC226" s="512">
        <f>M226*1.3</f>
        <v>390</v>
      </c>
      <c r="AD226" s="458"/>
      <c r="AG226" s="490"/>
    </row>
    <row r="227" spans="1:33" s="459" customFormat="1" ht="20.100000000000001" customHeight="1">
      <c r="A227" s="453"/>
      <c r="B227" s="453"/>
      <c r="C227" s="453"/>
      <c r="D227" s="453"/>
      <c r="E227" s="453"/>
      <c r="F227" s="453"/>
      <c r="G227" s="925" t="s">
        <v>3640</v>
      </c>
      <c r="H227" s="926"/>
      <c r="I227" s="927"/>
      <c r="J227" s="507"/>
      <c r="K227" s="428"/>
      <c r="L227" s="429"/>
      <c r="M227" s="430"/>
      <c r="N227" s="456"/>
      <c r="O227" s="456"/>
      <c r="P227" s="456"/>
      <c r="Q227" s="456"/>
      <c r="R227" s="456"/>
      <c r="S227" s="456"/>
      <c r="T227" s="456"/>
      <c r="U227" s="456"/>
      <c r="V227" s="456"/>
      <c r="W227" s="456"/>
      <c r="X227" s="456"/>
      <c r="Y227" s="456"/>
      <c r="Z227" s="456"/>
      <c r="AA227" s="511"/>
      <c r="AB227" s="511"/>
      <c r="AC227" s="511"/>
      <c r="AD227" s="458"/>
      <c r="AG227" s="490"/>
    </row>
    <row r="228" spans="1:33" s="459" customFormat="1" ht="20.100000000000001" customHeight="1">
      <c r="A228" s="453"/>
      <c r="B228" s="453"/>
      <c r="C228" s="453"/>
      <c r="D228" s="453"/>
      <c r="E228" s="453"/>
      <c r="F228" s="453"/>
      <c r="G228" s="509"/>
      <c r="H228" s="510"/>
      <c r="I228" s="507"/>
      <c r="J228" s="507"/>
      <c r="K228" s="428"/>
      <c r="L228" s="429"/>
      <c r="M228" s="430"/>
      <c r="N228" s="456"/>
      <c r="O228" s="456"/>
      <c r="P228" s="456"/>
      <c r="Q228" s="456"/>
      <c r="R228" s="456"/>
      <c r="S228" s="456"/>
      <c r="T228" s="456"/>
      <c r="U228" s="456"/>
      <c r="V228" s="456"/>
      <c r="W228" s="456"/>
      <c r="X228" s="456"/>
      <c r="Y228" s="456"/>
      <c r="Z228" s="456"/>
      <c r="AA228" s="511"/>
      <c r="AB228" s="511"/>
      <c r="AC228" s="511"/>
      <c r="AD228" s="458"/>
      <c r="AG228" s="490"/>
    </row>
    <row r="229" spans="1:33" s="410" customFormat="1" ht="20.100000000000001" customHeight="1">
      <c r="A229" s="409"/>
      <c r="B229" s="409"/>
      <c r="C229" s="409"/>
      <c r="D229" s="409"/>
      <c r="E229" s="409"/>
      <c r="F229" s="409"/>
      <c r="G229" s="425"/>
      <c r="H229" s="426"/>
      <c r="I229" s="427"/>
      <c r="J229" s="427"/>
      <c r="K229" s="428" t="s">
        <v>3641</v>
      </c>
      <c r="L229" s="429"/>
      <c r="M229" s="430"/>
      <c r="N229" s="431"/>
      <c r="O229" s="431"/>
      <c r="P229" s="431"/>
      <c r="Q229" s="431"/>
      <c r="R229" s="431"/>
      <c r="S229" s="431"/>
      <c r="T229" s="431"/>
      <c r="U229" s="432"/>
      <c r="V229" s="432"/>
      <c r="W229" s="432"/>
      <c r="X229" s="432"/>
      <c r="Y229" s="432"/>
      <c r="Z229" s="432"/>
      <c r="AA229" s="513"/>
      <c r="AB229" s="513"/>
      <c r="AC229" s="513"/>
      <c r="AD229" s="433"/>
      <c r="AG229" s="411"/>
    </row>
    <row r="230" spans="1:33" s="410" customFormat="1" ht="20.100000000000001" customHeight="1">
      <c r="A230" s="409"/>
      <c r="B230" s="409"/>
      <c r="C230" s="409"/>
      <c r="D230" s="409"/>
      <c r="E230" s="409"/>
      <c r="F230" s="409"/>
      <c r="G230" s="931">
        <f>G225</f>
        <v>10</v>
      </c>
      <c r="H230" s="932"/>
      <c r="I230" s="933"/>
      <c r="J230" s="427"/>
      <c r="K230" s="428"/>
      <c r="L230" s="429" t="s">
        <v>3642</v>
      </c>
      <c r="M230" s="430">
        <v>1</v>
      </c>
      <c r="N230" s="431"/>
      <c r="O230" s="431"/>
      <c r="P230" s="431"/>
      <c r="Q230" s="514">
        <f>2.88</f>
        <v>2.88</v>
      </c>
      <c r="R230" s="431"/>
      <c r="S230" s="431"/>
      <c r="T230" s="431"/>
      <c r="U230" s="432"/>
      <c r="V230" s="432"/>
      <c r="W230" s="432"/>
      <c r="X230" s="432"/>
      <c r="Y230" s="432"/>
      <c r="Z230" s="432"/>
      <c r="AA230" s="513"/>
      <c r="AB230" s="515">
        <f>M230*3.6</f>
        <v>3.6</v>
      </c>
      <c r="AC230" s="515">
        <f>M230*3.6</f>
        <v>3.6</v>
      </c>
      <c r="AD230" s="433"/>
      <c r="AG230" s="411"/>
    </row>
    <row r="231" spans="1:33" s="410" customFormat="1" ht="20.100000000000001" customHeight="1">
      <c r="A231" s="409"/>
      <c r="B231" s="409"/>
      <c r="C231" s="409"/>
      <c r="D231" s="409"/>
      <c r="E231" s="409"/>
      <c r="F231" s="409"/>
      <c r="G231" s="931">
        <f>G226</f>
        <v>500</v>
      </c>
      <c r="H231" s="932"/>
      <c r="I231" s="933"/>
      <c r="J231" s="427"/>
      <c r="K231" s="428"/>
      <c r="L231" s="429" t="s">
        <v>3642</v>
      </c>
      <c r="M231" s="430">
        <v>1</v>
      </c>
      <c r="N231" s="431"/>
      <c r="O231" s="431"/>
      <c r="P231" s="431"/>
      <c r="Q231" s="514">
        <f>2.88</f>
        <v>2.88</v>
      </c>
      <c r="R231" s="431"/>
      <c r="S231" s="431"/>
      <c r="T231" s="431"/>
      <c r="U231" s="432"/>
      <c r="V231" s="432"/>
      <c r="W231" s="432"/>
      <c r="X231" s="432"/>
      <c r="Y231" s="432"/>
      <c r="Z231" s="432"/>
      <c r="AA231" s="513"/>
      <c r="AB231" s="515">
        <f t="shared" ref="AB231:AB234" si="63">M231*3.6</f>
        <v>3.6</v>
      </c>
      <c r="AC231" s="515">
        <f t="shared" ref="AC231:AC234" si="64">M231*3.6</f>
        <v>3.6</v>
      </c>
      <c r="AD231" s="433"/>
      <c r="AG231" s="411"/>
    </row>
    <row r="232" spans="1:33" s="410" customFormat="1" ht="20.100000000000001" customHeight="1">
      <c r="A232" s="409"/>
      <c r="B232" s="409"/>
      <c r="C232" s="409"/>
      <c r="D232" s="409"/>
      <c r="E232" s="409"/>
      <c r="F232" s="409"/>
      <c r="G232" s="931"/>
      <c r="H232" s="932"/>
      <c r="I232" s="933"/>
      <c r="J232" s="427"/>
      <c r="K232" s="428"/>
      <c r="L232" s="429"/>
      <c r="M232" s="430"/>
      <c r="N232" s="431"/>
      <c r="O232" s="431"/>
      <c r="P232" s="431"/>
      <c r="Q232" s="514"/>
      <c r="R232" s="431"/>
      <c r="S232" s="431"/>
      <c r="T232" s="431"/>
      <c r="U232" s="432"/>
      <c r="V232" s="432"/>
      <c r="W232" s="432"/>
      <c r="X232" s="432"/>
      <c r="Y232" s="432"/>
      <c r="Z232" s="432"/>
      <c r="AA232" s="513"/>
      <c r="AB232" s="513">
        <f t="shared" si="63"/>
        <v>0</v>
      </c>
      <c r="AC232" s="513">
        <f t="shared" si="64"/>
        <v>0</v>
      </c>
      <c r="AD232" s="433"/>
      <c r="AG232" s="411"/>
    </row>
    <row r="233" spans="1:33" s="410" customFormat="1" ht="20.100000000000001" customHeight="1">
      <c r="A233" s="409"/>
      <c r="B233" s="409"/>
      <c r="C233" s="409"/>
      <c r="D233" s="409"/>
      <c r="E233" s="409"/>
      <c r="F233" s="409"/>
      <c r="G233" s="931"/>
      <c r="H233" s="932"/>
      <c r="I233" s="933"/>
      <c r="J233" s="427"/>
      <c r="K233" s="428"/>
      <c r="L233" s="429"/>
      <c r="M233" s="430"/>
      <c r="N233" s="431"/>
      <c r="O233" s="431"/>
      <c r="P233" s="431"/>
      <c r="Q233" s="514"/>
      <c r="R233" s="431"/>
      <c r="S233" s="431"/>
      <c r="T233" s="431"/>
      <c r="U233" s="432"/>
      <c r="V233" s="432"/>
      <c r="W233" s="432"/>
      <c r="X233" s="432"/>
      <c r="Y233" s="432"/>
      <c r="Z233" s="432"/>
      <c r="AA233" s="513"/>
      <c r="AB233" s="513">
        <f t="shared" si="63"/>
        <v>0</v>
      </c>
      <c r="AC233" s="513">
        <f t="shared" si="64"/>
        <v>0</v>
      </c>
      <c r="AD233" s="433"/>
      <c r="AG233" s="411"/>
    </row>
    <row r="234" spans="1:33" s="410" customFormat="1" ht="20.100000000000001" customHeight="1">
      <c r="A234" s="409"/>
      <c r="B234" s="409"/>
      <c r="C234" s="409"/>
      <c r="D234" s="409"/>
      <c r="E234" s="409"/>
      <c r="F234" s="409"/>
      <c r="G234" s="931"/>
      <c r="H234" s="932"/>
      <c r="I234" s="933"/>
      <c r="J234" s="427"/>
      <c r="K234" s="428"/>
      <c r="L234" s="429"/>
      <c r="M234" s="430"/>
      <c r="N234" s="431"/>
      <c r="O234" s="431"/>
      <c r="P234" s="431"/>
      <c r="Q234" s="514"/>
      <c r="R234" s="431"/>
      <c r="S234" s="431"/>
      <c r="T234" s="431"/>
      <c r="U234" s="432"/>
      <c r="V234" s="432"/>
      <c r="W234" s="432"/>
      <c r="X234" s="432"/>
      <c r="Y234" s="432"/>
      <c r="Z234" s="432"/>
      <c r="AA234" s="513"/>
      <c r="AB234" s="513">
        <f t="shared" si="63"/>
        <v>0</v>
      </c>
      <c r="AC234" s="513">
        <f t="shared" si="64"/>
        <v>0</v>
      </c>
      <c r="AD234" s="433"/>
      <c r="AG234" s="411"/>
    </row>
    <row r="235" spans="1:33" s="410" customFormat="1" ht="20.100000000000001" customHeight="1">
      <c r="A235" s="409"/>
      <c r="B235" s="409"/>
      <c r="C235" s="409"/>
      <c r="D235" s="409"/>
      <c r="E235" s="409"/>
      <c r="F235" s="409"/>
      <c r="G235" s="925" t="s">
        <v>3643</v>
      </c>
      <c r="H235" s="926"/>
      <c r="I235" s="927"/>
      <c r="J235" s="454"/>
      <c r="K235" s="429"/>
      <c r="L235" s="429"/>
      <c r="M235" s="456">
        <f>SUM(M230:M234)</f>
        <v>2</v>
      </c>
      <c r="N235" s="441"/>
      <c r="O235" s="441"/>
      <c r="P235" s="441"/>
      <c r="Q235" s="456">
        <f>SUM(Q230:Q234)</f>
        <v>5.76</v>
      </c>
      <c r="R235" s="441"/>
      <c r="S235" s="441"/>
      <c r="T235" s="516"/>
      <c r="U235" s="442"/>
      <c r="V235" s="429"/>
      <c r="W235" s="429"/>
      <c r="X235" s="429"/>
      <c r="Y235" s="429"/>
      <c r="Z235" s="429"/>
      <c r="AA235" s="442"/>
      <c r="AB235" s="456">
        <f>SUM(AB230:AB234)</f>
        <v>7.2</v>
      </c>
      <c r="AC235" s="456">
        <f>SUM(AC230:AC234)</f>
        <v>7.2</v>
      </c>
      <c r="AD235" s="433"/>
      <c r="AG235" s="411"/>
    </row>
    <row r="236" spans="1:33" s="410" customFormat="1" ht="20.100000000000001" customHeight="1">
      <c r="A236" s="424" t="s">
        <v>3624</v>
      </c>
      <c r="B236" s="424" t="s">
        <v>3625</v>
      </c>
      <c r="C236" s="424" t="s">
        <v>3578</v>
      </c>
      <c r="D236" s="424" t="s">
        <v>3627</v>
      </c>
      <c r="E236" s="409"/>
      <c r="F236" s="409"/>
      <c r="G236" s="934"/>
      <c r="H236" s="935"/>
      <c r="I236" s="936"/>
      <c r="J236" s="517"/>
      <c r="K236" s="496" t="s">
        <v>3644</v>
      </c>
      <c r="L236" s="429"/>
      <c r="M236" s="439"/>
      <c r="N236" s="441"/>
      <c r="O236" s="441"/>
      <c r="P236" s="441"/>
      <c r="Q236" s="441"/>
      <c r="R236" s="441"/>
      <c r="S236" s="441"/>
      <c r="T236" s="516"/>
      <c r="U236" s="442"/>
      <c r="V236" s="429"/>
      <c r="W236" s="429"/>
      <c r="X236" s="429"/>
      <c r="Y236" s="429"/>
      <c r="Z236" s="429"/>
      <c r="AA236" s="442"/>
      <c r="AB236" s="439"/>
      <c r="AC236" s="439"/>
      <c r="AD236" s="433"/>
      <c r="AG236" s="411"/>
    </row>
    <row r="237" spans="1:33" s="410" customFormat="1" ht="20.100000000000001" customHeight="1">
      <c r="A237" s="409">
        <v>10</v>
      </c>
      <c r="B237" s="409">
        <v>20</v>
      </c>
      <c r="C237" s="409">
        <v>10</v>
      </c>
      <c r="D237" s="409">
        <v>1</v>
      </c>
      <c r="E237" s="409"/>
      <c r="F237" s="409"/>
      <c r="G237" s="434">
        <f>A237</f>
        <v>10</v>
      </c>
      <c r="H237" s="435" t="s">
        <v>3610</v>
      </c>
      <c r="I237" s="436">
        <f>B237</f>
        <v>20</v>
      </c>
      <c r="J237" s="478" t="str">
        <f>IF(D237=1,"左侧",IF(D237=2,"右侧",""))</f>
        <v>左侧</v>
      </c>
      <c r="K237" s="479" t="s">
        <v>3639</v>
      </c>
      <c r="L237" s="429" t="s">
        <v>3609</v>
      </c>
      <c r="M237" s="480">
        <f>C237</f>
        <v>10</v>
      </c>
      <c r="N237" s="441"/>
      <c r="O237" s="441"/>
      <c r="P237" s="441"/>
      <c r="Q237" s="441">
        <f>(0.26+0.72+0.78+0.15)*M237+(0.57+0.43+0.25)*2</f>
        <v>21.599999999999998</v>
      </c>
      <c r="R237" s="441"/>
      <c r="S237" s="441"/>
      <c r="T237" s="516"/>
      <c r="U237" s="442"/>
      <c r="V237" s="429"/>
      <c r="W237" s="429"/>
      <c r="X237" s="429"/>
      <c r="Y237" s="429">
        <f>5.82*M237</f>
        <v>58.2</v>
      </c>
      <c r="Z237" s="429"/>
      <c r="AA237" s="442"/>
      <c r="AB237" s="439"/>
      <c r="AC237" s="439"/>
      <c r="AD237" s="433"/>
      <c r="AG237" s="411"/>
    </row>
    <row r="238" spans="1:33" s="410" customFormat="1" ht="20.100000000000001" customHeight="1">
      <c r="A238" s="409"/>
      <c r="B238" s="409"/>
      <c r="C238" s="409"/>
      <c r="D238" s="409"/>
      <c r="E238" s="409"/>
      <c r="F238" s="409"/>
      <c r="G238" s="518"/>
      <c r="H238" s="519"/>
      <c r="I238" s="517"/>
      <c r="J238" s="517"/>
      <c r="K238" s="496"/>
      <c r="L238" s="429"/>
      <c r="M238" s="439"/>
      <c r="N238" s="441"/>
      <c r="O238" s="441"/>
      <c r="P238" s="441"/>
      <c r="Q238" s="441"/>
      <c r="R238" s="441"/>
      <c r="S238" s="441"/>
      <c r="T238" s="516"/>
      <c r="U238" s="442"/>
      <c r="V238" s="429"/>
      <c r="W238" s="429"/>
      <c r="X238" s="429"/>
      <c r="Y238" s="429"/>
      <c r="Z238" s="429"/>
      <c r="AA238" s="442"/>
      <c r="AB238" s="439"/>
      <c r="AC238" s="439"/>
      <c r="AD238" s="433"/>
      <c r="AG238" s="411"/>
    </row>
    <row r="239" spans="1:33" s="410" customFormat="1" ht="20.100000000000001" customHeight="1">
      <c r="A239" s="409"/>
      <c r="B239" s="409"/>
      <c r="C239" s="409"/>
      <c r="D239" s="409"/>
      <c r="E239" s="409"/>
      <c r="F239" s="409"/>
      <c r="G239" s="518"/>
      <c r="H239" s="519"/>
      <c r="I239" s="517"/>
      <c r="J239" s="517"/>
      <c r="K239" s="496"/>
      <c r="L239" s="429"/>
      <c r="M239" s="439"/>
      <c r="N239" s="441"/>
      <c r="O239" s="441"/>
      <c r="P239" s="441"/>
      <c r="Q239" s="441"/>
      <c r="R239" s="441"/>
      <c r="S239" s="441"/>
      <c r="T239" s="516"/>
      <c r="U239" s="442"/>
      <c r="V239" s="429"/>
      <c r="W239" s="429"/>
      <c r="X239" s="429"/>
      <c r="Y239" s="429"/>
      <c r="Z239" s="429"/>
      <c r="AA239" s="442"/>
      <c r="AB239" s="439"/>
      <c r="AC239" s="439"/>
      <c r="AD239" s="433"/>
      <c r="AG239" s="411"/>
    </row>
    <row r="240" spans="1:33" s="410" customFormat="1" ht="20.100000000000001" customHeight="1">
      <c r="A240" s="409"/>
      <c r="B240" s="409"/>
      <c r="C240" s="409"/>
      <c r="D240" s="409"/>
      <c r="E240" s="409"/>
      <c r="F240" s="409"/>
      <c r="G240" s="518"/>
      <c r="H240" s="519"/>
      <c r="I240" s="517"/>
      <c r="J240" s="517"/>
      <c r="K240" s="496"/>
      <c r="L240" s="429"/>
      <c r="M240" s="439"/>
      <c r="N240" s="441"/>
      <c r="O240" s="441"/>
      <c r="P240" s="441"/>
      <c r="Q240" s="441"/>
      <c r="R240" s="441"/>
      <c r="S240" s="441"/>
      <c r="T240" s="516"/>
      <c r="U240" s="442"/>
      <c r="V240" s="429"/>
      <c r="W240" s="429"/>
      <c r="X240" s="429"/>
      <c r="Y240" s="429"/>
      <c r="Z240" s="429"/>
      <c r="AA240" s="442"/>
      <c r="AB240" s="439"/>
      <c r="AC240" s="439"/>
      <c r="AD240" s="433"/>
      <c r="AG240" s="411"/>
    </row>
    <row r="241" spans="1:33" s="410" customFormat="1" ht="20.100000000000001" customHeight="1">
      <c r="A241" s="409"/>
      <c r="B241" s="409"/>
      <c r="C241" s="409"/>
      <c r="D241" s="409"/>
      <c r="E241" s="409"/>
      <c r="F241" s="409"/>
      <c r="G241" s="518"/>
      <c r="H241" s="519"/>
      <c r="I241" s="517"/>
      <c r="J241" s="517"/>
      <c r="K241" s="496"/>
      <c r="L241" s="429"/>
      <c r="M241" s="439"/>
      <c r="N241" s="441"/>
      <c r="O241" s="441"/>
      <c r="P241" s="441"/>
      <c r="Q241" s="441"/>
      <c r="R241" s="441"/>
      <c r="S241" s="441"/>
      <c r="T241" s="516"/>
      <c r="U241" s="442"/>
      <c r="V241" s="429"/>
      <c r="W241" s="429"/>
      <c r="X241" s="429"/>
      <c r="Y241" s="429"/>
      <c r="Z241" s="429"/>
      <c r="AA241" s="442"/>
      <c r="AB241" s="439"/>
      <c r="AC241" s="439"/>
      <c r="AD241" s="433"/>
      <c r="AG241" s="411"/>
    </row>
    <row r="242" spans="1:33" s="410" customFormat="1" ht="20.100000000000001" customHeight="1">
      <c r="A242" s="409"/>
      <c r="B242" s="409"/>
      <c r="C242" s="409"/>
      <c r="D242" s="409"/>
      <c r="E242" s="409"/>
      <c r="F242" s="409"/>
      <c r="G242" s="925" t="s">
        <v>3645</v>
      </c>
      <c r="H242" s="926"/>
      <c r="I242" s="927"/>
      <c r="J242" s="517"/>
      <c r="K242" s="496"/>
      <c r="L242" s="429"/>
      <c r="M242" s="439"/>
      <c r="N242" s="441"/>
      <c r="O242" s="441"/>
      <c r="P242" s="441"/>
      <c r="Q242" s="441"/>
      <c r="R242" s="441"/>
      <c r="S242" s="441"/>
      <c r="T242" s="516"/>
      <c r="U242" s="442"/>
      <c r="V242" s="429"/>
      <c r="W242" s="429"/>
      <c r="X242" s="429"/>
      <c r="Y242" s="429"/>
      <c r="Z242" s="429"/>
      <c r="AA242" s="442"/>
      <c r="AB242" s="439"/>
      <c r="AC242" s="439"/>
      <c r="AD242" s="433"/>
      <c r="AG242" s="411"/>
    </row>
    <row r="243" spans="1:33" s="459" customFormat="1" ht="20.100000000000001" customHeight="1" thickBot="1">
      <c r="A243" s="453"/>
      <c r="B243" s="453"/>
      <c r="C243" s="453"/>
      <c r="D243" s="453"/>
      <c r="E243" s="453"/>
      <c r="F243" s="453"/>
      <c r="G243" s="928"/>
      <c r="H243" s="929"/>
      <c r="I243" s="930"/>
      <c r="J243" s="520"/>
      <c r="K243" s="521"/>
      <c r="L243" s="521"/>
      <c r="M243" s="522"/>
      <c r="N243" s="523"/>
      <c r="O243" s="523"/>
      <c r="P243" s="523"/>
      <c r="Q243" s="523"/>
      <c r="R243" s="523"/>
      <c r="S243" s="523"/>
      <c r="T243" s="523"/>
      <c r="U243" s="523"/>
      <c r="V243" s="523"/>
      <c r="W243" s="523"/>
      <c r="X243" s="523"/>
      <c r="Y243" s="523"/>
      <c r="Z243" s="523"/>
      <c r="AA243" s="523"/>
      <c r="AB243" s="523"/>
      <c r="AC243" s="523"/>
      <c r="AD243" s="524"/>
      <c r="AG243" s="490"/>
    </row>
  </sheetData>
  <mergeCells count="72">
    <mergeCell ref="G1:AD1"/>
    <mergeCell ref="G2:Q2"/>
    <mergeCell ref="AH2:AI2"/>
    <mergeCell ref="G3:I5"/>
    <mergeCell ref="J3:J5"/>
    <mergeCell ref="K3:K5"/>
    <mergeCell ref="L3:L5"/>
    <mergeCell ref="M3:M5"/>
    <mergeCell ref="N3:AC3"/>
    <mergeCell ref="AD3:AD5"/>
    <mergeCell ref="AA4:AA5"/>
    <mergeCell ref="AB4:AB5"/>
    <mergeCell ref="AC4:AC5"/>
    <mergeCell ref="X4:X5"/>
    <mergeCell ref="Y4:Z4"/>
    <mergeCell ref="G153:I153"/>
    <mergeCell ref="T4:T5"/>
    <mergeCell ref="U4:U5"/>
    <mergeCell ref="V4:V5"/>
    <mergeCell ref="W4:W5"/>
    <mergeCell ref="N4:N5"/>
    <mergeCell ref="O4:O5"/>
    <mergeCell ref="P4:P5"/>
    <mergeCell ref="Q4:Q5"/>
    <mergeCell ref="R4:R5"/>
    <mergeCell ref="S4:S5"/>
    <mergeCell ref="G145:I145"/>
    <mergeCell ref="G152:I152"/>
    <mergeCell ref="G200:I200"/>
    <mergeCell ref="G188:I188"/>
    <mergeCell ref="G190:I190"/>
    <mergeCell ref="G191:I191"/>
    <mergeCell ref="G192:I192"/>
    <mergeCell ref="G193:I193"/>
    <mergeCell ref="G194:I194"/>
    <mergeCell ref="G195:I195"/>
    <mergeCell ref="G196:I196"/>
    <mergeCell ref="G197:I197"/>
    <mergeCell ref="G198:I198"/>
    <mergeCell ref="G199:I199"/>
    <mergeCell ref="G212:I212"/>
    <mergeCell ref="G201:I201"/>
    <mergeCell ref="G202:I202"/>
    <mergeCell ref="G203:I203"/>
    <mergeCell ref="G204:I204"/>
    <mergeCell ref="G205:I205"/>
    <mergeCell ref="G206:I206"/>
    <mergeCell ref="G207:I207"/>
    <mergeCell ref="G208:I208"/>
    <mergeCell ref="G209:I209"/>
    <mergeCell ref="G210:I210"/>
    <mergeCell ref="G211:I211"/>
    <mergeCell ref="G230:I230"/>
    <mergeCell ref="G213:I213"/>
    <mergeCell ref="G214:I214"/>
    <mergeCell ref="G215:I215"/>
    <mergeCell ref="G216:I216"/>
    <mergeCell ref="G217:I217"/>
    <mergeCell ref="G218:I218"/>
    <mergeCell ref="G219:I219"/>
    <mergeCell ref="G220:I220"/>
    <mergeCell ref="G221:I221"/>
    <mergeCell ref="G222:I222"/>
    <mergeCell ref="G227:I227"/>
    <mergeCell ref="G242:I242"/>
    <mergeCell ref="G243:I243"/>
    <mergeCell ref="G231:I231"/>
    <mergeCell ref="G232:I232"/>
    <mergeCell ref="G233:I233"/>
    <mergeCell ref="G234:I234"/>
    <mergeCell ref="G235:I235"/>
    <mergeCell ref="G236:I236"/>
  </mergeCells>
  <phoneticPr fontId="1" type="noConversion"/>
  <printOptions horizontalCentered="1" verticalCentered="1"/>
  <pageMargins left="0.98425196850393704" right="0.59055118110236227" top="0.59055118110236227" bottom="0.86614173228346458" header="0.73" footer="0.23622047244094491"/>
  <pageSetup paperSize="8" orientation="landscape" r:id="rId1"/>
  <headerFooter scaleWithDoc="0" alignWithMargins="0">
    <oddHeader>&amp;R
&amp;14表号  S3-31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                
&amp;14文档编码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M63"/>
  <sheetViews>
    <sheetView zoomScaleNormal="100" zoomScaleSheetLayoutView="100" workbookViewId="0">
      <selection activeCell="C21" sqref="C21"/>
    </sheetView>
  </sheetViews>
  <sheetFormatPr defaultRowHeight="14.25"/>
  <cols>
    <col min="1" max="3" width="9" style="591"/>
    <col min="4" max="4" width="18.75" style="591" customWidth="1"/>
    <col min="5" max="5" width="11.25" style="591" customWidth="1"/>
    <col min="6" max="6" width="13.875" style="591" customWidth="1"/>
    <col min="7" max="7" width="7.25" style="590" customWidth="1"/>
    <col min="8" max="8" width="8.625" style="590" customWidth="1"/>
    <col min="9" max="9" width="4.5" style="591" customWidth="1"/>
    <col min="10" max="10" width="6.125" style="592" customWidth="1"/>
    <col min="11" max="11" width="8.75" style="598" customWidth="1"/>
    <col min="12" max="12" width="6" style="598" customWidth="1"/>
    <col min="13" max="13" width="7.125" style="598" customWidth="1"/>
    <col min="14" max="14" width="6.125" style="598" customWidth="1"/>
    <col min="15" max="15" width="5.625" style="598" customWidth="1"/>
    <col min="16" max="16" width="5.625" style="592" customWidth="1"/>
    <col min="17" max="17" width="6" style="595" customWidth="1"/>
    <col min="18" max="19" width="6.25" style="595" customWidth="1"/>
    <col min="20" max="20" width="6" style="592" customWidth="1"/>
    <col min="21" max="21" width="5.875" style="592" customWidth="1"/>
    <col min="22" max="22" width="5.75" style="591" customWidth="1"/>
    <col min="23" max="23" width="5.75" style="592" customWidth="1"/>
    <col min="24" max="24" width="5.25" style="598" customWidth="1"/>
    <col min="25" max="25" width="6.375" style="592" customWidth="1"/>
    <col min="26" max="26" width="6.125" style="591" customWidth="1"/>
    <col min="27" max="27" width="6.375" style="592" customWidth="1"/>
    <col min="28" max="28" width="6.75" style="595" customWidth="1"/>
    <col min="29" max="29" width="6.625" style="595" customWidth="1"/>
    <col min="30" max="31" width="5.75" style="592" customWidth="1"/>
    <col min="32" max="32" width="6.75" style="592" customWidth="1"/>
    <col min="33" max="33" width="5.875" style="591" customWidth="1"/>
    <col min="34" max="34" width="5.75" style="591" customWidth="1"/>
    <col min="35" max="35" width="4" style="591" customWidth="1"/>
    <col min="36" max="37" width="5.625" style="591" customWidth="1"/>
    <col min="38" max="38" width="6.375" style="591" customWidth="1"/>
    <col min="39" max="39" width="9" style="596"/>
    <col min="40" max="16384" width="9" style="591"/>
  </cols>
  <sheetData>
    <row r="1" spans="1:38" s="531" customFormat="1" ht="30" customHeight="1">
      <c r="G1" s="1002" t="s">
        <v>3646</v>
      </c>
      <c r="H1" s="1002"/>
      <c r="I1" s="1002"/>
      <c r="J1" s="1002"/>
      <c r="K1" s="1002"/>
      <c r="L1" s="1002"/>
      <c r="M1" s="1002"/>
      <c r="N1" s="1002"/>
      <c r="O1" s="1002"/>
      <c r="P1" s="1002"/>
      <c r="Q1" s="1002"/>
      <c r="R1" s="1002"/>
      <c r="S1" s="1002"/>
      <c r="T1" s="1002"/>
      <c r="U1" s="1002"/>
      <c r="V1" s="1002"/>
      <c r="W1" s="1002"/>
      <c r="X1" s="1002"/>
      <c r="Y1" s="1002"/>
      <c r="Z1" s="1002"/>
      <c r="AA1" s="1002"/>
      <c r="AB1" s="1002"/>
      <c r="AC1" s="1002"/>
      <c r="AD1" s="1002"/>
      <c r="AE1" s="1002"/>
      <c r="AF1" s="1002"/>
      <c r="AG1" s="1002"/>
      <c r="AH1" s="1002"/>
      <c r="AI1" s="1002"/>
      <c r="AJ1" s="532"/>
    </row>
    <row r="2" spans="1:38" s="531" customFormat="1" ht="24" customHeight="1" thickBot="1">
      <c r="G2" s="1003" t="s">
        <v>3573</v>
      </c>
      <c r="H2" s="1003"/>
      <c r="I2" s="1003"/>
      <c r="J2" s="1003"/>
      <c r="K2" s="1003"/>
      <c r="L2" s="1003"/>
      <c r="M2" s="533"/>
      <c r="N2" s="533"/>
      <c r="O2" s="533"/>
      <c r="P2" s="534"/>
      <c r="Q2" s="533"/>
      <c r="R2" s="533"/>
      <c r="S2" s="533"/>
      <c r="T2" s="533"/>
      <c r="U2" s="533"/>
      <c r="V2" s="533"/>
      <c r="W2" s="535"/>
      <c r="X2" s="533"/>
      <c r="Y2" s="535"/>
      <c r="Z2" s="535"/>
      <c r="AA2" s="536"/>
      <c r="AB2" s="535"/>
      <c r="AC2" s="535"/>
      <c r="AD2" s="537"/>
      <c r="AE2" s="537"/>
      <c r="AF2" s="538"/>
      <c r="AG2" s="538"/>
      <c r="AH2" s="538"/>
      <c r="AI2" s="538"/>
      <c r="AJ2" s="1004"/>
      <c r="AK2" s="1004"/>
      <c r="AL2" s="1004"/>
    </row>
    <row r="3" spans="1:38" s="539" customFormat="1" ht="16.5" customHeight="1">
      <c r="G3" s="1005" t="s">
        <v>169</v>
      </c>
      <c r="H3" s="1006"/>
      <c r="I3" s="1011" t="s">
        <v>3647</v>
      </c>
      <c r="J3" s="1012" t="s">
        <v>3648</v>
      </c>
      <c r="K3" s="983" t="s">
        <v>3649</v>
      </c>
      <c r="L3" s="983" t="s">
        <v>3650</v>
      </c>
      <c r="M3" s="983" t="s">
        <v>3651</v>
      </c>
      <c r="N3" s="983" t="s">
        <v>3652</v>
      </c>
      <c r="O3" s="983" t="s">
        <v>3653</v>
      </c>
      <c r="P3" s="986" t="s">
        <v>3654</v>
      </c>
      <c r="Q3" s="987"/>
      <c r="R3" s="987"/>
      <c r="S3" s="987"/>
      <c r="T3" s="987"/>
      <c r="U3" s="987"/>
      <c r="V3" s="988"/>
      <c r="W3" s="989" t="s">
        <v>3655</v>
      </c>
      <c r="X3" s="990"/>
      <c r="Y3" s="990"/>
      <c r="Z3" s="990"/>
      <c r="AA3" s="991"/>
      <c r="AB3" s="989" t="s">
        <v>3656</v>
      </c>
      <c r="AC3" s="990"/>
      <c r="AD3" s="990"/>
      <c r="AE3" s="991"/>
      <c r="AF3" s="1011" t="s">
        <v>3657</v>
      </c>
      <c r="AG3" s="1011"/>
      <c r="AH3" s="1011"/>
      <c r="AI3" s="1013" t="s">
        <v>3542</v>
      </c>
      <c r="AJ3" s="1004"/>
      <c r="AK3" s="1004"/>
      <c r="AL3" s="1004"/>
    </row>
    <row r="4" spans="1:38" s="539" customFormat="1" ht="19.5" customHeight="1">
      <c r="G4" s="1007"/>
      <c r="H4" s="1008"/>
      <c r="I4" s="994"/>
      <c r="J4" s="997"/>
      <c r="K4" s="984"/>
      <c r="L4" s="984"/>
      <c r="M4" s="984"/>
      <c r="N4" s="984"/>
      <c r="O4" s="984"/>
      <c r="P4" s="978" t="s">
        <v>3658</v>
      </c>
      <c r="Q4" s="978" t="s">
        <v>3659</v>
      </c>
      <c r="R4" s="978" t="s">
        <v>3660</v>
      </c>
      <c r="S4" s="978" t="s">
        <v>3661</v>
      </c>
      <c r="T4" s="979" t="s">
        <v>3662</v>
      </c>
      <c r="U4" s="980"/>
      <c r="V4" s="998" t="s">
        <v>3663</v>
      </c>
      <c r="W4" s="978" t="s">
        <v>3664</v>
      </c>
      <c r="X4" s="1001" t="s">
        <v>3653</v>
      </c>
      <c r="Y4" s="979" t="s">
        <v>3662</v>
      </c>
      <c r="Z4" s="980"/>
      <c r="AA4" s="978" t="s">
        <v>3665</v>
      </c>
      <c r="AB4" s="997" t="s">
        <v>3666</v>
      </c>
      <c r="AC4" s="997" t="s">
        <v>3667</v>
      </c>
      <c r="AD4" s="978" t="s">
        <v>3668</v>
      </c>
      <c r="AE4" s="998" t="s">
        <v>3663</v>
      </c>
      <c r="AF4" s="994" t="s">
        <v>3669</v>
      </c>
      <c r="AG4" s="994" t="s">
        <v>3670</v>
      </c>
      <c r="AH4" s="994" t="s">
        <v>3671</v>
      </c>
      <c r="AI4" s="1014"/>
      <c r="AJ4" s="1004"/>
      <c r="AK4" s="1004"/>
      <c r="AL4" s="1004"/>
    </row>
    <row r="5" spans="1:38" s="539" customFormat="1" ht="15" customHeight="1">
      <c r="G5" s="1007"/>
      <c r="H5" s="1008"/>
      <c r="I5" s="994"/>
      <c r="J5" s="997"/>
      <c r="K5" s="984"/>
      <c r="L5" s="984"/>
      <c r="M5" s="984"/>
      <c r="N5" s="984"/>
      <c r="O5" s="984"/>
      <c r="P5" s="978"/>
      <c r="Q5" s="978"/>
      <c r="R5" s="978"/>
      <c r="S5" s="978"/>
      <c r="T5" s="981"/>
      <c r="U5" s="982"/>
      <c r="V5" s="999"/>
      <c r="W5" s="978"/>
      <c r="X5" s="984"/>
      <c r="Y5" s="981"/>
      <c r="Z5" s="982"/>
      <c r="AA5" s="978"/>
      <c r="AB5" s="997"/>
      <c r="AC5" s="997"/>
      <c r="AD5" s="978"/>
      <c r="AE5" s="999"/>
      <c r="AF5" s="994"/>
      <c r="AG5" s="994"/>
      <c r="AH5" s="994"/>
      <c r="AI5" s="1014"/>
      <c r="AJ5" s="1004"/>
      <c r="AK5" s="1004"/>
      <c r="AL5" s="1004"/>
    </row>
    <row r="6" spans="1:38" s="539" customFormat="1" ht="6" hidden="1" customHeight="1">
      <c r="G6" s="1007"/>
      <c r="H6" s="1008"/>
      <c r="I6" s="994"/>
      <c r="J6" s="997"/>
      <c r="K6" s="984"/>
      <c r="L6" s="984"/>
      <c r="M6" s="984"/>
      <c r="N6" s="984"/>
      <c r="O6" s="984"/>
      <c r="P6" s="978"/>
      <c r="Q6" s="978"/>
      <c r="R6" s="978"/>
      <c r="S6" s="978"/>
      <c r="T6" s="981"/>
      <c r="U6" s="982"/>
      <c r="V6" s="999"/>
      <c r="W6" s="978"/>
      <c r="X6" s="984"/>
      <c r="Y6" s="981"/>
      <c r="Z6" s="982"/>
      <c r="AA6" s="978"/>
      <c r="AB6" s="997"/>
      <c r="AC6" s="997"/>
      <c r="AD6" s="978"/>
      <c r="AE6" s="999"/>
      <c r="AF6" s="994"/>
      <c r="AG6" s="994"/>
      <c r="AH6" s="994"/>
      <c r="AI6" s="1014"/>
    </row>
    <row r="7" spans="1:38" s="539" customFormat="1" ht="41.25" hidden="1" customHeight="1">
      <c r="G7" s="1007"/>
      <c r="H7" s="1008"/>
      <c r="I7" s="994"/>
      <c r="J7" s="997"/>
      <c r="K7" s="984"/>
      <c r="L7" s="984"/>
      <c r="M7" s="984"/>
      <c r="N7" s="984"/>
      <c r="O7" s="984"/>
      <c r="P7" s="978"/>
      <c r="Q7" s="978"/>
      <c r="R7" s="978"/>
      <c r="S7" s="978"/>
      <c r="T7" s="540"/>
      <c r="U7" s="541"/>
      <c r="V7" s="999"/>
      <c r="W7" s="978"/>
      <c r="X7" s="984"/>
      <c r="Y7" s="540"/>
      <c r="Z7" s="541"/>
      <c r="AA7" s="978"/>
      <c r="AB7" s="997"/>
      <c r="AC7" s="997"/>
      <c r="AD7" s="978"/>
      <c r="AE7" s="999"/>
      <c r="AF7" s="994"/>
      <c r="AG7" s="994"/>
      <c r="AH7" s="994"/>
      <c r="AI7" s="1014"/>
    </row>
    <row r="8" spans="1:38" s="539" customFormat="1" ht="14.25" customHeight="1">
      <c r="G8" s="1007"/>
      <c r="H8" s="1008"/>
      <c r="I8" s="994"/>
      <c r="J8" s="997"/>
      <c r="K8" s="984"/>
      <c r="L8" s="984"/>
      <c r="M8" s="984"/>
      <c r="N8" s="984"/>
      <c r="O8" s="984"/>
      <c r="P8" s="978"/>
      <c r="Q8" s="978"/>
      <c r="R8" s="978"/>
      <c r="S8" s="978"/>
      <c r="T8" s="995" t="s">
        <v>3672</v>
      </c>
      <c r="U8" s="995" t="s">
        <v>3673</v>
      </c>
      <c r="V8" s="999"/>
      <c r="W8" s="978"/>
      <c r="X8" s="984"/>
      <c r="Y8" s="995" t="s">
        <v>3672</v>
      </c>
      <c r="Z8" s="995" t="s">
        <v>3673</v>
      </c>
      <c r="AA8" s="978"/>
      <c r="AB8" s="997"/>
      <c r="AC8" s="997"/>
      <c r="AD8" s="978"/>
      <c r="AE8" s="999"/>
      <c r="AF8" s="994"/>
      <c r="AG8" s="994"/>
      <c r="AH8" s="994"/>
      <c r="AI8" s="1014"/>
      <c r="AJ8" s="977"/>
      <c r="AK8" s="972"/>
      <c r="AL8" s="972"/>
    </row>
    <row r="9" spans="1:38" s="539" customFormat="1" ht="26.25" customHeight="1">
      <c r="C9" s="539" t="s">
        <v>3674</v>
      </c>
      <c r="F9" s="542" t="s">
        <v>3675</v>
      </c>
      <c r="G9" s="1009"/>
      <c r="H9" s="1010"/>
      <c r="I9" s="994"/>
      <c r="J9" s="997"/>
      <c r="K9" s="985"/>
      <c r="L9" s="985"/>
      <c r="M9" s="985"/>
      <c r="N9" s="985"/>
      <c r="O9" s="985"/>
      <c r="P9" s="978"/>
      <c r="Q9" s="978"/>
      <c r="R9" s="978"/>
      <c r="S9" s="978"/>
      <c r="T9" s="996"/>
      <c r="U9" s="996"/>
      <c r="V9" s="1000"/>
      <c r="W9" s="978"/>
      <c r="X9" s="985"/>
      <c r="Y9" s="996"/>
      <c r="Z9" s="996"/>
      <c r="AA9" s="978"/>
      <c r="AB9" s="997"/>
      <c r="AC9" s="997"/>
      <c r="AD9" s="978"/>
      <c r="AE9" s="1000"/>
      <c r="AF9" s="994"/>
      <c r="AG9" s="994"/>
      <c r="AH9" s="994"/>
      <c r="AI9" s="1014"/>
      <c r="AJ9" s="977"/>
      <c r="AK9" s="972"/>
      <c r="AL9" s="972"/>
    </row>
    <row r="10" spans="1:38" s="539" customFormat="1" ht="20.100000000000001" customHeight="1">
      <c r="A10" s="424" t="s">
        <v>3598</v>
      </c>
      <c r="B10" s="424" t="s">
        <v>3676</v>
      </c>
      <c r="C10" s="424" t="s">
        <v>3677</v>
      </c>
      <c r="D10" s="424" t="s">
        <v>3678</v>
      </c>
      <c r="E10" s="424" t="s">
        <v>3679</v>
      </c>
      <c r="F10" s="543" t="s">
        <v>3680</v>
      </c>
      <c r="G10" s="544"/>
      <c r="H10" s="545"/>
      <c r="I10" s="546" t="s">
        <v>3681</v>
      </c>
      <c r="J10" s="546"/>
      <c r="K10" s="439"/>
      <c r="L10" s="439"/>
      <c r="M10" s="439"/>
      <c r="N10" s="439"/>
      <c r="O10" s="442"/>
      <c r="P10" s="547"/>
      <c r="Q10" s="548"/>
      <c r="R10" s="549"/>
      <c r="S10" s="550"/>
      <c r="T10" s="551"/>
      <c r="U10" s="550"/>
      <c r="V10" s="550"/>
      <c r="W10" s="550"/>
      <c r="X10" s="442"/>
      <c r="Y10" s="551"/>
      <c r="Z10" s="551"/>
      <c r="AA10" s="550"/>
      <c r="AB10" s="551"/>
      <c r="AC10" s="551"/>
      <c r="AD10" s="552"/>
      <c r="AE10" s="552"/>
      <c r="AF10" s="552"/>
      <c r="AG10" s="552"/>
      <c r="AH10" s="552"/>
      <c r="AI10" s="553"/>
    </row>
    <row r="11" spans="1:38" s="539" customFormat="1" ht="20.100000000000001" customHeight="1">
      <c r="A11" s="539">
        <v>1668.5</v>
      </c>
      <c r="B11" s="539">
        <v>2460</v>
      </c>
      <c r="C11" s="539">
        <v>2</v>
      </c>
      <c r="D11" s="539">
        <v>1</v>
      </c>
      <c r="E11" s="539">
        <v>6</v>
      </c>
      <c r="F11" s="439">
        <f>IF($C11=1,INT($J11/100)+1,IF($C11=2,INT($J11/50)+1,""))</f>
        <v>16</v>
      </c>
      <c r="G11" s="554">
        <f>A11</f>
        <v>1668.5</v>
      </c>
      <c r="H11" s="555">
        <f>B11</f>
        <v>2460</v>
      </c>
      <c r="I11" s="556" t="s">
        <v>3607</v>
      </c>
      <c r="J11" s="557">
        <f>H11-G11</f>
        <v>791.5</v>
      </c>
      <c r="K11" s="439">
        <f>J11</f>
        <v>791.5</v>
      </c>
      <c r="L11" s="439">
        <f>J11*0.055</f>
        <v>43.532499999999999</v>
      </c>
      <c r="M11" s="439">
        <f>IF($C11=1,3.01*$J11,IF($C11=2,2.76*$J11,""))</f>
        <v>2184.54</v>
      </c>
      <c r="N11" s="439">
        <f>IF($C11=1,3.01*$J11,IF($C11=2,2.76*$J11,""))</f>
        <v>2184.54</v>
      </c>
      <c r="O11" s="439">
        <f>IF($C11=1,0.42*$J11,IF($C11=2,0.42*$J11,""))</f>
        <v>332.43</v>
      </c>
      <c r="P11" s="557">
        <f>F11</f>
        <v>16</v>
      </c>
      <c r="Q11" s="558">
        <f>4*0.0445*P11</f>
        <v>2.8479999999999999</v>
      </c>
      <c r="R11" s="558">
        <f>P11*1.732</f>
        <v>27.712</v>
      </c>
      <c r="S11" s="558">
        <f>P11*0.348</f>
        <v>5.5679999999999996</v>
      </c>
      <c r="T11" s="559">
        <f>4*0.73*P11</f>
        <v>46.72</v>
      </c>
      <c r="U11" s="559">
        <f>(3.55+1.73)*4*P11</f>
        <v>337.91999999999996</v>
      </c>
      <c r="V11" s="559">
        <f>2.5*P11</f>
        <v>40</v>
      </c>
      <c r="W11" s="559">
        <f>IF($C11=1,"",IF($C11=2,0.45*J11,""))</f>
        <v>356.17500000000001</v>
      </c>
      <c r="X11" s="442">
        <f>IF($C11=1,"",IF($C11=2,0.95*J11,""))</f>
        <v>751.92499999999995</v>
      </c>
      <c r="Y11" s="559">
        <f>IF($C11=1,"",IF($C11=2,6.58*J11,""))</f>
        <v>5208.07</v>
      </c>
      <c r="Z11" s="559">
        <f>IF($C11=1,"",IF($C11=2,9.63*J11,""))</f>
        <v>7622.1450000000004</v>
      </c>
      <c r="AA11" s="558">
        <f>IF($C11=1,"",IF($C11=2,0.15*J11,""))</f>
        <v>118.72499999999999</v>
      </c>
      <c r="AB11" s="559" t="str">
        <f>IF($C11=1,P11*13.76,IF($C11=2,"",""))</f>
        <v/>
      </c>
      <c r="AC11" s="559">
        <f>IF($C11=1,"",IF($C11=2,13.76*P11,""))</f>
        <v>220.16</v>
      </c>
      <c r="AD11" s="558">
        <f>IF($C11=1,0.108*AB11,IF($C11=2,0.113*AC11,""))</f>
        <v>24.878080000000001</v>
      </c>
      <c r="AE11" s="559">
        <f>IF($C11=1,0.13*AB11,IF($C11=2,0.15*AC11,""))</f>
        <v>33.024000000000001</v>
      </c>
      <c r="AF11" s="558"/>
      <c r="AG11" s="558">
        <f>IF(OR($C11=1,$C11=2),$E11*0.13+$D11*$E11*(0.015+0.11),"")</f>
        <v>1.53</v>
      </c>
      <c r="AH11" s="558"/>
      <c r="AI11" s="560"/>
    </row>
    <row r="12" spans="1:38" s="539" customFormat="1" ht="20.100000000000001" customHeight="1">
      <c r="A12" s="539">
        <v>2500</v>
      </c>
      <c r="B12" s="539">
        <v>2955</v>
      </c>
      <c r="C12" s="539">
        <v>1</v>
      </c>
      <c r="D12" s="539">
        <v>1</v>
      </c>
      <c r="E12" s="539">
        <v>3</v>
      </c>
      <c r="F12" s="439">
        <f t="shared" ref="F12:F33" si="0">IF($C12=1,INT($J12/100)+1,IF($C12=2,INT($J12/50)+1,""))</f>
        <v>5</v>
      </c>
      <c r="G12" s="554">
        <f t="shared" ref="G12:H27" si="1">A12</f>
        <v>2500</v>
      </c>
      <c r="H12" s="555">
        <f t="shared" si="1"/>
        <v>2955</v>
      </c>
      <c r="I12" s="556" t="s">
        <v>3609</v>
      </c>
      <c r="J12" s="557">
        <f t="shared" ref="J12:J33" si="2">H12-G12</f>
        <v>455</v>
      </c>
      <c r="K12" s="439">
        <f t="shared" ref="K12:K33" si="3">J12</f>
        <v>455</v>
      </c>
      <c r="L12" s="439">
        <f t="shared" ref="L12:L33" si="4">J12*0.055</f>
        <v>25.024999999999999</v>
      </c>
      <c r="M12" s="439">
        <f t="shared" ref="M12:N33" si="5">IF($C12=1,3.01*$J12,IF($C12=2,2.76*$J12,""))</f>
        <v>1369.55</v>
      </c>
      <c r="N12" s="439">
        <f t="shared" si="5"/>
        <v>1369.55</v>
      </c>
      <c r="O12" s="439">
        <f t="shared" ref="O12:O33" si="6">IF($C12=1,0.42*$J12,IF($C12=2,0.42*$J12,""))</f>
        <v>191.1</v>
      </c>
      <c r="P12" s="557">
        <f t="shared" ref="P12:P33" si="7">F12</f>
        <v>5</v>
      </c>
      <c r="Q12" s="558">
        <f t="shared" ref="Q12:Q33" si="8">4*0.0445*P12</f>
        <v>0.8899999999999999</v>
      </c>
      <c r="R12" s="558">
        <f t="shared" ref="R12:R33" si="9">P12*1.732</f>
        <v>8.66</v>
      </c>
      <c r="S12" s="558">
        <f t="shared" ref="S12:S33" si="10">P12*0.348</f>
        <v>1.7399999999999998</v>
      </c>
      <c r="T12" s="559">
        <f t="shared" ref="T12:T33" si="11">4*0.73*P12</f>
        <v>14.6</v>
      </c>
      <c r="U12" s="559">
        <f t="shared" ref="U12:U33" si="12">(3.55+1.73)*4*P12</f>
        <v>105.6</v>
      </c>
      <c r="V12" s="559">
        <f t="shared" ref="V12:V33" si="13">2.5*P12</f>
        <v>12.5</v>
      </c>
      <c r="W12" s="559" t="str">
        <f t="shared" ref="W12:W33" si="14">IF($C12=1,"",IF($C12=2,0.45*J12,""))</f>
        <v/>
      </c>
      <c r="X12" s="442" t="str">
        <f t="shared" ref="X12:X33" si="15">IF($C12=1,"",IF($C12=2,0.95*J12,""))</f>
        <v/>
      </c>
      <c r="Y12" s="559" t="str">
        <f t="shared" ref="Y12:Y33" si="16">IF($C12=1,"",IF($C12=2,6.58*J12,""))</f>
        <v/>
      </c>
      <c r="Z12" s="559" t="str">
        <f t="shared" ref="Z12:Z33" si="17">IF($C12=1,"",IF($C12=2,9.63*J12,""))</f>
        <v/>
      </c>
      <c r="AA12" s="558" t="str">
        <f t="shared" ref="AA12:AA33" si="18">IF($C12=1,"",IF($C12=2,0.15*J12,""))</f>
        <v/>
      </c>
      <c r="AB12" s="559">
        <f t="shared" ref="AB12:AB46" si="19">IF($C12=1,P12*13.76,IF($C12=2,"",""))</f>
        <v>68.8</v>
      </c>
      <c r="AC12" s="559" t="str">
        <f t="shared" ref="AC12:AC46" si="20">IF($C12=1,"",IF($C12=2,13.76*P12,""))</f>
        <v/>
      </c>
      <c r="AD12" s="558">
        <f t="shared" ref="AD12:AD46" si="21">IF($C12=1,0.108*AB12,IF($C12=2,0.113*AC12,""))</f>
        <v>7.4303999999999997</v>
      </c>
      <c r="AE12" s="559">
        <f t="shared" ref="AE12:AE46" si="22">IF($C12=1,0.13*AB12,IF($C12=2,0.15*AC12,""))</f>
        <v>8.9439999999999991</v>
      </c>
      <c r="AF12" s="558"/>
      <c r="AG12" s="558">
        <f t="shared" ref="AG12:AG45" si="23">IF(OR($C12=1,$C12=2),$E12*0.13+$D12*$E12*(0.015+0.11),"")</f>
        <v>0.76500000000000001</v>
      </c>
      <c r="AH12" s="558"/>
      <c r="AI12" s="560"/>
    </row>
    <row r="13" spans="1:38" s="539" customFormat="1" ht="20.100000000000001" customHeight="1">
      <c r="A13" s="539">
        <v>2955</v>
      </c>
      <c r="B13" s="539">
        <v>3082</v>
      </c>
      <c r="C13" s="539">
        <v>2</v>
      </c>
      <c r="D13" s="539">
        <v>1</v>
      </c>
      <c r="E13" s="539">
        <v>1</v>
      </c>
      <c r="F13" s="439">
        <f t="shared" si="0"/>
        <v>3</v>
      </c>
      <c r="G13" s="554">
        <f t="shared" si="1"/>
        <v>2955</v>
      </c>
      <c r="H13" s="555">
        <f t="shared" si="1"/>
        <v>3082</v>
      </c>
      <c r="I13" s="556" t="s">
        <v>3609</v>
      </c>
      <c r="J13" s="557">
        <f t="shared" si="2"/>
        <v>127</v>
      </c>
      <c r="K13" s="439">
        <f t="shared" si="3"/>
        <v>127</v>
      </c>
      <c r="L13" s="439">
        <f t="shared" si="4"/>
        <v>6.9850000000000003</v>
      </c>
      <c r="M13" s="439">
        <f t="shared" si="5"/>
        <v>350.52</v>
      </c>
      <c r="N13" s="439">
        <f t="shared" si="5"/>
        <v>350.52</v>
      </c>
      <c r="O13" s="439">
        <f t="shared" si="6"/>
        <v>53.339999999999996</v>
      </c>
      <c r="P13" s="557">
        <f t="shared" si="7"/>
        <v>3</v>
      </c>
      <c r="Q13" s="558">
        <f t="shared" si="8"/>
        <v>0.53400000000000003</v>
      </c>
      <c r="R13" s="558">
        <f t="shared" si="9"/>
        <v>5.1959999999999997</v>
      </c>
      <c r="S13" s="558">
        <f t="shared" si="10"/>
        <v>1.044</v>
      </c>
      <c r="T13" s="559">
        <f t="shared" si="11"/>
        <v>8.76</v>
      </c>
      <c r="U13" s="559">
        <f t="shared" si="12"/>
        <v>63.359999999999992</v>
      </c>
      <c r="V13" s="559">
        <f t="shared" si="13"/>
        <v>7.5</v>
      </c>
      <c r="W13" s="559">
        <f t="shared" si="14"/>
        <v>57.15</v>
      </c>
      <c r="X13" s="442">
        <f t="shared" si="15"/>
        <v>120.64999999999999</v>
      </c>
      <c r="Y13" s="559">
        <f t="shared" si="16"/>
        <v>835.66</v>
      </c>
      <c r="Z13" s="559">
        <f t="shared" si="17"/>
        <v>1223.01</v>
      </c>
      <c r="AA13" s="558">
        <f t="shared" si="18"/>
        <v>19.05</v>
      </c>
      <c r="AB13" s="559" t="str">
        <f t="shared" si="19"/>
        <v/>
      </c>
      <c r="AC13" s="559">
        <f t="shared" si="20"/>
        <v>41.28</v>
      </c>
      <c r="AD13" s="558">
        <f t="shared" si="21"/>
        <v>4.6646400000000003</v>
      </c>
      <c r="AE13" s="559">
        <f t="shared" si="22"/>
        <v>6.1920000000000002</v>
      </c>
      <c r="AF13" s="558"/>
      <c r="AG13" s="558">
        <f t="shared" si="23"/>
        <v>0.255</v>
      </c>
      <c r="AH13" s="558"/>
      <c r="AI13" s="560"/>
    </row>
    <row r="14" spans="1:38" s="539" customFormat="1" ht="20.100000000000001" customHeight="1">
      <c r="A14" s="539">
        <v>4950</v>
      </c>
      <c r="B14" s="539">
        <v>5120</v>
      </c>
      <c r="C14" s="539">
        <v>1</v>
      </c>
      <c r="D14" s="539">
        <v>1</v>
      </c>
      <c r="E14" s="539">
        <v>2</v>
      </c>
      <c r="F14" s="439">
        <f t="shared" si="0"/>
        <v>2</v>
      </c>
      <c r="G14" s="554">
        <f t="shared" si="1"/>
        <v>4950</v>
      </c>
      <c r="H14" s="555">
        <f t="shared" si="1"/>
        <v>5120</v>
      </c>
      <c r="I14" s="556" t="s">
        <v>3609</v>
      </c>
      <c r="J14" s="557">
        <f t="shared" si="2"/>
        <v>170</v>
      </c>
      <c r="K14" s="439">
        <f t="shared" si="3"/>
        <v>170</v>
      </c>
      <c r="L14" s="439">
        <f t="shared" si="4"/>
        <v>9.35</v>
      </c>
      <c r="M14" s="439">
        <f t="shared" si="5"/>
        <v>511.7</v>
      </c>
      <c r="N14" s="439">
        <f t="shared" si="5"/>
        <v>511.7</v>
      </c>
      <c r="O14" s="439">
        <f t="shared" si="6"/>
        <v>71.399999999999991</v>
      </c>
      <c r="P14" s="557">
        <f t="shared" si="7"/>
        <v>2</v>
      </c>
      <c r="Q14" s="558">
        <f t="shared" si="8"/>
        <v>0.35599999999999998</v>
      </c>
      <c r="R14" s="558">
        <f t="shared" si="9"/>
        <v>3.464</v>
      </c>
      <c r="S14" s="558">
        <f t="shared" si="10"/>
        <v>0.69599999999999995</v>
      </c>
      <c r="T14" s="559">
        <f t="shared" si="11"/>
        <v>5.84</v>
      </c>
      <c r="U14" s="559">
        <f t="shared" si="12"/>
        <v>42.239999999999995</v>
      </c>
      <c r="V14" s="559">
        <f t="shared" si="13"/>
        <v>5</v>
      </c>
      <c r="W14" s="559" t="str">
        <f t="shared" si="14"/>
        <v/>
      </c>
      <c r="X14" s="442" t="str">
        <f t="shared" si="15"/>
        <v/>
      </c>
      <c r="Y14" s="559" t="str">
        <f t="shared" si="16"/>
        <v/>
      </c>
      <c r="Z14" s="559" t="str">
        <f t="shared" si="17"/>
        <v/>
      </c>
      <c r="AA14" s="558" t="str">
        <f t="shared" si="18"/>
        <v/>
      </c>
      <c r="AB14" s="559">
        <f t="shared" si="19"/>
        <v>27.52</v>
      </c>
      <c r="AC14" s="559" t="str">
        <f t="shared" si="20"/>
        <v/>
      </c>
      <c r="AD14" s="558">
        <f t="shared" si="21"/>
        <v>2.9721600000000001</v>
      </c>
      <c r="AE14" s="559">
        <f t="shared" si="22"/>
        <v>3.5775999999999999</v>
      </c>
      <c r="AF14" s="558"/>
      <c r="AG14" s="558">
        <f t="shared" si="23"/>
        <v>0.51</v>
      </c>
      <c r="AH14" s="558"/>
      <c r="AI14" s="560"/>
    </row>
    <row r="15" spans="1:38" s="539" customFormat="1" ht="20.100000000000001" customHeight="1">
      <c r="A15" s="539">
        <v>5160</v>
      </c>
      <c r="B15" s="539">
        <v>5496</v>
      </c>
      <c r="C15" s="539">
        <v>2</v>
      </c>
      <c r="D15" s="539">
        <v>1</v>
      </c>
      <c r="E15" s="539">
        <v>2</v>
      </c>
      <c r="F15" s="439">
        <f t="shared" si="0"/>
        <v>7</v>
      </c>
      <c r="G15" s="554">
        <f t="shared" si="1"/>
        <v>5160</v>
      </c>
      <c r="H15" s="555">
        <f t="shared" si="1"/>
        <v>5496</v>
      </c>
      <c r="I15" s="556" t="s">
        <v>3609</v>
      </c>
      <c r="J15" s="557">
        <f t="shared" si="2"/>
        <v>336</v>
      </c>
      <c r="K15" s="439">
        <f t="shared" si="3"/>
        <v>336</v>
      </c>
      <c r="L15" s="439">
        <f t="shared" si="4"/>
        <v>18.48</v>
      </c>
      <c r="M15" s="439">
        <f t="shared" si="5"/>
        <v>927.3599999999999</v>
      </c>
      <c r="N15" s="439">
        <f t="shared" si="5"/>
        <v>927.3599999999999</v>
      </c>
      <c r="O15" s="439">
        <f t="shared" si="6"/>
        <v>141.12</v>
      </c>
      <c r="P15" s="557">
        <f t="shared" si="7"/>
        <v>7</v>
      </c>
      <c r="Q15" s="558">
        <f t="shared" si="8"/>
        <v>1.246</v>
      </c>
      <c r="R15" s="558">
        <f t="shared" si="9"/>
        <v>12.124000000000001</v>
      </c>
      <c r="S15" s="558">
        <f t="shared" si="10"/>
        <v>2.4359999999999999</v>
      </c>
      <c r="T15" s="559">
        <f t="shared" si="11"/>
        <v>20.439999999999998</v>
      </c>
      <c r="U15" s="559">
        <f t="shared" si="12"/>
        <v>147.83999999999997</v>
      </c>
      <c r="V15" s="559">
        <f t="shared" si="13"/>
        <v>17.5</v>
      </c>
      <c r="W15" s="559">
        <f t="shared" si="14"/>
        <v>151.20000000000002</v>
      </c>
      <c r="X15" s="442">
        <f t="shared" si="15"/>
        <v>319.2</v>
      </c>
      <c r="Y15" s="559">
        <f t="shared" si="16"/>
        <v>2210.88</v>
      </c>
      <c r="Z15" s="559">
        <f t="shared" si="17"/>
        <v>3235.6800000000003</v>
      </c>
      <c r="AA15" s="558">
        <f t="shared" si="18"/>
        <v>50.4</v>
      </c>
      <c r="AB15" s="559" t="str">
        <f t="shared" si="19"/>
        <v/>
      </c>
      <c r="AC15" s="559">
        <f t="shared" si="20"/>
        <v>96.32</v>
      </c>
      <c r="AD15" s="558">
        <f t="shared" si="21"/>
        <v>10.88416</v>
      </c>
      <c r="AE15" s="559">
        <f t="shared" si="22"/>
        <v>14.447999999999999</v>
      </c>
      <c r="AF15" s="558"/>
      <c r="AG15" s="558">
        <f t="shared" si="23"/>
        <v>0.51</v>
      </c>
      <c r="AH15" s="558"/>
      <c r="AI15" s="560"/>
    </row>
    <row r="16" spans="1:38" s="539" customFormat="1" ht="20.100000000000001" customHeight="1">
      <c r="A16" s="539">
        <v>6060</v>
      </c>
      <c r="B16" s="539">
        <v>6657</v>
      </c>
      <c r="C16" s="539">
        <v>2</v>
      </c>
      <c r="D16" s="539">
        <v>1</v>
      </c>
      <c r="E16" s="539">
        <v>2</v>
      </c>
      <c r="F16" s="439">
        <f t="shared" si="0"/>
        <v>12</v>
      </c>
      <c r="G16" s="554">
        <f t="shared" si="1"/>
        <v>6060</v>
      </c>
      <c r="H16" s="555">
        <f t="shared" si="1"/>
        <v>6657</v>
      </c>
      <c r="I16" s="556" t="s">
        <v>3609</v>
      </c>
      <c r="J16" s="557">
        <f t="shared" si="2"/>
        <v>597</v>
      </c>
      <c r="K16" s="439">
        <f t="shared" si="3"/>
        <v>597</v>
      </c>
      <c r="L16" s="439">
        <f t="shared" si="4"/>
        <v>32.835000000000001</v>
      </c>
      <c r="M16" s="439">
        <f t="shared" si="5"/>
        <v>1647.7199999999998</v>
      </c>
      <c r="N16" s="439">
        <f t="shared" si="5"/>
        <v>1647.7199999999998</v>
      </c>
      <c r="O16" s="439">
        <f t="shared" si="6"/>
        <v>250.73999999999998</v>
      </c>
      <c r="P16" s="557">
        <f t="shared" si="7"/>
        <v>12</v>
      </c>
      <c r="Q16" s="558">
        <f t="shared" si="8"/>
        <v>2.1360000000000001</v>
      </c>
      <c r="R16" s="558">
        <f t="shared" si="9"/>
        <v>20.783999999999999</v>
      </c>
      <c r="S16" s="558">
        <f t="shared" si="10"/>
        <v>4.1760000000000002</v>
      </c>
      <c r="T16" s="559">
        <f t="shared" si="11"/>
        <v>35.04</v>
      </c>
      <c r="U16" s="559">
        <f t="shared" si="12"/>
        <v>253.43999999999997</v>
      </c>
      <c r="V16" s="559">
        <f t="shared" si="13"/>
        <v>30</v>
      </c>
      <c r="W16" s="559">
        <f t="shared" si="14"/>
        <v>268.65000000000003</v>
      </c>
      <c r="X16" s="442">
        <f t="shared" si="15"/>
        <v>567.15</v>
      </c>
      <c r="Y16" s="559">
        <f t="shared" si="16"/>
        <v>3928.26</v>
      </c>
      <c r="Z16" s="559">
        <f t="shared" si="17"/>
        <v>5749.1100000000006</v>
      </c>
      <c r="AA16" s="558">
        <f t="shared" si="18"/>
        <v>89.55</v>
      </c>
      <c r="AB16" s="559" t="str">
        <f t="shared" si="19"/>
        <v/>
      </c>
      <c r="AC16" s="559">
        <f t="shared" si="20"/>
        <v>165.12</v>
      </c>
      <c r="AD16" s="558">
        <f t="shared" si="21"/>
        <v>18.658560000000001</v>
      </c>
      <c r="AE16" s="559">
        <f t="shared" si="22"/>
        <v>24.768000000000001</v>
      </c>
      <c r="AF16" s="558"/>
      <c r="AG16" s="558">
        <f t="shared" si="23"/>
        <v>0.51</v>
      </c>
      <c r="AH16" s="558"/>
      <c r="AI16" s="553"/>
    </row>
    <row r="17" spans="1:35" s="539" customFormat="1" ht="20.100000000000001" customHeight="1">
      <c r="A17" s="539">
        <v>7163</v>
      </c>
      <c r="B17" s="539">
        <v>7190</v>
      </c>
      <c r="C17" s="539">
        <v>2</v>
      </c>
      <c r="F17" s="439">
        <f t="shared" si="0"/>
        <v>1</v>
      </c>
      <c r="G17" s="554">
        <f t="shared" si="1"/>
        <v>7163</v>
      </c>
      <c r="H17" s="555">
        <f t="shared" si="1"/>
        <v>7190</v>
      </c>
      <c r="I17" s="556" t="s">
        <v>3609</v>
      </c>
      <c r="J17" s="557">
        <f t="shared" si="2"/>
        <v>27</v>
      </c>
      <c r="K17" s="439">
        <f t="shared" si="3"/>
        <v>27</v>
      </c>
      <c r="L17" s="439">
        <f t="shared" si="4"/>
        <v>1.4850000000000001</v>
      </c>
      <c r="M17" s="439">
        <f t="shared" si="5"/>
        <v>74.52</v>
      </c>
      <c r="N17" s="439">
        <f t="shared" si="5"/>
        <v>74.52</v>
      </c>
      <c r="O17" s="439">
        <f t="shared" si="6"/>
        <v>11.34</v>
      </c>
      <c r="P17" s="557">
        <f t="shared" si="7"/>
        <v>1</v>
      </c>
      <c r="Q17" s="558">
        <f t="shared" si="8"/>
        <v>0.17799999999999999</v>
      </c>
      <c r="R17" s="558">
        <f t="shared" si="9"/>
        <v>1.732</v>
      </c>
      <c r="S17" s="558">
        <f t="shared" si="10"/>
        <v>0.34799999999999998</v>
      </c>
      <c r="T17" s="559">
        <f t="shared" si="11"/>
        <v>2.92</v>
      </c>
      <c r="U17" s="559">
        <f t="shared" si="12"/>
        <v>21.119999999999997</v>
      </c>
      <c r="V17" s="559">
        <f t="shared" si="13"/>
        <v>2.5</v>
      </c>
      <c r="W17" s="559">
        <f t="shared" si="14"/>
        <v>12.15</v>
      </c>
      <c r="X17" s="442">
        <f t="shared" si="15"/>
        <v>25.65</v>
      </c>
      <c r="Y17" s="559">
        <f t="shared" si="16"/>
        <v>177.66</v>
      </c>
      <c r="Z17" s="559">
        <f t="shared" si="17"/>
        <v>260.01000000000005</v>
      </c>
      <c r="AA17" s="558">
        <f t="shared" si="18"/>
        <v>4.05</v>
      </c>
      <c r="AB17" s="559" t="str">
        <f t="shared" si="19"/>
        <v/>
      </c>
      <c r="AC17" s="559">
        <f t="shared" si="20"/>
        <v>13.76</v>
      </c>
      <c r="AD17" s="558">
        <f t="shared" si="21"/>
        <v>1.55488</v>
      </c>
      <c r="AE17" s="559">
        <f t="shared" si="22"/>
        <v>2.0640000000000001</v>
      </c>
      <c r="AF17" s="558"/>
      <c r="AG17" s="559"/>
      <c r="AH17" s="558"/>
      <c r="AI17" s="553"/>
    </row>
    <row r="18" spans="1:35" s="539" customFormat="1" ht="20.100000000000001" customHeight="1">
      <c r="A18" s="539">
        <v>8485</v>
      </c>
      <c r="B18" s="539">
        <v>8683</v>
      </c>
      <c r="C18" s="539">
        <v>2</v>
      </c>
      <c r="D18" s="539">
        <v>1</v>
      </c>
      <c r="E18" s="539">
        <v>1</v>
      </c>
      <c r="F18" s="439">
        <f t="shared" si="0"/>
        <v>4</v>
      </c>
      <c r="G18" s="554">
        <f t="shared" si="1"/>
        <v>8485</v>
      </c>
      <c r="H18" s="555">
        <f t="shared" si="1"/>
        <v>8683</v>
      </c>
      <c r="I18" s="556" t="s">
        <v>3609</v>
      </c>
      <c r="J18" s="557">
        <f t="shared" si="2"/>
        <v>198</v>
      </c>
      <c r="K18" s="439">
        <f t="shared" si="3"/>
        <v>198</v>
      </c>
      <c r="L18" s="439">
        <f t="shared" si="4"/>
        <v>10.89</v>
      </c>
      <c r="M18" s="439">
        <f t="shared" si="5"/>
        <v>546.4799999999999</v>
      </c>
      <c r="N18" s="439">
        <f t="shared" si="5"/>
        <v>546.4799999999999</v>
      </c>
      <c r="O18" s="439">
        <f t="shared" si="6"/>
        <v>83.16</v>
      </c>
      <c r="P18" s="557">
        <f t="shared" si="7"/>
        <v>4</v>
      </c>
      <c r="Q18" s="558">
        <f t="shared" si="8"/>
        <v>0.71199999999999997</v>
      </c>
      <c r="R18" s="558">
        <f t="shared" si="9"/>
        <v>6.9279999999999999</v>
      </c>
      <c r="S18" s="558">
        <f t="shared" si="10"/>
        <v>1.3919999999999999</v>
      </c>
      <c r="T18" s="559">
        <f t="shared" si="11"/>
        <v>11.68</v>
      </c>
      <c r="U18" s="559">
        <f t="shared" si="12"/>
        <v>84.47999999999999</v>
      </c>
      <c r="V18" s="559">
        <f t="shared" si="13"/>
        <v>10</v>
      </c>
      <c r="W18" s="559">
        <f t="shared" si="14"/>
        <v>89.100000000000009</v>
      </c>
      <c r="X18" s="442">
        <f t="shared" si="15"/>
        <v>188.1</v>
      </c>
      <c r="Y18" s="559">
        <f t="shared" si="16"/>
        <v>1302.8399999999999</v>
      </c>
      <c r="Z18" s="559">
        <f t="shared" si="17"/>
        <v>1906.7400000000002</v>
      </c>
      <c r="AA18" s="558">
        <f t="shared" si="18"/>
        <v>29.7</v>
      </c>
      <c r="AB18" s="559" t="str">
        <f t="shared" si="19"/>
        <v/>
      </c>
      <c r="AC18" s="559">
        <f t="shared" si="20"/>
        <v>55.04</v>
      </c>
      <c r="AD18" s="558">
        <f t="shared" si="21"/>
        <v>6.2195200000000002</v>
      </c>
      <c r="AE18" s="559">
        <f t="shared" si="22"/>
        <v>8.2560000000000002</v>
      </c>
      <c r="AF18" s="558"/>
      <c r="AG18" s="558">
        <f t="shared" si="23"/>
        <v>0.255</v>
      </c>
      <c r="AH18" s="558"/>
      <c r="AI18" s="553"/>
    </row>
    <row r="19" spans="1:35" s="539" customFormat="1" ht="20.100000000000001" customHeight="1">
      <c r="A19" s="539">
        <v>8683</v>
      </c>
      <c r="B19" s="539">
        <v>8730</v>
      </c>
      <c r="C19" s="539">
        <v>1</v>
      </c>
      <c r="D19" s="539">
        <v>1</v>
      </c>
      <c r="E19" s="539">
        <v>1</v>
      </c>
      <c r="F19" s="539">
        <f t="shared" si="0"/>
        <v>1</v>
      </c>
      <c r="G19" s="554">
        <f t="shared" si="1"/>
        <v>8683</v>
      </c>
      <c r="H19" s="555">
        <f t="shared" si="1"/>
        <v>8730</v>
      </c>
      <c r="I19" s="556" t="s">
        <v>3609</v>
      </c>
      <c r="J19" s="557">
        <f t="shared" si="2"/>
        <v>47</v>
      </c>
      <c r="K19" s="439">
        <f t="shared" si="3"/>
        <v>47</v>
      </c>
      <c r="L19" s="439">
        <f t="shared" si="4"/>
        <v>2.585</v>
      </c>
      <c r="M19" s="439">
        <f t="shared" si="5"/>
        <v>141.47</v>
      </c>
      <c r="N19" s="439">
        <f t="shared" si="5"/>
        <v>141.47</v>
      </c>
      <c r="O19" s="439">
        <f t="shared" si="6"/>
        <v>19.739999999999998</v>
      </c>
      <c r="P19" s="557">
        <f t="shared" si="7"/>
        <v>1</v>
      </c>
      <c r="Q19" s="558">
        <f t="shared" si="8"/>
        <v>0.17799999999999999</v>
      </c>
      <c r="R19" s="558">
        <f t="shared" si="9"/>
        <v>1.732</v>
      </c>
      <c r="S19" s="558">
        <f t="shared" si="10"/>
        <v>0.34799999999999998</v>
      </c>
      <c r="T19" s="559">
        <f t="shared" si="11"/>
        <v>2.92</v>
      </c>
      <c r="U19" s="559">
        <f t="shared" si="12"/>
        <v>21.119999999999997</v>
      </c>
      <c r="V19" s="559">
        <f t="shared" si="13"/>
        <v>2.5</v>
      </c>
      <c r="W19" s="559" t="str">
        <f t="shared" si="14"/>
        <v/>
      </c>
      <c r="X19" s="442" t="str">
        <f t="shared" si="15"/>
        <v/>
      </c>
      <c r="Y19" s="559" t="str">
        <f t="shared" si="16"/>
        <v/>
      </c>
      <c r="Z19" s="559" t="str">
        <f t="shared" si="17"/>
        <v/>
      </c>
      <c r="AA19" s="558" t="str">
        <f t="shared" si="18"/>
        <v/>
      </c>
      <c r="AB19" s="559">
        <f t="shared" si="19"/>
        <v>13.76</v>
      </c>
      <c r="AC19" s="559" t="str">
        <f t="shared" si="20"/>
        <v/>
      </c>
      <c r="AD19" s="558">
        <f t="shared" si="21"/>
        <v>1.4860800000000001</v>
      </c>
      <c r="AE19" s="559">
        <f t="shared" si="22"/>
        <v>1.7887999999999999</v>
      </c>
      <c r="AF19" s="558"/>
      <c r="AG19" s="558">
        <f t="shared" si="23"/>
        <v>0.255</v>
      </c>
      <c r="AH19" s="558"/>
      <c r="AI19" s="553"/>
    </row>
    <row r="20" spans="1:35" s="539" customFormat="1" ht="20.100000000000001" customHeight="1">
      <c r="A20" s="539">
        <v>8770</v>
      </c>
      <c r="B20" s="539">
        <v>9120</v>
      </c>
      <c r="C20" s="539">
        <v>1</v>
      </c>
      <c r="D20" s="539">
        <v>1</v>
      </c>
      <c r="E20" s="539">
        <v>2</v>
      </c>
      <c r="F20" s="539">
        <f t="shared" si="0"/>
        <v>4</v>
      </c>
      <c r="G20" s="554">
        <f t="shared" si="1"/>
        <v>8770</v>
      </c>
      <c r="H20" s="555">
        <f t="shared" si="1"/>
        <v>9120</v>
      </c>
      <c r="I20" s="556" t="s">
        <v>3609</v>
      </c>
      <c r="J20" s="557">
        <f t="shared" si="2"/>
        <v>350</v>
      </c>
      <c r="K20" s="439">
        <f t="shared" si="3"/>
        <v>350</v>
      </c>
      <c r="L20" s="439">
        <f t="shared" si="4"/>
        <v>19.25</v>
      </c>
      <c r="M20" s="439">
        <f t="shared" si="5"/>
        <v>1053.5</v>
      </c>
      <c r="N20" s="439">
        <f t="shared" si="5"/>
        <v>1053.5</v>
      </c>
      <c r="O20" s="439">
        <f t="shared" si="6"/>
        <v>147</v>
      </c>
      <c r="P20" s="557">
        <f t="shared" si="7"/>
        <v>4</v>
      </c>
      <c r="Q20" s="558">
        <f t="shared" si="8"/>
        <v>0.71199999999999997</v>
      </c>
      <c r="R20" s="558">
        <f t="shared" si="9"/>
        <v>6.9279999999999999</v>
      </c>
      <c r="S20" s="558">
        <f t="shared" si="10"/>
        <v>1.3919999999999999</v>
      </c>
      <c r="T20" s="559">
        <f t="shared" si="11"/>
        <v>11.68</v>
      </c>
      <c r="U20" s="559">
        <f t="shared" si="12"/>
        <v>84.47999999999999</v>
      </c>
      <c r="V20" s="559">
        <f t="shared" si="13"/>
        <v>10</v>
      </c>
      <c r="W20" s="559" t="str">
        <f t="shared" si="14"/>
        <v/>
      </c>
      <c r="X20" s="442" t="str">
        <f t="shared" si="15"/>
        <v/>
      </c>
      <c r="Y20" s="559" t="str">
        <f t="shared" si="16"/>
        <v/>
      </c>
      <c r="Z20" s="559" t="str">
        <f t="shared" si="17"/>
        <v/>
      </c>
      <c r="AA20" s="558" t="str">
        <f t="shared" si="18"/>
        <v/>
      </c>
      <c r="AB20" s="559">
        <f t="shared" si="19"/>
        <v>55.04</v>
      </c>
      <c r="AC20" s="559" t="str">
        <f t="shared" si="20"/>
        <v/>
      </c>
      <c r="AD20" s="558">
        <f t="shared" si="21"/>
        <v>5.9443200000000003</v>
      </c>
      <c r="AE20" s="559">
        <f t="shared" si="22"/>
        <v>7.1551999999999998</v>
      </c>
      <c r="AF20" s="558"/>
      <c r="AG20" s="558">
        <f t="shared" si="23"/>
        <v>0.51</v>
      </c>
      <c r="AH20" s="558"/>
      <c r="AI20" s="553"/>
    </row>
    <row r="21" spans="1:35" s="539" customFormat="1" ht="20.100000000000001" customHeight="1">
      <c r="A21" s="539">
        <v>9120</v>
      </c>
      <c r="B21" s="539">
        <v>9381</v>
      </c>
      <c r="C21" s="539">
        <v>2</v>
      </c>
      <c r="F21" s="539">
        <f t="shared" si="0"/>
        <v>6</v>
      </c>
      <c r="G21" s="554">
        <f t="shared" si="1"/>
        <v>9120</v>
      </c>
      <c r="H21" s="555">
        <f t="shared" si="1"/>
        <v>9381</v>
      </c>
      <c r="I21" s="556" t="s">
        <v>3609</v>
      </c>
      <c r="J21" s="557">
        <f t="shared" si="2"/>
        <v>261</v>
      </c>
      <c r="K21" s="439">
        <f t="shared" si="3"/>
        <v>261</v>
      </c>
      <c r="L21" s="439">
        <f t="shared" si="4"/>
        <v>14.355</v>
      </c>
      <c r="M21" s="439">
        <f t="shared" si="5"/>
        <v>720.3599999999999</v>
      </c>
      <c r="N21" s="439">
        <f t="shared" si="5"/>
        <v>720.3599999999999</v>
      </c>
      <c r="O21" s="439">
        <f t="shared" si="6"/>
        <v>109.61999999999999</v>
      </c>
      <c r="P21" s="557">
        <f t="shared" si="7"/>
        <v>6</v>
      </c>
      <c r="Q21" s="558">
        <f t="shared" si="8"/>
        <v>1.0680000000000001</v>
      </c>
      <c r="R21" s="558">
        <f t="shared" si="9"/>
        <v>10.391999999999999</v>
      </c>
      <c r="S21" s="558">
        <f t="shared" si="10"/>
        <v>2.0880000000000001</v>
      </c>
      <c r="T21" s="559">
        <f t="shared" si="11"/>
        <v>17.52</v>
      </c>
      <c r="U21" s="559">
        <f t="shared" si="12"/>
        <v>126.71999999999998</v>
      </c>
      <c r="V21" s="559">
        <f t="shared" si="13"/>
        <v>15</v>
      </c>
      <c r="W21" s="559">
        <f t="shared" si="14"/>
        <v>117.45</v>
      </c>
      <c r="X21" s="442">
        <f t="shared" si="15"/>
        <v>247.95</v>
      </c>
      <c r="Y21" s="559">
        <f t="shared" si="16"/>
        <v>1717.38</v>
      </c>
      <c r="Z21" s="559">
        <f t="shared" si="17"/>
        <v>2513.4300000000003</v>
      </c>
      <c r="AA21" s="558">
        <f t="shared" si="18"/>
        <v>39.15</v>
      </c>
      <c r="AB21" s="559" t="str">
        <f t="shared" si="19"/>
        <v/>
      </c>
      <c r="AC21" s="559">
        <f t="shared" si="20"/>
        <v>82.56</v>
      </c>
      <c r="AD21" s="558">
        <f t="shared" si="21"/>
        <v>9.3292800000000007</v>
      </c>
      <c r="AE21" s="559">
        <f t="shared" si="22"/>
        <v>12.384</v>
      </c>
      <c r="AF21" s="558"/>
      <c r="AG21" s="558"/>
      <c r="AH21" s="558"/>
      <c r="AI21" s="553"/>
    </row>
    <row r="22" spans="1:35" s="539" customFormat="1" ht="20.100000000000001" customHeight="1">
      <c r="A22" s="539">
        <v>9670</v>
      </c>
      <c r="B22" s="539">
        <v>11065</v>
      </c>
      <c r="C22" s="539">
        <v>2</v>
      </c>
      <c r="D22" s="539">
        <v>1</v>
      </c>
      <c r="E22" s="539">
        <v>23</v>
      </c>
      <c r="F22" s="439">
        <f t="shared" si="0"/>
        <v>28</v>
      </c>
      <c r="G22" s="554">
        <f t="shared" si="1"/>
        <v>9670</v>
      </c>
      <c r="H22" s="555">
        <f t="shared" si="1"/>
        <v>11065</v>
      </c>
      <c r="I22" s="556" t="s">
        <v>3609</v>
      </c>
      <c r="J22" s="557">
        <f t="shared" si="2"/>
        <v>1395</v>
      </c>
      <c r="K22" s="439">
        <f t="shared" si="3"/>
        <v>1395</v>
      </c>
      <c r="L22" s="439">
        <f t="shared" si="4"/>
        <v>76.724999999999994</v>
      </c>
      <c r="M22" s="439">
        <f t="shared" si="5"/>
        <v>3850.2</v>
      </c>
      <c r="N22" s="439">
        <f t="shared" si="5"/>
        <v>3850.2</v>
      </c>
      <c r="O22" s="439">
        <f t="shared" si="6"/>
        <v>585.9</v>
      </c>
      <c r="P22" s="557">
        <f t="shared" si="7"/>
        <v>28</v>
      </c>
      <c r="Q22" s="558">
        <f t="shared" si="8"/>
        <v>4.984</v>
      </c>
      <c r="R22" s="558">
        <f t="shared" si="9"/>
        <v>48.496000000000002</v>
      </c>
      <c r="S22" s="558">
        <f t="shared" si="10"/>
        <v>9.7439999999999998</v>
      </c>
      <c r="T22" s="559">
        <f t="shared" si="11"/>
        <v>81.759999999999991</v>
      </c>
      <c r="U22" s="559">
        <f t="shared" si="12"/>
        <v>591.3599999999999</v>
      </c>
      <c r="V22" s="559">
        <f t="shared" si="13"/>
        <v>70</v>
      </c>
      <c r="W22" s="559">
        <f t="shared" si="14"/>
        <v>627.75</v>
      </c>
      <c r="X22" s="442">
        <f t="shared" si="15"/>
        <v>1325.25</v>
      </c>
      <c r="Y22" s="559">
        <f t="shared" si="16"/>
        <v>9179.1</v>
      </c>
      <c r="Z22" s="559">
        <f t="shared" si="17"/>
        <v>13433.85</v>
      </c>
      <c r="AA22" s="558">
        <f t="shared" si="18"/>
        <v>209.25</v>
      </c>
      <c r="AB22" s="559" t="str">
        <f t="shared" si="19"/>
        <v/>
      </c>
      <c r="AC22" s="559">
        <f t="shared" si="20"/>
        <v>385.28</v>
      </c>
      <c r="AD22" s="558">
        <f t="shared" si="21"/>
        <v>43.536639999999998</v>
      </c>
      <c r="AE22" s="559">
        <f t="shared" si="22"/>
        <v>57.791999999999994</v>
      </c>
      <c r="AF22" s="558"/>
      <c r="AG22" s="558">
        <f t="shared" si="23"/>
        <v>5.8650000000000002</v>
      </c>
      <c r="AH22" s="558"/>
      <c r="AI22" s="553"/>
    </row>
    <row r="23" spans="1:35" s="539" customFormat="1" ht="20.100000000000001" customHeight="1">
      <c r="A23" s="539">
        <v>14186</v>
      </c>
      <c r="B23" s="539">
        <v>14204</v>
      </c>
      <c r="C23" s="539">
        <v>2</v>
      </c>
      <c r="D23" s="539">
        <v>1</v>
      </c>
      <c r="E23" s="539">
        <v>1</v>
      </c>
      <c r="F23" s="539">
        <f t="shared" si="0"/>
        <v>1</v>
      </c>
      <c r="G23" s="554">
        <f t="shared" si="1"/>
        <v>14186</v>
      </c>
      <c r="H23" s="555">
        <f t="shared" si="1"/>
        <v>14204</v>
      </c>
      <c r="I23" s="556" t="s">
        <v>3609</v>
      </c>
      <c r="J23" s="557">
        <f t="shared" si="2"/>
        <v>18</v>
      </c>
      <c r="K23" s="439">
        <f t="shared" si="3"/>
        <v>18</v>
      </c>
      <c r="L23" s="439">
        <f t="shared" si="4"/>
        <v>0.99</v>
      </c>
      <c r="M23" s="439">
        <f t="shared" si="5"/>
        <v>49.679999999999993</v>
      </c>
      <c r="N23" s="439">
        <f t="shared" si="5"/>
        <v>49.679999999999993</v>
      </c>
      <c r="O23" s="439">
        <f t="shared" si="6"/>
        <v>7.56</v>
      </c>
      <c r="P23" s="557">
        <f t="shared" si="7"/>
        <v>1</v>
      </c>
      <c r="Q23" s="558">
        <f t="shared" si="8"/>
        <v>0.17799999999999999</v>
      </c>
      <c r="R23" s="558">
        <f t="shared" si="9"/>
        <v>1.732</v>
      </c>
      <c r="S23" s="558">
        <f t="shared" si="10"/>
        <v>0.34799999999999998</v>
      </c>
      <c r="T23" s="559">
        <f t="shared" si="11"/>
        <v>2.92</v>
      </c>
      <c r="U23" s="559">
        <f t="shared" si="12"/>
        <v>21.119999999999997</v>
      </c>
      <c r="V23" s="559">
        <f t="shared" si="13"/>
        <v>2.5</v>
      </c>
      <c r="W23" s="559">
        <f t="shared" si="14"/>
        <v>8.1</v>
      </c>
      <c r="X23" s="442">
        <f t="shared" si="15"/>
        <v>17.099999999999998</v>
      </c>
      <c r="Y23" s="559">
        <f t="shared" si="16"/>
        <v>118.44</v>
      </c>
      <c r="Z23" s="559">
        <f t="shared" si="17"/>
        <v>173.34</v>
      </c>
      <c r="AA23" s="558">
        <f t="shared" si="18"/>
        <v>2.6999999999999997</v>
      </c>
      <c r="AB23" s="559" t="str">
        <f t="shared" si="19"/>
        <v/>
      </c>
      <c r="AC23" s="559">
        <f t="shared" si="20"/>
        <v>13.76</v>
      </c>
      <c r="AD23" s="558">
        <f t="shared" si="21"/>
        <v>1.55488</v>
      </c>
      <c r="AE23" s="559">
        <f t="shared" si="22"/>
        <v>2.0640000000000001</v>
      </c>
      <c r="AF23" s="558"/>
      <c r="AG23" s="558">
        <f t="shared" si="23"/>
        <v>0.255</v>
      </c>
      <c r="AH23" s="558"/>
      <c r="AI23" s="553"/>
    </row>
    <row r="24" spans="1:35" s="539" customFormat="1" ht="20.100000000000001" customHeight="1">
      <c r="A24" s="539">
        <v>14204</v>
      </c>
      <c r="B24" s="539">
        <v>14935</v>
      </c>
      <c r="C24" s="539">
        <v>1</v>
      </c>
      <c r="D24" s="539">
        <v>1</v>
      </c>
      <c r="E24" s="539">
        <v>3</v>
      </c>
      <c r="F24" s="539">
        <f t="shared" si="0"/>
        <v>8</v>
      </c>
      <c r="G24" s="554">
        <f t="shared" si="1"/>
        <v>14204</v>
      </c>
      <c r="H24" s="555">
        <f t="shared" si="1"/>
        <v>14935</v>
      </c>
      <c r="I24" s="556" t="s">
        <v>3609</v>
      </c>
      <c r="J24" s="557">
        <f t="shared" si="2"/>
        <v>731</v>
      </c>
      <c r="K24" s="439">
        <f t="shared" si="3"/>
        <v>731</v>
      </c>
      <c r="L24" s="439">
        <f t="shared" si="4"/>
        <v>40.204999999999998</v>
      </c>
      <c r="M24" s="439">
        <f t="shared" si="5"/>
        <v>2200.31</v>
      </c>
      <c r="N24" s="439">
        <f t="shared" si="5"/>
        <v>2200.31</v>
      </c>
      <c r="O24" s="439">
        <f t="shared" si="6"/>
        <v>307.02</v>
      </c>
      <c r="P24" s="557">
        <f t="shared" si="7"/>
        <v>8</v>
      </c>
      <c r="Q24" s="558">
        <f t="shared" si="8"/>
        <v>1.4239999999999999</v>
      </c>
      <c r="R24" s="558">
        <f t="shared" si="9"/>
        <v>13.856</v>
      </c>
      <c r="S24" s="558">
        <f t="shared" si="10"/>
        <v>2.7839999999999998</v>
      </c>
      <c r="T24" s="559">
        <f t="shared" si="11"/>
        <v>23.36</v>
      </c>
      <c r="U24" s="559">
        <f t="shared" si="12"/>
        <v>168.95999999999998</v>
      </c>
      <c r="V24" s="559">
        <f t="shared" si="13"/>
        <v>20</v>
      </c>
      <c r="W24" s="559" t="str">
        <f t="shared" si="14"/>
        <v/>
      </c>
      <c r="X24" s="442" t="str">
        <f t="shared" si="15"/>
        <v/>
      </c>
      <c r="Y24" s="559" t="str">
        <f t="shared" si="16"/>
        <v/>
      </c>
      <c r="Z24" s="559" t="str">
        <f t="shared" si="17"/>
        <v/>
      </c>
      <c r="AA24" s="558" t="str">
        <f t="shared" si="18"/>
        <v/>
      </c>
      <c r="AB24" s="559">
        <f t="shared" si="19"/>
        <v>110.08</v>
      </c>
      <c r="AC24" s="559" t="str">
        <f t="shared" si="20"/>
        <v/>
      </c>
      <c r="AD24" s="558">
        <f t="shared" si="21"/>
        <v>11.888640000000001</v>
      </c>
      <c r="AE24" s="559">
        <f t="shared" si="22"/>
        <v>14.3104</v>
      </c>
      <c r="AF24" s="558"/>
      <c r="AG24" s="558">
        <f t="shared" si="23"/>
        <v>0.76500000000000001</v>
      </c>
      <c r="AH24" s="558"/>
      <c r="AI24" s="553"/>
    </row>
    <row r="25" spans="1:35" s="539" customFormat="1" ht="20.100000000000001" customHeight="1">
      <c r="A25" s="539">
        <v>15300</v>
      </c>
      <c r="B25" s="539">
        <v>15400</v>
      </c>
      <c r="C25" s="539">
        <v>1</v>
      </c>
      <c r="F25" s="439">
        <f t="shared" si="0"/>
        <v>2</v>
      </c>
      <c r="G25" s="554">
        <f t="shared" si="1"/>
        <v>15300</v>
      </c>
      <c r="H25" s="555">
        <f t="shared" si="1"/>
        <v>15400</v>
      </c>
      <c r="I25" s="556" t="s">
        <v>3609</v>
      </c>
      <c r="J25" s="557">
        <f t="shared" si="2"/>
        <v>100</v>
      </c>
      <c r="K25" s="439">
        <f t="shared" si="3"/>
        <v>100</v>
      </c>
      <c r="L25" s="439">
        <f t="shared" si="4"/>
        <v>5.5</v>
      </c>
      <c r="M25" s="439">
        <f t="shared" si="5"/>
        <v>301</v>
      </c>
      <c r="N25" s="439">
        <f t="shared" si="5"/>
        <v>301</v>
      </c>
      <c r="O25" s="439">
        <f t="shared" si="6"/>
        <v>42</v>
      </c>
      <c r="P25" s="557">
        <f t="shared" si="7"/>
        <v>2</v>
      </c>
      <c r="Q25" s="558">
        <f t="shared" si="8"/>
        <v>0.35599999999999998</v>
      </c>
      <c r="R25" s="558">
        <f t="shared" si="9"/>
        <v>3.464</v>
      </c>
      <c r="S25" s="558">
        <f t="shared" si="10"/>
        <v>0.69599999999999995</v>
      </c>
      <c r="T25" s="559">
        <f t="shared" si="11"/>
        <v>5.84</v>
      </c>
      <c r="U25" s="559">
        <f t="shared" si="12"/>
        <v>42.239999999999995</v>
      </c>
      <c r="V25" s="559">
        <f t="shared" si="13"/>
        <v>5</v>
      </c>
      <c r="W25" s="559" t="str">
        <f t="shared" si="14"/>
        <v/>
      </c>
      <c r="X25" s="442" t="str">
        <f t="shared" si="15"/>
        <v/>
      </c>
      <c r="Y25" s="559" t="str">
        <f t="shared" si="16"/>
        <v/>
      </c>
      <c r="Z25" s="559" t="str">
        <f t="shared" si="17"/>
        <v/>
      </c>
      <c r="AA25" s="558" t="str">
        <f t="shared" si="18"/>
        <v/>
      </c>
      <c r="AB25" s="559">
        <f t="shared" si="19"/>
        <v>27.52</v>
      </c>
      <c r="AC25" s="559" t="str">
        <f t="shared" si="20"/>
        <v/>
      </c>
      <c r="AD25" s="558">
        <f t="shared" si="21"/>
        <v>2.9721600000000001</v>
      </c>
      <c r="AE25" s="559">
        <f t="shared" si="22"/>
        <v>3.5775999999999999</v>
      </c>
      <c r="AF25" s="558"/>
      <c r="AG25" s="558"/>
      <c r="AH25" s="558"/>
      <c r="AI25" s="553"/>
    </row>
    <row r="26" spans="1:35" s="539" customFormat="1" ht="20.100000000000001" customHeight="1">
      <c r="A26" s="539">
        <v>15400</v>
      </c>
      <c r="B26" s="539">
        <v>15461</v>
      </c>
      <c r="C26" s="539">
        <v>2</v>
      </c>
      <c r="F26" s="539">
        <f t="shared" si="0"/>
        <v>2</v>
      </c>
      <c r="G26" s="554">
        <f t="shared" si="1"/>
        <v>15400</v>
      </c>
      <c r="H26" s="555">
        <f t="shared" si="1"/>
        <v>15461</v>
      </c>
      <c r="I26" s="556" t="s">
        <v>3609</v>
      </c>
      <c r="J26" s="557">
        <f t="shared" si="2"/>
        <v>61</v>
      </c>
      <c r="K26" s="439">
        <f t="shared" si="3"/>
        <v>61</v>
      </c>
      <c r="L26" s="439">
        <f t="shared" si="4"/>
        <v>3.355</v>
      </c>
      <c r="M26" s="439">
        <f t="shared" si="5"/>
        <v>168.35999999999999</v>
      </c>
      <c r="N26" s="439">
        <f t="shared" si="5"/>
        <v>168.35999999999999</v>
      </c>
      <c r="O26" s="439">
        <f t="shared" si="6"/>
        <v>25.619999999999997</v>
      </c>
      <c r="P26" s="557">
        <f t="shared" si="7"/>
        <v>2</v>
      </c>
      <c r="Q26" s="558">
        <f t="shared" si="8"/>
        <v>0.35599999999999998</v>
      </c>
      <c r="R26" s="558">
        <f t="shared" si="9"/>
        <v>3.464</v>
      </c>
      <c r="S26" s="558">
        <f t="shared" si="10"/>
        <v>0.69599999999999995</v>
      </c>
      <c r="T26" s="559">
        <f t="shared" si="11"/>
        <v>5.84</v>
      </c>
      <c r="U26" s="559">
        <f t="shared" si="12"/>
        <v>42.239999999999995</v>
      </c>
      <c r="V26" s="559">
        <f t="shared" si="13"/>
        <v>5</v>
      </c>
      <c r="W26" s="559">
        <f t="shared" si="14"/>
        <v>27.45</v>
      </c>
      <c r="X26" s="442">
        <f t="shared" si="15"/>
        <v>57.949999999999996</v>
      </c>
      <c r="Y26" s="559">
        <f t="shared" si="16"/>
        <v>401.38</v>
      </c>
      <c r="Z26" s="559">
        <f t="shared" si="17"/>
        <v>587.43000000000006</v>
      </c>
      <c r="AA26" s="558">
        <f t="shared" si="18"/>
        <v>9.15</v>
      </c>
      <c r="AB26" s="559" t="str">
        <f t="shared" si="19"/>
        <v/>
      </c>
      <c r="AC26" s="559">
        <f t="shared" si="20"/>
        <v>27.52</v>
      </c>
      <c r="AD26" s="558">
        <f t="shared" si="21"/>
        <v>3.1097600000000001</v>
      </c>
      <c r="AE26" s="559">
        <f t="shared" si="22"/>
        <v>4.1280000000000001</v>
      </c>
      <c r="AF26" s="558"/>
      <c r="AG26" s="558"/>
      <c r="AH26" s="558"/>
      <c r="AI26" s="553"/>
    </row>
    <row r="27" spans="1:35" s="539" customFormat="1" ht="20.100000000000001" customHeight="1">
      <c r="A27" s="539">
        <v>15650</v>
      </c>
      <c r="B27" s="539">
        <v>16709.5</v>
      </c>
      <c r="C27" s="539">
        <v>2</v>
      </c>
      <c r="F27" s="539">
        <f t="shared" si="0"/>
        <v>22</v>
      </c>
      <c r="G27" s="554">
        <f t="shared" si="1"/>
        <v>15650</v>
      </c>
      <c r="H27" s="555">
        <f t="shared" si="1"/>
        <v>16709.5</v>
      </c>
      <c r="I27" s="556" t="s">
        <v>3609</v>
      </c>
      <c r="J27" s="557">
        <f t="shared" si="2"/>
        <v>1059.5</v>
      </c>
      <c r="K27" s="439">
        <f t="shared" si="3"/>
        <v>1059.5</v>
      </c>
      <c r="L27" s="439">
        <f t="shared" si="4"/>
        <v>58.272500000000001</v>
      </c>
      <c r="M27" s="439">
        <f t="shared" si="5"/>
        <v>2924.22</v>
      </c>
      <c r="N27" s="439">
        <f t="shared" si="5"/>
        <v>2924.22</v>
      </c>
      <c r="O27" s="439">
        <f t="shared" si="6"/>
        <v>444.99</v>
      </c>
      <c r="P27" s="557">
        <f t="shared" si="7"/>
        <v>22</v>
      </c>
      <c r="Q27" s="558">
        <f t="shared" si="8"/>
        <v>3.9159999999999999</v>
      </c>
      <c r="R27" s="558">
        <f t="shared" si="9"/>
        <v>38.103999999999999</v>
      </c>
      <c r="S27" s="558">
        <f t="shared" si="10"/>
        <v>7.6559999999999997</v>
      </c>
      <c r="T27" s="559">
        <f t="shared" si="11"/>
        <v>64.239999999999995</v>
      </c>
      <c r="U27" s="559">
        <f t="shared" si="12"/>
        <v>464.63999999999993</v>
      </c>
      <c r="V27" s="559">
        <f t="shared" si="13"/>
        <v>55</v>
      </c>
      <c r="W27" s="559">
        <f t="shared" si="14"/>
        <v>476.77500000000003</v>
      </c>
      <c r="X27" s="442">
        <f t="shared" si="15"/>
        <v>1006.525</v>
      </c>
      <c r="Y27" s="559">
        <f t="shared" si="16"/>
        <v>6971.51</v>
      </c>
      <c r="Z27" s="559">
        <f t="shared" si="17"/>
        <v>10202.985000000001</v>
      </c>
      <c r="AA27" s="558">
        <f t="shared" si="18"/>
        <v>158.92499999999998</v>
      </c>
      <c r="AB27" s="559" t="str">
        <f t="shared" si="19"/>
        <v/>
      </c>
      <c r="AC27" s="559">
        <f t="shared" si="20"/>
        <v>302.71999999999997</v>
      </c>
      <c r="AD27" s="558">
        <f t="shared" si="21"/>
        <v>34.207359999999994</v>
      </c>
      <c r="AE27" s="559">
        <f t="shared" si="22"/>
        <v>45.407999999999994</v>
      </c>
      <c r="AF27" s="558"/>
      <c r="AG27" s="558"/>
      <c r="AH27" s="558"/>
      <c r="AI27" s="553"/>
    </row>
    <row r="28" spans="1:35" s="539" customFormat="1" ht="20.100000000000001" customHeight="1">
      <c r="A28" s="539">
        <v>17116.5</v>
      </c>
      <c r="B28" s="539">
        <v>17180</v>
      </c>
      <c r="C28" s="539">
        <v>1</v>
      </c>
      <c r="F28" s="439">
        <f t="shared" si="0"/>
        <v>1</v>
      </c>
      <c r="G28" s="554">
        <f t="shared" ref="G28:H33" si="24">A28</f>
        <v>17116.5</v>
      </c>
      <c r="H28" s="555">
        <f t="shared" si="24"/>
        <v>17180</v>
      </c>
      <c r="I28" s="556" t="s">
        <v>3609</v>
      </c>
      <c r="J28" s="557">
        <f t="shared" si="2"/>
        <v>63.5</v>
      </c>
      <c r="K28" s="439">
        <f t="shared" si="3"/>
        <v>63.5</v>
      </c>
      <c r="L28" s="439">
        <f t="shared" si="4"/>
        <v>3.4925000000000002</v>
      </c>
      <c r="M28" s="439">
        <f t="shared" si="5"/>
        <v>191.13499999999999</v>
      </c>
      <c r="N28" s="439">
        <f t="shared" si="5"/>
        <v>191.13499999999999</v>
      </c>
      <c r="O28" s="439">
        <f t="shared" si="6"/>
        <v>26.669999999999998</v>
      </c>
      <c r="P28" s="557">
        <f t="shared" si="7"/>
        <v>1</v>
      </c>
      <c r="Q28" s="558">
        <f t="shared" si="8"/>
        <v>0.17799999999999999</v>
      </c>
      <c r="R28" s="558">
        <f t="shared" si="9"/>
        <v>1.732</v>
      </c>
      <c r="S28" s="558">
        <f t="shared" si="10"/>
        <v>0.34799999999999998</v>
      </c>
      <c r="T28" s="559">
        <f t="shared" si="11"/>
        <v>2.92</v>
      </c>
      <c r="U28" s="559">
        <f t="shared" si="12"/>
        <v>21.119999999999997</v>
      </c>
      <c r="V28" s="559">
        <f t="shared" si="13"/>
        <v>2.5</v>
      </c>
      <c r="W28" s="559" t="str">
        <f t="shared" si="14"/>
        <v/>
      </c>
      <c r="X28" s="442" t="str">
        <f t="shared" si="15"/>
        <v/>
      </c>
      <c r="Y28" s="559" t="str">
        <f t="shared" si="16"/>
        <v/>
      </c>
      <c r="Z28" s="559" t="str">
        <f t="shared" si="17"/>
        <v/>
      </c>
      <c r="AA28" s="558" t="str">
        <f t="shared" si="18"/>
        <v/>
      </c>
      <c r="AB28" s="559">
        <f t="shared" si="19"/>
        <v>13.76</v>
      </c>
      <c r="AC28" s="559" t="str">
        <f t="shared" si="20"/>
        <v/>
      </c>
      <c r="AD28" s="558">
        <f t="shared" si="21"/>
        <v>1.4860800000000001</v>
      </c>
      <c r="AE28" s="559">
        <f t="shared" si="22"/>
        <v>1.7887999999999999</v>
      </c>
      <c r="AF28" s="558"/>
      <c r="AG28" s="558"/>
      <c r="AH28" s="558"/>
      <c r="AI28" s="553"/>
    </row>
    <row r="29" spans="1:35" s="539" customFormat="1" ht="20.100000000000001" customHeight="1">
      <c r="A29" s="539">
        <v>17220</v>
      </c>
      <c r="B29" s="539">
        <v>17400</v>
      </c>
      <c r="C29" s="539">
        <v>1</v>
      </c>
      <c r="D29" s="539">
        <v>1</v>
      </c>
      <c r="E29" s="539">
        <v>2</v>
      </c>
      <c r="F29" s="439">
        <f t="shared" si="0"/>
        <v>2</v>
      </c>
      <c r="G29" s="554">
        <f t="shared" si="24"/>
        <v>17220</v>
      </c>
      <c r="H29" s="555">
        <f t="shared" si="24"/>
        <v>17400</v>
      </c>
      <c r="I29" s="556" t="s">
        <v>3609</v>
      </c>
      <c r="J29" s="557">
        <f t="shared" si="2"/>
        <v>180</v>
      </c>
      <c r="K29" s="439">
        <f t="shared" si="3"/>
        <v>180</v>
      </c>
      <c r="L29" s="439">
        <f t="shared" si="4"/>
        <v>9.9</v>
      </c>
      <c r="M29" s="439">
        <f t="shared" si="5"/>
        <v>541.79999999999995</v>
      </c>
      <c r="N29" s="439">
        <f t="shared" si="5"/>
        <v>541.79999999999995</v>
      </c>
      <c r="O29" s="439">
        <f t="shared" si="6"/>
        <v>75.599999999999994</v>
      </c>
      <c r="P29" s="557">
        <f t="shared" si="7"/>
        <v>2</v>
      </c>
      <c r="Q29" s="558">
        <f t="shared" si="8"/>
        <v>0.35599999999999998</v>
      </c>
      <c r="R29" s="558">
        <f t="shared" si="9"/>
        <v>3.464</v>
      </c>
      <c r="S29" s="558">
        <f t="shared" si="10"/>
        <v>0.69599999999999995</v>
      </c>
      <c r="T29" s="559">
        <f t="shared" si="11"/>
        <v>5.84</v>
      </c>
      <c r="U29" s="559">
        <f t="shared" si="12"/>
        <v>42.239999999999995</v>
      </c>
      <c r="V29" s="559">
        <f t="shared" si="13"/>
        <v>5</v>
      </c>
      <c r="W29" s="559" t="str">
        <f t="shared" si="14"/>
        <v/>
      </c>
      <c r="X29" s="442" t="str">
        <f t="shared" si="15"/>
        <v/>
      </c>
      <c r="Y29" s="559" t="str">
        <f t="shared" si="16"/>
        <v/>
      </c>
      <c r="Z29" s="559" t="str">
        <f t="shared" si="17"/>
        <v/>
      </c>
      <c r="AA29" s="558" t="str">
        <f t="shared" si="18"/>
        <v/>
      </c>
      <c r="AB29" s="559">
        <f t="shared" si="19"/>
        <v>27.52</v>
      </c>
      <c r="AC29" s="559" t="str">
        <f t="shared" si="20"/>
        <v/>
      </c>
      <c r="AD29" s="558">
        <f t="shared" si="21"/>
        <v>2.9721600000000001</v>
      </c>
      <c r="AE29" s="559">
        <f t="shared" si="22"/>
        <v>3.5775999999999999</v>
      </c>
      <c r="AF29" s="558"/>
      <c r="AG29" s="558">
        <f t="shared" si="23"/>
        <v>0.51</v>
      </c>
      <c r="AH29" s="558"/>
      <c r="AI29" s="553"/>
    </row>
    <row r="30" spans="1:35" s="539" customFormat="1" ht="20.100000000000001" customHeight="1">
      <c r="A30" s="539">
        <v>18400</v>
      </c>
      <c r="B30" s="539">
        <v>18550</v>
      </c>
      <c r="C30" s="539">
        <v>2</v>
      </c>
      <c r="F30" s="539">
        <f t="shared" si="0"/>
        <v>4</v>
      </c>
      <c r="G30" s="554">
        <f t="shared" si="24"/>
        <v>18400</v>
      </c>
      <c r="H30" s="555">
        <f t="shared" si="24"/>
        <v>18550</v>
      </c>
      <c r="I30" s="556" t="s">
        <v>3609</v>
      </c>
      <c r="J30" s="557">
        <f t="shared" si="2"/>
        <v>150</v>
      </c>
      <c r="K30" s="439">
        <f t="shared" si="3"/>
        <v>150</v>
      </c>
      <c r="L30" s="439">
        <f t="shared" si="4"/>
        <v>8.25</v>
      </c>
      <c r="M30" s="439">
        <f t="shared" si="5"/>
        <v>413.99999999999994</v>
      </c>
      <c r="N30" s="439">
        <f t="shared" si="5"/>
        <v>413.99999999999994</v>
      </c>
      <c r="O30" s="439">
        <f t="shared" si="6"/>
        <v>63</v>
      </c>
      <c r="P30" s="557">
        <f t="shared" si="7"/>
        <v>4</v>
      </c>
      <c r="Q30" s="558">
        <f t="shared" si="8"/>
        <v>0.71199999999999997</v>
      </c>
      <c r="R30" s="558">
        <f t="shared" si="9"/>
        <v>6.9279999999999999</v>
      </c>
      <c r="S30" s="558">
        <f t="shared" si="10"/>
        <v>1.3919999999999999</v>
      </c>
      <c r="T30" s="559">
        <f t="shared" si="11"/>
        <v>11.68</v>
      </c>
      <c r="U30" s="559">
        <f t="shared" si="12"/>
        <v>84.47999999999999</v>
      </c>
      <c r="V30" s="559">
        <f t="shared" si="13"/>
        <v>10</v>
      </c>
      <c r="W30" s="559">
        <f t="shared" si="14"/>
        <v>67.5</v>
      </c>
      <c r="X30" s="442">
        <f t="shared" si="15"/>
        <v>142.5</v>
      </c>
      <c r="Y30" s="559">
        <f t="shared" si="16"/>
        <v>987</v>
      </c>
      <c r="Z30" s="559">
        <f t="shared" si="17"/>
        <v>1444.5000000000002</v>
      </c>
      <c r="AA30" s="558">
        <f t="shared" si="18"/>
        <v>22.5</v>
      </c>
      <c r="AB30" s="559" t="str">
        <f t="shared" si="19"/>
        <v/>
      </c>
      <c r="AC30" s="559">
        <f t="shared" si="20"/>
        <v>55.04</v>
      </c>
      <c r="AD30" s="558">
        <f t="shared" si="21"/>
        <v>6.2195200000000002</v>
      </c>
      <c r="AE30" s="559">
        <f t="shared" si="22"/>
        <v>8.2560000000000002</v>
      </c>
      <c r="AF30" s="558"/>
      <c r="AG30" s="558"/>
      <c r="AH30" s="558"/>
      <c r="AI30" s="553"/>
    </row>
    <row r="31" spans="1:35" s="539" customFormat="1" ht="20.100000000000001" customHeight="1">
      <c r="A31" s="539">
        <v>18550</v>
      </c>
      <c r="B31" s="539">
        <v>18667.5</v>
      </c>
      <c r="C31" s="539">
        <v>1</v>
      </c>
      <c r="F31" s="539">
        <f t="shared" si="0"/>
        <v>2</v>
      </c>
      <c r="G31" s="554">
        <f t="shared" si="24"/>
        <v>18550</v>
      </c>
      <c r="H31" s="555">
        <f t="shared" si="24"/>
        <v>18667.5</v>
      </c>
      <c r="I31" s="556" t="s">
        <v>3609</v>
      </c>
      <c r="J31" s="557">
        <f t="shared" si="2"/>
        <v>117.5</v>
      </c>
      <c r="K31" s="439">
        <f t="shared" si="3"/>
        <v>117.5</v>
      </c>
      <c r="L31" s="439">
        <f t="shared" si="4"/>
        <v>6.4625000000000004</v>
      </c>
      <c r="M31" s="439">
        <f t="shared" si="5"/>
        <v>353.67499999999995</v>
      </c>
      <c r="N31" s="439">
        <f t="shared" si="5"/>
        <v>353.67499999999995</v>
      </c>
      <c r="O31" s="439">
        <f t="shared" si="6"/>
        <v>49.35</v>
      </c>
      <c r="P31" s="557">
        <f t="shared" si="7"/>
        <v>2</v>
      </c>
      <c r="Q31" s="558">
        <f t="shared" si="8"/>
        <v>0.35599999999999998</v>
      </c>
      <c r="R31" s="558">
        <f t="shared" si="9"/>
        <v>3.464</v>
      </c>
      <c r="S31" s="558">
        <f t="shared" si="10"/>
        <v>0.69599999999999995</v>
      </c>
      <c r="T31" s="559">
        <f t="shared" si="11"/>
        <v>5.84</v>
      </c>
      <c r="U31" s="559">
        <f t="shared" si="12"/>
        <v>42.239999999999995</v>
      </c>
      <c r="V31" s="559">
        <f t="shared" si="13"/>
        <v>5</v>
      </c>
      <c r="W31" s="559" t="str">
        <f t="shared" si="14"/>
        <v/>
      </c>
      <c r="X31" s="442" t="str">
        <f t="shared" si="15"/>
        <v/>
      </c>
      <c r="Y31" s="559" t="str">
        <f t="shared" si="16"/>
        <v/>
      </c>
      <c r="Z31" s="559" t="str">
        <f t="shared" si="17"/>
        <v/>
      </c>
      <c r="AA31" s="558" t="str">
        <f t="shared" si="18"/>
        <v/>
      </c>
      <c r="AB31" s="559">
        <f t="shared" si="19"/>
        <v>27.52</v>
      </c>
      <c r="AC31" s="559" t="str">
        <f t="shared" si="20"/>
        <v/>
      </c>
      <c r="AD31" s="558">
        <f t="shared" si="21"/>
        <v>2.9721600000000001</v>
      </c>
      <c r="AE31" s="559">
        <f t="shared" si="22"/>
        <v>3.5775999999999999</v>
      </c>
      <c r="AF31" s="558"/>
      <c r="AG31" s="558"/>
      <c r="AH31" s="558"/>
      <c r="AI31" s="553"/>
    </row>
    <row r="32" spans="1:35" s="539" customFormat="1" ht="20.100000000000001" customHeight="1">
      <c r="A32" s="539">
        <v>19060.849999999999</v>
      </c>
      <c r="B32" s="539">
        <v>19220</v>
      </c>
      <c r="C32" s="539">
        <v>1</v>
      </c>
      <c r="F32" s="539">
        <f t="shared" si="0"/>
        <v>2</v>
      </c>
      <c r="G32" s="554">
        <f t="shared" si="24"/>
        <v>19060.849999999999</v>
      </c>
      <c r="H32" s="555">
        <f t="shared" si="24"/>
        <v>19220</v>
      </c>
      <c r="I32" s="556" t="s">
        <v>3609</v>
      </c>
      <c r="J32" s="557">
        <f t="shared" si="2"/>
        <v>159.15000000000146</v>
      </c>
      <c r="K32" s="439">
        <f t="shared" si="3"/>
        <v>159.15000000000146</v>
      </c>
      <c r="L32" s="439">
        <f t="shared" si="4"/>
        <v>8.7532500000000795</v>
      </c>
      <c r="M32" s="439">
        <f t="shared" si="5"/>
        <v>479.04150000000436</v>
      </c>
      <c r="N32" s="439">
        <f t="shared" si="5"/>
        <v>479.04150000000436</v>
      </c>
      <c r="O32" s="439">
        <f t="shared" si="6"/>
        <v>66.843000000000615</v>
      </c>
      <c r="P32" s="557">
        <f t="shared" si="7"/>
        <v>2</v>
      </c>
      <c r="Q32" s="558">
        <f t="shared" si="8"/>
        <v>0.35599999999999998</v>
      </c>
      <c r="R32" s="558">
        <f t="shared" si="9"/>
        <v>3.464</v>
      </c>
      <c r="S32" s="558">
        <f t="shared" si="10"/>
        <v>0.69599999999999995</v>
      </c>
      <c r="T32" s="559">
        <f t="shared" si="11"/>
        <v>5.84</v>
      </c>
      <c r="U32" s="559">
        <f t="shared" si="12"/>
        <v>42.239999999999995</v>
      </c>
      <c r="V32" s="559">
        <f t="shared" si="13"/>
        <v>5</v>
      </c>
      <c r="W32" s="559" t="str">
        <f t="shared" si="14"/>
        <v/>
      </c>
      <c r="X32" s="442" t="str">
        <f t="shared" si="15"/>
        <v/>
      </c>
      <c r="Y32" s="559" t="str">
        <f t="shared" si="16"/>
        <v/>
      </c>
      <c r="Z32" s="559" t="str">
        <f t="shared" si="17"/>
        <v/>
      </c>
      <c r="AA32" s="558" t="str">
        <f t="shared" si="18"/>
        <v/>
      </c>
      <c r="AB32" s="559">
        <f t="shared" si="19"/>
        <v>27.52</v>
      </c>
      <c r="AC32" s="559" t="str">
        <f t="shared" si="20"/>
        <v/>
      </c>
      <c r="AD32" s="558">
        <f t="shared" si="21"/>
        <v>2.9721600000000001</v>
      </c>
      <c r="AE32" s="559">
        <f t="shared" si="22"/>
        <v>3.5775999999999999</v>
      </c>
      <c r="AF32" s="558"/>
      <c r="AG32" s="558"/>
      <c r="AH32" s="558"/>
      <c r="AI32" s="553"/>
    </row>
    <row r="33" spans="1:35" s="539" customFormat="1" ht="20.100000000000001" customHeight="1">
      <c r="A33" s="539">
        <v>19260</v>
      </c>
      <c r="B33" s="539">
        <v>19802</v>
      </c>
      <c r="C33" s="539">
        <v>1</v>
      </c>
      <c r="D33" s="539">
        <v>1</v>
      </c>
      <c r="E33" s="539">
        <v>3</v>
      </c>
      <c r="F33" s="539">
        <f t="shared" si="0"/>
        <v>6</v>
      </c>
      <c r="G33" s="554">
        <f t="shared" si="24"/>
        <v>19260</v>
      </c>
      <c r="H33" s="555">
        <f t="shared" si="24"/>
        <v>19802</v>
      </c>
      <c r="I33" s="556" t="s">
        <v>3609</v>
      </c>
      <c r="J33" s="557">
        <f t="shared" si="2"/>
        <v>542</v>
      </c>
      <c r="K33" s="439">
        <f t="shared" si="3"/>
        <v>542</v>
      </c>
      <c r="L33" s="439">
        <f t="shared" si="4"/>
        <v>29.81</v>
      </c>
      <c r="M33" s="439">
        <f t="shared" si="5"/>
        <v>1631.4199999999998</v>
      </c>
      <c r="N33" s="439">
        <f t="shared" si="5"/>
        <v>1631.4199999999998</v>
      </c>
      <c r="O33" s="439">
        <f t="shared" si="6"/>
        <v>227.64</v>
      </c>
      <c r="P33" s="557">
        <f t="shared" si="7"/>
        <v>6</v>
      </c>
      <c r="Q33" s="558">
        <f t="shared" si="8"/>
        <v>1.0680000000000001</v>
      </c>
      <c r="R33" s="558">
        <f t="shared" si="9"/>
        <v>10.391999999999999</v>
      </c>
      <c r="S33" s="558">
        <f t="shared" si="10"/>
        <v>2.0880000000000001</v>
      </c>
      <c r="T33" s="559">
        <f t="shared" si="11"/>
        <v>17.52</v>
      </c>
      <c r="U33" s="559">
        <f t="shared" si="12"/>
        <v>126.71999999999998</v>
      </c>
      <c r="V33" s="559">
        <f t="shared" si="13"/>
        <v>15</v>
      </c>
      <c r="W33" s="559" t="str">
        <f t="shared" si="14"/>
        <v/>
      </c>
      <c r="X33" s="442" t="str">
        <f t="shared" si="15"/>
        <v/>
      </c>
      <c r="Y33" s="559" t="str">
        <f t="shared" si="16"/>
        <v/>
      </c>
      <c r="Z33" s="559" t="str">
        <f t="shared" si="17"/>
        <v/>
      </c>
      <c r="AA33" s="558" t="str">
        <f t="shared" si="18"/>
        <v/>
      </c>
      <c r="AB33" s="559">
        <f t="shared" si="19"/>
        <v>82.56</v>
      </c>
      <c r="AC33" s="559" t="str">
        <f t="shared" si="20"/>
        <v/>
      </c>
      <c r="AD33" s="558">
        <f t="shared" si="21"/>
        <v>8.91648</v>
      </c>
      <c r="AE33" s="559">
        <f t="shared" si="22"/>
        <v>10.732800000000001</v>
      </c>
      <c r="AF33" s="558"/>
      <c r="AG33" s="558">
        <f t="shared" si="23"/>
        <v>0.76500000000000001</v>
      </c>
      <c r="AH33" s="558"/>
      <c r="AI33" s="553"/>
    </row>
    <row r="34" spans="1:35" s="539" customFormat="1" ht="20.100000000000001" customHeight="1">
      <c r="G34" s="554"/>
      <c r="H34" s="561"/>
      <c r="I34" s="562"/>
      <c r="J34" s="563"/>
      <c r="K34" s="439"/>
      <c r="L34" s="439"/>
      <c r="M34" s="439"/>
      <c r="N34" s="439"/>
      <c r="O34" s="439"/>
      <c r="P34" s="563"/>
      <c r="Q34" s="564"/>
      <c r="R34" s="564"/>
      <c r="S34" s="558"/>
      <c r="T34" s="565"/>
      <c r="U34" s="565"/>
      <c r="V34" s="565"/>
      <c r="W34" s="558"/>
      <c r="X34" s="439"/>
      <c r="Y34" s="565"/>
      <c r="Z34" s="559"/>
      <c r="AA34" s="558"/>
      <c r="AB34" s="559" t="str">
        <f t="shared" si="19"/>
        <v/>
      </c>
      <c r="AC34" s="559" t="str">
        <f t="shared" si="20"/>
        <v/>
      </c>
      <c r="AD34" s="558" t="str">
        <f t="shared" si="21"/>
        <v/>
      </c>
      <c r="AE34" s="559" t="str">
        <f t="shared" si="22"/>
        <v/>
      </c>
      <c r="AF34" s="558" t="str">
        <f t="shared" ref="AF34:AF46" si="25">IF(OR($C34=1,$C34=2),$D34*$E34*0.015,"")</f>
        <v/>
      </c>
      <c r="AG34" s="558" t="str">
        <f t="shared" si="23"/>
        <v/>
      </c>
      <c r="AH34" s="558" t="str">
        <f t="shared" ref="AH34:AH39" si="26">IF(OR($C34=1,$C34=2),$D34*$E34*0.11,"")</f>
        <v/>
      </c>
      <c r="AI34" s="553"/>
    </row>
    <row r="35" spans="1:35" s="539" customFormat="1" ht="20.100000000000001" customHeight="1">
      <c r="G35" s="554"/>
      <c r="H35" s="561"/>
      <c r="I35" s="562"/>
      <c r="J35" s="563"/>
      <c r="K35" s="439"/>
      <c r="L35" s="566"/>
      <c r="M35" s="566" t="s">
        <v>3682</v>
      </c>
      <c r="N35" s="439"/>
      <c r="O35" s="439"/>
      <c r="P35" s="563"/>
      <c r="Q35" s="564"/>
      <c r="R35" s="564"/>
      <c r="S35" s="558"/>
      <c r="T35" s="565"/>
      <c r="U35" s="565"/>
      <c r="V35" s="565"/>
      <c r="W35" s="558"/>
      <c r="X35" s="439"/>
      <c r="Y35" s="565"/>
      <c r="Z35" s="559"/>
      <c r="AA35" s="558"/>
      <c r="AB35" s="559" t="str">
        <f t="shared" si="19"/>
        <v/>
      </c>
      <c r="AC35" s="559" t="str">
        <f t="shared" si="20"/>
        <v/>
      </c>
      <c r="AD35" s="558" t="str">
        <f t="shared" si="21"/>
        <v/>
      </c>
      <c r="AE35" s="559" t="str">
        <f t="shared" si="22"/>
        <v/>
      </c>
      <c r="AF35" s="558" t="str">
        <f t="shared" si="25"/>
        <v/>
      </c>
      <c r="AG35" s="558" t="str">
        <f t="shared" si="23"/>
        <v/>
      </c>
      <c r="AH35" s="558" t="str">
        <f t="shared" si="26"/>
        <v/>
      </c>
      <c r="AI35" s="553"/>
    </row>
    <row r="36" spans="1:35" s="539" customFormat="1" ht="20.100000000000001" customHeight="1">
      <c r="G36" s="554"/>
      <c r="H36" s="561"/>
      <c r="I36" s="562"/>
      <c r="J36" s="563"/>
      <c r="K36" s="439"/>
      <c r="L36" s="439"/>
      <c r="M36" s="439"/>
      <c r="N36" s="439"/>
      <c r="O36" s="439"/>
      <c r="P36" s="563"/>
      <c r="Q36" s="564"/>
      <c r="R36" s="564"/>
      <c r="S36" s="558"/>
      <c r="T36" s="565"/>
      <c r="U36" s="565"/>
      <c r="V36" s="565"/>
      <c r="W36" s="558"/>
      <c r="X36" s="439"/>
      <c r="Y36" s="565"/>
      <c r="Z36" s="559"/>
      <c r="AA36" s="558"/>
      <c r="AB36" s="559" t="str">
        <f t="shared" si="19"/>
        <v/>
      </c>
      <c r="AC36" s="559" t="str">
        <f t="shared" si="20"/>
        <v/>
      </c>
      <c r="AD36" s="558" t="str">
        <f t="shared" si="21"/>
        <v/>
      </c>
      <c r="AE36" s="559" t="str">
        <f t="shared" si="22"/>
        <v/>
      </c>
      <c r="AF36" s="558" t="str">
        <f t="shared" si="25"/>
        <v/>
      </c>
      <c r="AG36" s="558" t="str">
        <f t="shared" si="23"/>
        <v/>
      </c>
      <c r="AH36" s="558" t="str">
        <f t="shared" si="26"/>
        <v/>
      </c>
      <c r="AI36" s="553"/>
    </row>
    <row r="37" spans="1:35" s="539" customFormat="1" ht="20.100000000000001" customHeight="1">
      <c r="G37" s="554"/>
      <c r="H37" s="561"/>
      <c r="I37" s="562"/>
      <c r="J37" s="563"/>
      <c r="K37" s="439"/>
      <c r="L37" s="439"/>
      <c r="M37" s="439"/>
      <c r="N37" s="439"/>
      <c r="O37" s="439"/>
      <c r="P37" s="563"/>
      <c r="Q37" s="564"/>
      <c r="R37" s="564"/>
      <c r="S37" s="558"/>
      <c r="T37" s="565"/>
      <c r="U37" s="565"/>
      <c r="V37" s="565"/>
      <c r="W37" s="558"/>
      <c r="X37" s="439"/>
      <c r="Y37" s="565"/>
      <c r="Z37" s="559"/>
      <c r="AA37" s="558"/>
      <c r="AB37" s="559"/>
      <c r="AC37" s="559"/>
      <c r="AD37" s="558"/>
      <c r="AE37" s="559"/>
      <c r="AF37" s="558"/>
      <c r="AG37" s="558" t="str">
        <f t="shared" si="23"/>
        <v/>
      </c>
      <c r="AH37" s="558"/>
      <c r="AI37" s="553"/>
    </row>
    <row r="38" spans="1:35" s="539" customFormat="1" ht="20.100000000000001" customHeight="1">
      <c r="G38" s="554"/>
      <c r="H38" s="561"/>
      <c r="I38" s="562"/>
      <c r="J38" s="563"/>
      <c r="K38" s="439"/>
      <c r="L38" s="439"/>
      <c r="M38" s="439"/>
      <c r="N38" s="439"/>
      <c r="O38" s="439"/>
      <c r="P38" s="563"/>
      <c r="Q38" s="564"/>
      <c r="R38" s="564"/>
      <c r="S38" s="558"/>
      <c r="T38" s="565"/>
      <c r="U38" s="565"/>
      <c r="V38" s="565"/>
      <c r="W38" s="558"/>
      <c r="X38" s="439"/>
      <c r="Y38" s="565"/>
      <c r="Z38" s="559"/>
      <c r="AA38" s="558"/>
      <c r="AB38" s="559" t="str">
        <f t="shared" si="19"/>
        <v/>
      </c>
      <c r="AC38" s="559" t="str">
        <f t="shared" si="20"/>
        <v/>
      </c>
      <c r="AD38" s="558" t="str">
        <f t="shared" si="21"/>
        <v/>
      </c>
      <c r="AE38" s="559" t="str">
        <f t="shared" si="22"/>
        <v/>
      </c>
      <c r="AF38" s="558" t="str">
        <f t="shared" si="25"/>
        <v/>
      </c>
      <c r="AG38" s="558" t="str">
        <f t="shared" si="23"/>
        <v/>
      </c>
      <c r="AH38" s="558" t="str">
        <f t="shared" si="26"/>
        <v/>
      </c>
      <c r="AI38" s="553"/>
    </row>
    <row r="39" spans="1:35" s="539" customFormat="1" ht="20.100000000000001" customHeight="1">
      <c r="G39" s="544"/>
      <c r="H39" s="567"/>
      <c r="I39" s="567" t="s">
        <v>3683</v>
      </c>
      <c r="J39" s="546"/>
      <c r="K39" s="439"/>
      <c r="L39" s="439"/>
      <c r="M39" s="439"/>
      <c r="N39" s="439"/>
      <c r="O39" s="442"/>
      <c r="P39" s="568"/>
      <c r="Q39" s="549"/>
      <c r="R39" s="549"/>
      <c r="S39" s="550"/>
      <c r="T39" s="551"/>
      <c r="U39" s="550"/>
      <c r="V39" s="550"/>
      <c r="W39" s="550"/>
      <c r="X39" s="442"/>
      <c r="Y39" s="551"/>
      <c r="Z39" s="551"/>
      <c r="AA39" s="550"/>
      <c r="AB39" s="559" t="str">
        <f t="shared" si="19"/>
        <v/>
      </c>
      <c r="AC39" s="559" t="str">
        <f t="shared" si="20"/>
        <v/>
      </c>
      <c r="AD39" s="558" t="str">
        <f t="shared" si="21"/>
        <v/>
      </c>
      <c r="AE39" s="559" t="str">
        <f t="shared" si="22"/>
        <v/>
      </c>
      <c r="AF39" s="558" t="str">
        <f t="shared" si="25"/>
        <v/>
      </c>
      <c r="AG39" s="558" t="str">
        <f t="shared" si="23"/>
        <v/>
      </c>
      <c r="AH39" s="558" t="str">
        <f t="shared" si="26"/>
        <v/>
      </c>
      <c r="AI39" s="553"/>
    </row>
    <row r="40" spans="1:35" s="539" customFormat="1" ht="20.100000000000001" customHeight="1">
      <c r="C40" s="539">
        <v>2</v>
      </c>
      <c r="G40" s="569">
        <v>3090</v>
      </c>
      <c r="H40" s="570">
        <v>3350</v>
      </c>
      <c r="I40" s="556" t="s">
        <v>3609</v>
      </c>
      <c r="J40" s="557">
        <f>H40-G40</f>
        <v>260</v>
      </c>
      <c r="K40" s="439"/>
      <c r="L40" s="439"/>
      <c r="M40" s="439"/>
      <c r="N40" s="439"/>
      <c r="O40" s="442"/>
      <c r="P40" s="557"/>
      <c r="Q40" s="558"/>
      <c r="R40" s="558"/>
      <c r="S40" s="558"/>
      <c r="T40" s="565"/>
      <c r="U40" s="565"/>
      <c r="V40" s="565"/>
      <c r="W40" s="559">
        <f>IF($C40=1,"",IF($C40=2,0.45*J40,""))</f>
        <v>117</v>
      </c>
      <c r="X40" s="442">
        <f>IF($C40=1,"",IF($C40=2,0.95*J40,""))</f>
        <v>247</v>
      </c>
      <c r="Y40" s="559">
        <f>IF($C40=1,"",IF($C40=2,6.58*J40,""))</f>
        <v>1710.8</v>
      </c>
      <c r="Z40" s="559">
        <f>IF($C40=1,"",IF($C40=2,9.63*J40,""))</f>
        <v>2503.8000000000002</v>
      </c>
      <c r="AA40" s="558">
        <f>IF($C40=1,"",IF($C40=2,0.15*J40,""))</f>
        <v>39</v>
      </c>
      <c r="AB40" s="559" t="str">
        <f t="shared" si="19"/>
        <v/>
      </c>
      <c r="AC40" s="559"/>
      <c r="AD40" s="558"/>
      <c r="AE40" s="559"/>
      <c r="AF40" s="558"/>
      <c r="AG40" s="558"/>
      <c r="AH40" s="558"/>
      <c r="AI40" s="560"/>
    </row>
    <row r="41" spans="1:35" s="539" customFormat="1" ht="20.100000000000001" customHeight="1">
      <c r="C41" s="539">
        <v>2</v>
      </c>
      <c r="G41" s="569">
        <v>4850</v>
      </c>
      <c r="H41" s="570">
        <v>4950</v>
      </c>
      <c r="I41" s="556" t="s">
        <v>3609</v>
      </c>
      <c r="J41" s="557">
        <f>H41-G41</f>
        <v>100</v>
      </c>
      <c r="K41" s="439"/>
      <c r="L41" s="439"/>
      <c r="M41" s="439"/>
      <c r="N41" s="439"/>
      <c r="O41" s="442"/>
      <c r="P41" s="557"/>
      <c r="Q41" s="558"/>
      <c r="R41" s="558"/>
      <c r="S41" s="558"/>
      <c r="T41" s="565"/>
      <c r="U41" s="565"/>
      <c r="V41" s="565"/>
      <c r="W41" s="559">
        <f t="shared" ref="W41:W42" si="27">IF($C41=1,"",IF($C41=2,0.45*J41,""))</f>
        <v>45</v>
      </c>
      <c r="X41" s="442">
        <f t="shared" ref="X41:X42" si="28">IF($C41=1,"",IF($C41=2,0.95*J41,""))</f>
        <v>95</v>
      </c>
      <c r="Y41" s="559">
        <f t="shared" ref="Y41:Y42" si="29">IF($C41=1,"",IF($C41=2,6.58*J41,""))</f>
        <v>658</v>
      </c>
      <c r="Z41" s="559">
        <f t="shared" ref="Z41:Z42" si="30">IF($C41=1,"",IF($C41=2,9.63*J41,""))</f>
        <v>963.00000000000011</v>
      </c>
      <c r="AA41" s="558">
        <f t="shared" ref="AA41:AA42" si="31">IF($C41=1,"",IF($C41=2,0.15*J41,""))</f>
        <v>15</v>
      </c>
      <c r="AB41" s="559" t="str">
        <f t="shared" si="19"/>
        <v/>
      </c>
      <c r="AC41" s="559"/>
      <c r="AD41" s="558"/>
      <c r="AE41" s="559"/>
      <c r="AF41" s="558"/>
      <c r="AG41" s="558"/>
      <c r="AH41" s="558"/>
      <c r="AI41" s="560"/>
    </row>
    <row r="42" spans="1:35" s="539" customFormat="1" ht="20.100000000000001" customHeight="1">
      <c r="C42" s="539">
        <v>2</v>
      </c>
      <c r="G42" s="571">
        <v>4830</v>
      </c>
      <c r="H42" s="572">
        <v>4950</v>
      </c>
      <c r="I42" s="556" t="s">
        <v>3609</v>
      </c>
      <c r="J42" s="557">
        <f>H42-G42</f>
        <v>120</v>
      </c>
      <c r="K42" s="439"/>
      <c r="L42" s="439"/>
      <c r="M42" s="439"/>
      <c r="N42" s="439"/>
      <c r="O42" s="442"/>
      <c r="P42" s="557"/>
      <c r="Q42" s="558"/>
      <c r="R42" s="558"/>
      <c r="S42" s="558"/>
      <c r="T42" s="565"/>
      <c r="U42" s="565"/>
      <c r="V42" s="565"/>
      <c r="W42" s="559">
        <f t="shared" si="27"/>
        <v>54</v>
      </c>
      <c r="X42" s="442">
        <f t="shared" si="28"/>
        <v>114</v>
      </c>
      <c r="Y42" s="559">
        <f t="shared" si="29"/>
        <v>789.6</v>
      </c>
      <c r="Z42" s="559">
        <f t="shared" si="30"/>
        <v>1155.6000000000001</v>
      </c>
      <c r="AA42" s="558">
        <f t="shared" si="31"/>
        <v>18</v>
      </c>
      <c r="AB42" s="559" t="str">
        <f t="shared" si="19"/>
        <v/>
      </c>
      <c r="AC42" s="559"/>
      <c r="AD42" s="558"/>
      <c r="AE42" s="559"/>
      <c r="AF42" s="558"/>
      <c r="AG42" s="558"/>
      <c r="AH42" s="558"/>
      <c r="AI42" s="560"/>
    </row>
    <row r="43" spans="1:35" s="539" customFormat="1" ht="20.100000000000001" customHeight="1">
      <c r="C43" s="539">
        <v>2</v>
      </c>
      <c r="D43" s="539">
        <v>9</v>
      </c>
      <c r="E43" s="539">
        <v>1</v>
      </c>
      <c r="F43" s="539">
        <v>1</v>
      </c>
      <c r="G43" s="973" t="s">
        <v>3684</v>
      </c>
      <c r="H43" s="974"/>
      <c r="I43" s="556"/>
      <c r="J43" s="557"/>
      <c r="K43" s="439"/>
      <c r="L43" s="439"/>
      <c r="M43" s="439"/>
      <c r="N43" s="439"/>
      <c r="O43" s="442"/>
      <c r="P43" s="557">
        <v>1</v>
      </c>
      <c r="Q43" s="558">
        <f t="shared" ref="Q43:Q44" si="32">4*0.0445*P43</f>
        <v>0.17799999999999999</v>
      </c>
      <c r="R43" s="558">
        <f t="shared" ref="R43:R44" si="33">P43*1.732</f>
        <v>1.732</v>
      </c>
      <c r="S43" s="558">
        <f t="shared" ref="S43:S44" si="34">P43*0.348</f>
        <v>0.34799999999999998</v>
      </c>
      <c r="T43" s="559">
        <f t="shared" ref="T43:T44" si="35">4*0.73*P43</f>
        <v>2.92</v>
      </c>
      <c r="U43" s="559">
        <f t="shared" ref="U43:U44" si="36">(3.55+1.73)*4*P43</f>
        <v>21.119999999999997</v>
      </c>
      <c r="V43" s="559">
        <f t="shared" ref="V43:V44" si="37">2.5*P43</f>
        <v>2.5</v>
      </c>
      <c r="W43" s="558"/>
      <c r="X43" s="442"/>
      <c r="Y43" s="565"/>
      <c r="Z43" s="559"/>
      <c r="AA43" s="558"/>
      <c r="AB43" s="559" t="str">
        <f t="shared" si="19"/>
        <v/>
      </c>
      <c r="AC43" s="559">
        <f>IF($C43=1,"",IF($C43=2,18*P43,""))</f>
        <v>18</v>
      </c>
      <c r="AD43" s="558">
        <f t="shared" si="21"/>
        <v>2.0340000000000003</v>
      </c>
      <c r="AE43" s="559">
        <f t="shared" si="22"/>
        <v>2.6999999999999997</v>
      </c>
      <c r="AF43" s="558"/>
      <c r="AG43" s="558">
        <f t="shared" si="23"/>
        <v>1.2549999999999999</v>
      </c>
      <c r="AH43" s="558"/>
      <c r="AI43" s="560"/>
    </row>
    <row r="44" spans="1:35" s="539" customFormat="1" ht="20.100000000000001" customHeight="1">
      <c r="C44" s="539">
        <v>2</v>
      </c>
      <c r="D44" s="539">
        <f>8*(1+1.5*1.5)^0.5+1.5+2*(1+1.75*1.75)^0.5+6+8*(1+2*2)^0.5</f>
        <v>43.841877796003551</v>
      </c>
      <c r="E44" s="539">
        <v>1</v>
      </c>
      <c r="F44" s="539">
        <v>1</v>
      </c>
      <c r="G44" s="973" t="s">
        <v>3685</v>
      </c>
      <c r="H44" s="974"/>
      <c r="I44" s="556"/>
      <c r="J44" s="557"/>
      <c r="K44" s="439"/>
      <c r="L44" s="439"/>
      <c r="M44" s="439"/>
      <c r="N44" s="439"/>
      <c r="O44" s="442"/>
      <c r="P44" s="557">
        <v>1</v>
      </c>
      <c r="Q44" s="558">
        <f t="shared" si="32"/>
        <v>0.17799999999999999</v>
      </c>
      <c r="R44" s="558">
        <f t="shared" si="33"/>
        <v>1.732</v>
      </c>
      <c r="S44" s="558">
        <f t="shared" si="34"/>
        <v>0.34799999999999998</v>
      </c>
      <c r="T44" s="559">
        <f t="shared" si="35"/>
        <v>2.92</v>
      </c>
      <c r="U44" s="559">
        <f t="shared" si="36"/>
        <v>21.119999999999997</v>
      </c>
      <c r="V44" s="559">
        <f t="shared" si="37"/>
        <v>2.5</v>
      </c>
      <c r="W44" s="558"/>
      <c r="X44" s="442"/>
      <c r="Y44" s="565"/>
      <c r="Z44" s="559"/>
      <c r="AA44" s="558"/>
      <c r="AB44" s="559" t="str">
        <f t="shared" si="19"/>
        <v/>
      </c>
      <c r="AC44" s="559">
        <f>IF($C44=1,"",IF($C44=2,18*P44,""))</f>
        <v>18</v>
      </c>
      <c r="AD44" s="558">
        <f t="shared" si="21"/>
        <v>2.0340000000000003</v>
      </c>
      <c r="AE44" s="559">
        <f t="shared" si="22"/>
        <v>2.6999999999999997</v>
      </c>
      <c r="AF44" s="558"/>
      <c r="AG44" s="558">
        <f t="shared" si="23"/>
        <v>5.6102347245004438</v>
      </c>
      <c r="AH44" s="558"/>
      <c r="AI44" s="560"/>
    </row>
    <row r="45" spans="1:35" s="539" customFormat="1" ht="20.100000000000001" customHeight="1">
      <c r="G45" s="569"/>
      <c r="H45" s="570"/>
      <c r="I45" s="556"/>
      <c r="J45" s="557"/>
      <c r="K45" s="439"/>
      <c r="L45" s="439"/>
      <c r="M45" s="439"/>
      <c r="N45" s="439"/>
      <c r="O45" s="442"/>
      <c r="P45" s="557"/>
      <c r="Q45" s="558"/>
      <c r="R45" s="558"/>
      <c r="S45" s="558"/>
      <c r="T45" s="565"/>
      <c r="U45" s="565"/>
      <c r="V45" s="565"/>
      <c r="W45" s="558"/>
      <c r="X45" s="442"/>
      <c r="Y45" s="565"/>
      <c r="Z45" s="559"/>
      <c r="AA45" s="558"/>
      <c r="AB45" s="559" t="str">
        <f t="shared" si="19"/>
        <v/>
      </c>
      <c r="AC45" s="559" t="str">
        <f t="shared" si="20"/>
        <v/>
      </c>
      <c r="AD45" s="558" t="str">
        <f t="shared" si="21"/>
        <v/>
      </c>
      <c r="AE45" s="559" t="str">
        <f t="shared" si="22"/>
        <v/>
      </c>
      <c r="AF45" s="558"/>
      <c r="AG45" s="558" t="str">
        <f t="shared" si="23"/>
        <v/>
      </c>
      <c r="AH45" s="558"/>
      <c r="AI45" s="560"/>
    </row>
    <row r="46" spans="1:35" s="539" customFormat="1" ht="20.100000000000001" customHeight="1">
      <c r="G46" s="569"/>
      <c r="H46" s="570"/>
      <c r="I46" s="556"/>
      <c r="J46" s="557"/>
      <c r="K46" s="439"/>
      <c r="L46" s="439"/>
      <c r="M46" s="439"/>
      <c r="N46" s="439"/>
      <c r="O46" s="442"/>
      <c r="P46" s="557"/>
      <c r="Q46" s="558"/>
      <c r="R46" s="558"/>
      <c r="S46" s="558"/>
      <c r="T46" s="565"/>
      <c r="U46" s="565"/>
      <c r="V46" s="565"/>
      <c r="W46" s="558"/>
      <c r="X46" s="442"/>
      <c r="Y46" s="565"/>
      <c r="Z46" s="559"/>
      <c r="AA46" s="558"/>
      <c r="AB46" s="559" t="str">
        <f t="shared" si="19"/>
        <v/>
      </c>
      <c r="AC46" s="559" t="str">
        <f t="shared" si="20"/>
        <v/>
      </c>
      <c r="AD46" s="558" t="str">
        <f t="shared" si="21"/>
        <v/>
      </c>
      <c r="AE46" s="559" t="str">
        <f t="shared" si="22"/>
        <v/>
      </c>
      <c r="AF46" s="558" t="str">
        <f t="shared" si="25"/>
        <v/>
      </c>
      <c r="AG46" s="558" t="str">
        <f t="shared" ref="AG46" si="38">IF(OR($C46=1,$C46=2),$E46*0.13,"")</f>
        <v/>
      </c>
      <c r="AH46" s="558"/>
      <c r="AI46" s="560"/>
    </row>
    <row r="47" spans="1:35" s="539" customFormat="1" ht="20.100000000000001" customHeight="1">
      <c r="G47" s="569"/>
      <c r="H47" s="570"/>
      <c r="I47" s="556"/>
      <c r="J47" s="557"/>
      <c r="K47" s="439"/>
      <c r="L47" s="439"/>
      <c r="M47" s="439"/>
      <c r="N47" s="439"/>
      <c r="O47" s="442"/>
      <c r="P47" s="557"/>
      <c r="Q47" s="558"/>
      <c r="R47" s="558"/>
      <c r="S47" s="558"/>
      <c r="T47" s="565"/>
      <c r="U47" s="565"/>
      <c r="V47" s="565"/>
      <c r="W47" s="558"/>
      <c r="X47" s="442"/>
      <c r="Y47" s="565"/>
      <c r="Z47" s="559"/>
      <c r="AA47" s="558"/>
      <c r="AB47" s="573"/>
      <c r="AC47" s="573"/>
      <c r="AD47" s="558"/>
      <c r="AE47" s="558"/>
      <c r="AF47" s="558"/>
      <c r="AG47" s="558"/>
      <c r="AH47" s="558"/>
      <c r="AI47" s="560"/>
    </row>
    <row r="48" spans="1:35" s="539" customFormat="1" ht="20.100000000000001" customHeight="1">
      <c r="G48" s="574"/>
      <c r="H48" s="575"/>
      <c r="I48" s="576"/>
      <c r="J48" s="577"/>
      <c r="K48" s="439"/>
      <c r="L48" s="439"/>
      <c r="M48" s="439"/>
      <c r="N48" s="439"/>
      <c r="O48" s="442"/>
      <c r="P48" s="578"/>
      <c r="Q48" s="578"/>
      <c r="R48" s="578"/>
      <c r="S48" s="578"/>
      <c r="T48" s="578"/>
      <c r="U48" s="578"/>
      <c r="V48" s="578"/>
      <c r="W48" s="578"/>
      <c r="X48" s="442"/>
      <c r="Y48" s="578"/>
      <c r="Z48" s="578"/>
      <c r="AA48" s="578"/>
      <c r="AB48" s="578"/>
      <c r="AC48" s="578"/>
      <c r="AD48" s="578"/>
      <c r="AE48" s="578"/>
      <c r="AF48" s="578"/>
      <c r="AG48" s="578"/>
      <c r="AH48" s="578"/>
      <c r="AI48" s="579"/>
    </row>
    <row r="49" spans="7:39" s="539" customFormat="1" ht="20.100000000000001" customHeight="1">
      <c r="G49" s="574"/>
      <c r="H49" s="575"/>
      <c r="I49" s="576"/>
      <c r="J49" s="577"/>
      <c r="K49" s="439"/>
      <c r="L49" s="439"/>
      <c r="M49" s="439"/>
      <c r="N49" s="439"/>
      <c r="O49" s="442"/>
      <c r="P49" s="578"/>
      <c r="Q49" s="578"/>
      <c r="R49" s="578"/>
      <c r="S49" s="578"/>
      <c r="T49" s="578"/>
      <c r="U49" s="578"/>
      <c r="V49" s="578"/>
      <c r="W49" s="578"/>
      <c r="X49" s="442"/>
      <c r="Y49" s="578"/>
      <c r="Z49" s="578"/>
      <c r="AA49" s="578"/>
      <c r="AB49" s="578"/>
      <c r="AC49" s="578"/>
      <c r="AD49" s="578"/>
      <c r="AE49" s="578"/>
      <c r="AF49" s="578"/>
      <c r="AG49" s="578"/>
      <c r="AH49" s="578"/>
      <c r="AI49" s="579"/>
    </row>
    <row r="50" spans="7:39" s="539" customFormat="1" ht="20.100000000000001" customHeight="1">
      <c r="G50" s="574"/>
      <c r="H50" s="575"/>
      <c r="I50" s="576"/>
      <c r="J50" s="577"/>
      <c r="K50" s="439"/>
      <c r="L50" s="439"/>
      <c r="M50" s="439"/>
      <c r="N50" s="439"/>
      <c r="O50" s="442"/>
      <c r="P50" s="578"/>
      <c r="Q50" s="578"/>
      <c r="R50" s="578"/>
      <c r="S50" s="578"/>
      <c r="T50" s="578"/>
      <c r="U50" s="578"/>
      <c r="V50" s="578"/>
      <c r="W50" s="578"/>
      <c r="X50" s="442"/>
      <c r="Y50" s="578"/>
      <c r="Z50" s="578"/>
      <c r="AA50" s="578"/>
      <c r="AB50" s="578"/>
      <c r="AC50" s="578"/>
      <c r="AD50" s="578"/>
      <c r="AE50" s="578"/>
      <c r="AF50" s="578"/>
      <c r="AG50" s="578"/>
      <c r="AH50" s="578"/>
      <c r="AI50" s="579"/>
    </row>
    <row r="51" spans="7:39" s="539" customFormat="1" ht="20.100000000000001" customHeight="1">
      <c r="G51" s="975" t="s">
        <v>120</v>
      </c>
      <c r="H51" s="976"/>
      <c r="I51" s="576"/>
      <c r="J51" s="577">
        <f>SUM(J11:J50)</f>
        <v>8416.1500000000015</v>
      </c>
      <c r="K51" s="577">
        <f t="shared" ref="K51:AH51" si="39">SUM(K11:K50)</f>
        <v>7936.1500000000015</v>
      </c>
      <c r="L51" s="577">
        <f t="shared" si="39"/>
        <v>436.48825000000011</v>
      </c>
      <c r="M51" s="577">
        <f t="shared" si="39"/>
        <v>22632.5615</v>
      </c>
      <c r="N51" s="577">
        <f t="shared" si="39"/>
        <v>22632.5615</v>
      </c>
      <c r="O51" s="577">
        <f t="shared" si="39"/>
        <v>3333.1830000000004</v>
      </c>
      <c r="P51" s="577">
        <f t="shared" si="39"/>
        <v>143</v>
      </c>
      <c r="Q51" s="577">
        <f t="shared" si="39"/>
        <v>25.454000000000011</v>
      </c>
      <c r="R51" s="577">
        <f t="shared" si="39"/>
        <v>247.67599999999996</v>
      </c>
      <c r="S51" s="577">
        <f t="shared" si="39"/>
        <v>49.763999999999989</v>
      </c>
      <c r="T51" s="577">
        <f t="shared" si="39"/>
        <v>417.55999999999995</v>
      </c>
      <c r="U51" s="577">
        <f t="shared" si="39"/>
        <v>3020.159999999998</v>
      </c>
      <c r="V51" s="577">
        <f t="shared" si="39"/>
        <v>357.5</v>
      </c>
      <c r="W51" s="577">
        <f t="shared" si="39"/>
        <v>2475.4499999999998</v>
      </c>
      <c r="X51" s="577">
        <f t="shared" si="39"/>
        <v>5225.9499999999989</v>
      </c>
      <c r="Y51" s="577">
        <f t="shared" si="39"/>
        <v>36196.58</v>
      </c>
      <c r="Z51" s="577">
        <f t="shared" si="39"/>
        <v>52974.63</v>
      </c>
      <c r="AA51" s="577">
        <f t="shared" si="39"/>
        <v>825.15</v>
      </c>
      <c r="AB51" s="577">
        <f t="shared" si="39"/>
        <v>481.59999999999991</v>
      </c>
      <c r="AC51" s="577">
        <f t="shared" si="39"/>
        <v>1494.56</v>
      </c>
      <c r="AD51" s="577">
        <f t="shared" si="39"/>
        <v>220.89807999999996</v>
      </c>
      <c r="AE51" s="577">
        <f t="shared" si="39"/>
        <v>286.79199999999992</v>
      </c>
      <c r="AF51" s="577">
        <f t="shared" si="39"/>
        <v>0</v>
      </c>
      <c r="AG51" s="577">
        <f t="shared" si="39"/>
        <v>20.125234724500444</v>
      </c>
      <c r="AH51" s="577">
        <f t="shared" si="39"/>
        <v>0</v>
      </c>
      <c r="AI51" s="579"/>
    </row>
    <row r="52" spans="7:39" s="539" customFormat="1" ht="20.100000000000001" customHeight="1">
      <c r="G52" s="580"/>
      <c r="H52" s="581"/>
      <c r="I52" s="576"/>
      <c r="J52" s="577"/>
      <c r="K52" s="439"/>
      <c r="L52" s="439"/>
      <c r="M52" s="439"/>
      <c r="N52" s="439"/>
      <c r="O52" s="442"/>
      <c r="P52" s="578"/>
      <c r="Q52" s="578"/>
      <c r="R52" s="578"/>
      <c r="S52" s="578"/>
      <c r="T52" s="578"/>
      <c r="U52" s="578"/>
      <c r="V52" s="578"/>
      <c r="W52" s="578"/>
      <c r="X52" s="442"/>
      <c r="Y52" s="578"/>
      <c r="Z52" s="578"/>
      <c r="AA52" s="578"/>
      <c r="AB52" s="578"/>
      <c r="AC52" s="578"/>
      <c r="AD52" s="578"/>
      <c r="AE52" s="578"/>
      <c r="AF52" s="578"/>
      <c r="AG52" s="578"/>
      <c r="AH52" s="578"/>
      <c r="AI52" s="579"/>
    </row>
    <row r="53" spans="7:39" s="588" customFormat="1" ht="20.100000000000001" customHeight="1" thickBot="1">
      <c r="G53" s="992"/>
      <c r="H53" s="993"/>
      <c r="I53" s="582"/>
      <c r="J53" s="583"/>
      <c r="K53" s="584"/>
      <c r="L53" s="584"/>
      <c r="M53" s="584"/>
      <c r="N53" s="584"/>
      <c r="O53" s="585"/>
      <c r="P53" s="583"/>
      <c r="Q53" s="586"/>
      <c r="R53" s="586"/>
      <c r="S53" s="586"/>
      <c r="T53" s="583"/>
      <c r="U53" s="583"/>
      <c r="V53" s="583"/>
      <c r="W53" s="586"/>
      <c r="X53" s="585"/>
      <c r="Y53" s="583"/>
      <c r="Z53" s="583"/>
      <c r="AA53" s="586"/>
      <c r="AB53" s="583"/>
      <c r="AC53" s="583"/>
      <c r="AD53" s="586"/>
      <c r="AE53" s="586"/>
      <c r="AF53" s="586"/>
      <c r="AG53" s="586"/>
      <c r="AH53" s="586"/>
      <c r="AI53" s="587"/>
      <c r="AM53" s="589"/>
    </row>
    <row r="54" spans="7:39">
      <c r="K54" s="593"/>
      <c r="L54" s="593"/>
      <c r="M54" s="594"/>
      <c r="N54" s="593"/>
      <c r="O54" s="593"/>
      <c r="X54" s="593"/>
    </row>
    <row r="55" spans="7:39">
      <c r="K55" s="597"/>
      <c r="L55" s="597"/>
      <c r="M55" s="597"/>
      <c r="N55" s="597"/>
      <c r="O55" s="597"/>
      <c r="X55" s="597"/>
    </row>
    <row r="56" spans="7:39">
      <c r="K56" s="597"/>
      <c r="L56" s="597"/>
      <c r="M56" s="597"/>
      <c r="N56" s="597"/>
      <c r="O56" s="597"/>
      <c r="X56" s="597"/>
    </row>
    <row r="57" spans="7:39">
      <c r="K57" s="597"/>
      <c r="L57" s="597"/>
      <c r="M57" s="597"/>
      <c r="N57" s="597"/>
      <c r="O57" s="597"/>
      <c r="X57" s="597"/>
    </row>
    <row r="58" spans="7:39">
      <c r="K58" s="593"/>
      <c r="L58" s="593"/>
      <c r="M58" s="594"/>
      <c r="N58" s="593"/>
      <c r="O58" s="593"/>
      <c r="X58" s="593"/>
    </row>
    <row r="59" spans="7:39">
      <c r="K59" s="593"/>
      <c r="L59" s="593"/>
      <c r="M59" s="594"/>
      <c r="N59" s="593"/>
      <c r="O59" s="593"/>
      <c r="X59" s="593"/>
    </row>
    <row r="60" spans="7:39">
      <c r="K60" s="593"/>
      <c r="L60" s="593"/>
      <c r="M60" s="594"/>
      <c r="N60" s="593"/>
      <c r="O60" s="593"/>
      <c r="X60" s="593"/>
    </row>
    <row r="61" spans="7:39">
      <c r="K61" s="593"/>
      <c r="L61" s="593"/>
      <c r="M61" s="594"/>
      <c r="N61" s="593"/>
      <c r="O61" s="593"/>
      <c r="X61" s="593"/>
    </row>
    <row r="62" spans="7:39">
      <c r="K62" s="593"/>
      <c r="L62" s="593"/>
      <c r="M62" s="594"/>
      <c r="N62" s="593"/>
      <c r="O62" s="593"/>
      <c r="X62" s="593"/>
    </row>
    <row r="63" spans="7:39">
      <c r="K63" s="593"/>
      <c r="L63" s="593"/>
      <c r="M63" s="594"/>
      <c r="N63" s="593"/>
      <c r="O63" s="593"/>
      <c r="X63" s="593"/>
    </row>
  </sheetData>
  <mergeCells count="44">
    <mergeCell ref="G1:AI1"/>
    <mergeCell ref="G2:L2"/>
    <mergeCell ref="AJ2:AL5"/>
    <mergeCell ref="G3:H9"/>
    <mergeCell ref="I3:I9"/>
    <mergeCell ref="J3:J9"/>
    <mergeCell ref="K3:K9"/>
    <mergeCell ref="L3:L9"/>
    <mergeCell ref="M3:M9"/>
    <mergeCell ref="N3:N9"/>
    <mergeCell ref="AB3:AE3"/>
    <mergeCell ref="AF3:AH3"/>
    <mergeCell ref="AI3:AI9"/>
    <mergeCell ref="P4:P9"/>
    <mergeCell ref="Q4:Q9"/>
    <mergeCell ref="R4:R9"/>
    <mergeCell ref="G53:H53"/>
    <mergeCell ref="AH4:AH9"/>
    <mergeCell ref="T8:T9"/>
    <mergeCell ref="U8:U9"/>
    <mergeCell ref="Y8:Y9"/>
    <mergeCell ref="Z8:Z9"/>
    <mergeCell ref="AB4:AB9"/>
    <mergeCell ref="AC4:AC9"/>
    <mergeCell ref="AD4:AD9"/>
    <mergeCell ref="AE4:AE9"/>
    <mergeCell ref="AF4:AF9"/>
    <mergeCell ref="AG4:AG9"/>
    <mergeCell ref="T4:U6"/>
    <mergeCell ref="V4:V9"/>
    <mergeCell ref="W4:W9"/>
    <mergeCell ref="X4:X9"/>
    <mergeCell ref="AK8:AK9"/>
    <mergeCell ref="AL8:AL9"/>
    <mergeCell ref="G43:H43"/>
    <mergeCell ref="G44:H44"/>
    <mergeCell ref="G51:H51"/>
    <mergeCell ref="AJ8:AJ9"/>
    <mergeCell ref="S4:S9"/>
    <mergeCell ref="Y4:Z6"/>
    <mergeCell ref="AA4:AA9"/>
    <mergeCell ref="O3:O9"/>
    <mergeCell ref="P3:V3"/>
    <mergeCell ref="W3:AA3"/>
  </mergeCells>
  <phoneticPr fontId="1" type="noConversion"/>
  <pageMargins left="0.98425196850393704" right="0.59055118110236227" top="0.39370078740157483" bottom="0.86614173228346458" header="0.9055118110236221" footer="0.31496062992125984"/>
  <pageSetup paperSize="8" orientation="landscape" r:id="rId1"/>
  <headerFooter scaleWithDoc="0" alignWithMargins="0">
    <oddHeader>&amp;R表号  S3-31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&amp;"宋体,加粗"版权属SCHD所有，未经授权不得套用、抄袭、复制或传播。&amp;"宋体,常规"         &amp;R                
文档编码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44"/>
  <sheetViews>
    <sheetView showZeros="0" view="pageBreakPreview" zoomScale="85" zoomScaleNormal="85" zoomScaleSheetLayoutView="85" workbookViewId="0">
      <pane ySplit="4" topLeftCell="A5" activePane="bottomLeft" state="frozen"/>
      <selection activeCell="V16" sqref="V16"/>
      <selection pane="bottomLeft" activeCell="AB14" sqref="AB14"/>
    </sheetView>
  </sheetViews>
  <sheetFormatPr defaultRowHeight="14.25"/>
  <cols>
    <col min="1" max="1" width="13.375" style="606" bestFit="1" customWidth="1"/>
    <col min="2" max="2" width="10.625" style="606" customWidth="1"/>
    <col min="3" max="5" width="4.5" style="606" bestFit="1" customWidth="1"/>
    <col min="6" max="6" width="13.875" style="606" bestFit="1" customWidth="1"/>
    <col min="7" max="7" width="10.5" style="603" bestFit="1" customWidth="1"/>
    <col min="8" max="8" width="13.125" style="603" bestFit="1" customWidth="1"/>
    <col min="9" max="9" width="13.875" style="603" bestFit="1" customWidth="1"/>
    <col min="10" max="11" width="10.5" style="603" bestFit="1" customWidth="1"/>
    <col min="12" max="12" width="15" style="608" bestFit="1" customWidth="1"/>
    <col min="13" max="13" width="11.375" style="608" bestFit="1" customWidth="1"/>
    <col min="14" max="14" width="15" style="608" bestFit="1" customWidth="1"/>
    <col min="15" max="15" width="9.875" style="608" bestFit="1" customWidth="1"/>
    <col min="16" max="16" width="13.5" style="608" bestFit="1" customWidth="1"/>
    <col min="17" max="17" width="9" style="674" customWidth="1"/>
    <col min="18" max="18" width="2.375" style="674" customWidth="1"/>
    <col min="19" max="19" width="8.875" style="675" customWidth="1"/>
    <col min="20" max="20" width="7.75" style="676" customWidth="1"/>
    <col min="21" max="21" width="8.25" style="606" customWidth="1"/>
    <col min="22" max="23" width="6.625" style="606" customWidth="1"/>
    <col min="24" max="24" width="7.625" style="680" customWidth="1"/>
    <col min="25" max="25" width="6.5" style="693" customWidth="1"/>
    <col min="26" max="28" width="7.625" style="680" customWidth="1"/>
    <col min="29" max="29" width="5.875" style="681" customWidth="1"/>
    <col min="30" max="30" width="6.125" style="681" customWidth="1"/>
    <col min="31" max="31" width="6.875" style="681" customWidth="1"/>
    <col min="32" max="32" width="7.625" style="681" customWidth="1"/>
    <col min="33" max="33" width="6.625" style="681" customWidth="1"/>
    <col min="34" max="34" width="7.625" style="681" customWidth="1"/>
    <col min="35" max="35" width="7" style="681" customWidth="1"/>
    <col min="36" max="36" width="6.125" style="681" customWidth="1"/>
    <col min="37" max="37" width="7.625" style="681" customWidth="1"/>
    <col min="38" max="38" width="7.25" style="682" customWidth="1"/>
    <col min="39" max="39" width="7.375" style="681" customWidth="1"/>
    <col min="40" max="40" width="8.75" style="681" customWidth="1"/>
    <col min="41" max="41" width="23.125" style="683" customWidth="1"/>
    <col min="42" max="256" width="9" style="606"/>
    <col min="257" max="261" width="10.625" style="606" customWidth="1"/>
    <col min="262" max="262" width="15.625" style="606" customWidth="1"/>
    <col min="263" max="263" width="10" style="606" customWidth="1"/>
    <col min="264" max="264" width="13.875" style="606" customWidth="1"/>
    <col min="265" max="266" width="15.625" style="606" customWidth="1"/>
    <col min="267" max="267" width="12.75" style="606" customWidth="1"/>
    <col min="268" max="272" width="15.625" style="606" customWidth="1"/>
    <col min="273" max="273" width="9" style="606" customWidth="1"/>
    <col min="274" max="274" width="2.375" style="606" customWidth="1"/>
    <col min="275" max="275" width="8.875" style="606" customWidth="1"/>
    <col min="276" max="276" width="7.75" style="606" customWidth="1"/>
    <col min="277" max="277" width="8.25" style="606" customWidth="1"/>
    <col min="278" max="279" width="6.625" style="606" customWidth="1"/>
    <col min="280" max="280" width="7.625" style="606" customWidth="1"/>
    <col min="281" max="281" width="6.5" style="606" customWidth="1"/>
    <col min="282" max="284" width="7.625" style="606" customWidth="1"/>
    <col min="285" max="285" width="5.875" style="606" customWidth="1"/>
    <col min="286" max="286" width="6.125" style="606" customWidth="1"/>
    <col min="287" max="287" width="6.875" style="606" customWidth="1"/>
    <col min="288" max="288" width="7.625" style="606" customWidth="1"/>
    <col min="289" max="289" width="6.625" style="606" customWidth="1"/>
    <col min="290" max="290" width="7.625" style="606" customWidth="1"/>
    <col min="291" max="291" width="7" style="606" customWidth="1"/>
    <col min="292" max="292" width="6.125" style="606" customWidth="1"/>
    <col min="293" max="293" width="7.625" style="606" customWidth="1"/>
    <col min="294" max="294" width="7.25" style="606" customWidth="1"/>
    <col min="295" max="295" width="7.375" style="606" customWidth="1"/>
    <col min="296" max="296" width="8.75" style="606" customWidth="1"/>
    <col min="297" max="297" width="7" style="606" customWidth="1"/>
    <col min="298" max="512" width="9" style="606"/>
    <col min="513" max="517" width="10.625" style="606" customWidth="1"/>
    <col min="518" max="518" width="15.625" style="606" customWidth="1"/>
    <col min="519" max="519" width="10" style="606" customWidth="1"/>
    <col min="520" max="520" width="13.875" style="606" customWidth="1"/>
    <col min="521" max="522" width="15.625" style="606" customWidth="1"/>
    <col min="523" max="523" width="12.75" style="606" customWidth="1"/>
    <col min="524" max="528" width="15.625" style="606" customWidth="1"/>
    <col min="529" max="529" width="9" style="606" customWidth="1"/>
    <col min="530" max="530" width="2.375" style="606" customWidth="1"/>
    <col min="531" max="531" width="8.875" style="606" customWidth="1"/>
    <col min="532" max="532" width="7.75" style="606" customWidth="1"/>
    <col min="533" max="533" width="8.25" style="606" customWidth="1"/>
    <col min="534" max="535" width="6.625" style="606" customWidth="1"/>
    <col min="536" max="536" width="7.625" style="606" customWidth="1"/>
    <col min="537" max="537" width="6.5" style="606" customWidth="1"/>
    <col min="538" max="540" width="7.625" style="606" customWidth="1"/>
    <col min="541" max="541" width="5.875" style="606" customWidth="1"/>
    <col min="542" max="542" width="6.125" style="606" customWidth="1"/>
    <col min="543" max="543" width="6.875" style="606" customWidth="1"/>
    <col min="544" max="544" width="7.625" style="606" customWidth="1"/>
    <col min="545" max="545" width="6.625" style="606" customWidth="1"/>
    <col min="546" max="546" width="7.625" style="606" customWidth="1"/>
    <col min="547" max="547" width="7" style="606" customWidth="1"/>
    <col min="548" max="548" width="6.125" style="606" customWidth="1"/>
    <col min="549" max="549" width="7.625" style="606" customWidth="1"/>
    <col min="550" max="550" width="7.25" style="606" customWidth="1"/>
    <col min="551" max="551" width="7.375" style="606" customWidth="1"/>
    <col min="552" max="552" width="8.75" style="606" customWidth="1"/>
    <col min="553" max="553" width="7" style="606" customWidth="1"/>
    <col min="554" max="768" width="9" style="606"/>
    <col min="769" max="773" width="10.625" style="606" customWidth="1"/>
    <col min="774" max="774" width="15.625" style="606" customWidth="1"/>
    <col min="775" max="775" width="10" style="606" customWidth="1"/>
    <col min="776" max="776" width="13.875" style="606" customWidth="1"/>
    <col min="777" max="778" width="15.625" style="606" customWidth="1"/>
    <col min="779" max="779" width="12.75" style="606" customWidth="1"/>
    <col min="780" max="784" width="15.625" style="606" customWidth="1"/>
    <col min="785" max="785" width="9" style="606" customWidth="1"/>
    <col min="786" max="786" width="2.375" style="606" customWidth="1"/>
    <col min="787" max="787" width="8.875" style="606" customWidth="1"/>
    <col min="788" max="788" width="7.75" style="606" customWidth="1"/>
    <col min="789" max="789" width="8.25" style="606" customWidth="1"/>
    <col min="790" max="791" width="6.625" style="606" customWidth="1"/>
    <col min="792" max="792" width="7.625" style="606" customWidth="1"/>
    <col min="793" max="793" width="6.5" style="606" customWidth="1"/>
    <col min="794" max="796" width="7.625" style="606" customWidth="1"/>
    <col min="797" max="797" width="5.875" style="606" customWidth="1"/>
    <col min="798" max="798" width="6.125" style="606" customWidth="1"/>
    <col min="799" max="799" width="6.875" style="606" customWidth="1"/>
    <col min="800" max="800" width="7.625" style="606" customWidth="1"/>
    <col min="801" max="801" width="6.625" style="606" customWidth="1"/>
    <col min="802" max="802" width="7.625" style="606" customWidth="1"/>
    <col min="803" max="803" width="7" style="606" customWidth="1"/>
    <col min="804" max="804" width="6.125" style="606" customWidth="1"/>
    <col min="805" max="805" width="7.625" style="606" customWidth="1"/>
    <col min="806" max="806" width="7.25" style="606" customWidth="1"/>
    <col min="807" max="807" width="7.375" style="606" customWidth="1"/>
    <col min="808" max="808" width="8.75" style="606" customWidth="1"/>
    <col min="809" max="809" width="7" style="606" customWidth="1"/>
    <col min="810" max="1024" width="9" style="606"/>
    <col min="1025" max="1029" width="10.625" style="606" customWidth="1"/>
    <col min="1030" max="1030" width="15.625" style="606" customWidth="1"/>
    <col min="1031" max="1031" width="10" style="606" customWidth="1"/>
    <col min="1032" max="1032" width="13.875" style="606" customWidth="1"/>
    <col min="1033" max="1034" width="15.625" style="606" customWidth="1"/>
    <col min="1035" max="1035" width="12.75" style="606" customWidth="1"/>
    <col min="1036" max="1040" width="15.625" style="606" customWidth="1"/>
    <col min="1041" max="1041" width="9" style="606" customWidth="1"/>
    <col min="1042" max="1042" width="2.375" style="606" customWidth="1"/>
    <col min="1043" max="1043" width="8.875" style="606" customWidth="1"/>
    <col min="1044" max="1044" width="7.75" style="606" customWidth="1"/>
    <col min="1045" max="1045" width="8.25" style="606" customWidth="1"/>
    <col min="1046" max="1047" width="6.625" style="606" customWidth="1"/>
    <col min="1048" max="1048" width="7.625" style="606" customWidth="1"/>
    <col min="1049" max="1049" width="6.5" style="606" customWidth="1"/>
    <col min="1050" max="1052" width="7.625" style="606" customWidth="1"/>
    <col min="1053" max="1053" width="5.875" style="606" customWidth="1"/>
    <col min="1054" max="1054" width="6.125" style="606" customWidth="1"/>
    <col min="1055" max="1055" width="6.875" style="606" customWidth="1"/>
    <col min="1056" max="1056" width="7.625" style="606" customWidth="1"/>
    <col min="1057" max="1057" width="6.625" style="606" customWidth="1"/>
    <col min="1058" max="1058" width="7.625" style="606" customWidth="1"/>
    <col min="1059" max="1059" width="7" style="606" customWidth="1"/>
    <col min="1060" max="1060" width="6.125" style="606" customWidth="1"/>
    <col min="1061" max="1061" width="7.625" style="606" customWidth="1"/>
    <col min="1062" max="1062" width="7.25" style="606" customWidth="1"/>
    <col min="1063" max="1063" width="7.375" style="606" customWidth="1"/>
    <col min="1064" max="1064" width="8.75" style="606" customWidth="1"/>
    <col min="1065" max="1065" width="7" style="606" customWidth="1"/>
    <col min="1066" max="1280" width="9" style="606"/>
    <col min="1281" max="1285" width="10.625" style="606" customWidth="1"/>
    <col min="1286" max="1286" width="15.625" style="606" customWidth="1"/>
    <col min="1287" max="1287" width="10" style="606" customWidth="1"/>
    <col min="1288" max="1288" width="13.875" style="606" customWidth="1"/>
    <col min="1289" max="1290" width="15.625" style="606" customWidth="1"/>
    <col min="1291" max="1291" width="12.75" style="606" customWidth="1"/>
    <col min="1292" max="1296" width="15.625" style="606" customWidth="1"/>
    <col min="1297" max="1297" width="9" style="606" customWidth="1"/>
    <col min="1298" max="1298" width="2.375" style="606" customWidth="1"/>
    <col min="1299" max="1299" width="8.875" style="606" customWidth="1"/>
    <col min="1300" max="1300" width="7.75" style="606" customWidth="1"/>
    <col min="1301" max="1301" width="8.25" style="606" customWidth="1"/>
    <col min="1302" max="1303" width="6.625" style="606" customWidth="1"/>
    <col min="1304" max="1304" width="7.625" style="606" customWidth="1"/>
    <col min="1305" max="1305" width="6.5" style="606" customWidth="1"/>
    <col min="1306" max="1308" width="7.625" style="606" customWidth="1"/>
    <col min="1309" max="1309" width="5.875" style="606" customWidth="1"/>
    <col min="1310" max="1310" width="6.125" style="606" customWidth="1"/>
    <col min="1311" max="1311" width="6.875" style="606" customWidth="1"/>
    <col min="1312" max="1312" width="7.625" style="606" customWidth="1"/>
    <col min="1313" max="1313" width="6.625" style="606" customWidth="1"/>
    <col min="1314" max="1314" width="7.625" style="606" customWidth="1"/>
    <col min="1315" max="1315" width="7" style="606" customWidth="1"/>
    <col min="1316" max="1316" width="6.125" style="606" customWidth="1"/>
    <col min="1317" max="1317" width="7.625" style="606" customWidth="1"/>
    <col min="1318" max="1318" width="7.25" style="606" customWidth="1"/>
    <col min="1319" max="1319" width="7.375" style="606" customWidth="1"/>
    <col min="1320" max="1320" width="8.75" style="606" customWidth="1"/>
    <col min="1321" max="1321" width="7" style="606" customWidth="1"/>
    <col min="1322" max="1536" width="9" style="606"/>
    <col min="1537" max="1541" width="10.625" style="606" customWidth="1"/>
    <col min="1542" max="1542" width="15.625" style="606" customWidth="1"/>
    <col min="1543" max="1543" width="10" style="606" customWidth="1"/>
    <col min="1544" max="1544" width="13.875" style="606" customWidth="1"/>
    <col min="1545" max="1546" width="15.625" style="606" customWidth="1"/>
    <col min="1547" max="1547" width="12.75" style="606" customWidth="1"/>
    <col min="1548" max="1552" width="15.625" style="606" customWidth="1"/>
    <col min="1553" max="1553" width="9" style="606" customWidth="1"/>
    <col min="1554" max="1554" width="2.375" style="606" customWidth="1"/>
    <col min="1555" max="1555" width="8.875" style="606" customWidth="1"/>
    <col min="1556" max="1556" width="7.75" style="606" customWidth="1"/>
    <col min="1557" max="1557" width="8.25" style="606" customWidth="1"/>
    <col min="1558" max="1559" width="6.625" style="606" customWidth="1"/>
    <col min="1560" max="1560" width="7.625" style="606" customWidth="1"/>
    <col min="1561" max="1561" width="6.5" style="606" customWidth="1"/>
    <col min="1562" max="1564" width="7.625" style="606" customWidth="1"/>
    <col min="1565" max="1565" width="5.875" style="606" customWidth="1"/>
    <col min="1566" max="1566" width="6.125" style="606" customWidth="1"/>
    <col min="1567" max="1567" width="6.875" style="606" customWidth="1"/>
    <col min="1568" max="1568" width="7.625" style="606" customWidth="1"/>
    <col min="1569" max="1569" width="6.625" style="606" customWidth="1"/>
    <col min="1570" max="1570" width="7.625" style="606" customWidth="1"/>
    <col min="1571" max="1571" width="7" style="606" customWidth="1"/>
    <col min="1572" max="1572" width="6.125" style="606" customWidth="1"/>
    <col min="1573" max="1573" width="7.625" style="606" customWidth="1"/>
    <col min="1574" max="1574" width="7.25" style="606" customWidth="1"/>
    <col min="1575" max="1575" width="7.375" style="606" customWidth="1"/>
    <col min="1576" max="1576" width="8.75" style="606" customWidth="1"/>
    <col min="1577" max="1577" width="7" style="606" customWidth="1"/>
    <col min="1578" max="1792" width="9" style="606"/>
    <col min="1793" max="1797" width="10.625" style="606" customWidth="1"/>
    <col min="1798" max="1798" width="15.625" style="606" customWidth="1"/>
    <col min="1799" max="1799" width="10" style="606" customWidth="1"/>
    <col min="1800" max="1800" width="13.875" style="606" customWidth="1"/>
    <col min="1801" max="1802" width="15.625" style="606" customWidth="1"/>
    <col min="1803" max="1803" width="12.75" style="606" customWidth="1"/>
    <col min="1804" max="1808" width="15.625" style="606" customWidth="1"/>
    <col min="1809" max="1809" width="9" style="606" customWidth="1"/>
    <col min="1810" max="1810" width="2.375" style="606" customWidth="1"/>
    <col min="1811" max="1811" width="8.875" style="606" customWidth="1"/>
    <col min="1812" max="1812" width="7.75" style="606" customWidth="1"/>
    <col min="1813" max="1813" width="8.25" style="606" customWidth="1"/>
    <col min="1814" max="1815" width="6.625" style="606" customWidth="1"/>
    <col min="1816" max="1816" width="7.625" style="606" customWidth="1"/>
    <col min="1817" max="1817" width="6.5" style="606" customWidth="1"/>
    <col min="1818" max="1820" width="7.625" style="606" customWidth="1"/>
    <col min="1821" max="1821" width="5.875" style="606" customWidth="1"/>
    <col min="1822" max="1822" width="6.125" style="606" customWidth="1"/>
    <col min="1823" max="1823" width="6.875" style="606" customWidth="1"/>
    <col min="1824" max="1824" width="7.625" style="606" customWidth="1"/>
    <col min="1825" max="1825" width="6.625" style="606" customWidth="1"/>
    <col min="1826" max="1826" width="7.625" style="606" customWidth="1"/>
    <col min="1827" max="1827" width="7" style="606" customWidth="1"/>
    <col min="1828" max="1828" width="6.125" style="606" customWidth="1"/>
    <col min="1829" max="1829" width="7.625" style="606" customWidth="1"/>
    <col min="1830" max="1830" width="7.25" style="606" customWidth="1"/>
    <col min="1831" max="1831" width="7.375" style="606" customWidth="1"/>
    <col min="1832" max="1832" width="8.75" style="606" customWidth="1"/>
    <col min="1833" max="1833" width="7" style="606" customWidth="1"/>
    <col min="1834" max="2048" width="9" style="606"/>
    <col min="2049" max="2053" width="10.625" style="606" customWidth="1"/>
    <col min="2054" max="2054" width="15.625" style="606" customWidth="1"/>
    <col min="2055" max="2055" width="10" style="606" customWidth="1"/>
    <col min="2056" max="2056" width="13.875" style="606" customWidth="1"/>
    <col min="2057" max="2058" width="15.625" style="606" customWidth="1"/>
    <col min="2059" max="2059" width="12.75" style="606" customWidth="1"/>
    <col min="2060" max="2064" width="15.625" style="606" customWidth="1"/>
    <col min="2065" max="2065" width="9" style="606" customWidth="1"/>
    <col min="2066" max="2066" width="2.375" style="606" customWidth="1"/>
    <col min="2067" max="2067" width="8.875" style="606" customWidth="1"/>
    <col min="2068" max="2068" width="7.75" style="606" customWidth="1"/>
    <col min="2069" max="2069" width="8.25" style="606" customWidth="1"/>
    <col min="2070" max="2071" width="6.625" style="606" customWidth="1"/>
    <col min="2072" max="2072" width="7.625" style="606" customWidth="1"/>
    <col min="2073" max="2073" width="6.5" style="606" customWidth="1"/>
    <col min="2074" max="2076" width="7.625" style="606" customWidth="1"/>
    <col min="2077" max="2077" width="5.875" style="606" customWidth="1"/>
    <col min="2078" max="2078" width="6.125" style="606" customWidth="1"/>
    <col min="2079" max="2079" width="6.875" style="606" customWidth="1"/>
    <col min="2080" max="2080" width="7.625" style="606" customWidth="1"/>
    <col min="2081" max="2081" width="6.625" style="606" customWidth="1"/>
    <col min="2082" max="2082" width="7.625" style="606" customWidth="1"/>
    <col min="2083" max="2083" width="7" style="606" customWidth="1"/>
    <col min="2084" max="2084" width="6.125" style="606" customWidth="1"/>
    <col min="2085" max="2085" width="7.625" style="606" customWidth="1"/>
    <col min="2086" max="2086" width="7.25" style="606" customWidth="1"/>
    <col min="2087" max="2087" width="7.375" style="606" customWidth="1"/>
    <col min="2088" max="2088" width="8.75" style="606" customWidth="1"/>
    <col min="2089" max="2089" width="7" style="606" customWidth="1"/>
    <col min="2090" max="2304" width="9" style="606"/>
    <col min="2305" max="2309" width="10.625" style="606" customWidth="1"/>
    <col min="2310" max="2310" width="15.625" style="606" customWidth="1"/>
    <col min="2311" max="2311" width="10" style="606" customWidth="1"/>
    <col min="2312" max="2312" width="13.875" style="606" customWidth="1"/>
    <col min="2313" max="2314" width="15.625" style="606" customWidth="1"/>
    <col min="2315" max="2315" width="12.75" style="606" customWidth="1"/>
    <col min="2316" max="2320" width="15.625" style="606" customWidth="1"/>
    <col min="2321" max="2321" width="9" style="606" customWidth="1"/>
    <col min="2322" max="2322" width="2.375" style="606" customWidth="1"/>
    <col min="2323" max="2323" width="8.875" style="606" customWidth="1"/>
    <col min="2324" max="2324" width="7.75" style="606" customWidth="1"/>
    <col min="2325" max="2325" width="8.25" style="606" customWidth="1"/>
    <col min="2326" max="2327" width="6.625" style="606" customWidth="1"/>
    <col min="2328" max="2328" width="7.625" style="606" customWidth="1"/>
    <col min="2329" max="2329" width="6.5" style="606" customWidth="1"/>
    <col min="2330" max="2332" width="7.625" style="606" customWidth="1"/>
    <col min="2333" max="2333" width="5.875" style="606" customWidth="1"/>
    <col min="2334" max="2334" width="6.125" style="606" customWidth="1"/>
    <col min="2335" max="2335" width="6.875" style="606" customWidth="1"/>
    <col min="2336" max="2336" width="7.625" style="606" customWidth="1"/>
    <col min="2337" max="2337" width="6.625" style="606" customWidth="1"/>
    <col min="2338" max="2338" width="7.625" style="606" customWidth="1"/>
    <col min="2339" max="2339" width="7" style="606" customWidth="1"/>
    <col min="2340" max="2340" width="6.125" style="606" customWidth="1"/>
    <col min="2341" max="2341" width="7.625" style="606" customWidth="1"/>
    <col min="2342" max="2342" width="7.25" style="606" customWidth="1"/>
    <col min="2343" max="2343" width="7.375" style="606" customWidth="1"/>
    <col min="2344" max="2344" width="8.75" style="606" customWidth="1"/>
    <col min="2345" max="2345" width="7" style="606" customWidth="1"/>
    <col min="2346" max="2560" width="9" style="606"/>
    <col min="2561" max="2565" width="10.625" style="606" customWidth="1"/>
    <col min="2566" max="2566" width="15.625" style="606" customWidth="1"/>
    <col min="2567" max="2567" width="10" style="606" customWidth="1"/>
    <col min="2568" max="2568" width="13.875" style="606" customWidth="1"/>
    <col min="2569" max="2570" width="15.625" style="606" customWidth="1"/>
    <col min="2571" max="2571" width="12.75" style="606" customWidth="1"/>
    <col min="2572" max="2576" width="15.625" style="606" customWidth="1"/>
    <col min="2577" max="2577" width="9" style="606" customWidth="1"/>
    <col min="2578" max="2578" width="2.375" style="606" customWidth="1"/>
    <col min="2579" max="2579" width="8.875" style="606" customWidth="1"/>
    <col min="2580" max="2580" width="7.75" style="606" customWidth="1"/>
    <col min="2581" max="2581" width="8.25" style="606" customWidth="1"/>
    <col min="2582" max="2583" width="6.625" style="606" customWidth="1"/>
    <col min="2584" max="2584" width="7.625" style="606" customWidth="1"/>
    <col min="2585" max="2585" width="6.5" style="606" customWidth="1"/>
    <col min="2586" max="2588" width="7.625" style="606" customWidth="1"/>
    <col min="2589" max="2589" width="5.875" style="606" customWidth="1"/>
    <col min="2590" max="2590" width="6.125" style="606" customWidth="1"/>
    <col min="2591" max="2591" width="6.875" style="606" customWidth="1"/>
    <col min="2592" max="2592" width="7.625" style="606" customWidth="1"/>
    <col min="2593" max="2593" width="6.625" style="606" customWidth="1"/>
    <col min="2594" max="2594" width="7.625" style="606" customWidth="1"/>
    <col min="2595" max="2595" width="7" style="606" customWidth="1"/>
    <col min="2596" max="2596" width="6.125" style="606" customWidth="1"/>
    <col min="2597" max="2597" width="7.625" style="606" customWidth="1"/>
    <col min="2598" max="2598" width="7.25" style="606" customWidth="1"/>
    <col min="2599" max="2599" width="7.375" style="606" customWidth="1"/>
    <col min="2600" max="2600" width="8.75" style="606" customWidth="1"/>
    <col min="2601" max="2601" width="7" style="606" customWidth="1"/>
    <col min="2602" max="2816" width="9" style="606"/>
    <col min="2817" max="2821" width="10.625" style="606" customWidth="1"/>
    <col min="2822" max="2822" width="15.625" style="606" customWidth="1"/>
    <col min="2823" max="2823" width="10" style="606" customWidth="1"/>
    <col min="2824" max="2824" width="13.875" style="606" customWidth="1"/>
    <col min="2825" max="2826" width="15.625" style="606" customWidth="1"/>
    <col min="2827" max="2827" width="12.75" style="606" customWidth="1"/>
    <col min="2828" max="2832" width="15.625" style="606" customWidth="1"/>
    <col min="2833" max="2833" width="9" style="606" customWidth="1"/>
    <col min="2834" max="2834" width="2.375" style="606" customWidth="1"/>
    <col min="2835" max="2835" width="8.875" style="606" customWidth="1"/>
    <col min="2836" max="2836" width="7.75" style="606" customWidth="1"/>
    <col min="2837" max="2837" width="8.25" style="606" customWidth="1"/>
    <col min="2838" max="2839" width="6.625" style="606" customWidth="1"/>
    <col min="2840" max="2840" width="7.625" style="606" customWidth="1"/>
    <col min="2841" max="2841" width="6.5" style="606" customWidth="1"/>
    <col min="2842" max="2844" width="7.625" style="606" customWidth="1"/>
    <col min="2845" max="2845" width="5.875" style="606" customWidth="1"/>
    <col min="2846" max="2846" width="6.125" style="606" customWidth="1"/>
    <col min="2847" max="2847" width="6.875" style="606" customWidth="1"/>
    <col min="2848" max="2848" width="7.625" style="606" customWidth="1"/>
    <col min="2849" max="2849" width="6.625" style="606" customWidth="1"/>
    <col min="2850" max="2850" width="7.625" style="606" customWidth="1"/>
    <col min="2851" max="2851" width="7" style="606" customWidth="1"/>
    <col min="2852" max="2852" width="6.125" style="606" customWidth="1"/>
    <col min="2853" max="2853" width="7.625" style="606" customWidth="1"/>
    <col min="2854" max="2854" width="7.25" style="606" customWidth="1"/>
    <col min="2855" max="2855" width="7.375" style="606" customWidth="1"/>
    <col min="2856" max="2856" width="8.75" style="606" customWidth="1"/>
    <col min="2857" max="2857" width="7" style="606" customWidth="1"/>
    <col min="2858" max="3072" width="9" style="606"/>
    <col min="3073" max="3077" width="10.625" style="606" customWidth="1"/>
    <col min="3078" max="3078" width="15.625" style="606" customWidth="1"/>
    <col min="3079" max="3079" width="10" style="606" customWidth="1"/>
    <col min="3080" max="3080" width="13.875" style="606" customWidth="1"/>
    <col min="3081" max="3082" width="15.625" style="606" customWidth="1"/>
    <col min="3083" max="3083" width="12.75" style="606" customWidth="1"/>
    <col min="3084" max="3088" width="15.625" style="606" customWidth="1"/>
    <col min="3089" max="3089" width="9" style="606" customWidth="1"/>
    <col min="3090" max="3090" width="2.375" style="606" customWidth="1"/>
    <col min="3091" max="3091" width="8.875" style="606" customWidth="1"/>
    <col min="3092" max="3092" width="7.75" style="606" customWidth="1"/>
    <col min="3093" max="3093" width="8.25" style="606" customWidth="1"/>
    <col min="3094" max="3095" width="6.625" style="606" customWidth="1"/>
    <col min="3096" max="3096" width="7.625" style="606" customWidth="1"/>
    <col min="3097" max="3097" width="6.5" style="606" customWidth="1"/>
    <col min="3098" max="3100" width="7.625" style="606" customWidth="1"/>
    <col min="3101" max="3101" width="5.875" style="606" customWidth="1"/>
    <col min="3102" max="3102" width="6.125" style="606" customWidth="1"/>
    <col min="3103" max="3103" width="6.875" style="606" customWidth="1"/>
    <col min="3104" max="3104" width="7.625" style="606" customWidth="1"/>
    <col min="3105" max="3105" width="6.625" style="606" customWidth="1"/>
    <col min="3106" max="3106" width="7.625" style="606" customWidth="1"/>
    <col min="3107" max="3107" width="7" style="606" customWidth="1"/>
    <col min="3108" max="3108" width="6.125" style="606" customWidth="1"/>
    <col min="3109" max="3109" width="7.625" style="606" customWidth="1"/>
    <col min="3110" max="3110" width="7.25" style="606" customWidth="1"/>
    <col min="3111" max="3111" width="7.375" style="606" customWidth="1"/>
    <col min="3112" max="3112" width="8.75" style="606" customWidth="1"/>
    <col min="3113" max="3113" width="7" style="606" customWidth="1"/>
    <col min="3114" max="3328" width="9" style="606"/>
    <col min="3329" max="3333" width="10.625" style="606" customWidth="1"/>
    <col min="3334" max="3334" width="15.625" style="606" customWidth="1"/>
    <col min="3335" max="3335" width="10" style="606" customWidth="1"/>
    <col min="3336" max="3336" width="13.875" style="606" customWidth="1"/>
    <col min="3337" max="3338" width="15.625" style="606" customWidth="1"/>
    <col min="3339" max="3339" width="12.75" style="606" customWidth="1"/>
    <col min="3340" max="3344" width="15.625" style="606" customWidth="1"/>
    <col min="3345" max="3345" width="9" style="606" customWidth="1"/>
    <col min="3346" max="3346" width="2.375" style="606" customWidth="1"/>
    <col min="3347" max="3347" width="8.875" style="606" customWidth="1"/>
    <col min="3348" max="3348" width="7.75" style="606" customWidth="1"/>
    <col min="3349" max="3349" width="8.25" style="606" customWidth="1"/>
    <col min="3350" max="3351" width="6.625" style="606" customWidth="1"/>
    <col min="3352" max="3352" width="7.625" style="606" customWidth="1"/>
    <col min="3353" max="3353" width="6.5" style="606" customWidth="1"/>
    <col min="3354" max="3356" width="7.625" style="606" customWidth="1"/>
    <col min="3357" max="3357" width="5.875" style="606" customWidth="1"/>
    <col min="3358" max="3358" width="6.125" style="606" customWidth="1"/>
    <col min="3359" max="3359" width="6.875" style="606" customWidth="1"/>
    <col min="3360" max="3360" width="7.625" style="606" customWidth="1"/>
    <col min="3361" max="3361" width="6.625" style="606" customWidth="1"/>
    <col min="3362" max="3362" width="7.625" style="606" customWidth="1"/>
    <col min="3363" max="3363" width="7" style="606" customWidth="1"/>
    <col min="3364" max="3364" width="6.125" style="606" customWidth="1"/>
    <col min="3365" max="3365" width="7.625" style="606" customWidth="1"/>
    <col min="3366" max="3366" width="7.25" style="606" customWidth="1"/>
    <col min="3367" max="3367" width="7.375" style="606" customWidth="1"/>
    <col min="3368" max="3368" width="8.75" style="606" customWidth="1"/>
    <col min="3369" max="3369" width="7" style="606" customWidth="1"/>
    <col min="3370" max="3584" width="9" style="606"/>
    <col min="3585" max="3589" width="10.625" style="606" customWidth="1"/>
    <col min="3590" max="3590" width="15.625" style="606" customWidth="1"/>
    <col min="3591" max="3591" width="10" style="606" customWidth="1"/>
    <col min="3592" max="3592" width="13.875" style="606" customWidth="1"/>
    <col min="3593" max="3594" width="15.625" style="606" customWidth="1"/>
    <col min="3595" max="3595" width="12.75" style="606" customWidth="1"/>
    <col min="3596" max="3600" width="15.625" style="606" customWidth="1"/>
    <col min="3601" max="3601" width="9" style="606" customWidth="1"/>
    <col min="3602" max="3602" width="2.375" style="606" customWidth="1"/>
    <col min="3603" max="3603" width="8.875" style="606" customWidth="1"/>
    <col min="3604" max="3604" width="7.75" style="606" customWidth="1"/>
    <col min="3605" max="3605" width="8.25" style="606" customWidth="1"/>
    <col min="3606" max="3607" width="6.625" style="606" customWidth="1"/>
    <col min="3608" max="3608" width="7.625" style="606" customWidth="1"/>
    <col min="3609" max="3609" width="6.5" style="606" customWidth="1"/>
    <col min="3610" max="3612" width="7.625" style="606" customWidth="1"/>
    <col min="3613" max="3613" width="5.875" style="606" customWidth="1"/>
    <col min="3614" max="3614" width="6.125" style="606" customWidth="1"/>
    <col min="3615" max="3615" width="6.875" style="606" customWidth="1"/>
    <col min="3616" max="3616" width="7.625" style="606" customWidth="1"/>
    <col min="3617" max="3617" width="6.625" style="606" customWidth="1"/>
    <col min="3618" max="3618" width="7.625" style="606" customWidth="1"/>
    <col min="3619" max="3619" width="7" style="606" customWidth="1"/>
    <col min="3620" max="3620" width="6.125" style="606" customWidth="1"/>
    <col min="3621" max="3621" width="7.625" style="606" customWidth="1"/>
    <col min="3622" max="3622" width="7.25" style="606" customWidth="1"/>
    <col min="3623" max="3623" width="7.375" style="606" customWidth="1"/>
    <col min="3624" max="3624" width="8.75" style="606" customWidth="1"/>
    <col min="3625" max="3625" width="7" style="606" customWidth="1"/>
    <col min="3626" max="3840" width="9" style="606"/>
    <col min="3841" max="3845" width="10.625" style="606" customWidth="1"/>
    <col min="3846" max="3846" width="15.625" style="606" customWidth="1"/>
    <col min="3847" max="3847" width="10" style="606" customWidth="1"/>
    <col min="3848" max="3848" width="13.875" style="606" customWidth="1"/>
    <col min="3849" max="3850" width="15.625" style="606" customWidth="1"/>
    <col min="3851" max="3851" width="12.75" style="606" customWidth="1"/>
    <col min="3852" max="3856" width="15.625" style="606" customWidth="1"/>
    <col min="3857" max="3857" width="9" style="606" customWidth="1"/>
    <col min="3858" max="3858" width="2.375" style="606" customWidth="1"/>
    <col min="3859" max="3859" width="8.875" style="606" customWidth="1"/>
    <col min="3860" max="3860" width="7.75" style="606" customWidth="1"/>
    <col min="3861" max="3861" width="8.25" style="606" customWidth="1"/>
    <col min="3862" max="3863" width="6.625" style="606" customWidth="1"/>
    <col min="3864" max="3864" width="7.625" style="606" customWidth="1"/>
    <col min="3865" max="3865" width="6.5" style="606" customWidth="1"/>
    <col min="3866" max="3868" width="7.625" style="606" customWidth="1"/>
    <col min="3869" max="3869" width="5.875" style="606" customWidth="1"/>
    <col min="3870" max="3870" width="6.125" style="606" customWidth="1"/>
    <col min="3871" max="3871" width="6.875" style="606" customWidth="1"/>
    <col min="3872" max="3872" width="7.625" style="606" customWidth="1"/>
    <col min="3873" max="3873" width="6.625" style="606" customWidth="1"/>
    <col min="3874" max="3874" width="7.625" style="606" customWidth="1"/>
    <col min="3875" max="3875" width="7" style="606" customWidth="1"/>
    <col min="3876" max="3876" width="6.125" style="606" customWidth="1"/>
    <col min="3877" max="3877" width="7.625" style="606" customWidth="1"/>
    <col min="3878" max="3878" width="7.25" style="606" customWidth="1"/>
    <col min="3879" max="3879" width="7.375" style="606" customWidth="1"/>
    <col min="3880" max="3880" width="8.75" style="606" customWidth="1"/>
    <col min="3881" max="3881" width="7" style="606" customWidth="1"/>
    <col min="3882" max="4096" width="9" style="606"/>
    <col min="4097" max="4101" width="10.625" style="606" customWidth="1"/>
    <col min="4102" max="4102" width="15.625" style="606" customWidth="1"/>
    <col min="4103" max="4103" width="10" style="606" customWidth="1"/>
    <col min="4104" max="4104" width="13.875" style="606" customWidth="1"/>
    <col min="4105" max="4106" width="15.625" style="606" customWidth="1"/>
    <col min="4107" max="4107" width="12.75" style="606" customWidth="1"/>
    <col min="4108" max="4112" width="15.625" style="606" customWidth="1"/>
    <col min="4113" max="4113" width="9" style="606" customWidth="1"/>
    <col min="4114" max="4114" width="2.375" style="606" customWidth="1"/>
    <col min="4115" max="4115" width="8.875" style="606" customWidth="1"/>
    <col min="4116" max="4116" width="7.75" style="606" customWidth="1"/>
    <col min="4117" max="4117" width="8.25" style="606" customWidth="1"/>
    <col min="4118" max="4119" width="6.625" style="606" customWidth="1"/>
    <col min="4120" max="4120" width="7.625" style="606" customWidth="1"/>
    <col min="4121" max="4121" width="6.5" style="606" customWidth="1"/>
    <col min="4122" max="4124" width="7.625" style="606" customWidth="1"/>
    <col min="4125" max="4125" width="5.875" style="606" customWidth="1"/>
    <col min="4126" max="4126" width="6.125" style="606" customWidth="1"/>
    <col min="4127" max="4127" width="6.875" style="606" customWidth="1"/>
    <col min="4128" max="4128" width="7.625" style="606" customWidth="1"/>
    <col min="4129" max="4129" width="6.625" style="606" customWidth="1"/>
    <col min="4130" max="4130" width="7.625" style="606" customWidth="1"/>
    <col min="4131" max="4131" width="7" style="606" customWidth="1"/>
    <col min="4132" max="4132" width="6.125" style="606" customWidth="1"/>
    <col min="4133" max="4133" width="7.625" style="606" customWidth="1"/>
    <col min="4134" max="4134" width="7.25" style="606" customWidth="1"/>
    <col min="4135" max="4135" width="7.375" style="606" customWidth="1"/>
    <col min="4136" max="4136" width="8.75" style="606" customWidth="1"/>
    <col min="4137" max="4137" width="7" style="606" customWidth="1"/>
    <col min="4138" max="4352" width="9" style="606"/>
    <col min="4353" max="4357" width="10.625" style="606" customWidth="1"/>
    <col min="4358" max="4358" width="15.625" style="606" customWidth="1"/>
    <col min="4359" max="4359" width="10" style="606" customWidth="1"/>
    <col min="4360" max="4360" width="13.875" style="606" customWidth="1"/>
    <col min="4361" max="4362" width="15.625" style="606" customWidth="1"/>
    <col min="4363" max="4363" width="12.75" style="606" customWidth="1"/>
    <col min="4364" max="4368" width="15.625" style="606" customWidth="1"/>
    <col min="4369" max="4369" width="9" style="606" customWidth="1"/>
    <col min="4370" max="4370" width="2.375" style="606" customWidth="1"/>
    <col min="4371" max="4371" width="8.875" style="606" customWidth="1"/>
    <col min="4372" max="4372" width="7.75" style="606" customWidth="1"/>
    <col min="4373" max="4373" width="8.25" style="606" customWidth="1"/>
    <col min="4374" max="4375" width="6.625" style="606" customWidth="1"/>
    <col min="4376" max="4376" width="7.625" style="606" customWidth="1"/>
    <col min="4377" max="4377" width="6.5" style="606" customWidth="1"/>
    <col min="4378" max="4380" width="7.625" style="606" customWidth="1"/>
    <col min="4381" max="4381" width="5.875" style="606" customWidth="1"/>
    <col min="4382" max="4382" width="6.125" style="606" customWidth="1"/>
    <col min="4383" max="4383" width="6.875" style="606" customWidth="1"/>
    <col min="4384" max="4384" width="7.625" style="606" customWidth="1"/>
    <col min="4385" max="4385" width="6.625" style="606" customWidth="1"/>
    <col min="4386" max="4386" width="7.625" style="606" customWidth="1"/>
    <col min="4387" max="4387" width="7" style="606" customWidth="1"/>
    <col min="4388" max="4388" width="6.125" style="606" customWidth="1"/>
    <col min="4389" max="4389" width="7.625" style="606" customWidth="1"/>
    <col min="4390" max="4390" width="7.25" style="606" customWidth="1"/>
    <col min="4391" max="4391" width="7.375" style="606" customWidth="1"/>
    <col min="4392" max="4392" width="8.75" style="606" customWidth="1"/>
    <col min="4393" max="4393" width="7" style="606" customWidth="1"/>
    <col min="4394" max="4608" width="9" style="606"/>
    <col min="4609" max="4613" width="10.625" style="606" customWidth="1"/>
    <col min="4614" max="4614" width="15.625" style="606" customWidth="1"/>
    <col min="4615" max="4615" width="10" style="606" customWidth="1"/>
    <col min="4616" max="4616" width="13.875" style="606" customWidth="1"/>
    <col min="4617" max="4618" width="15.625" style="606" customWidth="1"/>
    <col min="4619" max="4619" width="12.75" style="606" customWidth="1"/>
    <col min="4620" max="4624" width="15.625" style="606" customWidth="1"/>
    <col min="4625" max="4625" width="9" style="606" customWidth="1"/>
    <col min="4626" max="4626" width="2.375" style="606" customWidth="1"/>
    <col min="4627" max="4627" width="8.875" style="606" customWidth="1"/>
    <col min="4628" max="4628" width="7.75" style="606" customWidth="1"/>
    <col min="4629" max="4629" width="8.25" style="606" customWidth="1"/>
    <col min="4630" max="4631" width="6.625" style="606" customWidth="1"/>
    <col min="4632" max="4632" width="7.625" style="606" customWidth="1"/>
    <col min="4633" max="4633" width="6.5" style="606" customWidth="1"/>
    <col min="4634" max="4636" width="7.625" style="606" customWidth="1"/>
    <col min="4637" max="4637" width="5.875" style="606" customWidth="1"/>
    <col min="4638" max="4638" width="6.125" style="606" customWidth="1"/>
    <col min="4639" max="4639" width="6.875" style="606" customWidth="1"/>
    <col min="4640" max="4640" width="7.625" style="606" customWidth="1"/>
    <col min="4641" max="4641" width="6.625" style="606" customWidth="1"/>
    <col min="4642" max="4642" width="7.625" style="606" customWidth="1"/>
    <col min="4643" max="4643" width="7" style="606" customWidth="1"/>
    <col min="4644" max="4644" width="6.125" style="606" customWidth="1"/>
    <col min="4645" max="4645" width="7.625" style="606" customWidth="1"/>
    <col min="4646" max="4646" width="7.25" style="606" customWidth="1"/>
    <col min="4647" max="4647" width="7.375" style="606" customWidth="1"/>
    <col min="4648" max="4648" width="8.75" style="606" customWidth="1"/>
    <col min="4649" max="4649" width="7" style="606" customWidth="1"/>
    <col min="4650" max="4864" width="9" style="606"/>
    <col min="4865" max="4869" width="10.625" style="606" customWidth="1"/>
    <col min="4870" max="4870" width="15.625" style="606" customWidth="1"/>
    <col min="4871" max="4871" width="10" style="606" customWidth="1"/>
    <col min="4872" max="4872" width="13.875" style="606" customWidth="1"/>
    <col min="4873" max="4874" width="15.625" style="606" customWidth="1"/>
    <col min="4875" max="4875" width="12.75" style="606" customWidth="1"/>
    <col min="4876" max="4880" width="15.625" style="606" customWidth="1"/>
    <col min="4881" max="4881" width="9" style="606" customWidth="1"/>
    <col min="4882" max="4882" width="2.375" style="606" customWidth="1"/>
    <col min="4883" max="4883" width="8.875" style="606" customWidth="1"/>
    <col min="4884" max="4884" width="7.75" style="606" customWidth="1"/>
    <col min="4885" max="4885" width="8.25" style="606" customWidth="1"/>
    <col min="4886" max="4887" width="6.625" style="606" customWidth="1"/>
    <col min="4888" max="4888" width="7.625" style="606" customWidth="1"/>
    <col min="4889" max="4889" width="6.5" style="606" customWidth="1"/>
    <col min="4890" max="4892" width="7.625" style="606" customWidth="1"/>
    <col min="4893" max="4893" width="5.875" style="606" customWidth="1"/>
    <col min="4894" max="4894" width="6.125" style="606" customWidth="1"/>
    <col min="4895" max="4895" width="6.875" style="606" customWidth="1"/>
    <col min="4896" max="4896" width="7.625" style="606" customWidth="1"/>
    <col min="4897" max="4897" width="6.625" style="606" customWidth="1"/>
    <col min="4898" max="4898" width="7.625" style="606" customWidth="1"/>
    <col min="4899" max="4899" width="7" style="606" customWidth="1"/>
    <col min="4900" max="4900" width="6.125" style="606" customWidth="1"/>
    <col min="4901" max="4901" width="7.625" style="606" customWidth="1"/>
    <col min="4902" max="4902" width="7.25" style="606" customWidth="1"/>
    <col min="4903" max="4903" width="7.375" style="606" customWidth="1"/>
    <col min="4904" max="4904" width="8.75" style="606" customWidth="1"/>
    <col min="4905" max="4905" width="7" style="606" customWidth="1"/>
    <col min="4906" max="5120" width="9" style="606"/>
    <col min="5121" max="5125" width="10.625" style="606" customWidth="1"/>
    <col min="5126" max="5126" width="15.625" style="606" customWidth="1"/>
    <col min="5127" max="5127" width="10" style="606" customWidth="1"/>
    <col min="5128" max="5128" width="13.875" style="606" customWidth="1"/>
    <col min="5129" max="5130" width="15.625" style="606" customWidth="1"/>
    <col min="5131" max="5131" width="12.75" style="606" customWidth="1"/>
    <col min="5132" max="5136" width="15.625" style="606" customWidth="1"/>
    <col min="5137" max="5137" width="9" style="606" customWidth="1"/>
    <col min="5138" max="5138" width="2.375" style="606" customWidth="1"/>
    <col min="5139" max="5139" width="8.875" style="606" customWidth="1"/>
    <col min="5140" max="5140" width="7.75" style="606" customWidth="1"/>
    <col min="5141" max="5141" width="8.25" style="606" customWidth="1"/>
    <col min="5142" max="5143" width="6.625" style="606" customWidth="1"/>
    <col min="5144" max="5144" width="7.625" style="606" customWidth="1"/>
    <col min="5145" max="5145" width="6.5" style="606" customWidth="1"/>
    <col min="5146" max="5148" width="7.625" style="606" customWidth="1"/>
    <col min="5149" max="5149" width="5.875" style="606" customWidth="1"/>
    <col min="5150" max="5150" width="6.125" style="606" customWidth="1"/>
    <col min="5151" max="5151" width="6.875" style="606" customWidth="1"/>
    <col min="5152" max="5152" width="7.625" style="606" customWidth="1"/>
    <col min="5153" max="5153" width="6.625" style="606" customWidth="1"/>
    <col min="5154" max="5154" width="7.625" style="606" customWidth="1"/>
    <col min="5155" max="5155" width="7" style="606" customWidth="1"/>
    <col min="5156" max="5156" width="6.125" style="606" customWidth="1"/>
    <col min="5157" max="5157" width="7.625" style="606" customWidth="1"/>
    <col min="5158" max="5158" width="7.25" style="606" customWidth="1"/>
    <col min="5159" max="5159" width="7.375" style="606" customWidth="1"/>
    <col min="5160" max="5160" width="8.75" style="606" customWidth="1"/>
    <col min="5161" max="5161" width="7" style="606" customWidth="1"/>
    <col min="5162" max="5376" width="9" style="606"/>
    <col min="5377" max="5381" width="10.625" style="606" customWidth="1"/>
    <col min="5382" max="5382" width="15.625" style="606" customWidth="1"/>
    <col min="5383" max="5383" width="10" style="606" customWidth="1"/>
    <col min="5384" max="5384" width="13.875" style="606" customWidth="1"/>
    <col min="5385" max="5386" width="15.625" style="606" customWidth="1"/>
    <col min="5387" max="5387" width="12.75" style="606" customWidth="1"/>
    <col min="5388" max="5392" width="15.625" style="606" customWidth="1"/>
    <col min="5393" max="5393" width="9" style="606" customWidth="1"/>
    <col min="5394" max="5394" width="2.375" style="606" customWidth="1"/>
    <col min="5395" max="5395" width="8.875" style="606" customWidth="1"/>
    <col min="5396" max="5396" width="7.75" style="606" customWidth="1"/>
    <col min="5397" max="5397" width="8.25" style="606" customWidth="1"/>
    <col min="5398" max="5399" width="6.625" style="606" customWidth="1"/>
    <col min="5400" max="5400" width="7.625" style="606" customWidth="1"/>
    <col min="5401" max="5401" width="6.5" style="606" customWidth="1"/>
    <col min="5402" max="5404" width="7.625" style="606" customWidth="1"/>
    <col min="5405" max="5405" width="5.875" style="606" customWidth="1"/>
    <col min="5406" max="5406" width="6.125" style="606" customWidth="1"/>
    <col min="5407" max="5407" width="6.875" style="606" customWidth="1"/>
    <col min="5408" max="5408" width="7.625" style="606" customWidth="1"/>
    <col min="5409" max="5409" width="6.625" style="606" customWidth="1"/>
    <col min="5410" max="5410" width="7.625" style="606" customWidth="1"/>
    <col min="5411" max="5411" width="7" style="606" customWidth="1"/>
    <col min="5412" max="5412" width="6.125" style="606" customWidth="1"/>
    <col min="5413" max="5413" width="7.625" style="606" customWidth="1"/>
    <col min="5414" max="5414" width="7.25" style="606" customWidth="1"/>
    <col min="5415" max="5415" width="7.375" style="606" customWidth="1"/>
    <col min="5416" max="5416" width="8.75" style="606" customWidth="1"/>
    <col min="5417" max="5417" width="7" style="606" customWidth="1"/>
    <col min="5418" max="5632" width="9" style="606"/>
    <col min="5633" max="5637" width="10.625" style="606" customWidth="1"/>
    <col min="5638" max="5638" width="15.625" style="606" customWidth="1"/>
    <col min="5639" max="5639" width="10" style="606" customWidth="1"/>
    <col min="5640" max="5640" width="13.875" style="606" customWidth="1"/>
    <col min="5641" max="5642" width="15.625" style="606" customWidth="1"/>
    <col min="5643" max="5643" width="12.75" style="606" customWidth="1"/>
    <col min="5644" max="5648" width="15.625" style="606" customWidth="1"/>
    <col min="5649" max="5649" width="9" style="606" customWidth="1"/>
    <col min="5650" max="5650" width="2.375" style="606" customWidth="1"/>
    <col min="5651" max="5651" width="8.875" style="606" customWidth="1"/>
    <col min="5652" max="5652" width="7.75" style="606" customWidth="1"/>
    <col min="5653" max="5653" width="8.25" style="606" customWidth="1"/>
    <col min="5654" max="5655" width="6.625" style="606" customWidth="1"/>
    <col min="5656" max="5656" width="7.625" style="606" customWidth="1"/>
    <col min="5657" max="5657" width="6.5" style="606" customWidth="1"/>
    <col min="5658" max="5660" width="7.625" style="606" customWidth="1"/>
    <col min="5661" max="5661" width="5.875" style="606" customWidth="1"/>
    <col min="5662" max="5662" width="6.125" style="606" customWidth="1"/>
    <col min="5663" max="5663" width="6.875" style="606" customWidth="1"/>
    <col min="5664" max="5664" width="7.625" style="606" customWidth="1"/>
    <col min="5665" max="5665" width="6.625" style="606" customWidth="1"/>
    <col min="5666" max="5666" width="7.625" style="606" customWidth="1"/>
    <col min="5667" max="5667" width="7" style="606" customWidth="1"/>
    <col min="5668" max="5668" width="6.125" style="606" customWidth="1"/>
    <col min="5669" max="5669" width="7.625" style="606" customWidth="1"/>
    <col min="5670" max="5670" width="7.25" style="606" customWidth="1"/>
    <col min="5671" max="5671" width="7.375" style="606" customWidth="1"/>
    <col min="5672" max="5672" width="8.75" style="606" customWidth="1"/>
    <col min="5673" max="5673" width="7" style="606" customWidth="1"/>
    <col min="5674" max="5888" width="9" style="606"/>
    <col min="5889" max="5893" width="10.625" style="606" customWidth="1"/>
    <col min="5894" max="5894" width="15.625" style="606" customWidth="1"/>
    <col min="5895" max="5895" width="10" style="606" customWidth="1"/>
    <col min="5896" max="5896" width="13.875" style="606" customWidth="1"/>
    <col min="5897" max="5898" width="15.625" style="606" customWidth="1"/>
    <col min="5899" max="5899" width="12.75" style="606" customWidth="1"/>
    <col min="5900" max="5904" width="15.625" style="606" customWidth="1"/>
    <col min="5905" max="5905" width="9" style="606" customWidth="1"/>
    <col min="5906" max="5906" width="2.375" style="606" customWidth="1"/>
    <col min="5907" max="5907" width="8.875" style="606" customWidth="1"/>
    <col min="5908" max="5908" width="7.75" style="606" customWidth="1"/>
    <col min="5909" max="5909" width="8.25" style="606" customWidth="1"/>
    <col min="5910" max="5911" width="6.625" style="606" customWidth="1"/>
    <col min="5912" max="5912" width="7.625" style="606" customWidth="1"/>
    <col min="5913" max="5913" width="6.5" style="606" customWidth="1"/>
    <col min="5914" max="5916" width="7.625" style="606" customWidth="1"/>
    <col min="5917" max="5917" width="5.875" style="606" customWidth="1"/>
    <col min="5918" max="5918" width="6.125" style="606" customWidth="1"/>
    <col min="5919" max="5919" width="6.875" style="606" customWidth="1"/>
    <col min="5920" max="5920" width="7.625" style="606" customWidth="1"/>
    <col min="5921" max="5921" width="6.625" style="606" customWidth="1"/>
    <col min="5922" max="5922" width="7.625" style="606" customWidth="1"/>
    <col min="5923" max="5923" width="7" style="606" customWidth="1"/>
    <col min="5924" max="5924" width="6.125" style="606" customWidth="1"/>
    <col min="5925" max="5925" width="7.625" style="606" customWidth="1"/>
    <col min="5926" max="5926" width="7.25" style="606" customWidth="1"/>
    <col min="5927" max="5927" width="7.375" style="606" customWidth="1"/>
    <col min="5928" max="5928" width="8.75" style="606" customWidth="1"/>
    <col min="5929" max="5929" width="7" style="606" customWidth="1"/>
    <col min="5930" max="6144" width="9" style="606"/>
    <col min="6145" max="6149" width="10.625" style="606" customWidth="1"/>
    <col min="6150" max="6150" width="15.625" style="606" customWidth="1"/>
    <col min="6151" max="6151" width="10" style="606" customWidth="1"/>
    <col min="6152" max="6152" width="13.875" style="606" customWidth="1"/>
    <col min="6153" max="6154" width="15.625" style="606" customWidth="1"/>
    <col min="6155" max="6155" width="12.75" style="606" customWidth="1"/>
    <col min="6156" max="6160" width="15.625" style="606" customWidth="1"/>
    <col min="6161" max="6161" width="9" style="606" customWidth="1"/>
    <col min="6162" max="6162" width="2.375" style="606" customWidth="1"/>
    <col min="6163" max="6163" width="8.875" style="606" customWidth="1"/>
    <col min="6164" max="6164" width="7.75" style="606" customWidth="1"/>
    <col min="6165" max="6165" width="8.25" style="606" customWidth="1"/>
    <col min="6166" max="6167" width="6.625" style="606" customWidth="1"/>
    <col min="6168" max="6168" width="7.625" style="606" customWidth="1"/>
    <col min="6169" max="6169" width="6.5" style="606" customWidth="1"/>
    <col min="6170" max="6172" width="7.625" style="606" customWidth="1"/>
    <col min="6173" max="6173" width="5.875" style="606" customWidth="1"/>
    <col min="6174" max="6174" width="6.125" style="606" customWidth="1"/>
    <col min="6175" max="6175" width="6.875" style="606" customWidth="1"/>
    <col min="6176" max="6176" width="7.625" style="606" customWidth="1"/>
    <col min="6177" max="6177" width="6.625" style="606" customWidth="1"/>
    <col min="6178" max="6178" width="7.625" style="606" customWidth="1"/>
    <col min="6179" max="6179" width="7" style="606" customWidth="1"/>
    <col min="6180" max="6180" width="6.125" style="606" customWidth="1"/>
    <col min="6181" max="6181" width="7.625" style="606" customWidth="1"/>
    <col min="6182" max="6182" width="7.25" style="606" customWidth="1"/>
    <col min="6183" max="6183" width="7.375" style="606" customWidth="1"/>
    <col min="6184" max="6184" width="8.75" style="606" customWidth="1"/>
    <col min="6185" max="6185" width="7" style="606" customWidth="1"/>
    <col min="6186" max="6400" width="9" style="606"/>
    <col min="6401" max="6405" width="10.625" style="606" customWidth="1"/>
    <col min="6406" max="6406" width="15.625" style="606" customWidth="1"/>
    <col min="6407" max="6407" width="10" style="606" customWidth="1"/>
    <col min="6408" max="6408" width="13.875" style="606" customWidth="1"/>
    <col min="6409" max="6410" width="15.625" style="606" customWidth="1"/>
    <col min="6411" max="6411" width="12.75" style="606" customWidth="1"/>
    <col min="6412" max="6416" width="15.625" style="606" customWidth="1"/>
    <col min="6417" max="6417" width="9" style="606" customWidth="1"/>
    <col min="6418" max="6418" width="2.375" style="606" customWidth="1"/>
    <col min="6419" max="6419" width="8.875" style="606" customWidth="1"/>
    <col min="6420" max="6420" width="7.75" style="606" customWidth="1"/>
    <col min="6421" max="6421" width="8.25" style="606" customWidth="1"/>
    <col min="6422" max="6423" width="6.625" style="606" customWidth="1"/>
    <col min="6424" max="6424" width="7.625" style="606" customWidth="1"/>
    <col min="6425" max="6425" width="6.5" style="606" customWidth="1"/>
    <col min="6426" max="6428" width="7.625" style="606" customWidth="1"/>
    <col min="6429" max="6429" width="5.875" style="606" customWidth="1"/>
    <col min="6430" max="6430" width="6.125" style="606" customWidth="1"/>
    <col min="6431" max="6431" width="6.875" style="606" customWidth="1"/>
    <col min="6432" max="6432" width="7.625" style="606" customWidth="1"/>
    <col min="6433" max="6433" width="6.625" style="606" customWidth="1"/>
    <col min="6434" max="6434" width="7.625" style="606" customWidth="1"/>
    <col min="6435" max="6435" width="7" style="606" customWidth="1"/>
    <col min="6436" max="6436" width="6.125" style="606" customWidth="1"/>
    <col min="6437" max="6437" width="7.625" style="606" customWidth="1"/>
    <col min="6438" max="6438" width="7.25" style="606" customWidth="1"/>
    <col min="6439" max="6439" width="7.375" style="606" customWidth="1"/>
    <col min="6440" max="6440" width="8.75" style="606" customWidth="1"/>
    <col min="6441" max="6441" width="7" style="606" customWidth="1"/>
    <col min="6442" max="6656" width="9" style="606"/>
    <col min="6657" max="6661" width="10.625" style="606" customWidth="1"/>
    <col min="6662" max="6662" width="15.625" style="606" customWidth="1"/>
    <col min="6663" max="6663" width="10" style="606" customWidth="1"/>
    <col min="6664" max="6664" width="13.875" style="606" customWidth="1"/>
    <col min="6665" max="6666" width="15.625" style="606" customWidth="1"/>
    <col min="6667" max="6667" width="12.75" style="606" customWidth="1"/>
    <col min="6668" max="6672" width="15.625" style="606" customWidth="1"/>
    <col min="6673" max="6673" width="9" style="606" customWidth="1"/>
    <col min="6674" max="6674" width="2.375" style="606" customWidth="1"/>
    <col min="6675" max="6675" width="8.875" style="606" customWidth="1"/>
    <col min="6676" max="6676" width="7.75" style="606" customWidth="1"/>
    <col min="6677" max="6677" width="8.25" style="606" customWidth="1"/>
    <col min="6678" max="6679" width="6.625" style="606" customWidth="1"/>
    <col min="6680" max="6680" width="7.625" style="606" customWidth="1"/>
    <col min="6681" max="6681" width="6.5" style="606" customWidth="1"/>
    <col min="6682" max="6684" width="7.625" style="606" customWidth="1"/>
    <col min="6685" max="6685" width="5.875" style="606" customWidth="1"/>
    <col min="6686" max="6686" width="6.125" style="606" customWidth="1"/>
    <col min="6687" max="6687" width="6.875" style="606" customWidth="1"/>
    <col min="6688" max="6688" width="7.625" style="606" customWidth="1"/>
    <col min="6689" max="6689" width="6.625" style="606" customWidth="1"/>
    <col min="6690" max="6690" width="7.625" style="606" customWidth="1"/>
    <col min="6691" max="6691" width="7" style="606" customWidth="1"/>
    <col min="6692" max="6692" width="6.125" style="606" customWidth="1"/>
    <col min="6693" max="6693" width="7.625" style="606" customWidth="1"/>
    <col min="6694" max="6694" width="7.25" style="606" customWidth="1"/>
    <col min="6695" max="6695" width="7.375" style="606" customWidth="1"/>
    <col min="6696" max="6696" width="8.75" style="606" customWidth="1"/>
    <col min="6697" max="6697" width="7" style="606" customWidth="1"/>
    <col min="6698" max="6912" width="9" style="606"/>
    <col min="6913" max="6917" width="10.625" style="606" customWidth="1"/>
    <col min="6918" max="6918" width="15.625" style="606" customWidth="1"/>
    <col min="6919" max="6919" width="10" style="606" customWidth="1"/>
    <col min="6920" max="6920" width="13.875" style="606" customWidth="1"/>
    <col min="6921" max="6922" width="15.625" style="606" customWidth="1"/>
    <col min="6923" max="6923" width="12.75" style="606" customWidth="1"/>
    <col min="6924" max="6928" width="15.625" style="606" customWidth="1"/>
    <col min="6929" max="6929" width="9" style="606" customWidth="1"/>
    <col min="6930" max="6930" width="2.375" style="606" customWidth="1"/>
    <col min="6931" max="6931" width="8.875" style="606" customWidth="1"/>
    <col min="6932" max="6932" width="7.75" style="606" customWidth="1"/>
    <col min="6933" max="6933" width="8.25" style="606" customWidth="1"/>
    <col min="6934" max="6935" width="6.625" style="606" customWidth="1"/>
    <col min="6936" max="6936" width="7.625" style="606" customWidth="1"/>
    <col min="6937" max="6937" width="6.5" style="606" customWidth="1"/>
    <col min="6938" max="6940" width="7.625" style="606" customWidth="1"/>
    <col min="6941" max="6941" width="5.875" style="606" customWidth="1"/>
    <col min="6942" max="6942" width="6.125" style="606" customWidth="1"/>
    <col min="6943" max="6943" width="6.875" style="606" customWidth="1"/>
    <col min="6944" max="6944" width="7.625" style="606" customWidth="1"/>
    <col min="6945" max="6945" width="6.625" style="606" customWidth="1"/>
    <col min="6946" max="6946" width="7.625" style="606" customWidth="1"/>
    <col min="6947" max="6947" width="7" style="606" customWidth="1"/>
    <col min="6948" max="6948" width="6.125" style="606" customWidth="1"/>
    <col min="6949" max="6949" width="7.625" style="606" customWidth="1"/>
    <col min="6950" max="6950" width="7.25" style="606" customWidth="1"/>
    <col min="6951" max="6951" width="7.375" style="606" customWidth="1"/>
    <col min="6952" max="6952" width="8.75" style="606" customWidth="1"/>
    <col min="6953" max="6953" width="7" style="606" customWidth="1"/>
    <col min="6954" max="7168" width="9" style="606"/>
    <col min="7169" max="7173" width="10.625" style="606" customWidth="1"/>
    <col min="7174" max="7174" width="15.625" style="606" customWidth="1"/>
    <col min="7175" max="7175" width="10" style="606" customWidth="1"/>
    <col min="7176" max="7176" width="13.875" style="606" customWidth="1"/>
    <col min="7177" max="7178" width="15.625" style="606" customWidth="1"/>
    <col min="7179" max="7179" width="12.75" style="606" customWidth="1"/>
    <col min="7180" max="7184" width="15.625" style="606" customWidth="1"/>
    <col min="7185" max="7185" width="9" style="606" customWidth="1"/>
    <col min="7186" max="7186" width="2.375" style="606" customWidth="1"/>
    <col min="7187" max="7187" width="8.875" style="606" customWidth="1"/>
    <col min="7188" max="7188" width="7.75" style="606" customWidth="1"/>
    <col min="7189" max="7189" width="8.25" style="606" customWidth="1"/>
    <col min="7190" max="7191" width="6.625" style="606" customWidth="1"/>
    <col min="7192" max="7192" width="7.625" style="606" customWidth="1"/>
    <col min="7193" max="7193" width="6.5" style="606" customWidth="1"/>
    <col min="7194" max="7196" width="7.625" style="606" customWidth="1"/>
    <col min="7197" max="7197" width="5.875" style="606" customWidth="1"/>
    <col min="7198" max="7198" width="6.125" style="606" customWidth="1"/>
    <col min="7199" max="7199" width="6.875" style="606" customWidth="1"/>
    <col min="7200" max="7200" width="7.625" style="606" customWidth="1"/>
    <col min="7201" max="7201" width="6.625" style="606" customWidth="1"/>
    <col min="7202" max="7202" width="7.625" style="606" customWidth="1"/>
    <col min="7203" max="7203" width="7" style="606" customWidth="1"/>
    <col min="7204" max="7204" width="6.125" style="606" customWidth="1"/>
    <col min="7205" max="7205" width="7.625" style="606" customWidth="1"/>
    <col min="7206" max="7206" width="7.25" style="606" customWidth="1"/>
    <col min="7207" max="7207" width="7.375" style="606" customWidth="1"/>
    <col min="7208" max="7208" width="8.75" style="606" customWidth="1"/>
    <col min="7209" max="7209" width="7" style="606" customWidth="1"/>
    <col min="7210" max="7424" width="9" style="606"/>
    <col min="7425" max="7429" width="10.625" style="606" customWidth="1"/>
    <col min="7430" max="7430" width="15.625" style="606" customWidth="1"/>
    <col min="7431" max="7431" width="10" style="606" customWidth="1"/>
    <col min="7432" max="7432" width="13.875" style="606" customWidth="1"/>
    <col min="7433" max="7434" width="15.625" style="606" customWidth="1"/>
    <col min="7435" max="7435" width="12.75" style="606" customWidth="1"/>
    <col min="7436" max="7440" width="15.625" style="606" customWidth="1"/>
    <col min="7441" max="7441" width="9" style="606" customWidth="1"/>
    <col min="7442" max="7442" width="2.375" style="606" customWidth="1"/>
    <col min="7443" max="7443" width="8.875" style="606" customWidth="1"/>
    <col min="7444" max="7444" width="7.75" style="606" customWidth="1"/>
    <col min="7445" max="7445" width="8.25" style="606" customWidth="1"/>
    <col min="7446" max="7447" width="6.625" style="606" customWidth="1"/>
    <col min="7448" max="7448" width="7.625" style="606" customWidth="1"/>
    <col min="7449" max="7449" width="6.5" style="606" customWidth="1"/>
    <col min="7450" max="7452" width="7.625" style="606" customWidth="1"/>
    <col min="7453" max="7453" width="5.875" style="606" customWidth="1"/>
    <col min="7454" max="7454" width="6.125" style="606" customWidth="1"/>
    <col min="7455" max="7455" width="6.875" style="606" customWidth="1"/>
    <col min="7456" max="7456" width="7.625" style="606" customWidth="1"/>
    <col min="7457" max="7457" width="6.625" style="606" customWidth="1"/>
    <col min="7458" max="7458" width="7.625" style="606" customWidth="1"/>
    <col min="7459" max="7459" width="7" style="606" customWidth="1"/>
    <col min="7460" max="7460" width="6.125" style="606" customWidth="1"/>
    <col min="7461" max="7461" width="7.625" style="606" customWidth="1"/>
    <col min="7462" max="7462" width="7.25" style="606" customWidth="1"/>
    <col min="7463" max="7463" width="7.375" style="606" customWidth="1"/>
    <col min="7464" max="7464" width="8.75" style="606" customWidth="1"/>
    <col min="7465" max="7465" width="7" style="606" customWidth="1"/>
    <col min="7466" max="7680" width="9" style="606"/>
    <col min="7681" max="7685" width="10.625" style="606" customWidth="1"/>
    <col min="7686" max="7686" width="15.625" style="606" customWidth="1"/>
    <col min="7687" max="7687" width="10" style="606" customWidth="1"/>
    <col min="7688" max="7688" width="13.875" style="606" customWidth="1"/>
    <col min="7689" max="7690" width="15.625" style="606" customWidth="1"/>
    <col min="7691" max="7691" width="12.75" style="606" customWidth="1"/>
    <col min="7692" max="7696" width="15.625" style="606" customWidth="1"/>
    <col min="7697" max="7697" width="9" style="606" customWidth="1"/>
    <col min="7698" max="7698" width="2.375" style="606" customWidth="1"/>
    <col min="7699" max="7699" width="8.875" style="606" customWidth="1"/>
    <col min="7700" max="7700" width="7.75" style="606" customWidth="1"/>
    <col min="7701" max="7701" width="8.25" style="606" customWidth="1"/>
    <col min="7702" max="7703" width="6.625" style="606" customWidth="1"/>
    <col min="7704" max="7704" width="7.625" style="606" customWidth="1"/>
    <col min="7705" max="7705" width="6.5" style="606" customWidth="1"/>
    <col min="7706" max="7708" width="7.625" style="606" customWidth="1"/>
    <col min="7709" max="7709" width="5.875" style="606" customWidth="1"/>
    <col min="7710" max="7710" width="6.125" style="606" customWidth="1"/>
    <col min="7711" max="7711" width="6.875" style="606" customWidth="1"/>
    <col min="7712" max="7712" width="7.625" style="606" customWidth="1"/>
    <col min="7713" max="7713" width="6.625" style="606" customWidth="1"/>
    <col min="7714" max="7714" width="7.625" style="606" customWidth="1"/>
    <col min="7715" max="7715" width="7" style="606" customWidth="1"/>
    <col min="7716" max="7716" width="6.125" style="606" customWidth="1"/>
    <col min="7717" max="7717" width="7.625" style="606" customWidth="1"/>
    <col min="7718" max="7718" width="7.25" style="606" customWidth="1"/>
    <col min="7719" max="7719" width="7.375" style="606" customWidth="1"/>
    <col min="7720" max="7720" width="8.75" style="606" customWidth="1"/>
    <col min="7721" max="7721" width="7" style="606" customWidth="1"/>
    <col min="7722" max="7936" width="9" style="606"/>
    <col min="7937" max="7941" width="10.625" style="606" customWidth="1"/>
    <col min="7942" max="7942" width="15.625" style="606" customWidth="1"/>
    <col min="7943" max="7943" width="10" style="606" customWidth="1"/>
    <col min="7944" max="7944" width="13.875" style="606" customWidth="1"/>
    <col min="7945" max="7946" width="15.625" style="606" customWidth="1"/>
    <col min="7947" max="7947" width="12.75" style="606" customWidth="1"/>
    <col min="7948" max="7952" width="15.625" style="606" customWidth="1"/>
    <col min="7953" max="7953" width="9" style="606" customWidth="1"/>
    <col min="7954" max="7954" width="2.375" style="606" customWidth="1"/>
    <col min="7955" max="7955" width="8.875" style="606" customWidth="1"/>
    <col min="7956" max="7956" width="7.75" style="606" customWidth="1"/>
    <col min="7957" max="7957" width="8.25" style="606" customWidth="1"/>
    <col min="7958" max="7959" width="6.625" style="606" customWidth="1"/>
    <col min="7960" max="7960" width="7.625" style="606" customWidth="1"/>
    <col min="7961" max="7961" width="6.5" style="606" customWidth="1"/>
    <col min="7962" max="7964" width="7.625" style="606" customWidth="1"/>
    <col min="7965" max="7965" width="5.875" style="606" customWidth="1"/>
    <col min="7966" max="7966" width="6.125" style="606" customWidth="1"/>
    <col min="7967" max="7967" width="6.875" style="606" customWidth="1"/>
    <col min="7968" max="7968" width="7.625" style="606" customWidth="1"/>
    <col min="7969" max="7969" width="6.625" style="606" customWidth="1"/>
    <col min="7970" max="7970" width="7.625" style="606" customWidth="1"/>
    <col min="7971" max="7971" width="7" style="606" customWidth="1"/>
    <col min="7972" max="7972" width="6.125" style="606" customWidth="1"/>
    <col min="7973" max="7973" width="7.625" style="606" customWidth="1"/>
    <col min="7974" max="7974" width="7.25" style="606" customWidth="1"/>
    <col min="7975" max="7975" width="7.375" style="606" customWidth="1"/>
    <col min="7976" max="7976" width="8.75" style="606" customWidth="1"/>
    <col min="7977" max="7977" width="7" style="606" customWidth="1"/>
    <col min="7978" max="8192" width="9" style="606"/>
    <col min="8193" max="8197" width="10.625" style="606" customWidth="1"/>
    <col min="8198" max="8198" width="15.625" style="606" customWidth="1"/>
    <col min="8199" max="8199" width="10" style="606" customWidth="1"/>
    <col min="8200" max="8200" width="13.875" style="606" customWidth="1"/>
    <col min="8201" max="8202" width="15.625" style="606" customWidth="1"/>
    <col min="8203" max="8203" width="12.75" style="606" customWidth="1"/>
    <col min="8204" max="8208" width="15.625" style="606" customWidth="1"/>
    <col min="8209" max="8209" width="9" style="606" customWidth="1"/>
    <col min="8210" max="8210" width="2.375" style="606" customWidth="1"/>
    <col min="8211" max="8211" width="8.875" style="606" customWidth="1"/>
    <col min="8212" max="8212" width="7.75" style="606" customWidth="1"/>
    <col min="8213" max="8213" width="8.25" style="606" customWidth="1"/>
    <col min="8214" max="8215" width="6.625" style="606" customWidth="1"/>
    <col min="8216" max="8216" width="7.625" style="606" customWidth="1"/>
    <col min="8217" max="8217" width="6.5" style="606" customWidth="1"/>
    <col min="8218" max="8220" width="7.625" style="606" customWidth="1"/>
    <col min="8221" max="8221" width="5.875" style="606" customWidth="1"/>
    <col min="8222" max="8222" width="6.125" style="606" customWidth="1"/>
    <col min="8223" max="8223" width="6.875" style="606" customWidth="1"/>
    <col min="8224" max="8224" width="7.625" style="606" customWidth="1"/>
    <col min="8225" max="8225" width="6.625" style="606" customWidth="1"/>
    <col min="8226" max="8226" width="7.625" style="606" customWidth="1"/>
    <col min="8227" max="8227" width="7" style="606" customWidth="1"/>
    <col min="8228" max="8228" width="6.125" style="606" customWidth="1"/>
    <col min="8229" max="8229" width="7.625" style="606" customWidth="1"/>
    <col min="8230" max="8230" width="7.25" style="606" customWidth="1"/>
    <col min="8231" max="8231" width="7.375" style="606" customWidth="1"/>
    <col min="8232" max="8232" width="8.75" style="606" customWidth="1"/>
    <col min="8233" max="8233" width="7" style="606" customWidth="1"/>
    <col min="8234" max="8448" width="9" style="606"/>
    <col min="8449" max="8453" width="10.625" style="606" customWidth="1"/>
    <col min="8454" max="8454" width="15.625" style="606" customWidth="1"/>
    <col min="8455" max="8455" width="10" style="606" customWidth="1"/>
    <col min="8456" max="8456" width="13.875" style="606" customWidth="1"/>
    <col min="8457" max="8458" width="15.625" style="606" customWidth="1"/>
    <col min="8459" max="8459" width="12.75" style="606" customWidth="1"/>
    <col min="8460" max="8464" width="15.625" style="606" customWidth="1"/>
    <col min="8465" max="8465" width="9" style="606" customWidth="1"/>
    <col min="8466" max="8466" width="2.375" style="606" customWidth="1"/>
    <col min="8467" max="8467" width="8.875" style="606" customWidth="1"/>
    <col min="8468" max="8468" width="7.75" style="606" customWidth="1"/>
    <col min="8469" max="8469" width="8.25" style="606" customWidth="1"/>
    <col min="8470" max="8471" width="6.625" style="606" customWidth="1"/>
    <col min="8472" max="8472" width="7.625" style="606" customWidth="1"/>
    <col min="8473" max="8473" width="6.5" style="606" customWidth="1"/>
    <col min="8474" max="8476" width="7.625" style="606" customWidth="1"/>
    <col min="8477" max="8477" width="5.875" style="606" customWidth="1"/>
    <col min="8478" max="8478" width="6.125" style="606" customWidth="1"/>
    <col min="8479" max="8479" width="6.875" style="606" customWidth="1"/>
    <col min="8480" max="8480" width="7.625" style="606" customWidth="1"/>
    <col min="8481" max="8481" width="6.625" style="606" customWidth="1"/>
    <col min="8482" max="8482" width="7.625" style="606" customWidth="1"/>
    <col min="8483" max="8483" width="7" style="606" customWidth="1"/>
    <col min="8484" max="8484" width="6.125" style="606" customWidth="1"/>
    <col min="8485" max="8485" width="7.625" style="606" customWidth="1"/>
    <col min="8486" max="8486" width="7.25" style="606" customWidth="1"/>
    <col min="8487" max="8487" width="7.375" style="606" customWidth="1"/>
    <col min="8488" max="8488" width="8.75" style="606" customWidth="1"/>
    <col min="8489" max="8489" width="7" style="606" customWidth="1"/>
    <col min="8490" max="8704" width="9" style="606"/>
    <col min="8705" max="8709" width="10.625" style="606" customWidth="1"/>
    <col min="8710" max="8710" width="15.625" style="606" customWidth="1"/>
    <col min="8711" max="8711" width="10" style="606" customWidth="1"/>
    <col min="8712" max="8712" width="13.875" style="606" customWidth="1"/>
    <col min="8713" max="8714" width="15.625" style="606" customWidth="1"/>
    <col min="8715" max="8715" width="12.75" style="606" customWidth="1"/>
    <col min="8716" max="8720" width="15.625" style="606" customWidth="1"/>
    <col min="8721" max="8721" width="9" style="606" customWidth="1"/>
    <col min="8722" max="8722" width="2.375" style="606" customWidth="1"/>
    <col min="8723" max="8723" width="8.875" style="606" customWidth="1"/>
    <col min="8724" max="8724" width="7.75" style="606" customWidth="1"/>
    <col min="8725" max="8725" width="8.25" style="606" customWidth="1"/>
    <col min="8726" max="8727" width="6.625" style="606" customWidth="1"/>
    <col min="8728" max="8728" width="7.625" style="606" customWidth="1"/>
    <col min="8729" max="8729" width="6.5" style="606" customWidth="1"/>
    <col min="8730" max="8732" width="7.625" style="606" customWidth="1"/>
    <col min="8733" max="8733" width="5.875" style="606" customWidth="1"/>
    <col min="8734" max="8734" width="6.125" style="606" customWidth="1"/>
    <col min="8735" max="8735" width="6.875" style="606" customWidth="1"/>
    <col min="8736" max="8736" width="7.625" style="606" customWidth="1"/>
    <col min="8737" max="8737" width="6.625" style="606" customWidth="1"/>
    <col min="8738" max="8738" width="7.625" style="606" customWidth="1"/>
    <col min="8739" max="8739" width="7" style="606" customWidth="1"/>
    <col min="8740" max="8740" width="6.125" style="606" customWidth="1"/>
    <col min="8741" max="8741" width="7.625" style="606" customWidth="1"/>
    <col min="8742" max="8742" width="7.25" style="606" customWidth="1"/>
    <col min="8743" max="8743" width="7.375" style="606" customWidth="1"/>
    <col min="8744" max="8744" width="8.75" style="606" customWidth="1"/>
    <col min="8745" max="8745" width="7" style="606" customWidth="1"/>
    <col min="8746" max="8960" width="9" style="606"/>
    <col min="8961" max="8965" width="10.625" style="606" customWidth="1"/>
    <col min="8966" max="8966" width="15.625" style="606" customWidth="1"/>
    <col min="8967" max="8967" width="10" style="606" customWidth="1"/>
    <col min="8968" max="8968" width="13.875" style="606" customWidth="1"/>
    <col min="8969" max="8970" width="15.625" style="606" customWidth="1"/>
    <col min="8971" max="8971" width="12.75" style="606" customWidth="1"/>
    <col min="8972" max="8976" width="15.625" style="606" customWidth="1"/>
    <col min="8977" max="8977" width="9" style="606" customWidth="1"/>
    <col min="8978" max="8978" width="2.375" style="606" customWidth="1"/>
    <col min="8979" max="8979" width="8.875" style="606" customWidth="1"/>
    <col min="8980" max="8980" width="7.75" style="606" customWidth="1"/>
    <col min="8981" max="8981" width="8.25" style="606" customWidth="1"/>
    <col min="8982" max="8983" width="6.625" style="606" customWidth="1"/>
    <col min="8984" max="8984" width="7.625" style="606" customWidth="1"/>
    <col min="8985" max="8985" width="6.5" style="606" customWidth="1"/>
    <col min="8986" max="8988" width="7.625" style="606" customWidth="1"/>
    <col min="8989" max="8989" width="5.875" style="606" customWidth="1"/>
    <col min="8990" max="8990" width="6.125" style="606" customWidth="1"/>
    <col min="8991" max="8991" width="6.875" style="606" customWidth="1"/>
    <col min="8992" max="8992" width="7.625" style="606" customWidth="1"/>
    <col min="8993" max="8993" width="6.625" style="606" customWidth="1"/>
    <col min="8994" max="8994" width="7.625" style="606" customWidth="1"/>
    <col min="8995" max="8995" width="7" style="606" customWidth="1"/>
    <col min="8996" max="8996" width="6.125" style="606" customWidth="1"/>
    <col min="8997" max="8997" width="7.625" style="606" customWidth="1"/>
    <col min="8998" max="8998" width="7.25" style="606" customWidth="1"/>
    <col min="8999" max="8999" width="7.375" style="606" customWidth="1"/>
    <col min="9000" max="9000" width="8.75" style="606" customWidth="1"/>
    <col min="9001" max="9001" width="7" style="606" customWidth="1"/>
    <col min="9002" max="9216" width="9" style="606"/>
    <col min="9217" max="9221" width="10.625" style="606" customWidth="1"/>
    <col min="9222" max="9222" width="15.625" style="606" customWidth="1"/>
    <col min="9223" max="9223" width="10" style="606" customWidth="1"/>
    <col min="9224" max="9224" width="13.875" style="606" customWidth="1"/>
    <col min="9225" max="9226" width="15.625" style="606" customWidth="1"/>
    <col min="9227" max="9227" width="12.75" style="606" customWidth="1"/>
    <col min="9228" max="9232" width="15.625" style="606" customWidth="1"/>
    <col min="9233" max="9233" width="9" style="606" customWidth="1"/>
    <col min="9234" max="9234" width="2.375" style="606" customWidth="1"/>
    <col min="9235" max="9235" width="8.875" style="606" customWidth="1"/>
    <col min="9236" max="9236" width="7.75" style="606" customWidth="1"/>
    <col min="9237" max="9237" width="8.25" style="606" customWidth="1"/>
    <col min="9238" max="9239" width="6.625" style="606" customWidth="1"/>
    <col min="9240" max="9240" width="7.625" style="606" customWidth="1"/>
    <col min="9241" max="9241" width="6.5" style="606" customWidth="1"/>
    <col min="9242" max="9244" width="7.625" style="606" customWidth="1"/>
    <col min="9245" max="9245" width="5.875" style="606" customWidth="1"/>
    <col min="9246" max="9246" width="6.125" style="606" customWidth="1"/>
    <col min="9247" max="9247" width="6.875" style="606" customWidth="1"/>
    <col min="9248" max="9248" width="7.625" style="606" customWidth="1"/>
    <col min="9249" max="9249" width="6.625" style="606" customWidth="1"/>
    <col min="9250" max="9250" width="7.625" style="606" customWidth="1"/>
    <col min="9251" max="9251" width="7" style="606" customWidth="1"/>
    <col min="9252" max="9252" width="6.125" style="606" customWidth="1"/>
    <col min="9253" max="9253" width="7.625" style="606" customWidth="1"/>
    <col min="9254" max="9254" width="7.25" style="606" customWidth="1"/>
    <col min="9255" max="9255" width="7.375" style="606" customWidth="1"/>
    <col min="9256" max="9256" width="8.75" style="606" customWidth="1"/>
    <col min="9257" max="9257" width="7" style="606" customWidth="1"/>
    <col min="9258" max="9472" width="9" style="606"/>
    <col min="9473" max="9477" width="10.625" style="606" customWidth="1"/>
    <col min="9478" max="9478" width="15.625" style="606" customWidth="1"/>
    <col min="9479" max="9479" width="10" style="606" customWidth="1"/>
    <col min="9480" max="9480" width="13.875" style="606" customWidth="1"/>
    <col min="9481" max="9482" width="15.625" style="606" customWidth="1"/>
    <col min="9483" max="9483" width="12.75" style="606" customWidth="1"/>
    <col min="9484" max="9488" width="15.625" style="606" customWidth="1"/>
    <col min="9489" max="9489" width="9" style="606" customWidth="1"/>
    <col min="9490" max="9490" width="2.375" style="606" customWidth="1"/>
    <col min="9491" max="9491" width="8.875" style="606" customWidth="1"/>
    <col min="9492" max="9492" width="7.75" style="606" customWidth="1"/>
    <col min="9493" max="9493" width="8.25" style="606" customWidth="1"/>
    <col min="9494" max="9495" width="6.625" style="606" customWidth="1"/>
    <col min="9496" max="9496" width="7.625" style="606" customWidth="1"/>
    <col min="9497" max="9497" width="6.5" style="606" customWidth="1"/>
    <col min="9498" max="9500" width="7.625" style="606" customWidth="1"/>
    <col min="9501" max="9501" width="5.875" style="606" customWidth="1"/>
    <col min="9502" max="9502" width="6.125" style="606" customWidth="1"/>
    <col min="9503" max="9503" width="6.875" style="606" customWidth="1"/>
    <col min="9504" max="9504" width="7.625" style="606" customWidth="1"/>
    <col min="9505" max="9505" width="6.625" style="606" customWidth="1"/>
    <col min="9506" max="9506" width="7.625" style="606" customWidth="1"/>
    <col min="9507" max="9507" width="7" style="606" customWidth="1"/>
    <col min="9508" max="9508" width="6.125" style="606" customWidth="1"/>
    <col min="9509" max="9509" width="7.625" style="606" customWidth="1"/>
    <col min="9510" max="9510" width="7.25" style="606" customWidth="1"/>
    <col min="9511" max="9511" width="7.375" style="606" customWidth="1"/>
    <col min="9512" max="9512" width="8.75" style="606" customWidth="1"/>
    <col min="9513" max="9513" width="7" style="606" customWidth="1"/>
    <col min="9514" max="9728" width="9" style="606"/>
    <col min="9729" max="9733" width="10.625" style="606" customWidth="1"/>
    <col min="9734" max="9734" width="15.625" style="606" customWidth="1"/>
    <col min="9735" max="9735" width="10" style="606" customWidth="1"/>
    <col min="9736" max="9736" width="13.875" style="606" customWidth="1"/>
    <col min="9737" max="9738" width="15.625" style="606" customWidth="1"/>
    <col min="9739" max="9739" width="12.75" style="606" customWidth="1"/>
    <col min="9740" max="9744" width="15.625" style="606" customWidth="1"/>
    <col min="9745" max="9745" width="9" style="606" customWidth="1"/>
    <col min="9746" max="9746" width="2.375" style="606" customWidth="1"/>
    <col min="9747" max="9747" width="8.875" style="606" customWidth="1"/>
    <col min="9748" max="9748" width="7.75" style="606" customWidth="1"/>
    <col min="9749" max="9749" width="8.25" style="606" customWidth="1"/>
    <col min="9750" max="9751" width="6.625" style="606" customWidth="1"/>
    <col min="9752" max="9752" width="7.625" style="606" customWidth="1"/>
    <col min="9753" max="9753" width="6.5" style="606" customWidth="1"/>
    <col min="9754" max="9756" width="7.625" style="606" customWidth="1"/>
    <col min="9757" max="9757" width="5.875" style="606" customWidth="1"/>
    <col min="9758" max="9758" width="6.125" style="606" customWidth="1"/>
    <col min="9759" max="9759" width="6.875" style="606" customWidth="1"/>
    <col min="9760" max="9760" width="7.625" style="606" customWidth="1"/>
    <col min="9761" max="9761" width="6.625" style="606" customWidth="1"/>
    <col min="9762" max="9762" width="7.625" style="606" customWidth="1"/>
    <col min="9763" max="9763" width="7" style="606" customWidth="1"/>
    <col min="9764" max="9764" width="6.125" style="606" customWidth="1"/>
    <col min="9765" max="9765" width="7.625" style="606" customWidth="1"/>
    <col min="9766" max="9766" width="7.25" style="606" customWidth="1"/>
    <col min="9767" max="9767" width="7.375" style="606" customWidth="1"/>
    <col min="9768" max="9768" width="8.75" style="606" customWidth="1"/>
    <col min="9769" max="9769" width="7" style="606" customWidth="1"/>
    <col min="9770" max="9984" width="9" style="606"/>
    <col min="9985" max="9989" width="10.625" style="606" customWidth="1"/>
    <col min="9990" max="9990" width="15.625" style="606" customWidth="1"/>
    <col min="9991" max="9991" width="10" style="606" customWidth="1"/>
    <col min="9992" max="9992" width="13.875" style="606" customWidth="1"/>
    <col min="9993" max="9994" width="15.625" style="606" customWidth="1"/>
    <col min="9995" max="9995" width="12.75" style="606" customWidth="1"/>
    <col min="9996" max="10000" width="15.625" style="606" customWidth="1"/>
    <col min="10001" max="10001" width="9" style="606" customWidth="1"/>
    <col min="10002" max="10002" width="2.375" style="606" customWidth="1"/>
    <col min="10003" max="10003" width="8.875" style="606" customWidth="1"/>
    <col min="10004" max="10004" width="7.75" style="606" customWidth="1"/>
    <col min="10005" max="10005" width="8.25" style="606" customWidth="1"/>
    <col min="10006" max="10007" width="6.625" style="606" customWidth="1"/>
    <col min="10008" max="10008" width="7.625" style="606" customWidth="1"/>
    <col min="10009" max="10009" width="6.5" style="606" customWidth="1"/>
    <col min="10010" max="10012" width="7.625" style="606" customWidth="1"/>
    <col min="10013" max="10013" width="5.875" style="606" customWidth="1"/>
    <col min="10014" max="10014" width="6.125" style="606" customWidth="1"/>
    <col min="10015" max="10015" width="6.875" style="606" customWidth="1"/>
    <col min="10016" max="10016" width="7.625" style="606" customWidth="1"/>
    <col min="10017" max="10017" width="6.625" style="606" customWidth="1"/>
    <col min="10018" max="10018" width="7.625" style="606" customWidth="1"/>
    <col min="10019" max="10019" width="7" style="606" customWidth="1"/>
    <col min="10020" max="10020" width="6.125" style="606" customWidth="1"/>
    <col min="10021" max="10021" width="7.625" style="606" customWidth="1"/>
    <col min="10022" max="10022" width="7.25" style="606" customWidth="1"/>
    <col min="10023" max="10023" width="7.375" style="606" customWidth="1"/>
    <col min="10024" max="10024" width="8.75" style="606" customWidth="1"/>
    <col min="10025" max="10025" width="7" style="606" customWidth="1"/>
    <col min="10026" max="10240" width="9" style="606"/>
    <col min="10241" max="10245" width="10.625" style="606" customWidth="1"/>
    <col min="10246" max="10246" width="15.625" style="606" customWidth="1"/>
    <col min="10247" max="10247" width="10" style="606" customWidth="1"/>
    <col min="10248" max="10248" width="13.875" style="606" customWidth="1"/>
    <col min="10249" max="10250" width="15.625" style="606" customWidth="1"/>
    <col min="10251" max="10251" width="12.75" style="606" customWidth="1"/>
    <col min="10252" max="10256" width="15.625" style="606" customWidth="1"/>
    <col min="10257" max="10257" width="9" style="606" customWidth="1"/>
    <col min="10258" max="10258" width="2.375" style="606" customWidth="1"/>
    <col min="10259" max="10259" width="8.875" style="606" customWidth="1"/>
    <col min="10260" max="10260" width="7.75" style="606" customWidth="1"/>
    <col min="10261" max="10261" width="8.25" style="606" customWidth="1"/>
    <col min="10262" max="10263" width="6.625" style="606" customWidth="1"/>
    <col min="10264" max="10264" width="7.625" style="606" customWidth="1"/>
    <col min="10265" max="10265" width="6.5" style="606" customWidth="1"/>
    <col min="10266" max="10268" width="7.625" style="606" customWidth="1"/>
    <col min="10269" max="10269" width="5.875" style="606" customWidth="1"/>
    <col min="10270" max="10270" width="6.125" style="606" customWidth="1"/>
    <col min="10271" max="10271" width="6.875" style="606" customWidth="1"/>
    <col min="10272" max="10272" width="7.625" style="606" customWidth="1"/>
    <col min="10273" max="10273" width="6.625" style="606" customWidth="1"/>
    <col min="10274" max="10274" width="7.625" style="606" customWidth="1"/>
    <col min="10275" max="10275" width="7" style="606" customWidth="1"/>
    <col min="10276" max="10276" width="6.125" style="606" customWidth="1"/>
    <col min="10277" max="10277" width="7.625" style="606" customWidth="1"/>
    <col min="10278" max="10278" width="7.25" style="606" customWidth="1"/>
    <col min="10279" max="10279" width="7.375" style="606" customWidth="1"/>
    <col min="10280" max="10280" width="8.75" style="606" customWidth="1"/>
    <col min="10281" max="10281" width="7" style="606" customWidth="1"/>
    <col min="10282" max="10496" width="9" style="606"/>
    <col min="10497" max="10501" width="10.625" style="606" customWidth="1"/>
    <col min="10502" max="10502" width="15.625" style="606" customWidth="1"/>
    <col min="10503" max="10503" width="10" style="606" customWidth="1"/>
    <col min="10504" max="10504" width="13.875" style="606" customWidth="1"/>
    <col min="10505" max="10506" width="15.625" style="606" customWidth="1"/>
    <col min="10507" max="10507" width="12.75" style="606" customWidth="1"/>
    <col min="10508" max="10512" width="15.625" style="606" customWidth="1"/>
    <col min="10513" max="10513" width="9" style="606" customWidth="1"/>
    <col min="10514" max="10514" width="2.375" style="606" customWidth="1"/>
    <col min="10515" max="10515" width="8.875" style="606" customWidth="1"/>
    <col min="10516" max="10516" width="7.75" style="606" customWidth="1"/>
    <col min="10517" max="10517" width="8.25" style="606" customWidth="1"/>
    <col min="10518" max="10519" width="6.625" style="606" customWidth="1"/>
    <col min="10520" max="10520" width="7.625" style="606" customWidth="1"/>
    <col min="10521" max="10521" width="6.5" style="606" customWidth="1"/>
    <col min="10522" max="10524" width="7.625" style="606" customWidth="1"/>
    <col min="10525" max="10525" width="5.875" style="606" customWidth="1"/>
    <col min="10526" max="10526" width="6.125" style="606" customWidth="1"/>
    <col min="10527" max="10527" width="6.875" style="606" customWidth="1"/>
    <col min="10528" max="10528" width="7.625" style="606" customWidth="1"/>
    <col min="10529" max="10529" width="6.625" style="606" customWidth="1"/>
    <col min="10530" max="10530" width="7.625" style="606" customWidth="1"/>
    <col min="10531" max="10531" width="7" style="606" customWidth="1"/>
    <col min="10532" max="10532" width="6.125" style="606" customWidth="1"/>
    <col min="10533" max="10533" width="7.625" style="606" customWidth="1"/>
    <col min="10534" max="10534" width="7.25" style="606" customWidth="1"/>
    <col min="10535" max="10535" width="7.375" style="606" customWidth="1"/>
    <col min="10536" max="10536" width="8.75" style="606" customWidth="1"/>
    <col min="10537" max="10537" width="7" style="606" customWidth="1"/>
    <col min="10538" max="10752" width="9" style="606"/>
    <col min="10753" max="10757" width="10.625" style="606" customWidth="1"/>
    <col min="10758" max="10758" width="15.625" style="606" customWidth="1"/>
    <col min="10759" max="10759" width="10" style="606" customWidth="1"/>
    <col min="10760" max="10760" width="13.875" style="606" customWidth="1"/>
    <col min="10761" max="10762" width="15.625" style="606" customWidth="1"/>
    <col min="10763" max="10763" width="12.75" style="606" customWidth="1"/>
    <col min="10764" max="10768" width="15.625" style="606" customWidth="1"/>
    <col min="10769" max="10769" width="9" style="606" customWidth="1"/>
    <col min="10770" max="10770" width="2.375" style="606" customWidth="1"/>
    <col min="10771" max="10771" width="8.875" style="606" customWidth="1"/>
    <col min="10772" max="10772" width="7.75" style="606" customWidth="1"/>
    <col min="10773" max="10773" width="8.25" style="606" customWidth="1"/>
    <col min="10774" max="10775" width="6.625" style="606" customWidth="1"/>
    <col min="10776" max="10776" width="7.625" style="606" customWidth="1"/>
    <col min="10777" max="10777" width="6.5" style="606" customWidth="1"/>
    <col min="10778" max="10780" width="7.625" style="606" customWidth="1"/>
    <col min="10781" max="10781" width="5.875" style="606" customWidth="1"/>
    <col min="10782" max="10782" width="6.125" style="606" customWidth="1"/>
    <col min="10783" max="10783" width="6.875" style="606" customWidth="1"/>
    <col min="10784" max="10784" width="7.625" style="606" customWidth="1"/>
    <col min="10785" max="10785" width="6.625" style="606" customWidth="1"/>
    <col min="10786" max="10786" width="7.625" style="606" customWidth="1"/>
    <col min="10787" max="10787" width="7" style="606" customWidth="1"/>
    <col min="10788" max="10788" width="6.125" style="606" customWidth="1"/>
    <col min="10789" max="10789" width="7.625" style="606" customWidth="1"/>
    <col min="10790" max="10790" width="7.25" style="606" customWidth="1"/>
    <col min="10791" max="10791" width="7.375" style="606" customWidth="1"/>
    <col min="10792" max="10792" width="8.75" style="606" customWidth="1"/>
    <col min="10793" max="10793" width="7" style="606" customWidth="1"/>
    <col min="10794" max="11008" width="9" style="606"/>
    <col min="11009" max="11013" width="10.625" style="606" customWidth="1"/>
    <col min="11014" max="11014" width="15.625" style="606" customWidth="1"/>
    <col min="11015" max="11015" width="10" style="606" customWidth="1"/>
    <col min="11016" max="11016" width="13.875" style="606" customWidth="1"/>
    <col min="11017" max="11018" width="15.625" style="606" customWidth="1"/>
    <col min="11019" max="11019" width="12.75" style="606" customWidth="1"/>
    <col min="11020" max="11024" width="15.625" style="606" customWidth="1"/>
    <col min="11025" max="11025" width="9" style="606" customWidth="1"/>
    <col min="11026" max="11026" width="2.375" style="606" customWidth="1"/>
    <col min="11027" max="11027" width="8.875" style="606" customWidth="1"/>
    <col min="11028" max="11028" width="7.75" style="606" customWidth="1"/>
    <col min="11029" max="11029" width="8.25" style="606" customWidth="1"/>
    <col min="11030" max="11031" width="6.625" style="606" customWidth="1"/>
    <col min="11032" max="11032" width="7.625" style="606" customWidth="1"/>
    <col min="11033" max="11033" width="6.5" style="606" customWidth="1"/>
    <col min="11034" max="11036" width="7.625" style="606" customWidth="1"/>
    <col min="11037" max="11037" width="5.875" style="606" customWidth="1"/>
    <col min="11038" max="11038" width="6.125" style="606" customWidth="1"/>
    <col min="11039" max="11039" width="6.875" style="606" customWidth="1"/>
    <col min="11040" max="11040" width="7.625" style="606" customWidth="1"/>
    <col min="11041" max="11041" width="6.625" style="606" customWidth="1"/>
    <col min="11042" max="11042" width="7.625" style="606" customWidth="1"/>
    <col min="11043" max="11043" width="7" style="606" customWidth="1"/>
    <col min="11044" max="11044" width="6.125" style="606" customWidth="1"/>
    <col min="11045" max="11045" width="7.625" style="606" customWidth="1"/>
    <col min="11046" max="11046" width="7.25" style="606" customWidth="1"/>
    <col min="11047" max="11047" width="7.375" style="606" customWidth="1"/>
    <col min="11048" max="11048" width="8.75" style="606" customWidth="1"/>
    <col min="11049" max="11049" width="7" style="606" customWidth="1"/>
    <col min="11050" max="11264" width="9" style="606"/>
    <col min="11265" max="11269" width="10.625" style="606" customWidth="1"/>
    <col min="11270" max="11270" width="15.625" style="606" customWidth="1"/>
    <col min="11271" max="11271" width="10" style="606" customWidth="1"/>
    <col min="11272" max="11272" width="13.875" style="606" customWidth="1"/>
    <col min="11273" max="11274" width="15.625" style="606" customWidth="1"/>
    <col min="11275" max="11275" width="12.75" style="606" customWidth="1"/>
    <col min="11276" max="11280" width="15.625" style="606" customWidth="1"/>
    <col min="11281" max="11281" width="9" style="606" customWidth="1"/>
    <col min="11282" max="11282" width="2.375" style="606" customWidth="1"/>
    <col min="11283" max="11283" width="8.875" style="606" customWidth="1"/>
    <col min="11284" max="11284" width="7.75" style="606" customWidth="1"/>
    <col min="11285" max="11285" width="8.25" style="606" customWidth="1"/>
    <col min="11286" max="11287" width="6.625" style="606" customWidth="1"/>
    <col min="11288" max="11288" width="7.625" style="606" customWidth="1"/>
    <col min="11289" max="11289" width="6.5" style="606" customWidth="1"/>
    <col min="11290" max="11292" width="7.625" style="606" customWidth="1"/>
    <col min="11293" max="11293" width="5.875" style="606" customWidth="1"/>
    <col min="11294" max="11294" width="6.125" style="606" customWidth="1"/>
    <col min="11295" max="11295" width="6.875" style="606" customWidth="1"/>
    <col min="11296" max="11296" width="7.625" style="606" customWidth="1"/>
    <col min="11297" max="11297" width="6.625" style="606" customWidth="1"/>
    <col min="11298" max="11298" width="7.625" style="606" customWidth="1"/>
    <col min="11299" max="11299" width="7" style="606" customWidth="1"/>
    <col min="11300" max="11300" width="6.125" style="606" customWidth="1"/>
    <col min="11301" max="11301" width="7.625" style="606" customWidth="1"/>
    <col min="11302" max="11302" width="7.25" style="606" customWidth="1"/>
    <col min="11303" max="11303" width="7.375" style="606" customWidth="1"/>
    <col min="11304" max="11304" width="8.75" style="606" customWidth="1"/>
    <col min="11305" max="11305" width="7" style="606" customWidth="1"/>
    <col min="11306" max="11520" width="9" style="606"/>
    <col min="11521" max="11525" width="10.625" style="606" customWidth="1"/>
    <col min="11526" max="11526" width="15.625" style="606" customWidth="1"/>
    <col min="11527" max="11527" width="10" style="606" customWidth="1"/>
    <col min="11528" max="11528" width="13.875" style="606" customWidth="1"/>
    <col min="11529" max="11530" width="15.625" style="606" customWidth="1"/>
    <col min="11531" max="11531" width="12.75" style="606" customWidth="1"/>
    <col min="11532" max="11536" width="15.625" style="606" customWidth="1"/>
    <col min="11537" max="11537" width="9" style="606" customWidth="1"/>
    <col min="11538" max="11538" width="2.375" style="606" customWidth="1"/>
    <col min="11539" max="11539" width="8.875" style="606" customWidth="1"/>
    <col min="11540" max="11540" width="7.75" style="606" customWidth="1"/>
    <col min="11541" max="11541" width="8.25" style="606" customWidth="1"/>
    <col min="11542" max="11543" width="6.625" style="606" customWidth="1"/>
    <col min="11544" max="11544" width="7.625" style="606" customWidth="1"/>
    <col min="11545" max="11545" width="6.5" style="606" customWidth="1"/>
    <col min="11546" max="11548" width="7.625" style="606" customWidth="1"/>
    <col min="11549" max="11549" width="5.875" style="606" customWidth="1"/>
    <col min="11550" max="11550" width="6.125" style="606" customWidth="1"/>
    <col min="11551" max="11551" width="6.875" style="606" customWidth="1"/>
    <col min="11552" max="11552" width="7.625" style="606" customWidth="1"/>
    <col min="11553" max="11553" width="6.625" style="606" customWidth="1"/>
    <col min="11554" max="11554" width="7.625" style="606" customWidth="1"/>
    <col min="11555" max="11555" width="7" style="606" customWidth="1"/>
    <col min="11556" max="11556" width="6.125" style="606" customWidth="1"/>
    <col min="11557" max="11557" width="7.625" style="606" customWidth="1"/>
    <col min="11558" max="11558" width="7.25" style="606" customWidth="1"/>
    <col min="11559" max="11559" width="7.375" style="606" customWidth="1"/>
    <col min="11560" max="11560" width="8.75" style="606" customWidth="1"/>
    <col min="11561" max="11561" width="7" style="606" customWidth="1"/>
    <col min="11562" max="11776" width="9" style="606"/>
    <col min="11777" max="11781" width="10.625" style="606" customWidth="1"/>
    <col min="11782" max="11782" width="15.625" style="606" customWidth="1"/>
    <col min="11783" max="11783" width="10" style="606" customWidth="1"/>
    <col min="11784" max="11784" width="13.875" style="606" customWidth="1"/>
    <col min="11785" max="11786" width="15.625" style="606" customWidth="1"/>
    <col min="11787" max="11787" width="12.75" style="606" customWidth="1"/>
    <col min="11788" max="11792" width="15.625" style="606" customWidth="1"/>
    <col min="11793" max="11793" width="9" style="606" customWidth="1"/>
    <col min="11794" max="11794" width="2.375" style="606" customWidth="1"/>
    <col min="11795" max="11795" width="8.875" style="606" customWidth="1"/>
    <col min="11796" max="11796" width="7.75" style="606" customWidth="1"/>
    <col min="11797" max="11797" width="8.25" style="606" customWidth="1"/>
    <col min="11798" max="11799" width="6.625" style="606" customWidth="1"/>
    <col min="11800" max="11800" width="7.625" style="606" customWidth="1"/>
    <col min="11801" max="11801" width="6.5" style="606" customWidth="1"/>
    <col min="11802" max="11804" width="7.625" style="606" customWidth="1"/>
    <col min="11805" max="11805" width="5.875" style="606" customWidth="1"/>
    <col min="11806" max="11806" width="6.125" style="606" customWidth="1"/>
    <col min="11807" max="11807" width="6.875" style="606" customWidth="1"/>
    <col min="11808" max="11808" width="7.625" style="606" customWidth="1"/>
    <col min="11809" max="11809" width="6.625" style="606" customWidth="1"/>
    <col min="11810" max="11810" width="7.625" style="606" customWidth="1"/>
    <col min="11811" max="11811" width="7" style="606" customWidth="1"/>
    <col min="11812" max="11812" width="6.125" style="606" customWidth="1"/>
    <col min="11813" max="11813" width="7.625" style="606" customWidth="1"/>
    <col min="11814" max="11814" width="7.25" style="606" customWidth="1"/>
    <col min="11815" max="11815" width="7.375" style="606" customWidth="1"/>
    <col min="11816" max="11816" width="8.75" style="606" customWidth="1"/>
    <col min="11817" max="11817" width="7" style="606" customWidth="1"/>
    <col min="11818" max="12032" width="9" style="606"/>
    <col min="12033" max="12037" width="10.625" style="606" customWidth="1"/>
    <col min="12038" max="12038" width="15.625" style="606" customWidth="1"/>
    <col min="12039" max="12039" width="10" style="606" customWidth="1"/>
    <col min="12040" max="12040" width="13.875" style="606" customWidth="1"/>
    <col min="12041" max="12042" width="15.625" style="606" customWidth="1"/>
    <col min="12043" max="12043" width="12.75" style="606" customWidth="1"/>
    <col min="12044" max="12048" width="15.625" style="606" customWidth="1"/>
    <col min="12049" max="12049" width="9" style="606" customWidth="1"/>
    <col min="12050" max="12050" width="2.375" style="606" customWidth="1"/>
    <col min="12051" max="12051" width="8.875" style="606" customWidth="1"/>
    <col min="12052" max="12052" width="7.75" style="606" customWidth="1"/>
    <col min="12053" max="12053" width="8.25" style="606" customWidth="1"/>
    <col min="12054" max="12055" width="6.625" style="606" customWidth="1"/>
    <col min="12056" max="12056" width="7.625" style="606" customWidth="1"/>
    <col min="12057" max="12057" width="6.5" style="606" customWidth="1"/>
    <col min="12058" max="12060" width="7.625" style="606" customWidth="1"/>
    <col min="12061" max="12061" width="5.875" style="606" customWidth="1"/>
    <col min="12062" max="12062" width="6.125" style="606" customWidth="1"/>
    <col min="12063" max="12063" width="6.875" style="606" customWidth="1"/>
    <col min="12064" max="12064" width="7.625" style="606" customWidth="1"/>
    <col min="12065" max="12065" width="6.625" style="606" customWidth="1"/>
    <col min="12066" max="12066" width="7.625" style="606" customWidth="1"/>
    <col min="12067" max="12067" width="7" style="606" customWidth="1"/>
    <col min="12068" max="12068" width="6.125" style="606" customWidth="1"/>
    <col min="12069" max="12069" width="7.625" style="606" customWidth="1"/>
    <col min="12070" max="12070" width="7.25" style="606" customWidth="1"/>
    <col min="12071" max="12071" width="7.375" style="606" customWidth="1"/>
    <col min="12072" max="12072" width="8.75" style="606" customWidth="1"/>
    <col min="12073" max="12073" width="7" style="606" customWidth="1"/>
    <col min="12074" max="12288" width="9" style="606"/>
    <col min="12289" max="12293" width="10.625" style="606" customWidth="1"/>
    <col min="12294" max="12294" width="15.625" style="606" customWidth="1"/>
    <col min="12295" max="12295" width="10" style="606" customWidth="1"/>
    <col min="12296" max="12296" width="13.875" style="606" customWidth="1"/>
    <col min="12297" max="12298" width="15.625" style="606" customWidth="1"/>
    <col min="12299" max="12299" width="12.75" style="606" customWidth="1"/>
    <col min="12300" max="12304" width="15.625" style="606" customWidth="1"/>
    <col min="12305" max="12305" width="9" style="606" customWidth="1"/>
    <col min="12306" max="12306" width="2.375" style="606" customWidth="1"/>
    <col min="12307" max="12307" width="8.875" style="606" customWidth="1"/>
    <col min="12308" max="12308" width="7.75" style="606" customWidth="1"/>
    <col min="12309" max="12309" width="8.25" style="606" customWidth="1"/>
    <col min="12310" max="12311" width="6.625" style="606" customWidth="1"/>
    <col min="12312" max="12312" width="7.625" style="606" customWidth="1"/>
    <col min="12313" max="12313" width="6.5" style="606" customWidth="1"/>
    <col min="12314" max="12316" width="7.625" style="606" customWidth="1"/>
    <col min="12317" max="12317" width="5.875" style="606" customWidth="1"/>
    <col min="12318" max="12318" width="6.125" style="606" customWidth="1"/>
    <col min="12319" max="12319" width="6.875" style="606" customWidth="1"/>
    <col min="12320" max="12320" width="7.625" style="606" customWidth="1"/>
    <col min="12321" max="12321" width="6.625" style="606" customWidth="1"/>
    <col min="12322" max="12322" width="7.625" style="606" customWidth="1"/>
    <col min="12323" max="12323" width="7" style="606" customWidth="1"/>
    <col min="12324" max="12324" width="6.125" style="606" customWidth="1"/>
    <col min="12325" max="12325" width="7.625" style="606" customWidth="1"/>
    <col min="12326" max="12326" width="7.25" style="606" customWidth="1"/>
    <col min="12327" max="12327" width="7.375" style="606" customWidth="1"/>
    <col min="12328" max="12328" width="8.75" style="606" customWidth="1"/>
    <col min="12329" max="12329" width="7" style="606" customWidth="1"/>
    <col min="12330" max="12544" width="9" style="606"/>
    <col min="12545" max="12549" width="10.625" style="606" customWidth="1"/>
    <col min="12550" max="12550" width="15.625" style="606" customWidth="1"/>
    <col min="12551" max="12551" width="10" style="606" customWidth="1"/>
    <col min="12552" max="12552" width="13.875" style="606" customWidth="1"/>
    <col min="12553" max="12554" width="15.625" style="606" customWidth="1"/>
    <col min="12555" max="12555" width="12.75" style="606" customWidth="1"/>
    <col min="12556" max="12560" width="15.625" style="606" customWidth="1"/>
    <col min="12561" max="12561" width="9" style="606" customWidth="1"/>
    <col min="12562" max="12562" width="2.375" style="606" customWidth="1"/>
    <col min="12563" max="12563" width="8.875" style="606" customWidth="1"/>
    <col min="12564" max="12564" width="7.75" style="606" customWidth="1"/>
    <col min="12565" max="12565" width="8.25" style="606" customWidth="1"/>
    <col min="12566" max="12567" width="6.625" style="606" customWidth="1"/>
    <col min="12568" max="12568" width="7.625" style="606" customWidth="1"/>
    <col min="12569" max="12569" width="6.5" style="606" customWidth="1"/>
    <col min="12570" max="12572" width="7.625" style="606" customWidth="1"/>
    <col min="12573" max="12573" width="5.875" style="606" customWidth="1"/>
    <col min="12574" max="12574" width="6.125" style="606" customWidth="1"/>
    <col min="12575" max="12575" width="6.875" style="606" customWidth="1"/>
    <col min="12576" max="12576" width="7.625" style="606" customWidth="1"/>
    <col min="12577" max="12577" width="6.625" style="606" customWidth="1"/>
    <col min="12578" max="12578" width="7.625" style="606" customWidth="1"/>
    <col min="12579" max="12579" width="7" style="606" customWidth="1"/>
    <col min="12580" max="12580" width="6.125" style="606" customWidth="1"/>
    <col min="12581" max="12581" width="7.625" style="606" customWidth="1"/>
    <col min="12582" max="12582" width="7.25" style="606" customWidth="1"/>
    <col min="12583" max="12583" width="7.375" style="606" customWidth="1"/>
    <col min="12584" max="12584" width="8.75" style="606" customWidth="1"/>
    <col min="12585" max="12585" width="7" style="606" customWidth="1"/>
    <col min="12586" max="12800" width="9" style="606"/>
    <col min="12801" max="12805" width="10.625" style="606" customWidth="1"/>
    <col min="12806" max="12806" width="15.625" style="606" customWidth="1"/>
    <col min="12807" max="12807" width="10" style="606" customWidth="1"/>
    <col min="12808" max="12808" width="13.875" style="606" customWidth="1"/>
    <col min="12809" max="12810" width="15.625" style="606" customWidth="1"/>
    <col min="12811" max="12811" width="12.75" style="606" customWidth="1"/>
    <col min="12812" max="12816" width="15.625" style="606" customWidth="1"/>
    <col min="12817" max="12817" width="9" style="606" customWidth="1"/>
    <col min="12818" max="12818" width="2.375" style="606" customWidth="1"/>
    <col min="12819" max="12819" width="8.875" style="606" customWidth="1"/>
    <col min="12820" max="12820" width="7.75" style="606" customWidth="1"/>
    <col min="12821" max="12821" width="8.25" style="606" customWidth="1"/>
    <col min="12822" max="12823" width="6.625" style="606" customWidth="1"/>
    <col min="12824" max="12824" width="7.625" style="606" customWidth="1"/>
    <col min="12825" max="12825" width="6.5" style="606" customWidth="1"/>
    <col min="12826" max="12828" width="7.625" style="606" customWidth="1"/>
    <col min="12829" max="12829" width="5.875" style="606" customWidth="1"/>
    <col min="12830" max="12830" width="6.125" style="606" customWidth="1"/>
    <col min="12831" max="12831" width="6.875" style="606" customWidth="1"/>
    <col min="12832" max="12832" width="7.625" style="606" customWidth="1"/>
    <col min="12833" max="12833" width="6.625" style="606" customWidth="1"/>
    <col min="12834" max="12834" width="7.625" style="606" customWidth="1"/>
    <col min="12835" max="12835" width="7" style="606" customWidth="1"/>
    <col min="12836" max="12836" width="6.125" style="606" customWidth="1"/>
    <col min="12837" max="12837" width="7.625" style="606" customWidth="1"/>
    <col min="12838" max="12838" width="7.25" style="606" customWidth="1"/>
    <col min="12839" max="12839" width="7.375" style="606" customWidth="1"/>
    <col min="12840" max="12840" width="8.75" style="606" customWidth="1"/>
    <col min="12841" max="12841" width="7" style="606" customWidth="1"/>
    <col min="12842" max="13056" width="9" style="606"/>
    <col min="13057" max="13061" width="10.625" style="606" customWidth="1"/>
    <col min="13062" max="13062" width="15.625" style="606" customWidth="1"/>
    <col min="13063" max="13063" width="10" style="606" customWidth="1"/>
    <col min="13064" max="13064" width="13.875" style="606" customWidth="1"/>
    <col min="13065" max="13066" width="15.625" style="606" customWidth="1"/>
    <col min="13067" max="13067" width="12.75" style="606" customWidth="1"/>
    <col min="13068" max="13072" width="15.625" style="606" customWidth="1"/>
    <col min="13073" max="13073" width="9" style="606" customWidth="1"/>
    <col min="13074" max="13074" width="2.375" style="606" customWidth="1"/>
    <col min="13075" max="13075" width="8.875" style="606" customWidth="1"/>
    <col min="13076" max="13076" width="7.75" style="606" customWidth="1"/>
    <col min="13077" max="13077" width="8.25" style="606" customWidth="1"/>
    <col min="13078" max="13079" width="6.625" style="606" customWidth="1"/>
    <col min="13080" max="13080" width="7.625" style="606" customWidth="1"/>
    <col min="13081" max="13081" width="6.5" style="606" customWidth="1"/>
    <col min="13082" max="13084" width="7.625" style="606" customWidth="1"/>
    <col min="13085" max="13085" width="5.875" style="606" customWidth="1"/>
    <col min="13086" max="13086" width="6.125" style="606" customWidth="1"/>
    <col min="13087" max="13087" width="6.875" style="606" customWidth="1"/>
    <col min="13088" max="13088" width="7.625" style="606" customWidth="1"/>
    <col min="13089" max="13089" width="6.625" style="606" customWidth="1"/>
    <col min="13090" max="13090" width="7.625" style="606" customWidth="1"/>
    <col min="13091" max="13091" width="7" style="606" customWidth="1"/>
    <col min="13092" max="13092" width="6.125" style="606" customWidth="1"/>
    <col min="13093" max="13093" width="7.625" style="606" customWidth="1"/>
    <col min="13094" max="13094" width="7.25" style="606" customWidth="1"/>
    <col min="13095" max="13095" width="7.375" style="606" customWidth="1"/>
    <col min="13096" max="13096" width="8.75" style="606" customWidth="1"/>
    <col min="13097" max="13097" width="7" style="606" customWidth="1"/>
    <col min="13098" max="13312" width="9" style="606"/>
    <col min="13313" max="13317" width="10.625" style="606" customWidth="1"/>
    <col min="13318" max="13318" width="15.625" style="606" customWidth="1"/>
    <col min="13319" max="13319" width="10" style="606" customWidth="1"/>
    <col min="13320" max="13320" width="13.875" style="606" customWidth="1"/>
    <col min="13321" max="13322" width="15.625" style="606" customWidth="1"/>
    <col min="13323" max="13323" width="12.75" style="606" customWidth="1"/>
    <col min="13324" max="13328" width="15.625" style="606" customWidth="1"/>
    <col min="13329" max="13329" width="9" style="606" customWidth="1"/>
    <col min="13330" max="13330" width="2.375" style="606" customWidth="1"/>
    <col min="13331" max="13331" width="8.875" style="606" customWidth="1"/>
    <col min="13332" max="13332" width="7.75" style="606" customWidth="1"/>
    <col min="13333" max="13333" width="8.25" style="606" customWidth="1"/>
    <col min="13334" max="13335" width="6.625" style="606" customWidth="1"/>
    <col min="13336" max="13336" width="7.625" style="606" customWidth="1"/>
    <col min="13337" max="13337" width="6.5" style="606" customWidth="1"/>
    <col min="13338" max="13340" width="7.625" style="606" customWidth="1"/>
    <col min="13341" max="13341" width="5.875" style="606" customWidth="1"/>
    <col min="13342" max="13342" width="6.125" style="606" customWidth="1"/>
    <col min="13343" max="13343" width="6.875" style="606" customWidth="1"/>
    <col min="13344" max="13344" width="7.625" style="606" customWidth="1"/>
    <col min="13345" max="13345" width="6.625" style="606" customWidth="1"/>
    <col min="13346" max="13346" width="7.625" style="606" customWidth="1"/>
    <col min="13347" max="13347" width="7" style="606" customWidth="1"/>
    <col min="13348" max="13348" width="6.125" style="606" customWidth="1"/>
    <col min="13349" max="13349" width="7.625" style="606" customWidth="1"/>
    <col min="13350" max="13350" width="7.25" style="606" customWidth="1"/>
    <col min="13351" max="13351" width="7.375" style="606" customWidth="1"/>
    <col min="13352" max="13352" width="8.75" style="606" customWidth="1"/>
    <col min="13353" max="13353" width="7" style="606" customWidth="1"/>
    <col min="13354" max="13568" width="9" style="606"/>
    <col min="13569" max="13573" width="10.625" style="606" customWidth="1"/>
    <col min="13574" max="13574" width="15.625" style="606" customWidth="1"/>
    <col min="13575" max="13575" width="10" style="606" customWidth="1"/>
    <col min="13576" max="13576" width="13.875" style="606" customWidth="1"/>
    <col min="13577" max="13578" width="15.625" style="606" customWidth="1"/>
    <col min="13579" max="13579" width="12.75" style="606" customWidth="1"/>
    <col min="13580" max="13584" width="15.625" style="606" customWidth="1"/>
    <col min="13585" max="13585" width="9" style="606" customWidth="1"/>
    <col min="13586" max="13586" width="2.375" style="606" customWidth="1"/>
    <col min="13587" max="13587" width="8.875" style="606" customWidth="1"/>
    <col min="13588" max="13588" width="7.75" style="606" customWidth="1"/>
    <col min="13589" max="13589" width="8.25" style="606" customWidth="1"/>
    <col min="13590" max="13591" width="6.625" style="606" customWidth="1"/>
    <col min="13592" max="13592" width="7.625" style="606" customWidth="1"/>
    <col min="13593" max="13593" width="6.5" style="606" customWidth="1"/>
    <col min="13594" max="13596" width="7.625" style="606" customWidth="1"/>
    <col min="13597" max="13597" width="5.875" style="606" customWidth="1"/>
    <col min="13598" max="13598" width="6.125" style="606" customWidth="1"/>
    <col min="13599" max="13599" width="6.875" style="606" customWidth="1"/>
    <col min="13600" max="13600" width="7.625" style="606" customWidth="1"/>
    <col min="13601" max="13601" width="6.625" style="606" customWidth="1"/>
    <col min="13602" max="13602" width="7.625" style="606" customWidth="1"/>
    <col min="13603" max="13603" width="7" style="606" customWidth="1"/>
    <col min="13604" max="13604" width="6.125" style="606" customWidth="1"/>
    <col min="13605" max="13605" width="7.625" style="606" customWidth="1"/>
    <col min="13606" max="13606" width="7.25" style="606" customWidth="1"/>
    <col min="13607" max="13607" width="7.375" style="606" customWidth="1"/>
    <col min="13608" max="13608" width="8.75" style="606" customWidth="1"/>
    <col min="13609" max="13609" width="7" style="606" customWidth="1"/>
    <col min="13610" max="13824" width="9" style="606"/>
    <col min="13825" max="13829" width="10.625" style="606" customWidth="1"/>
    <col min="13830" max="13830" width="15.625" style="606" customWidth="1"/>
    <col min="13831" max="13831" width="10" style="606" customWidth="1"/>
    <col min="13832" max="13832" width="13.875" style="606" customWidth="1"/>
    <col min="13833" max="13834" width="15.625" style="606" customWidth="1"/>
    <col min="13835" max="13835" width="12.75" style="606" customWidth="1"/>
    <col min="13836" max="13840" width="15.625" style="606" customWidth="1"/>
    <col min="13841" max="13841" width="9" style="606" customWidth="1"/>
    <col min="13842" max="13842" width="2.375" style="606" customWidth="1"/>
    <col min="13843" max="13843" width="8.875" style="606" customWidth="1"/>
    <col min="13844" max="13844" width="7.75" style="606" customWidth="1"/>
    <col min="13845" max="13845" width="8.25" style="606" customWidth="1"/>
    <col min="13846" max="13847" width="6.625" style="606" customWidth="1"/>
    <col min="13848" max="13848" width="7.625" style="606" customWidth="1"/>
    <col min="13849" max="13849" width="6.5" style="606" customWidth="1"/>
    <col min="13850" max="13852" width="7.625" style="606" customWidth="1"/>
    <col min="13853" max="13853" width="5.875" style="606" customWidth="1"/>
    <col min="13854" max="13854" width="6.125" style="606" customWidth="1"/>
    <col min="13855" max="13855" width="6.875" style="606" customWidth="1"/>
    <col min="13856" max="13856" width="7.625" style="606" customWidth="1"/>
    <col min="13857" max="13857" width="6.625" style="606" customWidth="1"/>
    <col min="13858" max="13858" width="7.625" style="606" customWidth="1"/>
    <col min="13859" max="13859" width="7" style="606" customWidth="1"/>
    <col min="13860" max="13860" width="6.125" style="606" customWidth="1"/>
    <col min="13861" max="13861" width="7.625" style="606" customWidth="1"/>
    <col min="13862" max="13862" width="7.25" style="606" customWidth="1"/>
    <col min="13863" max="13863" width="7.375" style="606" customWidth="1"/>
    <col min="13864" max="13864" width="8.75" style="606" customWidth="1"/>
    <col min="13865" max="13865" width="7" style="606" customWidth="1"/>
    <col min="13866" max="14080" width="9" style="606"/>
    <col min="14081" max="14085" width="10.625" style="606" customWidth="1"/>
    <col min="14086" max="14086" width="15.625" style="606" customWidth="1"/>
    <col min="14087" max="14087" width="10" style="606" customWidth="1"/>
    <col min="14088" max="14088" width="13.875" style="606" customWidth="1"/>
    <col min="14089" max="14090" width="15.625" style="606" customWidth="1"/>
    <col min="14091" max="14091" width="12.75" style="606" customWidth="1"/>
    <col min="14092" max="14096" width="15.625" style="606" customWidth="1"/>
    <col min="14097" max="14097" width="9" style="606" customWidth="1"/>
    <col min="14098" max="14098" width="2.375" style="606" customWidth="1"/>
    <col min="14099" max="14099" width="8.875" style="606" customWidth="1"/>
    <col min="14100" max="14100" width="7.75" style="606" customWidth="1"/>
    <col min="14101" max="14101" width="8.25" style="606" customWidth="1"/>
    <col min="14102" max="14103" width="6.625" style="606" customWidth="1"/>
    <col min="14104" max="14104" width="7.625" style="606" customWidth="1"/>
    <col min="14105" max="14105" width="6.5" style="606" customWidth="1"/>
    <col min="14106" max="14108" width="7.625" style="606" customWidth="1"/>
    <col min="14109" max="14109" width="5.875" style="606" customWidth="1"/>
    <col min="14110" max="14110" width="6.125" style="606" customWidth="1"/>
    <col min="14111" max="14111" width="6.875" style="606" customWidth="1"/>
    <col min="14112" max="14112" width="7.625" style="606" customWidth="1"/>
    <col min="14113" max="14113" width="6.625" style="606" customWidth="1"/>
    <col min="14114" max="14114" width="7.625" style="606" customWidth="1"/>
    <col min="14115" max="14115" width="7" style="606" customWidth="1"/>
    <col min="14116" max="14116" width="6.125" style="606" customWidth="1"/>
    <col min="14117" max="14117" width="7.625" style="606" customWidth="1"/>
    <col min="14118" max="14118" width="7.25" style="606" customWidth="1"/>
    <col min="14119" max="14119" width="7.375" style="606" customWidth="1"/>
    <col min="14120" max="14120" width="8.75" style="606" customWidth="1"/>
    <col min="14121" max="14121" width="7" style="606" customWidth="1"/>
    <col min="14122" max="14336" width="9" style="606"/>
    <col min="14337" max="14341" width="10.625" style="606" customWidth="1"/>
    <col min="14342" max="14342" width="15.625" style="606" customWidth="1"/>
    <col min="14343" max="14343" width="10" style="606" customWidth="1"/>
    <col min="14344" max="14344" width="13.875" style="606" customWidth="1"/>
    <col min="14345" max="14346" width="15.625" style="606" customWidth="1"/>
    <col min="14347" max="14347" width="12.75" style="606" customWidth="1"/>
    <col min="14348" max="14352" width="15.625" style="606" customWidth="1"/>
    <col min="14353" max="14353" width="9" style="606" customWidth="1"/>
    <col min="14354" max="14354" width="2.375" style="606" customWidth="1"/>
    <col min="14355" max="14355" width="8.875" style="606" customWidth="1"/>
    <col min="14356" max="14356" width="7.75" style="606" customWidth="1"/>
    <col min="14357" max="14357" width="8.25" style="606" customWidth="1"/>
    <col min="14358" max="14359" width="6.625" style="606" customWidth="1"/>
    <col min="14360" max="14360" width="7.625" style="606" customWidth="1"/>
    <col min="14361" max="14361" width="6.5" style="606" customWidth="1"/>
    <col min="14362" max="14364" width="7.625" style="606" customWidth="1"/>
    <col min="14365" max="14365" width="5.875" style="606" customWidth="1"/>
    <col min="14366" max="14366" width="6.125" style="606" customWidth="1"/>
    <col min="14367" max="14367" width="6.875" style="606" customWidth="1"/>
    <col min="14368" max="14368" width="7.625" style="606" customWidth="1"/>
    <col min="14369" max="14369" width="6.625" style="606" customWidth="1"/>
    <col min="14370" max="14370" width="7.625" style="606" customWidth="1"/>
    <col min="14371" max="14371" width="7" style="606" customWidth="1"/>
    <col min="14372" max="14372" width="6.125" style="606" customWidth="1"/>
    <col min="14373" max="14373" width="7.625" style="606" customWidth="1"/>
    <col min="14374" max="14374" width="7.25" style="606" customWidth="1"/>
    <col min="14375" max="14375" width="7.375" style="606" customWidth="1"/>
    <col min="14376" max="14376" width="8.75" style="606" customWidth="1"/>
    <col min="14377" max="14377" width="7" style="606" customWidth="1"/>
    <col min="14378" max="14592" width="9" style="606"/>
    <col min="14593" max="14597" width="10.625" style="606" customWidth="1"/>
    <col min="14598" max="14598" width="15.625" style="606" customWidth="1"/>
    <col min="14599" max="14599" width="10" style="606" customWidth="1"/>
    <col min="14600" max="14600" width="13.875" style="606" customWidth="1"/>
    <col min="14601" max="14602" width="15.625" style="606" customWidth="1"/>
    <col min="14603" max="14603" width="12.75" style="606" customWidth="1"/>
    <col min="14604" max="14608" width="15.625" style="606" customWidth="1"/>
    <col min="14609" max="14609" width="9" style="606" customWidth="1"/>
    <col min="14610" max="14610" width="2.375" style="606" customWidth="1"/>
    <col min="14611" max="14611" width="8.875" style="606" customWidth="1"/>
    <col min="14612" max="14612" width="7.75" style="606" customWidth="1"/>
    <col min="14613" max="14613" width="8.25" style="606" customWidth="1"/>
    <col min="14614" max="14615" width="6.625" style="606" customWidth="1"/>
    <col min="14616" max="14616" width="7.625" style="606" customWidth="1"/>
    <col min="14617" max="14617" width="6.5" style="606" customWidth="1"/>
    <col min="14618" max="14620" width="7.625" style="606" customWidth="1"/>
    <col min="14621" max="14621" width="5.875" style="606" customWidth="1"/>
    <col min="14622" max="14622" width="6.125" style="606" customWidth="1"/>
    <col min="14623" max="14623" width="6.875" style="606" customWidth="1"/>
    <col min="14624" max="14624" width="7.625" style="606" customWidth="1"/>
    <col min="14625" max="14625" width="6.625" style="606" customWidth="1"/>
    <col min="14626" max="14626" width="7.625" style="606" customWidth="1"/>
    <col min="14627" max="14627" width="7" style="606" customWidth="1"/>
    <col min="14628" max="14628" width="6.125" style="606" customWidth="1"/>
    <col min="14629" max="14629" width="7.625" style="606" customWidth="1"/>
    <col min="14630" max="14630" width="7.25" style="606" customWidth="1"/>
    <col min="14631" max="14631" width="7.375" style="606" customWidth="1"/>
    <col min="14632" max="14632" width="8.75" style="606" customWidth="1"/>
    <col min="14633" max="14633" width="7" style="606" customWidth="1"/>
    <col min="14634" max="14848" width="9" style="606"/>
    <col min="14849" max="14853" width="10.625" style="606" customWidth="1"/>
    <col min="14854" max="14854" width="15.625" style="606" customWidth="1"/>
    <col min="14855" max="14855" width="10" style="606" customWidth="1"/>
    <col min="14856" max="14856" width="13.875" style="606" customWidth="1"/>
    <col min="14857" max="14858" width="15.625" style="606" customWidth="1"/>
    <col min="14859" max="14859" width="12.75" style="606" customWidth="1"/>
    <col min="14860" max="14864" width="15.625" style="606" customWidth="1"/>
    <col min="14865" max="14865" width="9" style="606" customWidth="1"/>
    <col min="14866" max="14866" width="2.375" style="606" customWidth="1"/>
    <col min="14867" max="14867" width="8.875" style="606" customWidth="1"/>
    <col min="14868" max="14868" width="7.75" style="606" customWidth="1"/>
    <col min="14869" max="14869" width="8.25" style="606" customWidth="1"/>
    <col min="14870" max="14871" width="6.625" style="606" customWidth="1"/>
    <col min="14872" max="14872" width="7.625" style="606" customWidth="1"/>
    <col min="14873" max="14873" width="6.5" style="606" customWidth="1"/>
    <col min="14874" max="14876" width="7.625" style="606" customWidth="1"/>
    <col min="14877" max="14877" width="5.875" style="606" customWidth="1"/>
    <col min="14878" max="14878" width="6.125" style="606" customWidth="1"/>
    <col min="14879" max="14879" width="6.875" style="606" customWidth="1"/>
    <col min="14880" max="14880" width="7.625" style="606" customWidth="1"/>
    <col min="14881" max="14881" width="6.625" style="606" customWidth="1"/>
    <col min="14882" max="14882" width="7.625" style="606" customWidth="1"/>
    <col min="14883" max="14883" width="7" style="606" customWidth="1"/>
    <col min="14884" max="14884" width="6.125" style="606" customWidth="1"/>
    <col min="14885" max="14885" width="7.625" style="606" customWidth="1"/>
    <col min="14886" max="14886" width="7.25" style="606" customWidth="1"/>
    <col min="14887" max="14887" width="7.375" style="606" customWidth="1"/>
    <col min="14888" max="14888" width="8.75" style="606" customWidth="1"/>
    <col min="14889" max="14889" width="7" style="606" customWidth="1"/>
    <col min="14890" max="15104" width="9" style="606"/>
    <col min="15105" max="15109" width="10.625" style="606" customWidth="1"/>
    <col min="15110" max="15110" width="15.625" style="606" customWidth="1"/>
    <col min="15111" max="15111" width="10" style="606" customWidth="1"/>
    <col min="15112" max="15112" width="13.875" style="606" customWidth="1"/>
    <col min="15113" max="15114" width="15.625" style="606" customWidth="1"/>
    <col min="15115" max="15115" width="12.75" style="606" customWidth="1"/>
    <col min="15116" max="15120" width="15.625" style="606" customWidth="1"/>
    <col min="15121" max="15121" width="9" style="606" customWidth="1"/>
    <col min="15122" max="15122" width="2.375" style="606" customWidth="1"/>
    <col min="15123" max="15123" width="8.875" style="606" customWidth="1"/>
    <col min="15124" max="15124" width="7.75" style="606" customWidth="1"/>
    <col min="15125" max="15125" width="8.25" style="606" customWidth="1"/>
    <col min="15126" max="15127" width="6.625" style="606" customWidth="1"/>
    <col min="15128" max="15128" width="7.625" style="606" customWidth="1"/>
    <col min="15129" max="15129" width="6.5" style="606" customWidth="1"/>
    <col min="15130" max="15132" width="7.625" style="606" customWidth="1"/>
    <col min="15133" max="15133" width="5.875" style="606" customWidth="1"/>
    <col min="15134" max="15134" width="6.125" style="606" customWidth="1"/>
    <col min="15135" max="15135" width="6.875" style="606" customWidth="1"/>
    <col min="15136" max="15136" width="7.625" style="606" customWidth="1"/>
    <col min="15137" max="15137" width="6.625" style="606" customWidth="1"/>
    <col min="15138" max="15138" width="7.625" style="606" customWidth="1"/>
    <col min="15139" max="15139" width="7" style="606" customWidth="1"/>
    <col min="15140" max="15140" width="6.125" style="606" customWidth="1"/>
    <col min="15141" max="15141" width="7.625" style="606" customWidth="1"/>
    <col min="15142" max="15142" width="7.25" style="606" customWidth="1"/>
    <col min="15143" max="15143" width="7.375" style="606" customWidth="1"/>
    <col min="15144" max="15144" width="8.75" style="606" customWidth="1"/>
    <col min="15145" max="15145" width="7" style="606" customWidth="1"/>
    <col min="15146" max="15360" width="9" style="606"/>
    <col min="15361" max="15365" width="10.625" style="606" customWidth="1"/>
    <col min="15366" max="15366" width="15.625" style="606" customWidth="1"/>
    <col min="15367" max="15367" width="10" style="606" customWidth="1"/>
    <col min="15368" max="15368" width="13.875" style="606" customWidth="1"/>
    <col min="15369" max="15370" width="15.625" style="606" customWidth="1"/>
    <col min="15371" max="15371" width="12.75" style="606" customWidth="1"/>
    <col min="15372" max="15376" width="15.625" style="606" customWidth="1"/>
    <col min="15377" max="15377" width="9" style="606" customWidth="1"/>
    <col min="15378" max="15378" width="2.375" style="606" customWidth="1"/>
    <col min="15379" max="15379" width="8.875" style="606" customWidth="1"/>
    <col min="15380" max="15380" width="7.75" style="606" customWidth="1"/>
    <col min="15381" max="15381" width="8.25" style="606" customWidth="1"/>
    <col min="15382" max="15383" width="6.625" style="606" customWidth="1"/>
    <col min="15384" max="15384" width="7.625" style="606" customWidth="1"/>
    <col min="15385" max="15385" width="6.5" style="606" customWidth="1"/>
    <col min="15386" max="15388" width="7.625" style="606" customWidth="1"/>
    <col min="15389" max="15389" width="5.875" style="606" customWidth="1"/>
    <col min="15390" max="15390" width="6.125" style="606" customWidth="1"/>
    <col min="15391" max="15391" width="6.875" style="606" customWidth="1"/>
    <col min="15392" max="15392" width="7.625" style="606" customWidth="1"/>
    <col min="15393" max="15393" width="6.625" style="606" customWidth="1"/>
    <col min="15394" max="15394" width="7.625" style="606" customWidth="1"/>
    <col min="15395" max="15395" width="7" style="606" customWidth="1"/>
    <col min="15396" max="15396" width="6.125" style="606" customWidth="1"/>
    <col min="15397" max="15397" width="7.625" style="606" customWidth="1"/>
    <col min="15398" max="15398" width="7.25" style="606" customWidth="1"/>
    <col min="15399" max="15399" width="7.375" style="606" customWidth="1"/>
    <col min="15400" max="15400" width="8.75" style="606" customWidth="1"/>
    <col min="15401" max="15401" width="7" style="606" customWidth="1"/>
    <col min="15402" max="15616" width="9" style="606"/>
    <col min="15617" max="15621" width="10.625" style="606" customWidth="1"/>
    <col min="15622" max="15622" width="15.625" style="606" customWidth="1"/>
    <col min="15623" max="15623" width="10" style="606" customWidth="1"/>
    <col min="15624" max="15624" width="13.875" style="606" customWidth="1"/>
    <col min="15625" max="15626" width="15.625" style="606" customWidth="1"/>
    <col min="15627" max="15627" width="12.75" style="606" customWidth="1"/>
    <col min="15628" max="15632" width="15.625" style="606" customWidth="1"/>
    <col min="15633" max="15633" width="9" style="606" customWidth="1"/>
    <col min="15634" max="15634" width="2.375" style="606" customWidth="1"/>
    <col min="15635" max="15635" width="8.875" style="606" customWidth="1"/>
    <col min="15636" max="15636" width="7.75" style="606" customWidth="1"/>
    <col min="15637" max="15637" width="8.25" style="606" customWidth="1"/>
    <col min="15638" max="15639" width="6.625" style="606" customWidth="1"/>
    <col min="15640" max="15640" width="7.625" style="606" customWidth="1"/>
    <col min="15641" max="15641" width="6.5" style="606" customWidth="1"/>
    <col min="15642" max="15644" width="7.625" style="606" customWidth="1"/>
    <col min="15645" max="15645" width="5.875" style="606" customWidth="1"/>
    <col min="15646" max="15646" width="6.125" style="606" customWidth="1"/>
    <col min="15647" max="15647" width="6.875" style="606" customWidth="1"/>
    <col min="15648" max="15648" width="7.625" style="606" customWidth="1"/>
    <col min="15649" max="15649" width="6.625" style="606" customWidth="1"/>
    <col min="15650" max="15650" width="7.625" style="606" customWidth="1"/>
    <col min="15651" max="15651" width="7" style="606" customWidth="1"/>
    <col min="15652" max="15652" width="6.125" style="606" customWidth="1"/>
    <col min="15653" max="15653" width="7.625" style="606" customWidth="1"/>
    <col min="15654" max="15654" width="7.25" style="606" customWidth="1"/>
    <col min="15655" max="15655" width="7.375" style="606" customWidth="1"/>
    <col min="15656" max="15656" width="8.75" style="606" customWidth="1"/>
    <col min="15657" max="15657" width="7" style="606" customWidth="1"/>
    <col min="15658" max="15872" width="9" style="606"/>
    <col min="15873" max="15877" width="10.625" style="606" customWidth="1"/>
    <col min="15878" max="15878" width="15.625" style="606" customWidth="1"/>
    <col min="15879" max="15879" width="10" style="606" customWidth="1"/>
    <col min="15880" max="15880" width="13.875" style="606" customWidth="1"/>
    <col min="15881" max="15882" width="15.625" style="606" customWidth="1"/>
    <col min="15883" max="15883" width="12.75" style="606" customWidth="1"/>
    <col min="15884" max="15888" width="15.625" style="606" customWidth="1"/>
    <col min="15889" max="15889" width="9" style="606" customWidth="1"/>
    <col min="15890" max="15890" width="2.375" style="606" customWidth="1"/>
    <col min="15891" max="15891" width="8.875" style="606" customWidth="1"/>
    <col min="15892" max="15892" width="7.75" style="606" customWidth="1"/>
    <col min="15893" max="15893" width="8.25" style="606" customWidth="1"/>
    <col min="15894" max="15895" width="6.625" style="606" customWidth="1"/>
    <col min="15896" max="15896" width="7.625" style="606" customWidth="1"/>
    <col min="15897" max="15897" width="6.5" style="606" customWidth="1"/>
    <col min="15898" max="15900" width="7.625" style="606" customWidth="1"/>
    <col min="15901" max="15901" width="5.875" style="606" customWidth="1"/>
    <col min="15902" max="15902" width="6.125" style="606" customWidth="1"/>
    <col min="15903" max="15903" width="6.875" style="606" customWidth="1"/>
    <col min="15904" max="15904" width="7.625" style="606" customWidth="1"/>
    <col min="15905" max="15905" width="6.625" style="606" customWidth="1"/>
    <col min="15906" max="15906" width="7.625" style="606" customWidth="1"/>
    <col min="15907" max="15907" width="7" style="606" customWidth="1"/>
    <col min="15908" max="15908" width="6.125" style="606" customWidth="1"/>
    <col min="15909" max="15909" width="7.625" style="606" customWidth="1"/>
    <col min="15910" max="15910" width="7.25" style="606" customWidth="1"/>
    <col min="15911" max="15911" width="7.375" style="606" customWidth="1"/>
    <col min="15912" max="15912" width="8.75" style="606" customWidth="1"/>
    <col min="15913" max="15913" width="7" style="606" customWidth="1"/>
    <col min="15914" max="16128" width="9" style="606"/>
    <col min="16129" max="16133" width="10.625" style="606" customWidth="1"/>
    <col min="16134" max="16134" width="15.625" style="606" customWidth="1"/>
    <col min="16135" max="16135" width="10" style="606" customWidth="1"/>
    <col min="16136" max="16136" width="13.875" style="606" customWidth="1"/>
    <col min="16137" max="16138" width="15.625" style="606" customWidth="1"/>
    <col min="16139" max="16139" width="12.75" style="606" customWidth="1"/>
    <col min="16140" max="16144" width="15.625" style="606" customWidth="1"/>
    <col min="16145" max="16145" width="9" style="606" customWidth="1"/>
    <col min="16146" max="16146" width="2.375" style="606" customWidth="1"/>
    <col min="16147" max="16147" width="8.875" style="606" customWidth="1"/>
    <col min="16148" max="16148" width="7.75" style="606" customWidth="1"/>
    <col min="16149" max="16149" width="8.25" style="606" customWidth="1"/>
    <col min="16150" max="16151" width="6.625" style="606" customWidth="1"/>
    <col min="16152" max="16152" width="7.625" style="606" customWidth="1"/>
    <col min="16153" max="16153" width="6.5" style="606" customWidth="1"/>
    <col min="16154" max="16156" width="7.625" style="606" customWidth="1"/>
    <col min="16157" max="16157" width="5.875" style="606" customWidth="1"/>
    <col min="16158" max="16158" width="6.125" style="606" customWidth="1"/>
    <col min="16159" max="16159" width="6.875" style="606" customWidth="1"/>
    <col min="16160" max="16160" width="7.625" style="606" customWidth="1"/>
    <col min="16161" max="16161" width="6.625" style="606" customWidth="1"/>
    <col min="16162" max="16162" width="7.625" style="606" customWidth="1"/>
    <col min="16163" max="16163" width="7" style="606" customWidth="1"/>
    <col min="16164" max="16164" width="6.125" style="606" customWidth="1"/>
    <col min="16165" max="16165" width="7.625" style="606" customWidth="1"/>
    <col min="16166" max="16166" width="7.25" style="606" customWidth="1"/>
    <col min="16167" max="16167" width="7.375" style="606" customWidth="1"/>
    <col min="16168" max="16168" width="8.75" style="606" customWidth="1"/>
    <col min="16169" max="16169" width="7" style="606" customWidth="1"/>
    <col min="16170" max="16384" width="9" style="606"/>
  </cols>
  <sheetData>
    <row r="1" spans="1:41" ht="31.5" customHeight="1">
      <c r="A1" s="816" t="str">
        <f>HYPERLINK("#目录!A1","返回目录")</f>
        <v>返回目录</v>
      </c>
      <c r="C1" s="602"/>
      <c r="D1" s="602"/>
      <c r="E1" s="602"/>
      <c r="F1" s="602"/>
      <c r="H1" s="604"/>
      <c r="I1" s="604"/>
      <c r="J1" s="604"/>
      <c r="K1" s="604"/>
      <c r="L1" s="605"/>
      <c r="M1" s="605"/>
      <c r="N1" s="605"/>
      <c r="O1" s="605"/>
      <c r="P1" s="829"/>
      <c r="Q1" s="1015" t="s">
        <v>3496</v>
      </c>
      <c r="R1" s="1015"/>
      <c r="S1" s="1015"/>
      <c r="T1" s="1015"/>
      <c r="U1" s="1015"/>
      <c r="V1" s="1015"/>
      <c r="W1" s="1015"/>
      <c r="X1" s="1015"/>
      <c r="Y1" s="1015"/>
      <c r="Z1" s="1015"/>
      <c r="AA1" s="1015"/>
      <c r="AB1" s="1015"/>
      <c r="AC1" s="1015"/>
      <c r="AD1" s="1015"/>
      <c r="AE1" s="1015"/>
      <c r="AF1" s="1015"/>
      <c r="AG1" s="1015"/>
      <c r="AH1" s="1015"/>
      <c r="AI1" s="1015"/>
      <c r="AJ1" s="1015"/>
      <c r="AK1" s="1015"/>
      <c r="AL1" s="1015"/>
      <c r="AM1" s="1015"/>
      <c r="AN1" s="1015"/>
      <c r="AO1" s="1015"/>
    </row>
    <row r="2" spans="1:41" ht="24" customHeight="1" thickBot="1">
      <c r="C2" s="602"/>
      <c r="D2" s="607"/>
      <c r="E2" s="607"/>
      <c r="F2" s="607"/>
      <c r="G2" s="604"/>
      <c r="H2" s="604"/>
      <c r="I2" s="604"/>
      <c r="J2" s="604"/>
      <c r="K2" s="604"/>
      <c r="Q2" s="1021" t="s">
        <v>3689</v>
      </c>
      <c r="R2" s="1021"/>
      <c r="S2" s="1021"/>
      <c r="T2" s="1021"/>
      <c r="U2" s="1021"/>
      <c r="V2" s="1021"/>
      <c r="W2" s="1021"/>
      <c r="X2" s="1021"/>
      <c r="Y2" s="1021"/>
      <c r="Z2" s="1021"/>
      <c r="AA2" s="609"/>
      <c r="AB2" s="610"/>
      <c r="AC2" s="611"/>
      <c r="AD2" s="611"/>
      <c r="AE2" s="611"/>
      <c r="AF2" s="611"/>
      <c r="AG2" s="611"/>
      <c r="AH2" s="611"/>
      <c r="AI2" s="611"/>
      <c r="AJ2" s="611"/>
      <c r="AK2" s="611"/>
      <c r="AL2" s="612"/>
      <c r="AM2" s="611"/>
      <c r="AN2" s="613"/>
      <c r="AO2" s="614"/>
    </row>
    <row r="3" spans="1:41" ht="15.75" customHeight="1">
      <c r="C3" s="602"/>
      <c r="D3" s="607"/>
      <c r="E3" s="607"/>
      <c r="F3" s="607"/>
      <c r="G3" s="604"/>
      <c r="H3" s="604"/>
      <c r="I3" s="604"/>
      <c r="J3" s="604"/>
      <c r="K3" s="604"/>
      <c r="Q3" s="1022" t="s">
        <v>3498</v>
      </c>
      <c r="R3" s="1023"/>
      <c r="S3" s="1024"/>
      <c r="T3" s="1028" t="s">
        <v>3499</v>
      </c>
      <c r="U3" s="1028" t="s">
        <v>3500</v>
      </c>
      <c r="V3" s="1030" t="s">
        <v>3690</v>
      </c>
      <c r="W3" s="1031"/>
      <c r="X3" s="1032"/>
      <c r="Y3" s="1032"/>
      <c r="Z3" s="1032"/>
      <c r="AA3" s="1032"/>
      <c r="AB3" s="1032"/>
      <c r="AC3" s="1032"/>
      <c r="AD3" s="1032"/>
      <c r="AE3" s="1032"/>
      <c r="AF3" s="1032"/>
      <c r="AG3" s="1032"/>
      <c r="AH3" s="1032"/>
      <c r="AI3" s="1032"/>
      <c r="AJ3" s="1032"/>
      <c r="AK3" s="1032"/>
      <c r="AL3" s="1032"/>
      <c r="AM3" s="1032"/>
      <c r="AN3" s="1032"/>
      <c r="AO3" s="1033"/>
    </row>
    <row r="4" spans="1:41" ht="60">
      <c r="C4" s="602"/>
      <c r="D4" s="607"/>
      <c r="E4" s="607"/>
      <c r="F4" s="607"/>
      <c r="G4" s="604"/>
      <c r="H4" s="604"/>
      <c r="I4" s="604"/>
      <c r="J4" s="604"/>
      <c r="K4" s="604"/>
      <c r="Q4" s="1025"/>
      <c r="R4" s="1026"/>
      <c r="S4" s="1027"/>
      <c r="T4" s="1029"/>
      <c r="U4" s="1029"/>
      <c r="V4" s="615" t="s">
        <v>3502</v>
      </c>
      <c r="W4" s="615" t="s">
        <v>3503</v>
      </c>
      <c r="X4" s="616" t="s">
        <v>3691</v>
      </c>
      <c r="Y4" s="617" t="s">
        <v>3504</v>
      </c>
      <c r="Z4" s="616" t="s">
        <v>3692</v>
      </c>
      <c r="AA4" s="616" t="s">
        <v>3693</v>
      </c>
      <c r="AB4" s="616" t="s">
        <v>3694</v>
      </c>
      <c r="AC4" s="618" t="s">
        <v>3505</v>
      </c>
      <c r="AD4" s="618" t="s">
        <v>3506</v>
      </c>
      <c r="AE4" s="618" t="s">
        <v>3507</v>
      </c>
      <c r="AF4" s="618" t="s">
        <v>3695</v>
      </c>
      <c r="AG4" s="618" t="s">
        <v>3696</v>
      </c>
      <c r="AH4" s="618" t="s">
        <v>3508</v>
      </c>
      <c r="AI4" s="618" t="s">
        <v>3697</v>
      </c>
      <c r="AJ4" s="618" t="s">
        <v>3698</v>
      </c>
      <c r="AK4" s="618" t="s">
        <v>3509</v>
      </c>
      <c r="AL4" s="618" t="s">
        <v>3699</v>
      </c>
      <c r="AM4" s="618" t="s">
        <v>3510</v>
      </c>
      <c r="AN4" s="618" t="s">
        <v>3511</v>
      </c>
      <c r="AO4" s="619" t="s">
        <v>3512</v>
      </c>
    </row>
    <row r="5" spans="1:41" ht="20.100000000000001" customHeight="1">
      <c r="C5" s="620" t="s">
        <v>3525</v>
      </c>
      <c r="D5" s="620" t="s">
        <v>3526</v>
      </c>
      <c r="E5" s="620" t="s">
        <v>3476</v>
      </c>
      <c r="F5" s="620" t="s">
        <v>3748</v>
      </c>
      <c r="G5" s="621" t="s">
        <v>3749</v>
      </c>
      <c r="H5" s="621" t="s">
        <v>3750</v>
      </c>
      <c r="I5" s="621" t="s">
        <v>3751</v>
      </c>
      <c r="J5" s="621" t="s">
        <v>3752</v>
      </c>
      <c r="K5" s="621" t="s">
        <v>3753</v>
      </c>
      <c r="L5" s="621" t="s">
        <v>3754</v>
      </c>
      <c r="M5" s="621" t="s">
        <v>3755</v>
      </c>
      <c r="N5" s="621" t="s">
        <v>3756</v>
      </c>
      <c r="O5" s="621" t="s">
        <v>3757</v>
      </c>
      <c r="P5" s="621" t="s">
        <v>3758</v>
      </c>
      <c r="Q5" s="623"/>
      <c r="R5" s="624"/>
      <c r="S5" s="625"/>
      <c r="T5" s="1016" t="s">
        <v>3513</v>
      </c>
      <c r="U5" s="1017"/>
      <c r="V5" s="1017"/>
      <c r="W5" s="1018"/>
      <c r="X5" s="626"/>
      <c r="Y5" s="627"/>
      <c r="Z5" s="626"/>
      <c r="AA5" s="626"/>
      <c r="AB5" s="626"/>
      <c r="AC5" s="628"/>
      <c r="AD5" s="628"/>
      <c r="AE5" s="628"/>
      <c r="AF5" s="628"/>
      <c r="AG5" s="628"/>
      <c r="AH5" s="628"/>
      <c r="AI5" s="628"/>
      <c r="AJ5" s="628"/>
      <c r="AK5" s="628"/>
      <c r="AL5" s="629"/>
      <c r="AM5" s="628"/>
      <c r="AN5" s="628"/>
      <c r="AO5" s="630"/>
    </row>
    <row r="6" spans="1:41" ht="20.100000000000001" customHeight="1">
      <c r="C6" s="620"/>
      <c r="D6" s="620"/>
      <c r="E6" s="620"/>
      <c r="F6" s="621" t="s">
        <v>3700</v>
      </c>
      <c r="G6" s="621" t="s">
        <v>3701</v>
      </c>
      <c r="H6" s="621" t="s">
        <v>3702</v>
      </c>
      <c r="I6" s="621" t="s">
        <v>3703</v>
      </c>
      <c r="J6" s="621" t="s">
        <v>3704</v>
      </c>
      <c r="K6" s="621" t="s">
        <v>3705</v>
      </c>
      <c r="L6" s="621" t="s">
        <v>3706</v>
      </c>
      <c r="M6" s="621" t="s">
        <v>3707</v>
      </c>
      <c r="N6" s="621" t="s">
        <v>3708</v>
      </c>
      <c r="O6" s="621" t="s">
        <v>3709</v>
      </c>
      <c r="P6" s="621" t="s">
        <v>3710</v>
      </c>
      <c r="Q6" s="631"/>
      <c r="R6" s="632"/>
      <c r="S6" s="633"/>
      <c r="T6" s="634" t="s">
        <v>3711</v>
      </c>
      <c r="U6" s="635"/>
      <c r="V6" s="635"/>
      <c r="W6" s="636"/>
      <c r="X6" s="627"/>
      <c r="Y6" s="627"/>
      <c r="Z6" s="627"/>
      <c r="AA6" s="627"/>
      <c r="AB6" s="627"/>
      <c r="AC6" s="627"/>
      <c r="AD6" s="627"/>
      <c r="AE6" s="627"/>
      <c r="AF6" s="627"/>
      <c r="AG6" s="627"/>
      <c r="AH6" s="627"/>
      <c r="AI6" s="627"/>
      <c r="AJ6" s="627"/>
      <c r="AK6" s="627"/>
      <c r="AL6" s="627"/>
      <c r="AM6" s="627"/>
      <c r="AN6" s="627"/>
      <c r="AO6" s="630"/>
    </row>
    <row r="7" spans="1:41" ht="20.100000000000001" customHeight="1">
      <c r="C7" s="620"/>
      <c r="D7" s="620"/>
      <c r="E7" s="620"/>
      <c r="F7" s="620">
        <v>0.5</v>
      </c>
      <c r="G7" s="621">
        <v>0.3</v>
      </c>
      <c r="H7" s="621">
        <v>3.23</v>
      </c>
      <c r="I7" s="621">
        <v>0</v>
      </c>
      <c r="J7" s="621">
        <v>2</v>
      </c>
      <c r="K7" s="621">
        <v>10.35</v>
      </c>
      <c r="L7" s="621">
        <v>250</v>
      </c>
      <c r="M7" s="621">
        <v>31490</v>
      </c>
      <c r="N7" s="621">
        <v>31560</v>
      </c>
      <c r="O7" s="621">
        <v>1</v>
      </c>
      <c r="P7" s="621">
        <v>5</v>
      </c>
      <c r="Q7" s="637">
        <f>M7</f>
        <v>31490</v>
      </c>
      <c r="R7" s="638" t="s">
        <v>3712</v>
      </c>
      <c r="S7" s="639">
        <f>N7</f>
        <v>31560</v>
      </c>
      <c r="T7" s="640"/>
      <c r="U7" s="641" t="str">
        <f>"H="&amp;P7</f>
        <v>H=5</v>
      </c>
      <c r="V7" s="642">
        <f>IF($O7=1,$S7-$Q7,IF($O7=2,""))</f>
        <v>70</v>
      </c>
      <c r="W7" s="642">
        <v>0</v>
      </c>
      <c r="X7" s="643" t="str">
        <f>IF($P7=1,($V7+$W7)*0.881,IF($P7=2,($V7+$W7)*2.198,""))</f>
        <v/>
      </c>
      <c r="Y7" s="627"/>
      <c r="Z7" s="644">
        <f>($V7+$W7)*(K7+0.25*I7)</f>
        <v>724.5</v>
      </c>
      <c r="AA7" s="644">
        <f>($V7+$W7)*(0.3+(($P7+(($P7-$F7)*0.25+$G7)*0.1)-$H7)*0.05)*0.3</f>
        <v>8.3081250000000004</v>
      </c>
      <c r="AB7" s="627"/>
      <c r="AC7" s="629">
        <v>737</v>
      </c>
      <c r="AD7" s="629">
        <v>491</v>
      </c>
      <c r="AE7" s="629">
        <f>(AC7+AD7-Z7)*0.33</f>
        <v>166.155</v>
      </c>
      <c r="AF7" s="629">
        <f>(AD7+AC7-Z7)*0.67</f>
        <v>337.34500000000003</v>
      </c>
      <c r="AG7" s="627"/>
      <c r="AH7" s="629">
        <f>($V7+$W7)*1</f>
        <v>70</v>
      </c>
      <c r="AI7" s="629">
        <f>INT(($V7+$W7)/4+1)*(INT(H7/4)+1)*J7</f>
        <v>36</v>
      </c>
      <c r="AJ7" s="629">
        <f>(INT($V7+$W7)/10+1)*(J7+P7*(1+0.25^2)^0.5*2)</f>
        <v>98.462112512353215</v>
      </c>
      <c r="AK7" s="627"/>
      <c r="AL7" s="629">
        <f>($V7+$W7)*(0.3+(($P7+(($P7-$F7)*0.25+$G7)*0.1)-$H7)*0.05)</f>
        <v>27.693750000000001</v>
      </c>
      <c r="AM7" s="627"/>
      <c r="AN7" s="627"/>
      <c r="AO7" s="630"/>
    </row>
    <row r="8" spans="1:41" ht="20.100000000000001" customHeight="1">
      <c r="C8" s="620"/>
      <c r="D8" s="620"/>
      <c r="E8" s="620"/>
      <c r="F8" s="620"/>
      <c r="G8" s="621"/>
      <c r="H8" s="621"/>
      <c r="I8" s="621"/>
      <c r="J8" s="621"/>
      <c r="K8" s="621"/>
      <c r="L8" s="622"/>
      <c r="M8" s="622"/>
      <c r="N8" s="622"/>
      <c r="O8" s="622"/>
      <c r="P8" s="622"/>
      <c r="Q8" s="637"/>
      <c r="R8" s="638"/>
      <c r="S8" s="639"/>
      <c r="T8" s="640"/>
      <c r="U8" s="641"/>
      <c r="V8" s="642"/>
      <c r="W8" s="642"/>
      <c r="X8" s="643"/>
      <c r="Y8" s="627"/>
      <c r="Z8" s="644"/>
      <c r="AA8" s="644"/>
      <c r="AB8" s="627"/>
      <c r="AC8" s="627"/>
      <c r="AD8" s="627"/>
      <c r="AE8" s="629"/>
      <c r="AF8" s="629"/>
      <c r="AG8" s="627"/>
      <c r="AH8" s="629"/>
      <c r="AI8" s="629"/>
      <c r="AJ8" s="629"/>
      <c r="AK8" s="627"/>
      <c r="AL8" s="629"/>
      <c r="AM8" s="627"/>
      <c r="AN8" s="627"/>
      <c r="AO8" s="630"/>
    </row>
    <row r="9" spans="1:41" ht="20.100000000000001" customHeight="1">
      <c r="C9" s="620"/>
      <c r="D9" s="620"/>
      <c r="E9" s="620"/>
      <c r="F9" s="620"/>
      <c r="G9" s="621"/>
      <c r="H9" s="621"/>
      <c r="I9" s="621"/>
      <c r="J9" s="621"/>
      <c r="K9" s="621"/>
      <c r="L9" s="622"/>
      <c r="M9" s="622"/>
      <c r="N9" s="622"/>
      <c r="O9" s="622"/>
      <c r="P9" s="622"/>
      <c r="Q9" s="1019" t="s">
        <v>3713</v>
      </c>
      <c r="R9" s="1020"/>
      <c r="S9" s="1020"/>
      <c r="T9" s="640"/>
      <c r="U9" s="641"/>
      <c r="V9" s="642">
        <f>V7</f>
        <v>70</v>
      </c>
      <c r="W9" s="642"/>
      <c r="X9" s="643" t="str">
        <f>IF($P9=1,($V9+$W9)*0.881,IF($P9=2,($V9+$W9)*2.198,""))</f>
        <v/>
      </c>
      <c r="Y9" s="627"/>
      <c r="Z9" s="644">
        <f>Z7</f>
        <v>724.5</v>
      </c>
      <c r="AA9" s="644">
        <f t="shared" ref="AA9:AL9" si="0">AA7</f>
        <v>8.3081250000000004</v>
      </c>
      <c r="AB9" s="627">
        <f t="shared" si="0"/>
        <v>0</v>
      </c>
      <c r="AC9" s="629">
        <f t="shared" si="0"/>
        <v>737</v>
      </c>
      <c r="AD9" s="629">
        <f t="shared" si="0"/>
        <v>491</v>
      </c>
      <c r="AE9" s="629">
        <f t="shared" si="0"/>
        <v>166.155</v>
      </c>
      <c r="AF9" s="629">
        <f t="shared" si="0"/>
        <v>337.34500000000003</v>
      </c>
      <c r="AG9" s="627">
        <f t="shared" si="0"/>
        <v>0</v>
      </c>
      <c r="AH9" s="629">
        <f t="shared" si="0"/>
        <v>70</v>
      </c>
      <c r="AI9" s="629">
        <f t="shared" si="0"/>
        <v>36</v>
      </c>
      <c r="AJ9" s="629">
        <f t="shared" si="0"/>
        <v>98.462112512353215</v>
      </c>
      <c r="AK9" s="627">
        <f t="shared" si="0"/>
        <v>0</v>
      </c>
      <c r="AL9" s="629">
        <f t="shared" si="0"/>
        <v>27.693750000000001</v>
      </c>
      <c r="AM9" s="627"/>
      <c r="AN9" s="627"/>
      <c r="AO9" s="630"/>
    </row>
    <row r="10" spans="1:41" ht="20.100000000000001" customHeight="1">
      <c r="C10" s="620"/>
      <c r="D10" s="620"/>
      <c r="E10" s="620"/>
      <c r="F10" s="620"/>
      <c r="G10" s="621"/>
      <c r="H10" s="621"/>
      <c r="I10" s="621"/>
      <c r="J10" s="621"/>
      <c r="K10" s="621"/>
      <c r="L10" s="622"/>
      <c r="M10" s="622"/>
      <c r="N10" s="622"/>
      <c r="O10" s="622"/>
      <c r="P10" s="622"/>
      <c r="Q10" s="631"/>
      <c r="R10" s="632"/>
      <c r="S10" s="633"/>
      <c r="T10" s="634" t="s">
        <v>3714</v>
      </c>
      <c r="U10" s="635"/>
      <c r="V10" s="635"/>
      <c r="W10" s="636"/>
      <c r="X10" s="627"/>
      <c r="Y10" s="627"/>
      <c r="Z10" s="645"/>
      <c r="AA10" s="627"/>
      <c r="AB10" s="627"/>
      <c r="AC10" s="627"/>
      <c r="AD10" s="627"/>
      <c r="AE10" s="627"/>
      <c r="AF10" s="627"/>
      <c r="AG10" s="627"/>
      <c r="AH10" s="627"/>
      <c r="AI10" s="627"/>
      <c r="AJ10" s="627"/>
      <c r="AK10" s="627"/>
      <c r="AL10" s="627"/>
      <c r="AM10" s="627"/>
      <c r="AN10" s="627"/>
      <c r="AO10" s="630"/>
    </row>
    <row r="11" spans="1:41" ht="20.100000000000001" customHeight="1">
      <c r="C11" s="620"/>
      <c r="D11" s="620"/>
      <c r="E11" s="620"/>
      <c r="F11" s="620"/>
      <c r="G11" s="621"/>
      <c r="H11" s="621"/>
      <c r="I11" s="621"/>
      <c r="J11" s="621"/>
      <c r="K11" s="621"/>
      <c r="L11" s="622"/>
      <c r="M11" s="622"/>
      <c r="N11" s="622"/>
      <c r="O11" s="622"/>
      <c r="P11" s="622">
        <v>32255</v>
      </c>
      <c r="Q11" s="637">
        <f>P11-15-5.5/2</f>
        <v>32237.25</v>
      </c>
      <c r="R11" s="638" t="s">
        <v>3712</v>
      </c>
      <c r="S11" s="639">
        <f>P11+15+5.5/2</f>
        <v>32272.75</v>
      </c>
      <c r="T11" s="626"/>
      <c r="U11" s="626"/>
      <c r="V11" s="646">
        <f>S11-Q11</f>
        <v>35.5</v>
      </c>
      <c r="W11" s="646">
        <f>S11-Q11</f>
        <v>35.5</v>
      </c>
      <c r="X11" s="627"/>
      <c r="Y11" s="647"/>
      <c r="Z11" s="627">
        <f>4.044*W11+8.69*V11+5.805*V11+5.805*V11</f>
        <v>864.21199999999999</v>
      </c>
      <c r="AA11" s="627"/>
      <c r="AB11" s="627"/>
      <c r="AC11" s="627"/>
      <c r="AD11" s="627"/>
      <c r="AE11" s="627"/>
      <c r="AF11" s="627"/>
      <c r="AG11" s="627"/>
      <c r="AH11" s="627"/>
      <c r="AI11" s="627"/>
      <c r="AJ11" s="627"/>
      <c r="AK11" s="627"/>
      <c r="AL11" s="627"/>
      <c r="AM11" s="627"/>
      <c r="AN11" s="627"/>
      <c r="AO11" s="630"/>
    </row>
    <row r="12" spans="1:41" ht="20.100000000000001" customHeight="1">
      <c r="C12" s="620"/>
      <c r="D12" s="620"/>
      <c r="E12" s="620"/>
      <c r="F12" s="620"/>
      <c r="G12" s="621"/>
      <c r="H12" s="621"/>
      <c r="I12" s="621"/>
      <c r="J12" s="621"/>
      <c r="K12" s="621"/>
      <c r="L12" s="622"/>
      <c r="M12" s="622"/>
      <c r="N12" s="622"/>
      <c r="O12" s="622"/>
      <c r="P12" s="622">
        <v>33966</v>
      </c>
      <c r="Q12" s="637">
        <f>P12-15-3.5/2</f>
        <v>33949.25</v>
      </c>
      <c r="R12" s="638" t="s">
        <v>3712</v>
      </c>
      <c r="S12" s="639">
        <f>P12+15+3.5/2</f>
        <v>33982.75</v>
      </c>
      <c r="T12" s="626"/>
      <c r="U12" s="626"/>
      <c r="V12" s="646">
        <f>S12-Q12</f>
        <v>33.5</v>
      </c>
      <c r="W12" s="646">
        <f>S12-Q12</f>
        <v>33.5</v>
      </c>
      <c r="X12" s="627"/>
      <c r="Y12" s="647"/>
      <c r="Z12" s="627">
        <f>8.69*W12+8.69*V12+7.781*V12+7.319*V12</f>
        <v>1088.08</v>
      </c>
      <c r="AA12" s="627"/>
      <c r="AB12" s="627"/>
      <c r="AC12" s="627"/>
      <c r="AD12" s="627"/>
      <c r="AE12" s="627"/>
      <c r="AF12" s="627"/>
      <c r="AG12" s="627"/>
      <c r="AH12" s="627"/>
      <c r="AI12" s="627"/>
      <c r="AJ12" s="627"/>
      <c r="AK12" s="627"/>
      <c r="AL12" s="627"/>
      <c r="AM12" s="627"/>
      <c r="AN12" s="627"/>
      <c r="AO12" s="630"/>
    </row>
    <row r="13" spans="1:41" ht="20.100000000000001" customHeight="1">
      <c r="C13" s="620"/>
      <c r="D13" s="620"/>
      <c r="E13" s="620"/>
      <c r="F13" s="620"/>
      <c r="G13" s="621"/>
      <c r="H13" s="621"/>
      <c r="I13" s="621"/>
      <c r="J13" s="621"/>
      <c r="K13" s="621"/>
      <c r="L13" s="622"/>
      <c r="M13" s="622"/>
      <c r="N13" s="622"/>
      <c r="O13" s="622"/>
      <c r="P13" s="622"/>
      <c r="Q13" s="623"/>
      <c r="R13" s="624"/>
      <c r="S13" s="625"/>
      <c r="T13" s="626"/>
      <c r="U13" s="626"/>
      <c r="V13" s="646"/>
      <c r="W13" s="646"/>
      <c r="X13" s="627"/>
      <c r="Y13" s="627"/>
      <c r="Z13" s="627"/>
      <c r="AA13" s="627"/>
      <c r="AB13" s="627"/>
      <c r="AC13" s="627"/>
      <c r="AD13" s="627"/>
      <c r="AE13" s="627"/>
      <c r="AF13" s="627"/>
      <c r="AG13" s="627"/>
      <c r="AH13" s="627"/>
      <c r="AI13" s="627"/>
      <c r="AJ13" s="627"/>
      <c r="AK13" s="627"/>
      <c r="AL13" s="627"/>
      <c r="AM13" s="627"/>
      <c r="AN13" s="627"/>
      <c r="AO13" s="630"/>
    </row>
    <row r="14" spans="1:41" ht="20.100000000000001" customHeight="1">
      <c r="C14" s="620"/>
      <c r="D14" s="620"/>
      <c r="E14" s="620"/>
      <c r="F14" s="620"/>
      <c r="G14" s="621"/>
      <c r="H14" s="621"/>
      <c r="I14" s="621"/>
      <c r="J14" s="621"/>
      <c r="K14" s="621"/>
      <c r="L14" s="622"/>
      <c r="M14" s="622"/>
      <c r="N14" s="622"/>
      <c r="O14" s="622"/>
      <c r="P14" s="622"/>
      <c r="Q14" s="1019" t="s">
        <v>3715</v>
      </c>
      <c r="R14" s="1020"/>
      <c r="S14" s="1020"/>
      <c r="T14" s="640"/>
      <c r="U14" s="641"/>
      <c r="V14" s="646">
        <f>SUM(V11:V13)</f>
        <v>69</v>
      </c>
      <c r="W14" s="646">
        <f>SUM(W11:W13)</f>
        <v>69</v>
      </c>
      <c r="X14" s="627"/>
      <c r="Y14" s="647"/>
      <c r="Z14" s="627">
        <f>SUM(Z11:Z13)</f>
        <v>1952.2919999999999</v>
      </c>
      <c r="AA14" s="648"/>
      <c r="AB14" s="648"/>
      <c r="AC14" s="648"/>
      <c r="AD14" s="648"/>
      <c r="AE14" s="648"/>
      <c r="AF14" s="648"/>
      <c r="AG14" s="648"/>
      <c r="AH14" s="648"/>
      <c r="AI14" s="648"/>
      <c r="AJ14" s="648"/>
      <c r="AK14" s="648"/>
      <c r="AL14" s="647"/>
      <c r="AM14" s="627"/>
      <c r="AN14" s="649"/>
      <c r="AO14" s="630"/>
    </row>
    <row r="15" spans="1:41" ht="20.100000000000001" customHeight="1">
      <c r="C15" s="620"/>
      <c r="D15" s="620"/>
      <c r="E15" s="620"/>
      <c r="F15" s="620"/>
      <c r="G15" s="621"/>
      <c r="H15" s="621"/>
      <c r="I15" s="621"/>
      <c r="J15" s="621"/>
      <c r="K15" s="621"/>
      <c r="L15" s="622"/>
      <c r="M15" s="622"/>
      <c r="N15" s="622"/>
      <c r="O15" s="622"/>
      <c r="P15" s="622"/>
      <c r="Q15" s="637"/>
      <c r="R15" s="638"/>
      <c r="S15" s="639"/>
      <c r="T15" s="640"/>
      <c r="U15" s="641"/>
      <c r="V15" s="642"/>
      <c r="W15" s="642"/>
      <c r="X15" s="643"/>
      <c r="Y15" s="643"/>
      <c r="Z15" s="643"/>
      <c r="AA15" s="648"/>
      <c r="AB15" s="648"/>
      <c r="AC15" s="648"/>
      <c r="AD15" s="648"/>
      <c r="AE15" s="648"/>
      <c r="AF15" s="648"/>
      <c r="AG15" s="648"/>
      <c r="AH15" s="648"/>
      <c r="AI15" s="648"/>
      <c r="AJ15" s="648"/>
      <c r="AK15" s="648"/>
      <c r="AL15" s="647"/>
      <c r="AM15" s="627"/>
      <c r="AN15" s="649"/>
      <c r="AO15" s="630"/>
    </row>
    <row r="16" spans="1:41" ht="20.100000000000001" customHeight="1">
      <c r="C16" s="620"/>
      <c r="D16" s="620"/>
      <c r="E16" s="620"/>
      <c r="F16" s="620"/>
      <c r="G16" s="621"/>
      <c r="H16" s="621"/>
      <c r="I16" s="621"/>
      <c r="J16" s="621"/>
      <c r="K16" s="621"/>
      <c r="L16" s="622"/>
      <c r="M16" s="622"/>
      <c r="N16" s="622"/>
      <c r="O16" s="622"/>
      <c r="P16" s="622"/>
      <c r="Q16" s="637"/>
      <c r="R16" s="638"/>
      <c r="S16" s="639"/>
      <c r="T16" s="640"/>
      <c r="U16" s="641"/>
      <c r="V16" s="642"/>
      <c r="W16" s="642"/>
      <c r="X16" s="643"/>
      <c r="Y16" s="643"/>
      <c r="Z16" s="643"/>
      <c r="AA16" s="648"/>
      <c r="AB16" s="648"/>
      <c r="AC16" s="648"/>
      <c r="AD16" s="648"/>
      <c r="AE16" s="648"/>
      <c r="AF16" s="648"/>
      <c r="AG16" s="648"/>
      <c r="AH16" s="648"/>
      <c r="AI16" s="648"/>
      <c r="AJ16" s="648"/>
      <c r="AK16" s="648"/>
      <c r="AL16" s="647"/>
      <c r="AM16" s="627"/>
      <c r="AN16" s="649"/>
      <c r="AO16" s="630"/>
    </row>
    <row r="17" spans="3:41" ht="20.100000000000001" customHeight="1">
      <c r="C17" s="620"/>
      <c r="D17" s="620"/>
      <c r="E17" s="620"/>
      <c r="F17" s="620"/>
      <c r="G17" s="621"/>
      <c r="H17" s="621"/>
      <c r="I17" s="621"/>
      <c r="J17" s="621"/>
      <c r="K17" s="621"/>
      <c r="L17" s="622"/>
      <c r="M17" s="622"/>
      <c r="N17" s="622"/>
      <c r="O17" s="622"/>
      <c r="P17" s="622"/>
      <c r="Q17" s="637"/>
      <c r="R17" s="638"/>
      <c r="S17" s="639"/>
      <c r="T17" s="640"/>
      <c r="U17" s="641"/>
      <c r="V17" s="642"/>
      <c r="W17" s="642"/>
      <c r="X17" s="643"/>
      <c r="Y17" s="643"/>
      <c r="Z17" s="643"/>
      <c r="AA17" s="648"/>
      <c r="AB17" s="648"/>
      <c r="AC17" s="648"/>
      <c r="AD17" s="648"/>
      <c r="AE17" s="648"/>
      <c r="AF17" s="648"/>
      <c r="AG17" s="648"/>
      <c r="AH17" s="648"/>
      <c r="AI17" s="648"/>
      <c r="AJ17" s="648"/>
      <c r="AK17" s="648"/>
      <c r="AL17" s="647"/>
      <c r="AM17" s="627"/>
      <c r="AN17" s="649"/>
      <c r="AO17" s="630"/>
    </row>
    <row r="18" spans="3:41" ht="20.100000000000001" customHeight="1">
      <c r="C18" s="620"/>
      <c r="D18" s="620"/>
      <c r="E18" s="620"/>
      <c r="F18" s="620"/>
      <c r="G18" s="621"/>
      <c r="H18" s="621"/>
      <c r="I18" s="621"/>
      <c r="J18" s="621"/>
      <c r="K18" s="621"/>
      <c r="L18" s="622"/>
      <c r="M18" s="622"/>
      <c r="N18" s="622"/>
      <c r="O18" s="622"/>
      <c r="P18" s="622"/>
      <c r="Q18" s="1019"/>
      <c r="R18" s="1020"/>
      <c r="S18" s="1020"/>
      <c r="T18" s="640"/>
      <c r="U18" s="650"/>
      <c r="V18" s="651"/>
      <c r="W18" s="651"/>
      <c r="X18" s="652"/>
      <c r="Y18" s="651"/>
      <c r="Z18" s="651"/>
      <c r="AA18" s="651"/>
      <c r="AB18" s="651"/>
      <c r="AC18" s="651"/>
      <c r="AD18" s="651"/>
      <c r="AE18" s="651"/>
      <c r="AF18" s="651"/>
      <c r="AG18" s="651"/>
      <c r="AH18" s="651"/>
      <c r="AI18" s="651"/>
      <c r="AJ18" s="651"/>
      <c r="AK18" s="651"/>
      <c r="AL18" s="651"/>
      <c r="AM18" s="651"/>
      <c r="AN18" s="651"/>
      <c r="AO18" s="653"/>
    </row>
    <row r="19" spans="3:41" ht="20.100000000000001" customHeight="1">
      <c r="C19" s="620"/>
      <c r="D19" s="620"/>
      <c r="E19" s="620"/>
      <c r="F19" s="620"/>
      <c r="G19" s="621"/>
      <c r="H19" s="621"/>
      <c r="I19" s="621"/>
      <c r="J19" s="621"/>
      <c r="K19" s="621"/>
      <c r="L19" s="622"/>
      <c r="M19" s="622"/>
      <c r="N19" s="622"/>
      <c r="O19" s="622"/>
      <c r="P19" s="622"/>
      <c r="Q19" s="654"/>
      <c r="R19" s="655"/>
      <c r="S19" s="656"/>
      <c r="T19" s="634"/>
      <c r="U19" s="650"/>
      <c r="V19" s="657"/>
      <c r="W19" s="651"/>
      <c r="X19" s="658"/>
      <c r="Y19" s="658"/>
      <c r="Z19" s="658"/>
      <c r="AA19" s="659"/>
      <c r="AB19" s="659"/>
      <c r="AC19" s="659"/>
      <c r="AD19" s="659"/>
      <c r="AE19" s="659"/>
      <c r="AF19" s="659"/>
      <c r="AG19" s="659"/>
      <c r="AH19" s="659"/>
      <c r="AI19" s="659"/>
      <c r="AJ19" s="659"/>
      <c r="AK19" s="659"/>
      <c r="AL19" s="659"/>
      <c r="AM19" s="659"/>
      <c r="AN19" s="659"/>
      <c r="AO19" s="660"/>
    </row>
    <row r="20" spans="3:41" ht="20.100000000000001" customHeight="1">
      <c r="C20" s="620"/>
      <c r="D20" s="620"/>
      <c r="E20" s="620"/>
      <c r="F20" s="620"/>
      <c r="G20" s="621"/>
      <c r="H20" s="661"/>
      <c r="I20" s="661"/>
      <c r="J20" s="661"/>
      <c r="K20" s="661"/>
      <c r="L20" s="662"/>
      <c r="M20" s="662"/>
      <c r="N20" s="662"/>
      <c r="O20" s="662"/>
      <c r="P20" s="662"/>
      <c r="Q20" s="637"/>
      <c r="R20" s="638"/>
      <c r="S20" s="639"/>
      <c r="T20" s="640"/>
      <c r="U20" s="641"/>
      <c r="V20" s="642"/>
      <c r="W20" s="642"/>
      <c r="X20" s="643"/>
      <c r="Y20" s="658"/>
      <c r="Z20" s="643"/>
      <c r="AA20" s="659"/>
      <c r="AB20" s="659"/>
      <c r="AC20" s="659"/>
      <c r="AD20" s="659"/>
      <c r="AE20" s="659"/>
      <c r="AF20" s="659"/>
      <c r="AG20" s="659"/>
      <c r="AH20" s="659"/>
      <c r="AI20" s="659"/>
      <c r="AJ20" s="659"/>
      <c r="AK20" s="659"/>
      <c r="AL20" s="659"/>
      <c r="AM20" s="659"/>
      <c r="AN20" s="659"/>
      <c r="AO20" s="660"/>
    </row>
    <row r="21" spans="3:41" ht="20.100000000000001" customHeight="1">
      <c r="C21" s="620"/>
      <c r="D21" s="620"/>
      <c r="E21" s="620"/>
      <c r="F21" s="620"/>
      <c r="G21" s="621"/>
      <c r="H21" s="661"/>
      <c r="I21" s="661"/>
      <c r="J21" s="661"/>
      <c r="K21" s="661"/>
      <c r="L21" s="662"/>
      <c r="M21" s="662"/>
      <c r="N21" s="662"/>
      <c r="O21" s="662"/>
      <c r="P21" s="662"/>
      <c r="Q21" s="637"/>
      <c r="R21" s="638"/>
      <c r="S21" s="639"/>
      <c r="T21" s="640"/>
      <c r="U21" s="641"/>
      <c r="V21" s="642"/>
      <c r="W21" s="642"/>
      <c r="X21" s="658"/>
      <c r="Y21" s="658"/>
      <c r="Z21" s="643"/>
      <c r="AA21" s="659"/>
      <c r="AB21" s="659"/>
      <c r="AC21" s="659"/>
      <c r="AD21" s="659"/>
      <c r="AE21" s="659"/>
      <c r="AF21" s="659"/>
      <c r="AG21" s="659"/>
      <c r="AH21" s="659"/>
      <c r="AI21" s="659"/>
      <c r="AJ21" s="659"/>
      <c r="AK21" s="659"/>
      <c r="AL21" s="659"/>
      <c r="AM21" s="659"/>
      <c r="AN21" s="659"/>
      <c r="AO21" s="660"/>
    </row>
    <row r="22" spans="3:41" ht="20.100000000000001" customHeight="1">
      <c r="C22" s="620"/>
      <c r="D22" s="620"/>
      <c r="E22" s="620"/>
      <c r="F22" s="620"/>
      <c r="G22" s="621"/>
      <c r="H22" s="661"/>
      <c r="I22" s="661"/>
      <c r="J22" s="661"/>
      <c r="K22" s="661"/>
      <c r="L22" s="662"/>
      <c r="M22" s="662"/>
      <c r="N22" s="662"/>
      <c r="O22" s="662"/>
      <c r="P22" s="662"/>
      <c r="Q22" s="637"/>
      <c r="R22" s="638"/>
      <c r="S22" s="639"/>
      <c r="T22" s="640"/>
      <c r="U22" s="641"/>
      <c r="V22" s="642"/>
      <c r="W22" s="642"/>
      <c r="X22" s="658"/>
      <c r="Y22" s="658"/>
      <c r="Z22" s="643"/>
      <c r="AA22" s="659"/>
      <c r="AB22" s="659"/>
      <c r="AC22" s="659"/>
      <c r="AD22" s="659"/>
      <c r="AE22" s="659"/>
      <c r="AF22" s="659"/>
      <c r="AG22" s="659"/>
      <c r="AH22" s="659"/>
      <c r="AI22" s="659"/>
      <c r="AJ22" s="659"/>
      <c r="AK22" s="659"/>
      <c r="AL22" s="659"/>
      <c r="AM22" s="659"/>
      <c r="AN22" s="659"/>
      <c r="AO22" s="660"/>
    </row>
    <row r="23" spans="3:41" ht="20.100000000000001" customHeight="1">
      <c r="C23" s="620"/>
      <c r="D23" s="620"/>
      <c r="E23" s="620"/>
      <c r="F23" s="620"/>
      <c r="G23" s="621"/>
      <c r="H23" s="621"/>
      <c r="I23" s="621"/>
      <c r="J23" s="621"/>
      <c r="K23" s="621"/>
      <c r="L23" s="622"/>
      <c r="M23" s="622"/>
      <c r="N23" s="622"/>
      <c r="O23" s="622"/>
      <c r="P23" s="622"/>
      <c r="Q23" s="654"/>
      <c r="R23" s="655"/>
      <c r="S23" s="656"/>
      <c r="T23" s="634"/>
      <c r="U23" s="650"/>
      <c r="V23" s="657"/>
      <c r="W23" s="651"/>
      <c r="X23" s="658"/>
      <c r="Y23" s="658"/>
      <c r="Z23" s="658"/>
      <c r="AA23" s="659"/>
      <c r="AB23" s="659"/>
      <c r="AC23" s="659"/>
      <c r="AD23" s="659"/>
      <c r="AE23" s="659"/>
      <c r="AF23" s="659"/>
      <c r="AG23" s="659"/>
      <c r="AH23" s="659"/>
      <c r="AI23" s="659"/>
      <c r="AJ23" s="659"/>
      <c r="AK23" s="659"/>
      <c r="AL23" s="659"/>
      <c r="AM23" s="659"/>
      <c r="AN23" s="659"/>
      <c r="AO23" s="660"/>
    </row>
    <row r="24" spans="3:41" ht="20.100000000000001" customHeight="1">
      <c r="C24" s="620"/>
      <c r="D24" s="620"/>
      <c r="E24" s="620"/>
      <c r="F24" s="620"/>
      <c r="G24" s="621"/>
      <c r="H24" s="661"/>
      <c r="I24" s="661"/>
      <c r="J24" s="661"/>
      <c r="K24" s="661"/>
      <c r="L24" s="662"/>
      <c r="M24" s="662"/>
      <c r="N24" s="662"/>
      <c r="O24" s="662"/>
      <c r="P24" s="662"/>
      <c r="Q24" s="637"/>
      <c r="R24" s="638"/>
      <c r="S24" s="639"/>
      <c r="T24" s="640"/>
      <c r="U24" s="641"/>
      <c r="V24" s="642"/>
      <c r="W24" s="642"/>
      <c r="X24" s="643"/>
      <c r="Y24" s="658"/>
      <c r="Z24" s="643"/>
      <c r="AA24" s="659"/>
      <c r="AB24" s="659"/>
      <c r="AC24" s="659"/>
      <c r="AD24" s="659"/>
      <c r="AE24" s="659"/>
      <c r="AF24" s="659"/>
      <c r="AG24" s="659"/>
      <c r="AH24" s="659"/>
      <c r="AI24" s="659"/>
      <c r="AJ24" s="659"/>
      <c r="AK24" s="659"/>
      <c r="AL24" s="659"/>
      <c r="AM24" s="659"/>
      <c r="AN24" s="659"/>
      <c r="AO24" s="660"/>
    </row>
    <row r="25" spans="3:41" ht="20.100000000000001" customHeight="1">
      <c r="C25" s="620"/>
      <c r="D25" s="620"/>
      <c r="E25" s="620"/>
      <c r="F25" s="620"/>
      <c r="G25" s="621"/>
      <c r="H25" s="661"/>
      <c r="I25" s="661"/>
      <c r="J25" s="661"/>
      <c r="K25" s="661"/>
      <c r="L25" s="662"/>
      <c r="M25" s="662"/>
      <c r="N25" s="662"/>
      <c r="O25" s="662"/>
      <c r="P25" s="662"/>
      <c r="Q25" s="637"/>
      <c r="R25" s="638"/>
      <c r="S25" s="639"/>
      <c r="T25" s="640"/>
      <c r="U25" s="641"/>
      <c r="V25" s="642"/>
      <c r="W25" s="642"/>
      <c r="X25" s="658"/>
      <c r="Y25" s="658"/>
      <c r="Z25" s="643"/>
      <c r="AA25" s="659"/>
      <c r="AB25" s="659"/>
      <c r="AC25" s="659"/>
      <c r="AD25" s="659"/>
      <c r="AE25" s="659"/>
      <c r="AF25" s="659"/>
      <c r="AG25" s="659"/>
      <c r="AH25" s="659"/>
      <c r="AI25" s="659"/>
      <c r="AJ25" s="659"/>
      <c r="AK25" s="659"/>
      <c r="AL25" s="659"/>
      <c r="AM25" s="659"/>
      <c r="AN25" s="659"/>
      <c r="AO25" s="660"/>
    </row>
    <row r="26" spans="3:41" ht="20.100000000000001" customHeight="1">
      <c r="C26" s="620"/>
      <c r="D26" s="620"/>
      <c r="E26" s="620"/>
      <c r="F26" s="620"/>
      <c r="G26" s="621"/>
      <c r="H26" s="661"/>
      <c r="I26" s="661"/>
      <c r="J26" s="661"/>
      <c r="K26" s="661"/>
      <c r="L26" s="662"/>
      <c r="M26" s="662"/>
      <c r="N26" s="662"/>
      <c r="O26" s="662"/>
      <c r="P26" s="662"/>
      <c r="Q26" s="637"/>
      <c r="R26" s="638"/>
      <c r="S26" s="639"/>
      <c r="T26" s="640"/>
      <c r="U26" s="641"/>
      <c r="V26" s="642"/>
      <c r="W26" s="642"/>
      <c r="X26" s="658"/>
      <c r="Y26" s="658"/>
      <c r="Z26" s="643"/>
      <c r="AA26" s="659"/>
      <c r="AB26" s="659"/>
      <c r="AC26" s="659"/>
      <c r="AD26" s="659"/>
      <c r="AE26" s="659"/>
      <c r="AF26" s="659"/>
      <c r="AG26" s="659"/>
      <c r="AH26" s="659"/>
      <c r="AI26" s="659"/>
      <c r="AJ26" s="659"/>
      <c r="AK26" s="659"/>
      <c r="AL26" s="659"/>
      <c r="AM26" s="659"/>
      <c r="AN26" s="659"/>
      <c r="AO26" s="660"/>
    </row>
    <row r="27" spans="3:41" ht="20.100000000000001" customHeight="1">
      <c r="C27" s="620"/>
      <c r="D27" s="620"/>
      <c r="E27" s="620"/>
      <c r="F27" s="620"/>
      <c r="G27" s="621"/>
      <c r="H27" s="661"/>
      <c r="I27" s="661"/>
      <c r="J27" s="661"/>
      <c r="K27" s="661"/>
      <c r="L27" s="662"/>
      <c r="M27" s="662"/>
      <c r="N27" s="662"/>
      <c r="O27" s="662"/>
      <c r="P27" s="662"/>
      <c r="Q27" s="637"/>
      <c r="R27" s="638"/>
      <c r="S27" s="639"/>
      <c r="T27" s="640"/>
      <c r="U27" s="641"/>
      <c r="V27" s="642"/>
      <c r="W27" s="642"/>
      <c r="X27" s="658"/>
      <c r="Y27" s="658"/>
      <c r="Z27" s="643"/>
      <c r="AA27" s="659"/>
      <c r="AB27" s="659"/>
      <c r="AC27" s="659"/>
      <c r="AD27" s="659"/>
      <c r="AE27" s="659"/>
      <c r="AF27" s="659"/>
      <c r="AG27" s="659"/>
      <c r="AH27" s="659"/>
      <c r="AI27" s="659"/>
      <c r="AJ27" s="659"/>
      <c r="AK27" s="659"/>
      <c r="AL27" s="659"/>
      <c r="AM27" s="659"/>
      <c r="AN27" s="659"/>
      <c r="AO27" s="660"/>
    </row>
    <row r="28" spans="3:41" ht="20.100000000000001" customHeight="1">
      <c r="C28" s="620"/>
      <c r="D28" s="620"/>
      <c r="E28" s="620"/>
      <c r="F28" s="620"/>
      <c r="G28" s="621"/>
      <c r="H28" s="661"/>
      <c r="I28" s="661"/>
      <c r="J28" s="661"/>
      <c r="K28" s="661"/>
      <c r="L28" s="662"/>
      <c r="M28" s="662"/>
      <c r="N28" s="662"/>
      <c r="O28" s="662"/>
      <c r="P28" s="662"/>
      <c r="Q28" s="637"/>
      <c r="R28" s="638"/>
      <c r="S28" s="639"/>
      <c r="T28" s="640"/>
      <c r="U28" s="641"/>
      <c r="V28" s="642"/>
      <c r="W28" s="642"/>
      <c r="X28" s="658"/>
      <c r="Y28" s="658"/>
      <c r="Z28" s="643"/>
      <c r="AA28" s="659"/>
      <c r="AB28" s="659"/>
      <c r="AC28" s="659"/>
      <c r="AD28" s="659"/>
      <c r="AE28" s="659"/>
      <c r="AF28" s="659"/>
      <c r="AG28" s="659"/>
      <c r="AH28" s="659"/>
      <c r="AI28" s="659"/>
      <c r="AJ28" s="659"/>
      <c r="AK28" s="659"/>
      <c r="AL28" s="659"/>
      <c r="AM28" s="659"/>
      <c r="AN28" s="659"/>
      <c r="AO28" s="660"/>
    </row>
    <row r="29" spans="3:41" ht="20.100000000000001" customHeight="1">
      <c r="C29" s="620"/>
      <c r="D29" s="620"/>
      <c r="E29" s="620"/>
      <c r="F29" s="620"/>
      <c r="G29" s="621"/>
      <c r="H29" s="661"/>
      <c r="I29" s="661"/>
      <c r="J29" s="661"/>
      <c r="K29" s="661"/>
      <c r="L29" s="662"/>
      <c r="M29" s="662"/>
      <c r="N29" s="662"/>
      <c r="O29" s="662"/>
      <c r="P29" s="662"/>
      <c r="Q29" s="637"/>
      <c r="R29" s="638"/>
      <c r="S29" s="639"/>
      <c r="T29" s="640"/>
      <c r="U29" s="641"/>
      <c r="V29" s="642"/>
      <c r="W29" s="642"/>
      <c r="X29" s="658"/>
      <c r="Y29" s="658"/>
      <c r="Z29" s="643"/>
      <c r="AA29" s="659"/>
      <c r="AB29" s="659"/>
      <c r="AC29" s="659"/>
      <c r="AD29" s="659"/>
      <c r="AE29" s="659"/>
      <c r="AF29" s="659"/>
      <c r="AG29" s="659"/>
      <c r="AH29" s="659"/>
      <c r="AI29" s="659"/>
      <c r="AJ29" s="659"/>
      <c r="AK29" s="659"/>
      <c r="AL29" s="659"/>
      <c r="AM29" s="659"/>
      <c r="AN29" s="659"/>
      <c r="AO29" s="660"/>
    </row>
    <row r="30" spans="3:41" ht="20.100000000000001" customHeight="1">
      <c r="C30" s="620"/>
      <c r="D30" s="620"/>
      <c r="E30" s="620"/>
      <c r="F30" s="620"/>
      <c r="G30" s="621"/>
      <c r="H30" s="661"/>
      <c r="I30" s="661"/>
      <c r="J30" s="661"/>
      <c r="K30" s="661"/>
      <c r="L30" s="662"/>
      <c r="M30" s="662"/>
      <c r="N30" s="662"/>
      <c r="O30" s="662"/>
      <c r="P30" s="662"/>
      <c r="Q30" s="637"/>
      <c r="R30" s="638"/>
      <c r="S30" s="639"/>
      <c r="T30" s="640"/>
      <c r="U30" s="641"/>
      <c r="V30" s="642"/>
      <c r="W30" s="642"/>
      <c r="X30" s="658"/>
      <c r="Y30" s="658"/>
      <c r="Z30" s="643"/>
      <c r="AA30" s="659"/>
      <c r="AB30" s="659"/>
      <c r="AC30" s="659"/>
      <c r="AD30" s="659"/>
      <c r="AE30" s="659"/>
      <c r="AF30" s="659"/>
      <c r="AG30" s="659"/>
      <c r="AH30" s="659"/>
      <c r="AI30" s="659"/>
      <c r="AJ30" s="659"/>
      <c r="AK30" s="659"/>
      <c r="AL30" s="659"/>
      <c r="AM30" s="659"/>
      <c r="AN30" s="659"/>
      <c r="AO30" s="660"/>
    </row>
    <row r="31" spans="3:41" ht="20.100000000000001" customHeight="1">
      <c r="C31" s="620"/>
      <c r="D31" s="620"/>
      <c r="E31" s="620"/>
      <c r="F31" s="620"/>
      <c r="G31" s="621"/>
      <c r="H31" s="661"/>
      <c r="I31" s="661"/>
      <c r="J31" s="661"/>
      <c r="K31" s="661"/>
      <c r="L31" s="662"/>
      <c r="M31" s="662"/>
      <c r="N31" s="662"/>
      <c r="O31" s="662"/>
      <c r="P31" s="662"/>
      <c r="Q31" s="637"/>
      <c r="R31" s="638"/>
      <c r="S31" s="639"/>
      <c r="T31" s="640"/>
      <c r="U31" s="641"/>
      <c r="V31" s="642"/>
      <c r="W31" s="642"/>
      <c r="X31" s="658"/>
      <c r="Y31" s="658"/>
      <c r="Z31" s="643"/>
      <c r="AA31" s="659"/>
      <c r="AB31" s="659"/>
      <c r="AC31" s="659"/>
      <c r="AD31" s="659"/>
      <c r="AE31" s="659"/>
      <c r="AF31" s="659"/>
      <c r="AG31" s="659"/>
      <c r="AH31" s="659"/>
      <c r="AI31" s="659"/>
      <c r="AJ31" s="659"/>
      <c r="AK31" s="659"/>
      <c r="AL31" s="659"/>
      <c r="AM31" s="659"/>
      <c r="AN31" s="659"/>
      <c r="AO31" s="660"/>
    </row>
    <row r="32" spans="3:41" ht="20.100000000000001" customHeight="1">
      <c r="C32" s="620"/>
      <c r="D32" s="620"/>
      <c r="E32" s="620"/>
      <c r="F32" s="620"/>
      <c r="G32" s="621"/>
      <c r="H32" s="661"/>
      <c r="I32" s="661"/>
      <c r="J32" s="661"/>
      <c r="K32" s="661"/>
      <c r="L32" s="662"/>
      <c r="M32" s="662"/>
      <c r="N32" s="662"/>
      <c r="O32" s="662"/>
      <c r="P32" s="662"/>
      <c r="Q32" s="637"/>
      <c r="R32" s="638"/>
      <c r="S32" s="639"/>
      <c r="T32" s="640"/>
      <c r="U32" s="641"/>
      <c r="V32" s="642"/>
      <c r="W32" s="642"/>
      <c r="X32" s="658"/>
      <c r="Y32" s="658"/>
      <c r="Z32" s="643"/>
      <c r="AA32" s="659"/>
      <c r="AB32" s="659"/>
      <c r="AC32" s="659"/>
      <c r="AD32" s="659"/>
      <c r="AE32" s="659"/>
      <c r="AF32" s="659"/>
      <c r="AG32" s="659"/>
      <c r="AH32" s="659"/>
      <c r="AI32" s="659"/>
      <c r="AJ32" s="659"/>
      <c r="AK32" s="659"/>
      <c r="AL32" s="659"/>
      <c r="AM32" s="659"/>
      <c r="AN32" s="659"/>
      <c r="AO32" s="660"/>
    </row>
    <row r="33" spans="3:41" ht="20.100000000000001" customHeight="1">
      <c r="C33" s="620"/>
      <c r="D33" s="620"/>
      <c r="E33" s="620"/>
      <c r="F33" s="620"/>
      <c r="G33" s="621"/>
      <c r="H33" s="661"/>
      <c r="I33" s="661"/>
      <c r="J33" s="661"/>
      <c r="K33" s="661"/>
      <c r="L33" s="662"/>
      <c r="M33" s="662"/>
      <c r="N33" s="662"/>
      <c r="O33" s="662"/>
      <c r="P33" s="662"/>
      <c r="Q33" s="1019"/>
      <c r="R33" s="1020"/>
      <c r="S33" s="1020"/>
      <c r="T33" s="640"/>
      <c r="U33" s="641"/>
      <c r="V33" s="651">
        <f>SUM(V24:V32)</f>
        <v>0</v>
      </c>
      <c r="W33" s="651">
        <f>SUM(W24:W32)</f>
        <v>0</v>
      </c>
      <c r="X33" s="651">
        <f>SUM(X24:X32)</f>
        <v>0</v>
      </c>
      <c r="Y33" s="651">
        <f>SUM(Y24:Y32)</f>
        <v>0</v>
      </c>
      <c r="Z33" s="652">
        <f>SUM(Z24:Z32)</f>
        <v>0</v>
      </c>
      <c r="AA33" s="659"/>
      <c r="AB33" s="659"/>
      <c r="AC33" s="659"/>
      <c r="AD33" s="659"/>
      <c r="AE33" s="659"/>
      <c r="AF33" s="659"/>
      <c r="AG33" s="659"/>
      <c r="AH33" s="659"/>
      <c r="AI33" s="659"/>
      <c r="AJ33" s="659"/>
      <c r="AK33" s="659"/>
      <c r="AL33" s="659"/>
      <c r="AM33" s="659"/>
      <c r="AN33" s="659"/>
      <c r="AO33" s="660"/>
    </row>
    <row r="34" spans="3:41" ht="20.100000000000001" customHeight="1" thickBot="1">
      <c r="C34" s="620"/>
      <c r="D34" s="620"/>
      <c r="E34" s="620"/>
      <c r="F34" s="620"/>
      <c r="G34" s="621"/>
      <c r="H34" s="621"/>
      <c r="I34" s="621"/>
      <c r="J34" s="621"/>
      <c r="K34" s="621"/>
      <c r="L34" s="621"/>
      <c r="M34" s="621"/>
      <c r="N34" s="621"/>
      <c r="O34" s="621"/>
      <c r="P34" s="621"/>
      <c r="Q34" s="663"/>
      <c r="R34" s="664"/>
      <c r="S34" s="665"/>
      <c r="T34" s="666"/>
      <c r="U34" s="667"/>
      <c r="V34" s="668"/>
      <c r="W34" s="669"/>
      <c r="X34" s="670"/>
      <c r="Y34" s="669"/>
      <c r="Z34" s="670"/>
      <c r="AA34" s="670"/>
      <c r="AB34" s="670"/>
      <c r="AC34" s="670"/>
      <c r="AD34" s="670"/>
      <c r="AE34" s="670"/>
      <c r="AF34" s="670"/>
      <c r="AG34" s="670"/>
      <c r="AH34" s="670"/>
      <c r="AI34" s="670"/>
      <c r="AJ34" s="670"/>
      <c r="AK34" s="670"/>
      <c r="AL34" s="670"/>
      <c r="AM34" s="670"/>
      <c r="AN34" s="670"/>
      <c r="AO34" s="671"/>
    </row>
    <row r="35" spans="3:41">
      <c r="C35" s="672"/>
      <c r="D35" s="672"/>
      <c r="E35" s="672"/>
      <c r="F35" s="672"/>
      <c r="G35" s="673"/>
      <c r="H35" s="673"/>
      <c r="I35" s="673"/>
      <c r="J35" s="673"/>
      <c r="K35" s="673"/>
      <c r="L35" s="673"/>
      <c r="M35" s="673"/>
      <c r="N35" s="673"/>
      <c r="O35" s="673"/>
      <c r="P35" s="673"/>
      <c r="X35" s="677"/>
      <c r="Y35" s="678"/>
      <c r="Z35" s="679"/>
    </row>
    <row r="36" spans="3:41">
      <c r="C36" s="672"/>
      <c r="D36" s="672"/>
      <c r="E36" s="672"/>
      <c r="F36" s="672"/>
      <c r="G36" s="673"/>
      <c r="H36" s="673"/>
      <c r="I36" s="673"/>
      <c r="J36" s="673"/>
      <c r="K36" s="673"/>
      <c r="L36" s="673"/>
      <c r="M36" s="673"/>
      <c r="N36" s="673"/>
      <c r="O36" s="673"/>
      <c r="P36" s="673"/>
      <c r="W36" s="684"/>
      <c r="X36" s="679"/>
      <c r="Y36" s="685"/>
      <c r="Z36" s="686"/>
      <c r="AA36" s="684"/>
      <c r="AB36" s="684"/>
      <c r="AC36" s="687"/>
      <c r="AD36" s="687"/>
      <c r="AE36" s="687"/>
      <c r="AF36" s="687"/>
      <c r="AG36" s="687"/>
      <c r="AH36" s="687"/>
      <c r="AI36" s="687"/>
      <c r="AJ36" s="687"/>
      <c r="AK36" s="688"/>
      <c r="AL36" s="688"/>
      <c r="AM36" s="687"/>
      <c r="AN36" s="684"/>
    </row>
    <row r="37" spans="3:41">
      <c r="C37" s="689"/>
      <c r="D37" s="689"/>
      <c r="E37" s="689"/>
      <c r="F37" s="689"/>
      <c r="G37" s="690"/>
      <c r="H37" s="690"/>
      <c r="I37" s="690"/>
      <c r="J37" s="690"/>
      <c r="K37" s="690"/>
      <c r="L37" s="690"/>
      <c r="M37" s="690"/>
      <c r="N37" s="690"/>
      <c r="O37" s="690"/>
      <c r="P37" s="690"/>
      <c r="W37" s="684"/>
      <c r="X37" s="686"/>
      <c r="Y37" s="685"/>
      <c r="Z37" s="686"/>
      <c r="AA37" s="686"/>
      <c r="AB37" s="686"/>
      <c r="AC37" s="687"/>
      <c r="AD37" s="687"/>
      <c r="AE37" s="687"/>
      <c r="AF37" s="687"/>
      <c r="AG37" s="687"/>
      <c r="AH37" s="687"/>
      <c r="AI37" s="687"/>
      <c r="AJ37" s="687"/>
      <c r="AK37" s="688"/>
      <c r="AL37" s="688"/>
      <c r="AM37" s="687"/>
      <c r="AN37" s="684"/>
    </row>
    <row r="38" spans="3:41">
      <c r="C38" s="691"/>
      <c r="D38" s="691"/>
      <c r="E38" s="691"/>
      <c r="F38" s="691"/>
      <c r="L38" s="603"/>
      <c r="M38" s="603"/>
      <c r="N38" s="603"/>
      <c r="O38" s="603"/>
      <c r="P38" s="603"/>
      <c r="W38" s="684"/>
      <c r="X38" s="686"/>
      <c r="Y38" s="685"/>
      <c r="Z38" s="686"/>
      <c r="AA38" s="686"/>
      <c r="AB38" s="686"/>
      <c r="AC38" s="687"/>
      <c r="AD38" s="687"/>
      <c r="AE38" s="687"/>
      <c r="AF38" s="687"/>
      <c r="AG38" s="687"/>
      <c r="AH38" s="687"/>
      <c r="AI38" s="687"/>
      <c r="AJ38" s="687"/>
      <c r="AK38" s="688"/>
      <c r="AL38" s="688"/>
      <c r="AM38" s="687"/>
      <c r="AN38" s="684"/>
    </row>
    <row r="39" spans="3:41">
      <c r="C39" s="691"/>
      <c r="D39" s="691"/>
      <c r="E39" s="691"/>
      <c r="F39" s="691"/>
      <c r="L39" s="603"/>
      <c r="M39" s="603"/>
      <c r="N39" s="603"/>
      <c r="O39" s="603"/>
      <c r="P39" s="603"/>
      <c r="W39" s="684"/>
      <c r="X39" s="686"/>
      <c r="Y39" s="685"/>
      <c r="Z39" s="686"/>
      <c r="AA39" s="686"/>
      <c r="AB39" s="686"/>
      <c r="AC39" s="687"/>
      <c r="AD39" s="687"/>
      <c r="AE39" s="687"/>
      <c r="AF39" s="687"/>
      <c r="AG39" s="687"/>
      <c r="AH39" s="687"/>
      <c r="AI39" s="687"/>
      <c r="AJ39" s="687"/>
      <c r="AK39" s="688"/>
      <c r="AL39" s="688"/>
      <c r="AM39" s="687"/>
      <c r="AN39" s="684"/>
    </row>
    <row r="40" spans="3:41">
      <c r="W40" s="684"/>
      <c r="X40" s="686"/>
      <c r="Y40" s="685"/>
      <c r="Z40" s="686"/>
      <c r="AA40" s="686"/>
      <c r="AB40" s="686"/>
      <c r="AC40" s="687"/>
      <c r="AD40" s="687"/>
      <c r="AE40" s="687"/>
      <c r="AF40" s="687"/>
      <c r="AG40" s="687"/>
      <c r="AH40" s="687"/>
      <c r="AI40" s="687"/>
      <c r="AJ40" s="687"/>
      <c r="AK40" s="688"/>
      <c r="AL40" s="688"/>
      <c r="AM40" s="687"/>
      <c r="AN40" s="684"/>
    </row>
    <row r="41" spans="3:41">
      <c r="W41" s="684"/>
      <c r="X41" s="684"/>
      <c r="Y41" s="692"/>
      <c r="Z41" s="684"/>
      <c r="AA41" s="684"/>
      <c r="AB41" s="684"/>
      <c r="AC41" s="687"/>
      <c r="AD41" s="687"/>
      <c r="AE41" s="687"/>
      <c r="AF41" s="687"/>
      <c r="AG41" s="687"/>
      <c r="AH41" s="687"/>
      <c r="AI41" s="687"/>
      <c r="AJ41" s="687"/>
      <c r="AK41" s="688"/>
      <c r="AL41" s="688"/>
      <c r="AM41" s="687"/>
      <c r="AN41" s="684"/>
    </row>
    <row r="42" spans="3:41">
      <c r="W42" s="684"/>
      <c r="X42" s="684"/>
      <c r="Y42" s="692"/>
      <c r="Z42" s="684"/>
      <c r="AA42" s="684"/>
      <c r="AB42" s="684"/>
      <c r="AC42" s="687"/>
      <c r="AD42" s="687"/>
      <c r="AE42" s="687"/>
      <c r="AF42" s="687"/>
      <c r="AG42" s="687"/>
      <c r="AH42" s="687"/>
      <c r="AI42" s="687"/>
      <c r="AJ42" s="687"/>
      <c r="AK42" s="688"/>
      <c r="AL42" s="688"/>
      <c r="AM42" s="687"/>
      <c r="AN42" s="684"/>
    </row>
    <row r="43" spans="3:41">
      <c r="X43" s="684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</row>
    <row r="44" spans="3:41">
      <c r="X44" s="606"/>
    </row>
  </sheetData>
  <mergeCells count="12">
    <mergeCell ref="Q1:AO1"/>
    <mergeCell ref="T5:W5"/>
    <mergeCell ref="Q9:S9"/>
    <mergeCell ref="Q18:S18"/>
    <mergeCell ref="Q33:S33"/>
    <mergeCell ref="Q2:Z2"/>
    <mergeCell ref="Q3:S4"/>
    <mergeCell ref="T3:T4"/>
    <mergeCell ref="U3:U4"/>
    <mergeCell ref="V3:W3"/>
    <mergeCell ref="X3:AO3"/>
    <mergeCell ref="Q14:S14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O96"/>
  <sheetViews>
    <sheetView showZeros="0" view="pageBreakPreview" topLeftCell="L1" zoomScaleNormal="85" zoomScaleSheetLayoutView="100" workbookViewId="0">
      <pane ySplit="4" topLeftCell="A5" activePane="bottomLeft" state="frozen"/>
      <selection activeCell="V16" sqref="V16"/>
      <selection pane="bottomLeft" activeCell="U13" sqref="U13"/>
    </sheetView>
  </sheetViews>
  <sheetFormatPr defaultRowHeight="14.25"/>
  <cols>
    <col min="1" max="1" width="12.5" style="300" bestFit="1" customWidth="1"/>
    <col min="2" max="2" width="9" style="300" bestFit="1" customWidth="1"/>
    <col min="3" max="4" width="9.375" style="300" bestFit="1" customWidth="1"/>
    <col min="5" max="5" width="8.5" style="300" bestFit="1" customWidth="1"/>
    <col min="6" max="6" width="17.25" style="300" bestFit="1" customWidth="1"/>
    <col min="7" max="7" width="13" style="297" bestFit="1" customWidth="1"/>
    <col min="8" max="8" width="13.125" style="297" bestFit="1" customWidth="1"/>
    <col min="9" max="9" width="17.25" style="297" bestFit="1" customWidth="1"/>
    <col min="10" max="11" width="13" style="297" bestFit="1" customWidth="1"/>
    <col min="12" max="12" width="17.25" style="302" bestFit="1" customWidth="1"/>
    <col min="13" max="14" width="5.875" style="302" bestFit="1" customWidth="1"/>
    <col min="15" max="15" width="6.375" style="302" bestFit="1" customWidth="1"/>
    <col min="16" max="16" width="4.75" style="302" bestFit="1" customWidth="1"/>
    <col min="17" max="17" width="9" style="388" customWidth="1"/>
    <col min="18" max="18" width="2.375" style="388" customWidth="1"/>
    <col min="19" max="19" width="8.875" style="389" customWidth="1"/>
    <col min="20" max="20" width="7.75" style="390" customWidth="1"/>
    <col min="21" max="21" width="8.25" style="300" customWidth="1"/>
    <col min="22" max="23" width="6.625" style="300" customWidth="1"/>
    <col min="24" max="24" width="7.625" style="394" customWidth="1"/>
    <col min="25" max="25" width="6.5" style="407" customWidth="1"/>
    <col min="26" max="28" width="7.625" style="394" customWidth="1"/>
    <col min="29" max="29" width="5.875" style="395" customWidth="1"/>
    <col min="30" max="30" width="6.125" style="395" customWidth="1"/>
    <col min="31" max="31" width="6.875" style="395" customWidth="1"/>
    <col min="32" max="32" width="7.625" style="395" customWidth="1"/>
    <col min="33" max="33" width="6.625" style="395" customWidth="1"/>
    <col min="34" max="34" width="7.625" style="395" customWidth="1"/>
    <col min="35" max="35" width="7" style="395" customWidth="1"/>
    <col min="36" max="36" width="6.125" style="395" customWidth="1"/>
    <col min="37" max="37" width="7.625" style="395" customWidth="1"/>
    <col min="38" max="38" width="7.25" style="396" customWidth="1"/>
    <col min="39" max="39" width="7.375" style="395" customWidth="1"/>
    <col min="40" max="40" width="8.75" style="395" customWidth="1"/>
    <col min="41" max="41" width="23.125" style="397" customWidth="1"/>
    <col min="42" max="256" width="9" style="300"/>
    <col min="257" max="261" width="10.625" style="300" customWidth="1"/>
    <col min="262" max="262" width="15.625" style="300" customWidth="1"/>
    <col min="263" max="263" width="10" style="300" customWidth="1"/>
    <col min="264" max="264" width="13.875" style="300" customWidth="1"/>
    <col min="265" max="266" width="15.625" style="300" customWidth="1"/>
    <col min="267" max="267" width="12.75" style="300" customWidth="1"/>
    <col min="268" max="272" width="15.625" style="300" customWidth="1"/>
    <col min="273" max="273" width="9" style="300" customWidth="1"/>
    <col min="274" max="274" width="2.375" style="300" customWidth="1"/>
    <col min="275" max="275" width="8.875" style="300" customWidth="1"/>
    <col min="276" max="276" width="7.75" style="300" customWidth="1"/>
    <col min="277" max="277" width="8.25" style="300" customWidth="1"/>
    <col min="278" max="279" width="6.625" style="300" customWidth="1"/>
    <col min="280" max="284" width="7.625" style="300" customWidth="1"/>
    <col min="285" max="285" width="5.875" style="300" customWidth="1"/>
    <col min="286" max="286" width="6.125" style="300" customWidth="1"/>
    <col min="287" max="287" width="6.875" style="300" customWidth="1"/>
    <col min="288" max="288" width="7.625" style="300" customWidth="1"/>
    <col min="289" max="289" width="6.625" style="300" customWidth="1"/>
    <col min="290" max="290" width="7.625" style="300" customWidth="1"/>
    <col min="291" max="291" width="7" style="300" customWidth="1"/>
    <col min="292" max="292" width="6.125" style="300" customWidth="1"/>
    <col min="293" max="293" width="7.625" style="300" customWidth="1"/>
    <col min="294" max="294" width="7.25" style="300" customWidth="1"/>
    <col min="295" max="295" width="7.375" style="300" customWidth="1"/>
    <col min="296" max="296" width="8.75" style="300" customWidth="1"/>
    <col min="297" max="297" width="7" style="300" customWidth="1"/>
    <col min="298" max="512" width="9" style="300"/>
    <col min="513" max="517" width="10.625" style="300" customWidth="1"/>
    <col min="518" max="518" width="15.625" style="300" customWidth="1"/>
    <col min="519" max="519" width="10" style="300" customWidth="1"/>
    <col min="520" max="520" width="13.875" style="300" customWidth="1"/>
    <col min="521" max="522" width="15.625" style="300" customWidth="1"/>
    <col min="523" max="523" width="12.75" style="300" customWidth="1"/>
    <col min="524" max="528" width="15.625" style="300" customWidth="1"/>
    <col min="529" max="529" width="9" style="300" customWidth="1"/>
    <col min="530" max="530" width="2.375" style="300" customWidth="1"/>
    <col min="531" max="531" width="8.875" style="300" customWidth="1"/>
    <col min="532" max="532" width="7.75" style="300" customWidth="1"/>
    <col min="533" max="533" width="8.25" style="300" customWidth="1"/>
    <col min="534" max="535" width="6.625" style="300" customWidth="1"/>
    <col min="536" max="540" width="7.625" style="300" customWidth="1"/>
    <col min="541" max="541" width="5.875" style="300" customWidth="1"/>
    <col min="542" max="542" width="6.125" style="300" customWidth="1"/>
    <col min="543" max="543" width="6.875" style="300" customWidth="1"/>
    <col min="544" max="544" width="7.625" style="300" customWidth="1"/>
    <col min="545" max="545" width="6.625" style="300" customWidth="1"/>
    <col min="546" max="546" width="7.625" style="300" customWidth="1"/>
    <col min="547" max="547" width="7" style="300" customWidth="1"/>
    <col min="548" max="548" width="6.125" style="300" customWidth="1"/>
    <col min="549" max="549" width="7.625" style="300" customWidth="1"/>
    <col min="550" max="550" width="7.25" style="300" customWidth="1"/>
    <col min="551" max="551" width="7.375" style="300" customWidth="1"/>
    <col min="552" max="552" width="8.75" style="300" customWidth="1"/>
    <col min="553" max="553" width="7" style="300" customWidth="1"/>
    <col min="554" max="768" width="9" style="300"/>
    <col min="769" max="773" width="10.625" style="300" customWidth="1"/>
    <col min="774" max="774" width="15.625" style="300" customWidth="1"/>
    <col min="775" max="775" width="10" style="300" customWidth="1"/>
    <col min="776" max="776" width="13.875" style="300" customWidth="1"/>
    <col min="777" max="778" width="15.625" style="300" customWidth="1"/>
    <col min="779" max="779" width="12.75" style="300" customWidth="1"/>
    <col min="780" max="784" width="15.625" style="300" customWidth="1"/>
    <col min="785" max="785" width="9" style="300" customWidth="1"/>
    <col min="786" max="786" width="2.375" style="300" customWidth="1"/>
    <col min="787" max="787" width="8.875" style="300" customWidth="1"/>
    <col min="788" max="788" width="7.75" style="300" customWidth="1"/>
    <col min="789" max="789" width="8.25" style="300" customWidth="1"/>
    <col min="790" max="791" width="6.625" style="300" customWidth="1"/>
    <col min="792" max="796" width="7.625" style="300" customWidth="1"/>
    <col min="797" max="797" width="5.875" style="300" customWidth="1"/>
    <col min="798" max="798" width="6.125" style="300" customWidth="1"/>
    <col min="799" max="799" width="6.875" style="300" customWidth="1"/>
    <col min="800" max="800" width="7.625" style="300" customWidth="1"/>
    <col min="801" max="801" width="6.625" style="300" customWidth="1"/>
    <col min="802" max="802" width="7.625" style="300" customWidth="1"/>
    <col min="803" max="803" width="7" style="300" customWidth="1"/>
    <col min="804" max="804" width="6.125" style="300" customWidth="1"/>
    <col min="805" max="805" width="7.625" style="300" customWidth="1"/>
    <col min="806" max="806" width="7.25" style="300" customWidth="1"/>
    <col min="807" max="807" width="7.375" style="300" customWidth="1"/>
    <col min="808" max="808" width="8.75" style="300" customWidth="1"/>
    <col min="809" max="809" width="7" style="300" customWidth="1"/>
    <col min="810" max="1024" width="9" style="300"/>
    <col min="1025" max="1029" width="10.625" style="300" customWidth="1"/>
    <col min="1030" max="1030" width="15.625" style="300" customWidth="1"/>
    <col min="1031" max="1031" width="10" style="300" customWidth="1"/>
    <col min="1032" max="1032" width="13.875" style="300" customWidth="1"/>
    <col min="1033" max="1034" width="15.625" style="300" customWidth="1"/>
    <col min="1035" max="1035" width="12.75" style="300" customWidth="1"/>
    <col min="1036" max="1040" width="15.625" style="300" customWidth="1"/>
    <col min="1041" max="1041" width="9" style="300" customWidth="1"/>
    <col min="1042" max="1042" width="2.375" style="300" customWidth="1"/>
    <col min="1043" max="1043" width="8.875" style="300" customWidth="1"/>
    <col min="1044" max="1044" width="7.75" style="300" customWidth="1"/>
    <col min="1045" max="1045" width="8.25" style="300" customWidth="1"/>
    <col min="1046" max="1047" width="6.625" style="300" customWidth="1"/>
    <col min="1048" max="1052" width="7.625" style="300" customWidth="1"/>
    <col min="1053" max="1053" width="5.875" style="300" customWidth="1"/>
    <col min="1054" max="1054" width="6.125" style="300" customWidth="1"/>
    <col min="1055" max="1055" width="6.875" style="300" customWidth="1"/>
    <col min="1056" max="1056" width="7.625" style="300" customWidth="1"/>
    <col min="1057" max="1057" width="6.625" style="300" customWidth="1"/>
    <col min="1058" max="1058" width="7.625" style="300" customWidth="1"/>
    <col min="1059" max="1059" width="7" style="300" customWidth="1"/>
    <col min="1060" max="1060" width="6.125" style="300" customWidth="1"/>
    <col min="1061" max="1061" width="7.625" style="300" customWidth="1"/>
    <col min="1062" max="1062" width="7.25" style="300" customWidth="1"/>
    <col min="1063" max="1063" width="7.375" style="300" customWidth="1"/>
    <col min="1064" max="1064" width="8.75" style="300" customWidth="1"/>
    <col min="1065" max="1065" width="7" style="300" customWidth="1"/>
    <col min="1066" max="1280" width="9" style="300"/>
    <col min="1281" max="1285" width="10.625" style="300" customWidth="1"/>
    <col min="1286" max="1286" width="15.625" style="300" customWidth="1"/>
    <col min="1287" max="1287" width="10" style="300" customWidth="1"/>
    <col min="1288" max="1288" width="13.875" style="300" customWidth="1"/>
    <col min="1289" max="1290" width="15.625" style="300" customWidth="1"/>
    <col min="1291" max="1291" width="12.75" style="300" customWidth="1"/>
    <col min="1292" max="1296" width="15.625" style="300" customWidth="1"/>
    <col min="1297" max="1297" width="9" style="300" customWidth="1"/>
    <col min="1298" max="1298" width="2.375" style="300" customWidth="1"/>
    <col min="1299" max="1299" width="8.875" style="300" customWidth="1"/>
    <col min="1300" max="1300" width="7.75" style="300" customWidth="1"/>
    <col min="1301" max="1301" width="8.25" style="300" customWidth="1"/>
    <col min="1302" max="1303" width="6.625" style="300" customWidth="1"/>
    <col min="1304" max="1308" width="7.625" style="300" customWidth="1"/>
    <col min="1309" max="1309" width="5.875" style="300" customWidth="1"/>
    <col min="1310" max="1310" width="6.125" style="300" customWidth="1"/>
    <col min="1311" max="1311" width="6.875" style="300" customWidth="1"/>
    <col min="1312" max="1312" width="7.625" style="300" customWidth="1"/>
    <col min="1313" max="1313" width="6.625" style="300" customWidth="1"/>
    <col min="1314" max="1314" width="7.625" style="300" customWidth="1"/>
    <col min="1315" max="1315" width="7" style="300" customWidth="1"/>
    <col min="1316" max="1316" width="6.125" style="300" customWidth="1"/>
    <col min="1317" max="1317" width="7.625" style="300" customWidth="1"/>
    <col min="1318" max="1318" width="7.25" style="300" customWidth="1"/>
    <col min="1319" max="1319" width="7.375" style="300" customWidth="1"/>
    <col min="1320" max="1320" width="8.75" style="300" customWidth="1"/>
    <col min="1321" max="1321" width="7" style="300" customWidth="1"/>
    <col min="1322" max="1536" width="9" style="300"/>
    <col min="1537" max="1541" width="10.625" style="300" customWidth="1"/>
    <col min="1542" max="1542" width="15.625" style="300" customWidth="1"/>
    <col min="1543" max="1543" width="10" style="300" customWidth="1"/>
    <col min="1544" max="1544" width="13.875" style="300" customWidth="1"/>
    <col min="1545" max="1546" width="15.625" style="300" customWidth="1"/>
    <col min="1547" max="1547" width="12.75" style="300" customWidth="1"/>
    <col min="1548" max="1552" width="15.625" style="300" customWidth="1"/>
    <col min="1553" max="1553" width="9" style="300" customWidth="1"/>
    <col min="1554" max="1554" width="2.375" style="300" customWidth="1"/>
    <col min="1555" max="1555" width="8.875" style="300" customWidth="1"/>
    <col min="1556" max="1556" width="7.75" style="300" customWidth="1"/>
    <col min="1557" max="1557" width="8.25" style="300" customWidth="1"/>
    <col min="1558" max="1559" width="6.625" style="300" customWidth="1"/>
    <col min="1560" max="1564" width="7.625" style="300" customWidth="1"/>
    <col min="1565" max="1565" width="5.875" style="300" customWidth="1"/>
    <col min="1566" max="1566" width="6.125" style="300" customWidth="1"/>
    <col min="1567" max="1567" width="6.875" style="300" customWidth="1"/>
    <col min="1568" max="1568" width="7.625" style="300" customWidth="1"/>
    <col min="1569" max="1569" width="6.625" style="300" customWidth="1"/>
    <col min="1570" max="1570" width="7.625" style="300" customWidth="1"/>
    <col min="1571" max="1571" width="7" style="300" customWidth="1"/>
    <col min="1572" max="1572" width="6.125" style="300" customWidth="1"/>
    <col min="1573" max="1573" width="7.625" style="300" customWidth="1"/>
    <col min="1574" max="1574" width="7.25" style="300" customWidth="1"/>
    <col min="1575" max="1575" width="7.375" style="300" customWidth="1"/>
    <col min="1576" max="1576" width="8.75" style="300" customWidth="1"/>
    <col min="1577" max="1577" width="7" style="300" customWidth="1"/>
    <col min="1578" max="1792" width="9" style="300"/>
    <col min="1793" max="1797" width="10.625" style="300" customWidth="1"/>
    <col min="1798" max="1798" width="15.625" style="300" customWidth="1"/>
    <col min="1799" max="1799" width="10" style="300" customWidth="1"/>
    <col min="1800" max="1800" width="13.875" style="300" customWidth="1"/>
    <col min="1801" max="1802" width="15.625" style="300" customWidth="1"/>
    <col min="1803" max="1803" width="12.75" style="300" customWidth="1"/>
    <col min="1804" max="1808" width="15.625" style="300" customWidth="1"/>
    <col min="1809" max="1809" width="9" style="300" customWidth="1"/>
    <col min="1810" max="1810" width="2.375" style="300" customWidth="1"/>
    <col min="1811" max="1811" width="8.875" style="300" customWidth="1"/>
    <col min="1812" max="1812" width="7.75" style="300" customWidth="1"/>
    <col min="1813" max="1813" width="8.25" style="300" customWidth="1"/>
    <col min="1814" max="1815" width="6.625" style="300" customWidth="1"/>
    <col min="1816" max="1820" width="7.625" style="300" customWidth="1"/>
    <col min="1821" max="1821" width="5.875" style="300" customWidth="1"/>
    <col min="1822" max="1822" width="6.125" style="300" customWidth="1"/>
    <col min="1823" max="1823" width="6.875" style="300" customWidth="1"/>
    <col min="1824" max="1824" width="7.625" style="300" customWidth="1"/>
    <col min="1825" max="1825" width="6.625" style="300" customWidth="1"/>
    <col min="1826" max="1826" width="7.625" style="300" customWidth="1"/>
    <col min="1827" max="1827" width="7" style="300" customWidth="1"/>
    <col min="1828" max="1828" width="6.125" style="300" customWidth="1"/>
    <col min="1829" max="1829" width="7.625" style="300" customWidth="1"/>
    <col min="1830" max="1830" width="7.25" style="300" customWidth="1"/>
    <col min="1831" max="1831" width="7.375" style="300" customWidth="1"/>
    <col min="1832" max="1832" width="8.75" style="300" customWidth="1"/>
    <col min="1833" max="1833" width="7" style="300" customWidth="1"/>
    <col min="1834" max="2048" width="9" style="300"/>
    <col min="2049" max="2053" width="10.625" style="300" customWidth="1"/>
    <col min="2054" max="2054" width="15.625" style="300" customWidth="1"/>
    <col min="2055" max="2055" width="10" style="300" customWidth="1"/>
    <col min="2056" max="2056" width="13.875" style="300" customWidth="1"/>
    <col min="2057" max="2058" width="15.625" style="300" customWidth="1"/>
    <col min="2059" max="2059" width="12.75" style="300" customWidth="1"/>
    <col min="2060" max="2064" width="15.625" style="300" customWidth="1"/>
    <col min="2065" max="2065" width="9" style="300" customWidth="1"/>
    <col min="2066" max="2066" width="2.375" style="300" customWidth="1"/>
    <col min="2067" max="2067" width="8.875" style="300" customWidth="1"/>
    <col min="2068" max="2068" width="7.75" style="300" customWidth="1"/>
    <col min="2069" max="2069" width="8.25" style="300" customWidth="1"/>
    <col min="2070" max="2071" width="6.625" style="300" customWidth="1"/>
    <col min="2072" max="2076" width="7.625" style="300" customWidth="1"/>
    <col min="2077" max="2077" width="5.875" style="300" customWidth="1"/>
    <col min="2078" max="2078" width="6.125" style="300" customWidth="1"/>
    <col min="2079" max="2079" width="6.875" style="300" customWidth="1"/>
    <col min="2080" max="2080" width="7.625" style="300" customWidth="1"/>
    <col min="2081" max="2081" width="6.625" style="300" customWidth="1"/>
    <col min="2082" max="2082" width="7.625" style="300" customWidth="1"/>
    <col min="2083" max="2083" width="7" style="300" customWidth="1"/>
    <col min="2084" max="2084" width="6.125" style="300" customWidth="1"/>
    <col min="2085" max="2085" width="7.625" style="300" customWidth="1"/>
    <col min="2086" max="2086" width="7.25" style="300" customWidth="1"/>
    <col min="2087" max="2087" width="7.375" style="300" customWidth="1"/>
    <col min="2088" max="2088" width="8.75" style="300" customWidth="1"/>
    <col min="2089" max="2089" width="7" style="300" customWidth="1"/>
    <col min="2090" max="2304" width="9" style="300"/>
    <col min="2305" max="2309" width="10.625" style="300" customWidth="1"/>
    <col min="2310" max="2310" width="15.625" style="300" customWidth="1"/>
    <col min="2311" max="2311" width="10" style="300" customWidth="1"/>
    <col min="2312" max="2312" width="13.875" style="300" customWidth="1"/>
    <col min="2313" max="2314" width="15.625" style="300" customWidth="1"/>
    <col min="2315" max="2315" width="12.75" style="300" customWidth="1"/>
    <col min="2316" max="2320" width="15.625" style="300" customWidth="1"/>
    <col min="2321" max="2321" width="9" style="300" customWidth="1"/>
    <col min="2322" max="2322" width="2.375" style="300" customWidth="1"/>
    <col min="2323" max="2323" width="8.875" style="300" customWidth="1"/>
    <col min="2324" max="2324" width="7.75" style="300" customWidth="1"/>
    <col min="2325" max="2325" width="8.25" style="300" customWidth="1"/>
    <col min="2326" max="2327" width="6.625" style="300" customWidth="1"/>
    <col min="2328" max="2332" width="7.625" style="300" customWidth="1"/>
    <col min="2333" max="2333" width="5.875" style="300" customWidth="1"/>
    <col min="2334" max="2334" width="6.125" style="300" customWidth="1"/>
    <col min="2335" max="2335" width="6.875" style="300" customWidth="1"/>
    <col min="2336" max="2336" width="7.625" style="300" customWidth="1"/>
    <col min="2337" max="2337" width="6.625" style="300" customWidth="1"/>
    <col min="2338" max="2338" width="7.625" style="300" customWidth="1"/>
    <col min="2339" max="2339" width="7" style="300" customWidth="1"/>
    <col min="2340" max="2340" width="6.125" style="300" customWidth="1"/>
    <col min="2341" max="2341" width="7.625" style="300" customWidth="1"/>
    <col min="2342" max="2342" width="7.25" style="300" customWidth="1"/>
    <col min="2343" max="2343" width="7.375" style="300" customWidth="1"/>
    <col min="2344" max="2344" width="8.75" style="300" customWidth="1"/>
    <col min="2345" max="2345" width="7" style="300" customWidth="1"/>
    <col min="2346" max="2560" width="9" style="300"/>
    <col min="2561" max="2565" width="10.625" style="300" customWidth="1"/>
    <col min="2566" max="2566" width="15.625" style="300" customWidth="1"/>
    <col min="2567" max="2567" width="10" style="300" customWidth="1"/>
    <col min="2568" max="2568" width="13.875" style="300" customWidth="1"/>
    <col min="2569" max="2570" width="15.625" style="300" customWidth="1"/>
    <col min="2571" max="2571" width="12.75" style="300" customWidth="1"/>
    <col min="2572" max="2576" width="15.625" style="300" customWidth="1"/>
    <col min="2577" max="2577" width="9" style="300" customWidth="1"/>
    <col min="2578" max="2578" width="2.375" style="300" customWidth="1"/>
    <col min="2579" max="2579" width="8.875" style="300" customWidth="1"/>
    <col min="2580" max="2580" width="7.75" style="300" customWidth="1"/>
    <col min="2581" max="2581" width="8.25" style="300" customWidth="1"/>
    <col min="2582" max="2583" width="6.625" style="300" customWidth="1"/>
    <col min="2584" max="2588" width="7.625" style="300" customWidth="1"/>
    <col min="2589" max="2589" width="5.875" style="300" customWidth="1"/>
    <col min="2590" max="2590" width="6.125" style="300" customWidth="1"/>
    <col min="2591" max="2591" width="6.875" style="300" customWidth="1"/>
    <col min="2592" max="2592" width="7.625" style="300" customWidth="1"/>
    <col min="2593" max="2593" width="6.625" style="300" customWidth="1"/>
    <col min="2594" max="2594" width="7.625" style="300" customWidth="1"/>
    <col min="2595" max="2595" width="7" style="300" customWidth="1"/>
    <col min="2596" max="2596" width="6.125" style="300" customWidth="1"/>
    <col min="2597" max="2597" width="7.625" style="300" customWidth="1"/>
    <col min="2598" max="2598" width="7.25" style="300" customWidth="1"/>
    <col min="2599" max="2599" width="7.375" style="300" customWidth="1"/>
    <col min="2600" max="2600" width="8.75" style="300" customWidth="1"/>
    <col min="2601" max="2601" width="7" style="300" customWidth="1"/>
    <col min="2602" max="2816" width="9" style="300"/>
    <col min="2817" max="2821" width="10.625" style="300" customWidth="1"/>
    <col min="2822" max="2822" width="15.625" style="300" customWidth="1"/>
    <col min="2823" max="2823" width="10" style="300" customWidth="1"/>
    <col min="2824" max="2824" width="13.875" style="300" customWidth="1"/>
    <col min="2825" max="2826" width="15.625" style="300" customWidth="1"/>
    <col min="2827" max="2827" width="12.75" style="300" customWidth="1"/>
    <col min="2828" max="2832" width="15.625" style="300" customWidth="1"/>
    <col min="2833" max="2833" width="9" style="300" customWidth="1"/>
    <col min="2834" max="2834" width="2.375" style="300" customWidth="1"/>
    <col min="2835" max="2835" width="8.875" style="300" customWidth="1"/>
    <col min="2836" max="2836" width="7.75" style="300" customWidth="1"/>
    <col min="2837" max="2837" width="8.25" style="300" customWidth="1"/>
    <col min="2838" max="2839" width="6.625" style="300" customWidth="1"/>
    <col min="2840" max="2844" width="7.625" style="300" customWidth="1"/>
    <col min="2845" max="2845" width="5.875" style="300" customWidth="1"/>
    <col min="2846" max="2846" width="6.125" style="300" customWidth="1"/>
    <col min="2847" max="2847" width="6.875" style="300" customWidth="1"/>
    <col min="2848" max="2848" width="7.625" style="300" customWidth="1"/>
    <col min="2849" max="2849" width="6.625" style="300" customWidth="1"/>
    <col min="2850" max="2850" width="7.625" style="300" customWidth="1"/>
    <col min="2851" max="2851" width="7" style="300" customWidth="1"/>
    <col min="2852" max="2852" width="6.125" style="300" customWidth="1"/>
    <col min="2853" max="2853" width="7.625" style="300" customWidth="1"/>
    <col min="2854" max="2854" width="7.25" style="300" customWidth="1"/>
    <col min="2855" max="2855" width="7.375" style="300" customWidth="1"/>
    <col min="2856" max="2856" width="8.75" style="300" customWidth="1"/>
    <col min="2857" max="2857" width="7" style="300" customWidth="1"/>
    <col min="2858" max="3072" width="9" style="300"/>
    <col min="3073" max="3077" width="10.625" style="300" customWidth="1"/>
    <col min="3078" max="3078" width="15.625" style="300" customWidth="1"/>
    <col min="3079" max="3079" width="10" style="300" customWidth="1"/>
    <col min="3080" max="3080" width="13.875" style="300" customWidth="1"/>
    <col min="3081" max="3082" width="15.625" style="300" customWidth="1"/>
    <col min="3083" max="3083" width="12.75" style="300" customWidth="1"/>
    <col min="3084" max="3088" width="15.625" style="300" customWidth="1"/>
    <col min="3089" max="3089" width="9" style="300" customWidth="1"/>
    <col min="3090" max="3090" width="2.375" style="300" customWidth="1"/>
    <col min="3091" max="3091" width="8.875" style="300" customWidth="1"/>
    <col min="3092" max="3092" width="7.75" style="300" customWidth="1"/>
    <col min="3093" max="3093" width="8.25" style="300" customWidth="1"/>
    <col min="3094" max="3095" width="6.625" style="300" customWidth="1"/>
    <col min="3096" max="3100" width="7.625" style="300" customWidth="1"/>
    <col min="3101" max="3101" width="5.875" style="300" customWidth="1"/>
    <col min="3102" max="3102" width="6.125" style="300" customWidth="1"/>
    <col min="3103" max="3103" width="6.875" style="300" customWidth="1"/>
    <col min="3104" max="3104" width="7.625" style="300" customWidth="1"/>
    <col min="3105" max="3105" width="6.625" style="300" customWidth="1"/>
    <col min="3106" max="3106" width="7.625" style="300" customWidth="1"/>
    <col min="3107" max="3107" width="7" style="300" customWidth="1"/>
    <col min="3108" max="3108" width="6.125" style="300" customWidth="1"/>
    <col min="3109" max="3109" width="7.625" style="300" customWidth="1"/>
    <col min="3110" max="3110" width="7.25" style="300" customWidth="1"/>
    <col min="3111" max="3111" width="7.375" style="300" customWidth="1"/>
    <col min="3112" max="3112" width="8.75" style="300" customWidth="1"/>
    <col min="3113" max="3113" width="7" style="300" customWidth="1"/>
    <col min="3114" max="3328" width="9" style="300"/>
    <col min="3329" max="3333" width="10.625" style="300" customWidth="1"/>
    <col min="3334" max="3334" width="15.625" style="300" customWidth="1"/>
    <col min="3335" max="3335" width="10" style="300" customWidth="1"/>
    <col min="3336" max="3336" width="13.875" style="300" customWidth="1"/>
    <col min="3337" max="3338" width="15.625" style="300" customWidth="1"/>
    <col min="3339" max="3339" width="12.75" style="300" customWidth="1"/>
    <col min="3340" max="3344" width="15.625" style="300" customWidth="1"/>
    <col min="3345" max="3345" width="9" style="300" customWidth="1"/>
    <col min="3346" max="3346" width="2.375" style="300" customWidth="1"/>
    <col min="3347" max="3347" width="8.875" style="300" customWidth="1"/>
    <col min="3348" max="3348" width="7.75" style="300" customWidth="1"/>
    <col min="3349" max="3349" width="8.25" style="300" customWidth="1"/>
    <col min="3350" max="3351" width="6.625" style="300" customWidth="1"/>
    <col min="3352" max="3356" width="7.625" style="300" customWidth="1"/>
    <col min="3357" max="3357" width="5.875" style="300" customWidth="1"/>
    <col min="3358" max="3358" width="6.125" style="300" customWidth="1"/>
    <col min="3359" max="3359" width="6.875" style="300" customWidth="1"/>
    <col min="3360" max="3360" width="7.625" style="300" customWidth="1"/>
    <col min="3361" max="3361" width="6.625" style="300" customWidth="1"/>
    <col min="3362" max="3362" width="7.625" style="300" customWidth="1"/>
    <col min="3363" max="3363" width="7" style="300" customWidth="1"/>
    <col min="3364" max="3364" width="6.125" style="300" customWidth="1"/>
    <col min="3365" max="3365" width="7.625" style="300" customWidth="1"/>
    <col min="3366" max="3366" width="7.25" style="300" customWidth="1"/>
    <col min="3367" max="3367" width="7.375" style="300" customWidth="1"/>
    <col min="3368" max="3368" width="8.75" style="300" customWidth="1"/>
    <col min="3369" max="3369" width="7" style="300" customWidth="1"/>
    <col min="3370" max="3584" width="9" style="300"/>
    <col min="3585" max="3589" width="10.625" style="300" customWidth="1"/>
    <col min="3590" max="3590" width="15.625" style="300" customWidth="1"/>
    <col min="3591" max="3591" width="10" style="300" customWidth="1"/>
    <col min="3592" max="3592" width="13.875" style="300" customWidth="1"/>
    <col min="3593" max="3594" width="15.625" style="300" customWidth="1"/>
    <col min="3595" max="3595" width="12.75" style="300" customWidth="1"/>
    <col min="3596" max="3600" width="15.625" style="300" customWidth="1"/>
    <col min="3601" max="3601" width="9" style="300" customWidth="1"/>
    <col min="3602" max="3602" width="2.375" style="300" customWidth="1"/>
    <col min="3603" max="3603" width="8.875" style="300" customWidth="1"/>
    <col min="3604" max="3604" width="7.75" style="300" customWidth="1"/>
    <col min="3605" max="3605" width="8.25" style="300" customWidth="1"/>
    <col min="3606" max="3607" width="6.625" style="300" customWidth="1"/>
    <col min="3608" max="3612" width="7.625" style="300" customWidth="1"/>
    <col min="3613" max="3613" width="5.875" style="300" customWidth="1"/>
    <col min="3614" max="3614" width="6.125" style="300" customWidth="1"/>
    <col min="3615" max="3615" width="6.875" style="300" customWidth="1"/>
    <col min="3616" max="3616" width="7.625" style="300" customWidth="1"/>
    <col min="3617" max="3617" width="6.625" style="300" customWidth="1"/>
    <col min="3618" max="3618" width="7.625" style="300" customWidth="1"/>
    <col min="3619" max="3619" width="7" style="300" customWidth="1"/>
    <col min="3620" max="3620" width="6.125" style="300" customWidth="1"/>
    <col min="3621" max="3621" width="7.625" style="300" customWidth="1"/>
    <col min="3622" max="3622" width="7.25" style="300" customWidth="1"/>
    <col min="3623" max="3623" width="7.375" style="300" customWidth="1"/>
    <col min="3624" max="3624" width="8.75" style="300" customWidth="1"/>
    <col min="3625" max="3625" width="7" style="300" customWidth="1"/>
    <col min="3626" max="3840" width="9" style="300"/>
    <col min="3841" max="3845" width="10.625" style="300" customWidth="1"/>
    <col min="3846" max="3846" width="15.625" style="300" customWidth="1"/>
    <col min="3847" max="3847" width="10" style="300" customWidth="1"/>
    <col min="3848" max="3848" width="13.875" style="300" customWidth="1"/>
    <col min="3849" max="3850" width="15.625" style="300" customWidth="1"/>
    <col min="3851" max="3851" width="12.75" style="300" customWidth="1"/>
    <col min="3852" max="3856" width="15.625" style="300" customWidth="1"/>
    <col min="3857" max="3857" width="9" style="300" customWidth="1"/>
    <col min="3858" max="3858" width="2.375" style="300" customWidth="1"/>
    <col min="3859" max="3859" width="8.875" style="300" customWidth="1"/>
    <col min="3860" max="3860" width="7.75" style="300" customWidth="1"/>
    <col min="3861" max="3861" width="8.25" style="300" customWidth="1"/>
    <col min="3862" max="3863" width="6.625" style="300" customWidth="1"/>
    <col min="3864" max="3868" width="7.625" style="300" customWidth="1"/>
    <col min="3869" max="3869" width="5.875" style="300" customWidth="1"/>
    <col min="3870" max="3870" width="6.125" style="300" customWidth="1"/>
    <col min="3871" max="3871" width="6.875" style="300" customWidth="1"/>
    <col min="3872" max="3872" width="7.625" style="300" customWidth="1"/>
    <col min="3873" max="3873" width="6.625" style="300" customWidth="1"/>
    <col min="3874" max="3874" width="7.625" style="300" customWidth="1"/>
    <col min="3875" max="3875" width="7" style="300" customWidth="1"/>
    <col min="3876" max="3876" width="6.125" style="300" customWidth="1"/>
    <col min="3877" max="3877" width="7.625" style="300" customWidth="1"/>
    <col min="3878" max="3878" width="7.25" style="300" customWidth="1"/>
    <col min="3879" max="3879" width="7.375" style="300" customWidth="1"/>
    <col min="3880" max="3880" width="8.75" style="300" customWidth="1"/>
    <col min="3881" max="3881" width="7" style="300" customWidth="1"/>
    <col min="3882" max="4096" width="9" style="300"/>
    <col min="4097" max="4101" width="10.625" style="300" customWidth="1"/>
    <col min="4102" max="4102" width="15.625" style="300" customWidth="1"/>
    <col min="4103" max="4103" width="10" style="300" customWidth="1"/>
    <col min="4104" max="4104" width="13.875" style="300" customWidth="1"/>
    <col min="4105" max="4106" width="15.625" style="300" customWidth="1"/>
    <col min="4107" max="4107" width="12.75" style="300" customWidth="1"/>
    <col min="4108" max="4112" width="15.625" style="300" customWidth="1"/>
    <col min="4113" max="4113" width="9" style="300" customWidth="1"/>
    <col min="4114" max="4114" width="2.375" style="300" customWidth="1"/>
    <col min="4115" max="4115" width="8.875" style="300" customWidth="1"/>
    <col min="4116" max="4116" width="7.75" style="300" customWidth="1"/>
    <col min="4117" max="4117" width="8.25" style="300" customWidth="1"/>
    <col min="4118" max="4119" width="6.625" style="300" customWidth="1"/>
    <col min="4120" max="4124" width="7.625" style="300" customWidth="1"/>
    <col min="4125" max="4125" width="5.875" style="300" customWidth="1"/>
    <col min="4126" max="4126" width="6.125" style="300" customWidth="1"/>
    <col min="4127" max="4127" width="6.875" style="300" customWidth="1"/>
    <col min="4128" max="4128" width="7.625" style="300" customWidth="1"/>
    <col min="4129" max="4129" width="6.625" style="300" customWidth="1"/>
    <col min="4130" max="4130" width="7.625" style="300" customWidth="1"/>
    <col min="4131" max="4131" width="7" style="300" customWidth="1"/>
    <col min="4132" max="4132" width="6.125" style="300" customWidth="1"/>
    <col min="4133" max="4133" width="7.625" style="300" customWidth="1"/>
    <col min="4134" max="4134" width="7.25" style="300" customWidth="1"/>
    <col min="4135" max="4135" width="7.375" style="300" customWidth="1"/>
    <col min="4136" max="4136" width="8.75" style="300" customWidth="1"/>
    <col min="4137" max="4137" width="7" style="300" customWidth="1"/>
    <col min="4138" max="4352" width="9" style="300"/>
    <col min="4353" max="4357" width="10.625" style="300" customWidth="1"/>
    <col min="4358" max="4358" width="15.625" style="300" customWidth="1"/>
    <col min="4359" max="4359" width="10" style="300" customWidth="1"/>
    <col min="4360" max="4360" width="13.875" style="300" customWidth="1"/>
    <col min="4361" max="4362" width="15.625" style="300" customWidth="1"/>
    <col min="4363" max="4363" width="12.75" style="300" customWidth="1"/>
    <col min="4364" max="4368" width="15.625" style="300" customWidth="1"/>
    <col min="4369" max="4369" width="9" style="300" customWidth="1"/>
    <col min="4370" max="4370" width="2.375" style="300" customWidth="1"/>
    <col min="4371" max="4371" width="8.875" style="300" customWidth="1"/>
    <col min="4372" max="4372" width="7.75" style="300" customWidth="1"/>
    <col min="4373" max="4373" width="8.25" style="300" customWidth="1"/>
    <col min="4374" max="4375" width="6.625" style="300" customWidth="1"/>
    <col min="4376" max="4380" width="7.625" style="300" customWidth="1"/>
    <col min="4381" max="4381" width="5.875" style="300" customWidth="1"/>
    <col min="4382" max="4382" width="6.125" style="300" customWidth="1"/>
    <col min="4383" max="4383" width="6.875" style="300" customWidth="1"/>
    <col min="4384" max="4384" width="7.625" style="300" customWidth="1"/>
    <col min="4385" max="4385" width="6.625" style="300" customWidth="1"/>
    <col min="4386" max="4386" width="7.625" style="300" customWidth="1"/>
    <col min="4387" max="4387" width="7" style="300" customWidth="1"/>
    <col min="4388" max="4388" width="6.125" style="300" customWidth="1"/>
    <col min="4389" max="4389" width="7.625" style="300" customWidth="1"/>
    <col min="4390" max="4390" width="7.25" style="300" customWidth="1"/>
    <col min="4391" max="4391" width="7.375" style="300" customWidth="1"/>
    <col min="4392" max="4392" width="8.75" style="300" customWidth="1"/>
    <col min="4393" max="4393" width="7" style="300" customWidth="1"/>
    <col min="4394" max="4608" width="9" style="300"/>
    <col min="4609" max="4613" width="10.625" style="300" customWidth="1"/>
    <col min="4614" max="4614" width="15.625" style="300" customWidth="1"/>
    <col min="4615" max="4615" width="10" style="300" customWidth="1"/>
    <col min="4616" max="4616" width="13.875" style="300" customWidth="1"/>
    <col min="4617" max="4618" width="15.625" style="300" customWidth="1"/>
    <col min="4619" max="4619" width="12.75" style="300" customWidth="1"/>
    <col min="4620" max="4624" width="15.625" style="300" customWidth="1"/>
    <col min="4625" max="4625" width="9" style="300" customWidth="1"/>
    <col min="4626" max="4626" width="2.375" style="300" customWidth="1"/>
    <col min="4627" max="4627" width="8.875" style="300" customWidth="1"/>
    <col min="4628" max="4628" width="7.75" style="300" customWidth="1"/>
    <col min="4629" max="4629" width="8.25" style="300" customWidth="1"/>
    <col min="4630" max="4631" width="6.625" style="300" customWidth="1"/>
    <col min="4632" max="4636" width="7.625" style="300" customWidth="1"/>
    <col min="4637" max="4637" width="5.875" style="300" customWidth="1"/>
    <col min="4638" max="4638" width="6.125" style="300" customWidth="1"/>
    <col min="4639" max="4639" width="6.875" style="300" customWidth="1"/>
    <col min="4640" max="4640" width="7.625" style="300" customWidth="1"/>
    <col min="4641" max="4641" width="6.625" style="300" customWidth="1"/>
    <col min="4642" max="4642" width="7.625" style="300" customWidth="1"/>
    <col min="4643" max="4643" width="7" style="300" customWidth="1"/>
    <col min="4644" max="4644" width="6.125" style="300" customWidth="1"/>
    <col min="4645" max="4645" width="7.625" style="300" customWidth="1"/>
    <col min="4646" max="4646" width="7.25" style="300" customWidth="1"/>
    <col min="4647" max="4647" width="7.375" style="300" customWidth="1"/>
    <col min="4648" max="4648" width="8.75" style="300" customWidth="1"/>
    <col min="4649" max="4649" width="7" style="300" customWidth="1"/>
    <col min="4650" max="4864" width="9" style="300"/>
    <col min="4865" max="4869" width="10.625" style="300" customWidth="1"/>
    <col min="4870" max="4870" width="15.625" style="300" customWidth="1"/>
    <col min="4871" max="4871" width="10" style="300" customWidth="1"/>
    <col min="4872" max="4872" width="13.875" style="300" customWidth="1"/>
    <col min="4873" max="4874" width="15.625" style="300" customWidth="1"/>
    <col min="4875" max="4875" width="12.75" style="300" customWidth="1"/>
    <col min="4876" max="4880" width="15.625" style="300" customWidth="1"/>
    <col min="4881" max="4881" width="9" style="300" customWidth="1"/>
    <col min="4882" max="4882" width="2.375" style="300" customWidth="1"/>
    <col min="4883" max="4883" width="8.875" style="300" customWidth="1"/>
    <col min="4884" max="4884" width="7.75" style="300" customWidth="1"/>
    <col min="4885" max="4885" width="8.25" style="300" customWidth="1"/>
    <col min="4886" max="4887" width="6.625" style="300" customWidth="1"/>
    <col min="4888" max="4892" width="7.625" style="300" customWidth="1"/>
    <col min="4893" max="4893" width="5.875" style="300" customWidth="1"/>
    <col min="4894" max="4894" width="6.125" style="300" customWidth="1"/>
    <col min="4895" max="4895" width="6.875" style="300" customWidth="1"/>
    <col min="4896" max="4896" width="7.625" style="300" customWidth="1"/>
    <col min="4897" max="4897" width="6.625" style="300" customWidth="1"/>
    <col min="4898" max="4898" width="7.625" style="300" customWidth="1"/>
    <col min="4899" max="4899" width="7" style="300" customWidth="1"/>
    <col min="4900" max="4900" width="6.125" style="300" customWidth="1"/>
    <col min="4901" max="4901" width="7.625" style="300" customWidth="1"/>
    <col min="4902" max="4902" width="7.25" style="300" customWidth="1"/>
    <col min="4903" max="4903" width="7.375" style="300" customWidth="1"/>
    <col min="4904" max="4904" width="8.75" style="300" customWidth="1"/>
    <col min="4905" max="4905" width="7" style="300" customWidth="1"/>
    <col min="4906" max="5120" width="9" style="300"/>
    <col min="5121" max="5125" width="10.625" style="300" customWidth="1"/>
    <col min="5126" max="5126" width="15.625" style="300" customWidth="1"/>
    <col min="5127" max="5127" width="10" style="300" customWidth="1"/>
    <col min="5128" max="5128" width="13.875" style="300" customWidth="1"/>
    <col min="5129" max="5130" width="15.625" style="300" customWidth="1"/>
    <col min="5131" max="5131" width="12.75" style="300" customWidth="1"/>
    <col min="5132" max="5136" width="15.625" style="300" customWidth="1"/>
    <col min="5137" max="5137" width="9" style="300" customWidth="1"/>
    <col min="5138" max="5138" width="2.375" style="300" customWidth="1"/>
    <col min="5139" max="5139" width="8.875" style="300" customWidth="1"/>
    <col min="5140" max="5140" width="7.75" style="300" customWidth="1"/>
    <col min="5141" max="5141" width="8.25" style="300" customWidth="1"/>
    <col min="5142" max="5143" width="6.625" style="300" customWidth="1"/>
    <col min="5144" max="5148" width="7.625" style="300" customWidth="1"/>
    <col min="5149" max="5149" width="5.875" style="300" customWidth="1"/>
    <col min="5150" max="5150" width="6.125" style="300" customWidth="1"/>
    <col min="5151" max="5151" width="6.875" style="300" customWidth="1"/>
    <col min="5152" max="5152" width="7.625" style="300" customWidth="1"/>
    <col min="5153" max="5153" width="6.625" style="300" customWidth="1"/>
    <col min="5154" max="5154" width="7.625" style="300" customWidth="1"/>
    <col min="5155" max="5155" width="7" style="300" customWidth="1"/>
    <col min="5156" max="5156" width="6.125" style="300" customWidth="1"/>
    <col min="5157" max="5157" width="7.625" style="300" customWidth="1"/>
    <col min="5158" max="5158" width="7.25" style="300" customWidth="1"/>
    <col min="5159" max="5159" width="7.375" style="300" customWidth="1"/>
    <col min="5160" max="5160" width="8.75" style="300" customWidth="1"/>
    <col min="5161" max="5161" width="7" style="300" customWidth="1"/>
    <col min="5162" max="5376" width="9" style="300"/>
    <col min="5377" max="5381" width="10.625" style="300" customWidth="1"/>
    <col min="5382" max="5382" width="15.625" style="300" customWidth="1"/>
    <col min="5383" max="5383" width="10" style="300" customWidth="1"/>
    <col min="5384" max="5384" width="13.875" style="300" customWidth="1"/>
    <col min="5385" max="5386" width="15.625" style="300" customWidth="1"/>
    <col min="5387" max="5387" width="12.75" style="300" customWidth="1"/>
    <col min="5388" max="5392" width="15.625" style="300" customWidth="1"/>
    <col min="5393" max="5393" width="9" style="300" customWidth="1"/>
    <col min="5394" max="5394" width="2.375" style="300" customWidth="1"/>
    <col min="5395" max="5395" width="8.875" style="300" customWidth="1"/>
    <col min="5396" max="5396" width="7.75" style="300" customWidth="1"/>
    <col min="5397" max="5397" width="8.25" style="300" customWidth="1"/>
    <col min="5398" max="5399" width="6.625" style="300" customWidth="1"/>
    <col min="5400" max="5404" width="7.625" style="300" customWidth="1"/>
    <col min="5405" max="5405" width="5.875" style="300" customWidth="1"/>
    <col min="5406" max="5406" width="6.125" style="300" customWidth="1"/>
    <col min="5407" max="5407" width="6.875" style="300" customWidth="1"/>
    <col min="5408" max="5408" width="7.625" style="300" customWidth="1"/>
    <col min="5409" max="5409" width="6.625" style="300" customWidth="1"/>
    <col min="5410" max="5410" width="7.625" style="300" customWidth="1"/>
    <col min="5411" max="5411" width="7" style="300" customWidth="1"/>
    <col min="5412" max="5412" width="6.125" style="300" customWidth="1"/>
    <col min="5413" max="5413" width="7.625" style="300" customWidth="1"/>
    <col min="5414" max="5414" width="7.25" style="300" customWidth="1"/>
    <col min="5415" max="5415" width="7.375" style="300" customWidth="1"/>
    <col min="5416" max="5416" width="8.75" style="300" customWidth="1"/>
    <col min="5417" max="5417" width="7" style="300" customWidth="1"/>
    <col min="5418" max="5632" width="9" style="300"/>
    <col min="5633" max="5637" width="10.625" style="300" customWidth="1"/>
    <col min="5638" max="5638" width="15.625" style="300" customWidth="1"/>
    <col min="5639" max="5639" width="10" style="300" customWidth="1"/>
    <col min="5640" max="5640" width="13.875" style="300" customWidth="1"/>
    <col min="5641" max="5642" width="15.625" style="300" customWidth="1"/>
    <col min="5643" max="5643" width="12.75" style="300" customWidth="1"/>
    <col min="5644" max="5648" width="15.625" style="300" customWidth="1"/>
    <col min="5649" max="5649" width="9" style="300" customWidth="1"/>
    <col min="5650" max="5650" width="2.375" style="300" customWidth="1"/>
    <col min="5651" max="5651" width="8.875" style="300" customWidth="1"/>
    <col min="5652" max="5652" width="7.75" style="300" customWidth="1"/>
    <col min="5653" max="5653" width="8.25" style="300" customWidth="1"/>
    <col min="5654" max="5655" width="6.625" style="300" customWidth="1"/>
    <col min="5656" max="5660" width="7.625" style="300" customWidth="1"/>
    <col min="5661" max="5661" width="5.875" style="300" customWidth="1"/>
    <col min="5662" max="5662" width="6.125" style="300" customWidth="1"/>
    <col min="5663" max="5663" width="6.875" style="300" customWidth="1"/>
    <col min="5664" max="5664" width="7.625" style="300" customWidth="1"/>
    <col min="5665" max="5665" width="6.625" style="300" customWidth="1"/>
    <col min="5666" max="5666" width="7.625" style="300" customWidth="1"/>
    <col min="5667" max="5667" width="7" style="300" customWidth="1"/>
    <col min="5668" max="5668" width="6.125" style="300" customWidth="1"/>
    <col min="5669" max="5669" width="7.625" style="300" customWidth="1"/>
    <col min="5670" max="5670" width="7.25" style="300" customWidth="1"/>
    <col min="5671" max="5671" width="7.375" style="300" customWidth="1"/>
    <col min="5672" max="5672" width="8.75" style="300" customWidth="1"/>
    <col min="5673" max="5673" width="7" style="300" customWidth="1"/>
    <col min="5674" max="5888" width="9" style="300"/>
    <col min="5889" max="5893" width="10.625" style="300" customWidth="1"/>
    <col min="5894" max="5894" width="15.625" style="300" customWidth="1"/>
    <col min="5895" max="5895" width="10" style="300" customWidth="1"/>
    <col min="5896" max="5896" width="13.875" style="300" customWidth="1"/>
    <col min="5897" max="5898" width="15.625" style="300" customWidth="1"/>
    <col min="5899" max="5899" width="12.75" style="300" customWidth="1"/>
    <col min="5900" max="5904" width="15.625" style="300" customWidth="1"/>
    <col min="5905" max="5905" width="9" style="300" customWidth="1"/>
    <col min="5906" max="5906" width="2.375" style="300" customWidth="1"/>
    <col min="5907" max="5907" width="8.875" style="300" customWidth="1"/>
    <col min="5908" max="5908" width="7.75" style="300" customWidth="1"/>
    <col min="5909" max="5909" width="8.25" style="300" customWidth="1"/>
    <col min="5910" max="5911" width="6.625" style="300" customWidth="1"/>
    <col min="5912" max="5916" width="7.625" style="300" customWidth="1"/>
    <col min="5917" max="5917" width="5.875" style="300" customWidth="1"/>
    <col min="5918" max="5918" width="6.125" style="300" customWidth="1"/>
    <col min="5919" max="5919" width="6.875" style="300" customWidth="1"/>
    <col min="5920" max="5920" width="7.625" style="300" customWidth="1"/>
    <col min="5921" max="5921" width="6.625" style="300" customWidth="1"/>
    <col min="5922" max="5922" width="7.625" style="300" customWidth="1"/>
    <col min="5923" max="5923" width="7" style="300" customWidth="1"/>
    <col min="5924" max="5924" width="6.125" style="300" customWidth="1"/>
    <col min="5925" max="5925" width="7.625" style="300" customWidth="1"/>
    <col min="5926" max="5926" width="7.25" style="300" customWidth="1"/>
    <col min="5927" max="5927" width="7.375" style="300" customWidth="1"/>
    <col min="5928" max="5928" width="8.75" style="300" customWidth="1"/>
    <col min="5929" max="5929" width="7" style="300" customWidth="1"/>
    <col min="5930" max="6144" width="9" style="300"/>
    <col min="6145" max="6149" width="10.625" style="300" customWidth="1"/>
    <col min="6150" max="6150" width="15.625" style="300" customWidth="1"/>
    <col min="6151" max="6151" width="10" style="300" customWidth="1"/>
    <col min="6152" max="6152" width="13.875" style="300" customWidth="1"/>
    <col min="6153" max="6154" width="15.625" style="300" customWidth="1"/>
    <col min="6155" max="6155" width="12.75" style="300" customWidth="1"/>
    <col min="6156" max="6160" width="15.625" style="300" customWidth="1"/>
    <col min="6161" max="6161" width="9" style="300" customWidth="1"/>
    <col min="6162" max="6162" width="2.375" style="300" customWidth="1"/>
    <col min="6163" max="6163" width="8.875" style="300" customWidth="1"/>
    <col min="6164" max="6164" width="7.75" style="300" customWidth="1"/>
    <col min="6165" max="6165" width="8.25" style="300" customWidth="1"/>
    <col min="6166" max="6167" width="6.625" style="300" customWidth="1"/>
    <col min="6168" max="6172" width="7.625" style="300" customWidth="1"/>
    <col min="6173" max="6173" width="5.875" style="300" customWidth="1"/>
    <col min="6174" max="6174" width="6.125" style="300" customWidth="1"/>
    <col min="6175" max="6175" width="6.875" style="300" customWidth="1"/>
    <col min="6176" max="6176" width="7.625" style="300" customWidth="1"/>
    <col min="6177" max="6177" width="6.625" style="300" customWidth="1"/>
    <col min="6178" max="6178" width="7.625" style="300" customWidth="1"/>
    <col min="6179" max="6179" width="7" style="300" customWidth="1"/>
    <col min="6180" max="6180" width="6.125" style="300" customWidth="1"/>
    <col min="6181" max="6181" width="7.625" style="300" customWidth="1"/>
    <col min="6182" max="6182" width="7.25" style="300" customWidth="1"/>
    <col min="6183" max="6183" width="7.375" style="300" customWidth="1"/>
    <col min="6184" max="6184" width="8.75" style="300" customWidth="1"/>
    <col min="6185" max="6185" width="7" style="300" customWidth="1"/>
    <col min="6186" max="6400" width="9" style="300"/>
    <col min="6401" max="6405" width="10.625" style="300" customWidth="1"/>
    <col min="6406" max="6406" width="15.625" style="300" customWidth="1"/>
    <col min="6407" max="6407" width="10" style="300" customWidth="1"/>
    <col min="6408" max="6408" width="13.875" style="300" customWidth="1"/>
    <col min="6409" max="6410" width="15.625" style="300" customWidth="1"/>
    <col min="6411" max="6411" width="12.75" style="300" customWidth="1"/>
    <col min="6412" max="6416" width="15.625" style="300" customWidth="1"/>
    <col min="6417" max="6417" width="9" style="300" customWidth="1"/>
    <col min="6418" max="6418" width="2.375" style="300" customWidth="1"/>
    <col min="6419" max="6419" width="8.875" style="300" customWidth="1"/>
    <col min="6420" max="6420" width="7.75" style="300" customWidth="1"/>
    <col min="6421" max="6421" width="8.25" style="300" customWidth="1"/>
    <col min="6422" max="6423" width="6.625" style="300" customWidth="1"/>
    <col min="6424" max="6428" width="7.625" style="300" customWidth="1"/>
    <col min="6429" max="6429" width="5.875" style="300" customWidth="1"/>
    <col min="6430" max="6430" width="6.125" style="300" customWidth="1"/>
    <col min="6431" max="6431" width="6.875" style="300" customWidth="1"/>
    <col min="6432" max="6432" width="7.625" style="300" customWidth="1"/>
    <col min="6433" max="6433" width="6.625" style="300" customWidth="1"/>
    <col min="6434" max="6434" width="7.625" style="300" customWidth="1"/>
    <col min="6435" max="6435" width="7" style="300" customWidth="1"/>
    <col min="6436" max="6436" width="6.125" style="300" customWidth="1"/>
    <col min="6437" max="6437" width="7.625" style="300" customWidth="1"/>
    <col min="6438" max="6438" width="7.25" style="300" customWidth="1"/>
    <col min="6439" max="6439" width="7.375" style="300" customWidth="1"/>
    <col min="6440" max="6440" width="8.75" style="300" customWidth="1"/>
    <col min="6441" max="6441" width="7" style="300" customWidth="1"/>
    <col min="6442" max="6656" width="9" style="300"/>
    <col min="6657" max="6661" width="10.625" style="300" customWidth="1"/>
    <col min="6662" max="6662" width="15.625" style="300" customWidth="1"/>
    <col min="6663" max="6663" width="10" style="300" customWidth="1"/>
    <col min="6664" max="6664" width="13.875" style="300" customWidth="1"/>
    <col min="6665" max="6666" width="15.625" style="300" customWidth="1"/>
    <col min="6667" max="6667" width="12.75" style="300" customWidth="1"/>
    <col min="6668" max="6672" width="15.625" style="300" customWidth="1"/>
    <col min="6673" max="6673" width="9" style="300" customWidth="1"/>
    <col min="6674" max="6674" width="2.375" style="300" customWidth="1"/>
    <col min="6675" max="6675" width="8.875" style="300" customWidth="1"/>
    <col min="6676" max="6676" width="7.75" style="300" customWidth="1"/>
    <col min="6677" max="6677" width="8.25" style="300" customWidth="1"/>
    <col min="6678" max="6679" width="6.625" style="300" customWidth="1"/>
    <col min="6680" max="6684" width="7.625" style="300" customWidth="1"/>
    <col min="6685" max="6685" width="5.875" style="300" customWidth="1"/>
    <col min="6686" max="6686" width="6.125" style="300" customWidth="1"/>
    <col min="6687" max="6687" width="6.875" style="300" customWidth="1"/>
    <col min="6688" max="6688" width="7.625" style="300" customWidth="1"/>
    <col min="6689" max="6689" width="6.625" style="300" customWidth="1"/>
    <col min="6690" max="6690" width="7.625" style="300" customWidth="1"/>
    <col min="6691" max="6691" width="7" style="300" customWidth="1"/>
    <col min="6692" max="6692" width="6.125" style="300" customWidth="1"/>
    <col min="6693" max="6693" width="7.625" style="300" customWidth="1"/>
    <col min="6694" max="6694" width="7.25" style="300" customWidth="1"/>
    <col min="6695" max="6695" width="7.375" style="300" customWidth="1"/>
    <col min="6696" max="6696" width="8.75" style="300" customWidth="1"/>
    <col min="6697" max="6697" width="7" style="300" customWidth="1"/>
    <col min="6698" max="6912" width="9" style="300"/>
    <col min="6913" max="6917" width="10.625" style="300" customWidth="1"/>
    <col min="6918" max="6918" width="15.625" style="300" customWidth="1"/>
    <col min="6919" max="6919" width="10" style="300" customWidth="1"/>
    <col min="6920" max="6920" width="13.875" style="300" customWidth="1"/>
    <col min="6921" max="6922" width="15.625" style="300" customWidth="1"/>
    <col min="6923" max="6923" width="12.75" style="300" customWidth="1"/>
    <col min="6924" max="6928" width="15.625" style="300" customWidth="1"/>
    <col min="6929" max="6929" width="9" style="300" customWidth="1"/>
    <col min="6930" max="6930" width="2.375" style="300" customWidth="1"/>
    <col min="6931" max="6931" width="8.875" style="300" customWidth="1"/>
    <col min="6932" max="6932" width="7.75" style="300" customWidth="1"/>
    <col min="6933" max="6933" width="8.25" style="300" customWidth="1"/>
    <col min="6934" max="6935" width="6.625" style="300" customWidth="1"/>
    <col min="6936" max="6940" width="7.625" style="300" customWidth="1"/>
    <col min="6941" max="6941" width="5.875" style="300" customWidth="1"/>
    <col min="6942" max="6942" width="6.125" style="300" customWidth="1"/>
    <col min="6943" max="6943" width="6.875" style="300" customWidth="1"/>
    <col min="6944" max="6944" width="7.625" style="300" customWidth="1"/>
    <col min="6945" max="6945" width="6.625" style="300" customWidth="1"/>
    <col min="6946" max="6946" width="7.625" style="300" customWidth="1"/>
    <col min="6947" max="6947" width="7" style="300" customWidth="1"/>
    <col min="6948" max="6948" width="6.125" style="300" customWidth="1"/>
    <col min="6949" max="6949" width="7.625" style="300" customWidth="1"/>
    <col min="6950" max="6950" width="7.25" style="300" customWidth="1"/>
    <col min="6951" max="6951" width="7.375" style="300" customWidth="1"/>
    <col min="6952" max="6952" width="8.75" style="300" customWidth="1"/>
    <col min="6953" max="6953" width="7" style="300" customWidth="1"/>
    <col min="6954" max="7168" width="9" style="300"/>
    <col min="7169" max="7173" width="10.625" style="300" customWidth="1"/>
    <col min="7174" max="7174" width="15.625" style="300" customWidth="1"/>
    <col min="7175" max="7175" width="10" style="300" customWidth="1"/>
    <col min="7176" max="7176" width="13.875" style="300" customWidth="1"/>
    <col min="7177" max="7178" width="15.625" style="300" customWidth="1"/>
    <col min="7179" max="7179" width="12.75" style="300" customWidth="1"/>
    <col min="7180" max="7184" width="15.625" style="300" customWidth="1"/>
    <col min="7185" max="7185" width="9" style="300" customWidth="1"/>
    <col min="7186" max="7186" width="2.375" style="300" customWidth="1"/>
    <col min="7187" max="7187" width="8.875" style="300" customWidth="1"/>
    <col min="7188" max="7188" width="7.75" style="300" customWidth="1"/>
    <col min="7189" max="7189" width="8.25" style="300" customWidth="1"/>
    <col min="7190" max="7191" width="6.625" style="300" customWidth="1"/>
    <col min="7192" max="7196" width="7.625" style="300" customWidth="1"/>
    <col min="7197" max="7197" width="5.875" style="300" customWidth="1"/>
    <col min="7198" max="7198" width="6.125" style="300" customWidth="1"/>
    <col min="7199" max="7199" width="6.875" style="300" customWidth="1"/>
    <col min="7200" max="7200" width="7.625" style="300" customWidth="1"/>
    <col min="7201" max="7201" width="6.625" style="300" customWidth="1"/>
    <col min="7202" max="7202" width="7.625" style="300" customWidth="1"/>
    <col min="7203" max="7203" width="7" style="300" customWidth="1"/>
    <col min="7204" max="7204" width="6.125" style="300" customWidth="1"/>
    <col min="7205" max="7205" width="7.625" style="300" customWidth="1"/>
    <col min="7206" max="7206" width="7.25" style="300" customWidth="1"/>
    <col min="7207" max="7207" width="7.375" style="300" customWidth="1"/>
    <col min="7208" max="7208" width="8.75" style="300" customWidth="1"/>
    <col min="7209" max="7209" width="7" style="300" customWidth="1"/>
    <col min="7210" max="7424" width="9" style="300"/>
    <col min="7425" max="7429" width="10.625" style="300" customWidth="1"/>
    <col min="7430" max="7430" width="15.625" style="300" customWidth="1"/>
    <col min="7431" max="7431" width="10" style="300" customWidth="1"/>
    <col min="7432" max="7432" width="13.875" style="300" customWidth="1"/>
    <col min="7433" max="7434" width="15.625" style="300" customWidth="1"/>
    <col min="7435" max="7435" width="12.75" style="300" customWidth="1"/>
    <col min="7436" max="7440" width="15.625" style="300" customWidth="1"/>
    <col min="7441" max="7441" width="9" style="300" customWidth="1"/>
    <col min="7442" max="7442" width="2.375" style="300" customWidth="1"/>
    <col min="7443" max="7443" width="8.875" style="300" customWidth="1"/>
    <col min="7444" max="7444" width="7.75" style="300" customWidth="1"/>
    <col min="7445" max="7445" width="8.25" style="300" customWidth="1"/>
    <col min="7446" max="7447" width="6.625" style="300" customWidth="1"/>
    <col min="7448" max="7452" width="7.625" style="300" customWidth="1"/>
    <col min="7453" max="7453" width="5.875" style="300" customWidth="1"/>
    <col min="7454" max="7454" width="6.125" style="300" customWidth="1"/>
    <col min="7455" max="7455" width="6.875" style="300" customWidth="1"/>
    <col min="7456" max="7456" width="7.625" style="300" customWidth="1"/>
    <col min="7457" max="7457" width="6.625" style="300" customWidth="1"/>
    <col min="7458" max="7458" width="7.625" style="300" customWidth="1"/>
    <col min="7459" max="7459" width="7" style="300" customWidth="1"/>
    <col min="7460" max="7460" width="6.125" style="300" customWidth="1"/>
    <col min="7461" max="7461" width="7.625" style="300" customWidth="1"/>
    <col min="7462" max="7462" width="7.25" style="300" customWidth="1"/>
    <col min="7463" max="7463" width="7.375" style="300" customWidth="1"/>
    <col min="7464" max="7464" width="8.75" style="300" customWidth="1"/>
    <col min="7465" max="7465" width="7" style="300" customWidth="1"/>
    <col min="7466" max="7680" width="9" style="300"/>
    <col min="7681" max="7685" width="10.625" style="300" customWidth="1"/>
    <col min="7686" max="7686" width="15.625" style="300" customWidth="1"/>
    <col min="7687" max="7687" width="10" style="300" customWidth="1"/>
    <col min="7688" max="7688" width="13.875" style="300" customWidth="1"/>
    <col min="7689" max="7690" width="15.625" style="300" customWidth="1"/>
    <col min="7691" max="7691" width="12.75" style="300" customWidth="1"/>
    <col min="7692" max="7696" width="15.625" style="300" customWidth="1"/>
    <col min="7697" max="7697" width="9" style="300" customWidth="1"/>
    <col min="7698" max="7698" width="2.375" style="300" customWidth="1"/>
    <col min="7699" max="7699" width="8.875" style="300" customWidth="1"/>
    <col min="7700" max="7700" width="7.75" style="300" customWidth="1"/>
    <col min="7701" max="7701" width="8.25" style="300" customWidth="1"/>
    <col min="7702" max="7703" width="6.625" style="300" customWidth="1"/>
    <col min="7704" max="7708" width="7.625" style="300" customWidth="1"/>
    <col min="7709" max="7709" width="5.875" style="300" customWidth="1"/>
    <col min="7710" max="7710" width="6.125" style="300" customWidth="1"/>
    <col min="7711" max="7711" width="6.875" style="300" customWidth="1"/>
    <col min="7712" max="7712" width="7.625" style="300" customWidth="1"/>
    <col min="7713" max="7713" width="6.625" style="300" customWidth="1"/>
    <col min="7714" max="7714" width="7.625" style="300" customWidth="1"/>
    <col min="7715" max="7715" width="7" style="300" customWidth="1"/>
    <col min="7716" max="7716" width="6.125" style="300" customWidth="1"/>
    <col min="7717" max="7717" width="7.625" style="300" customWidth="1"/>
    <col min="7718" max="7718" width="7.25" style="300" customWidth="1"/>
    <col min="7719" max="7719" width="7.375" style="300" customWidth="1"/>
    <col min="7720" max="7720" width="8.75" style="300" customWidth="1"/>
    <col min="7721" max="7721" width="7" style="300" customWidth="1"/>
    <col min="7722" max="7936" width="9" style="300"/>
    <col min="7937" max="7941" width="10.625" style="300" customWidth="1"/>
    <col min="7942" max="7942" width="15.625" style="300" customWidth="1"/>
    <col min="7943" max="7943" width="10" style="300" customWidth="1"/>
    <col min="7944" max="7944" width="13.875" style="300" customWidth="1"/>
    <col min="7945" max="7946" width="15.625" style="300" customWidth="1"/>
    <col min="7947" max="7947" width="12.75" style="300" customWidth="1"/>
    <col min="7948" max="7952" width="15.625" style="300" customWidth="1"/>
    <col min="7953" max="7953" width="9" style="300" customWidth="1"/>
    <col min="7954" max="7954" width="2.375" style="300" customWidth="1"/>
    <col min="7955" max="7955" width="8.875" style="300" customWidth="1"/>
    <col min="7956" max="7956" width="7.75" style="300" customWidth="1"/>
    <col min="7957" max="7957" width="8.25" style="300" customWidth="1"/>
    <col min="7958" max="7959" width="6.625" style="300" customWidth="1"/>
    <col min="7960" max="7964" width="7.625" style="300" customWidth="1"/>
    <col min="7965" max="7965" width="5.875" style="300" customWidth="1"/>
    <col min="7966" max="7966" width="6.125" style="300" customWidth="1"/>
    <col min="7967" max="7967" width="6.875" style="300" customWidth="1"/>
    <col min="7968" max="7968" width="7.625" style="300" customWidth="1"/>
    <col min="7969" max="7969" width="6.625" style="300" customWidth="1"/>
    <col min="7970" max="7970" width="7.625" style="300" customWidth="1"/>
    <col min="7971" max="7971" width="7" style="300" customWidth="1"/>
    <col min="7972" max="7972" width="6.125" style="300" customWidth="1"/>
    <col min="7973" max="7973" width="7.625" style="300" customWidth="1"/>
    <col min="7974" max="7974" width="7.25" style="300" customWidth="1"/>
    <col min="7975" max="7975" width="7.375" style="300" customWidth="1"/>
    <col min="7976" max="7976" width="8.75" style="300" customWidth="1"/>
    <col min="7977" max="7977" width="7" style="300" customWidth="1"/>
    <col min="7978" max="8192" width="9" style="300"/>
    <col min="8193" max="8197" width="10.625" style="300" customWidth="1"/>
    <col min="8198" max="8198" width="15.625" style="300" customWidth="1"/>
    <col min="8199" max="8199" width="10" style="300" customWidth="1"/>
    <col min="8200" max="8200" width="13.875" style="300" customWidth="1"/>
    <col min="8201" max="8202" width="15.625" style="300" customWidth="1"/>
    <col min="8203" max="8203" width="12.75" style="300" customWidth="1"/>
    <col min="8204" max="8208" width="15.625" style="300" customWidth="1"/>
    <col min="8209" max="8209" width="9" style="300" customWidth="1"/>
    <col min="8210" max="8210" width="2.375" style="300" customWidth="1"/>
    <col min="8211" max="8211" width="8.875" style="300" customWidth="1"/>
    <col min="8212" max="8212" width="7.75" style="300" customWidth="1"/>
    <col min="8213" max="8213" width="8.25" style="300" customWidth="1"/>
    <col min="8214" max="8215" width="6.625" style="300" customWidth="1"/>
    <col min="8216" max="8220" width="7.625" style="300" customWidth="1"/>
    <col min="8221" max="8221" width="5.875" style="300" customWidth="1"/>
    <col min="8222" max="8222" width="6.125" style="300" customWidth="1"/>
    <col min="8223" max="8223" width="6.875" style="300" customWidth="1"/>
    <col min="8224" max="8224" width="7.625" style="300" customWidth="1"/>
    <col min="8225" max="8225" width="6.625" style="300" customWidth="1"/>
    <col min="8226" max="8226" width="7.625" style="300" customWidth="1"/>
    <col min="8227" max="8227" width="7" style="300" customWidth="1"/>
    <col min="8228" max="8228" width="6.125" style="300" customWidth="1"/>
    <col min="8229" max="8229" width="7.625" style="300" customWidth="1"/>
    <col min="8230" max="8230" width="7.25" style="300" customWidth="1"/>
    <col min="8231" max="8231" width="7.375" style="300" customWidth="1"/>
    <col min="8232" max="8232" width="8.75" style="300" customWidth="1"/>
    <col min="8233" max="8233" width="7" style="300" customWidth="1"/>
    <col min="8234" max="8448" width="9" style="300"/>
    <col min="8449" max="8453" width="10.625" style="300" customWidth="1"/>
    <col min="8454" max="8454" width="15.625" style="300" customWidth="1"/>
    <col min="8455" max="8455" width="10" style="300" customWidth="1"/>
    <col min="8456" max="8456" width="13.875" style="300" customWidth="1"/>
    <col min="8457" max="8458" width="15.625" style="300" customWidth="1"/>
    <col min="8459" max="8459" width="12.75" style="300" customWidth="1"/>
    <col min="8460" max="8464" width="15.625" style="300" customWidth="1"/>
    <col min="8465" max="8465" width="9" style="300" customWidth="1"/>
    <col min="8466" max="8466" width="2.375" style="300" customWidth="1"/>
    <col min="8467" max="8467" width="8.875" style="300" customWidth="1"/>
    <col min="8468" max="8468" width="7.75" style="300" customWidth="1"/>
    <col min="8469" max="8469" width="8.25" style="300" customWidth="1"/>
    <col min="8470" max="8471" width="6.625" style="300" customWidth="1"/>
    <col min="8472" max="8476" width="7.625" style="300" customWidth="1"/>
    <col min="8477" max="8477" width="5.875" style="300" customWidth="1"/>
    <col min="8478" max="8478" width="6.125" style="300" customWidth="1"/>
    <col min="8479" max="8479" width="6.875" style="300" customWidth="1"/>
    <col min="8480" max="8480" width="7.625" style="300" customWidth="1"/>
    <col min="8481" max="8481" width="6.625" style="300" customWidth="1"/>
    <col min="8482" max="8482" width="7.625" style="300" customWidth="1"/>
    <col min="8483" max="8483" width="7" style="300" customWidth="1"/>
    <col min="8484" max="8484" width="6.125" style="300" customWidth="1"/>
    <col min="8485" max="8485" width="7.625" style="300" customWidth="1"/>
    <col min="8486" max="8486" width="7.25" style="300" customWidth="1"/>
    <col min="8487" max="8487" width="7.375" style="300" customWidth="1"/>
    <col min="8488" max="8488" width="8.75" style="300" customWidth="1"/>
    <col min="8489" max="8489" width="7" style="300" customWidth="1"/>
    <col min="8490" max="8704" width="9" style="300"/>
    <col min="8705" max="8709" width="10.625" style="300" customWidth="1"/>
    <col min="8710" max="8710" width="15.625" style="300" customWidth="1"/>
    <col min="8711" max="8711" width="10" style="300" customWidth="1"/>
    <col min="8712" max="8712" width="13.875" style="300" customWidth="1"/>
    <col min="8713" max="8714" width="15.625" style="300" customWidth="1"/>
    <col min="8715" max="8715" width="12.75" style="300" customWidth="1"/>
    <col min="8716" max="8720" width="15.625" style="300" customWidth="1"/>
    <col min="8721" max="8721" width="9" style="300" customWidth="1"/>
    <col min="8722" max="8722" width="2.375" style="300" customWidth="1"/>
    <col min="8723" max="8723" width="8.875" style="300" customWidth="1"/>
    <col min="8724" max="8724" width="7.75" style="300" customWidth="1"/>
    <col min="8725" max="8725" width="8.25" style="300" customWidth="1"/>
    <col min="8726" max="8727" width="6.625" style="300" customWidth="1"/>
    <col min="8728" max="8732" width="7.625" style="300" customWidth="1"/>
    <col min="8733" max="8733" width="5.875" style="300" customWidth="1"/>
    <col min="8734" max="8734" width="6.125" style="300" customWidth="1"/>
    <col min="8735" max="8735" width="6.875" style="300" customWidth="1"/>
    <col min="8736" max="8736" width="7.625" style="300" customWidth="1"/>
    <col min="8737" max="8737" width="6.625" style="300" customWidth="1"/>
    <col min="8738" max="8738" width="7.625" style="300" customWidth="1"/>
    <col min="8739" max="8739" width="7" style="300" customWidth="1"/>
    <col min="8740" max="8740" width="6.125" style="300" customWidth="1"/>
    <col min="8741" max="8741" width="7.625" style="300" customWidth="1"/>
    <col min="8742" max="8742" width="7.25" style="300" customWidth="1"/>
    <col min="8743" max="8743" width="7.375" style="300" customWidth="1"/>
    <col min="8744" max="8744" width="8.75" style="300" customWidth="1"/>
    <col min="8745" max="8745" width="7" style="300" customWidth="1"/>
    <col min="8746" max="8960" width="9" style="300"/>
    <col min="8961" max="8965" width="10.625" style="300" customWidth="1"/>
    <col min="8966" max="8966" width="15.625" style="300" customWidth="1"/>
    <col min="8967" max="8967" width="10" style="300" customWidth="1"/>
    <col min="8968" max="8968" width="13.875" style="300" customWidth="1"/>
    <col min="8969" max="8970" width="15.625" style="300" customWidth="1"/>
    <col min="8971" max="8971" width="12.75" style="300" customWidth="1"/>
    <col min="8972" max="8976" width="15.625" style="300" customWidth="1"/>
    <col min="8977" max="8977" width="9" style="300" customWidth="1"/>
    <col min="8978" max="8978" width="2.375" style="300" customWidth="1"/>
    <col min="8979" max="8979" width="8.875" style="300" customWidth="1"/>
    <col min="8980" max="8980" width="7.75" style="300" customWidth="1"/>
    <col min="8981" max="8981" width="8.25" style="300" customWidth="1"/>
    <col min="8982" max="8983" width="6.625" style="300" customWidth="1"/>
    <col min="8984" max="8988" width="7.625" style="300" customWidth="1"/>
    <col min="8989" max="8989" width="5.875" style="300" customWidth="1"/>
    <col min="8990" max="8990" width="6.125" style="300" customWidth="1"/>
    <col min="8991" max="8991" width="6.875" style="300" customWidth="1"/>
    <col min="8992" max="8992" width="7.625" style="300" customWidth="1"/>
    <col min="8993" max="8993" width="6.625" style="300" customWidth="1"/>
    <col min="8994" max="8994" width="7.625" style="300" customWidth="1"/>
    <col min="8995" max="8995" width="7" style="300" customWidth="1"/>
    <col min="8996" max="8996" width="6.125" style="300" customWidth="1"/>
    <col min="8997" max="8997" width="7.625" style="300" customWidth="1"/>
    <col min="8998" max="8998" width="7.25" style="300" customWidth="1"/>
    <col min="8999" max="8999" width="7.375" style="300" customWidth="1"/>
    <col min="9000" max="9000" width="8.75" style="300" customWidth="1"/>
    <col min="9001" max="9001" width="7" style="300" customWidth="1"/>
    <col min="9002" max="9216" width="9" style="300"/>
    <col min="9217" max="9221" width="10.625" style="300" customWidth="1"/>
    <col min="9222" max="9222" width="15.625" style="300" customWidth="1"/>
    <col min="9223" max="9223" width="10" style="300" customWidth="1"/>
    <col min="9224" max="9224" width="13.875" style="300" customWidth="1"/>
    <col min="9225" max="9226" width="15.625" style="300" customWidth="1"/>
    <col min="9227" max="9227" width="12.75" style="300" customWidth="1"/>
    <col min="9228" max="9232" width="15.625" style="300" customWidth="1"/>
    <col min="9233" max="9233" width="9" style="300" customWidth="1"/>
    <col min="9234" max="9234" width="2.375" style="300" customWidth="1"/>
    <col min="9235" max="9235" width="8.875" style="300" customWidth="1"/>
    <col min="9236" max="9236" width="7.75" style="300" customWidth="1"/>
    <col min="9237" max="9237" width="8.25" style="300" customWidth="1"/>
    <col min="9238" max="9239" width="6.625" style="300" customWidth="1"/>
    <col min="9240" max="9244" width="7.625" style="300" customWidth="1"/>
    <col min="9245" max="9245" width="5.875" style="300" customWidth="1"/>
    <col min="9246" max="9246" width="6.125" style="300" customWidth="1"/>
    <col min="9247" max="9247" width="6.875" style="300" customWidth="1"/>
    <col min="9248" max="9248" width="7.625" style="300" customWidth="1"/>
    <col min="9249" max="9249" width="6.625" style="300" customWidth="1"/>
    <col min="9250" max="9250" width="7.625" style="300" customWidth="1"/>
    <col min="9251" max="9251" width="7" style="300" customWidth="1"/>
    <col min="9252" max="9252" width="6.125" style="300" customWidth="1"/>
    <col min="9253" max="9253" width="7.625" style="300" customWidth="1"/>
    <col min="9254" max="9254" width="7.25" style="300" customWidth="1"/>
    <col min="9255" max="9255" width="7.375" style="300" customWidth="1"/>
    <col min="9256" max="9256" width="8.75" style="300" customWidth="1"/>
    <col min="9257" max="9257" width="7" style="300" customWidth="1"/>
    <col min="9258" max="9472" width="9" style="300"/>
    <col min="9473" max="9477" width="10.625" style="300" customWidth="1"/>
    <col min="9478" max="9478" width="15.625" style="300" customWidth="1"/>
    <col min="9479" max="9479" width="10" style="300" customWidth="1"/>
    <col min="9480" max="9480" width="13.875" style="300" customWidth="1"/>
    <col min="9481" max="9482" width="15.625" style="300" customWidth="1"/>
    <col min="9483" max="9483" width="12.75" style="300" customWidth="1"/>
    <col min="9484" max="9488" width="15.625" style="300" customWidth="1"/>
    <col min="9489" max="9489" width="9" style="300" customWidth="1"/>
    <col min="9490" max="9490" width="2.375" style="300" customWidth="1"/>
    <col min="9491" max="9491" width="8.875" style="300" customWidth="1"/>
    <col min="9492" max="9492" width="7.75" style="300" customWidth="1"/>
    <col min="9493" max="9493" width="8.25" style="300" customWidth="1"/>
    <col min="9494" max="9495" width="6.625" style="300" customWidth="1"/>
    <col min="9496" max="9500" width="7.625" style="300" customWidth="1"/>
    <col min="9501" max="9501" width="5.875" style="300" customWidth="1"/>
    <col min="9502" max="9502" width="6.125" style="300" customWidth="1"/>
    <col min="9503" max="9503" width="6.875" style="300" customWidth="1"/>
    <col min="9504" max="9504" width="7.625" style="300" customWidth="1"/>
    <col min="9505" max="9505" width="6.625" style="300" customWidth="1"/>
    <col min="9506" max="9506" width="7.625" style="300" customWidth="1"/>
    <col min="9507" max="9507" width="7" style="300" customWidth="1"/>
    <col min="9508" max="9508" width="6.125" style="300" customWidth="1"/>
    <col min="9509" max="9509" width="7.625" style="300" customWidth="1"/>
    <col min="9510" max="9510" width="7.25" style="300" customWidth="1"/>
    <col min="9511" max="9511" width="7.375" style="300" customWidth="1"/>
    <col min="9512" max="9512" width="8.75" style="300" customWidth="1"/>
    <col min="9513" max="9513" width="7" style="300" customWidth="1"/>
    <col min="9514" max="9728" width="9" style="300"/>
    <col min="9729" max="9733" width="10.625" style="300" customWidth="1"/>
    <col min="9734" max="9734" width="15.625" style="300" customWidth="1"/>
    <col min="9735" max="9735" width="10" style="300" customWidth="1"/>
    <col min="9736" max="9736" width="13.875" style="300" customWidth="1"/>
    <col min="9737" max="9738" width="15.625" style="300" customWidth="1"/>
    <col min="9739" max="9739" width="12.75" style="300" customWidth="1"/>
    <col min="9740" max="9744" width="15.625" style="300" customWidth="1"/>
    <col min="9745" max="9745" width="9" style="300" customWidth="1"/>
    <col min="9746" max="9746" width="2.375" style="300" customWidth="1"/>
    <col min="9747" max="9747" width="8.875" style="300" customWidth="1"/>
    <col min="9748" max="9748" width="7.75" style="300" customWidth="1"/>
    <col min="9749" max="9749" width="8.25" style="300" customWidth="1"/>
    <col min="9750" max="9751" width="6.625" style="300" customWidth="1"/>
    <col min="9752" max="9756" width="7.625" style="300" customWidth="1"/>
    <col min="9757" max="9757" width="5.875" style="300" customWidth="1"/>
    <col min="9758" max="9758" width="6.125" style="300" customWidth="1"/>
    <col min="9759" max="9759" width="6.875" style="300" customWidth="1"/>
    <col min="9760" max="9760" width="7.625" style="300" customWidth="1"/>
    <col min="9761" max="9761" width="6.625" style="300" customWidth="1"/>
    <col min="9762" max="9762" width="7.625" style="300" customWidth="1"/>
    <col min="9763" max="9763" width="7" style="300" customWidth="1"/>
    <col min="9764" max="9764" width="6.125" style="300" customWidth="1"/>
    <col min="9765" max="9765" width="7.625" style="300" customWidth="1"/>
    <col min="9766" max="9766" width="7.25" style="300" customWidth="1"/>
    <col min="9767" max="9767" width="7.375" style="300" customWidth="1"/>
    <col min="9768" max="9768" width="8.75" style="300" customWidth="1"/>
    <col min="9769" max="9769" width="7" style="300" customWidth="1"/>
    <col min="9770" max="9984" width="9" style="300"/>
    <col min="9985" max="9989" width="10.625" style="300" customWidth="1"/>
    <col min="9990" max="9990" width="15.625" style="300" customWidth="1"/>
    <col min="9991" max="9991" width="10" style="300" customWidth="1"/>
    <col min="9992" max="9992" width="13.875" style="300" customWidth="1"/>
    <col min="9993" max="9994" width="15.625" style="300" customWidth="1"/>
    <col min="9995" max="9995" width="12.75" style="300" customWidth="1"/>
    <col min="9996" max="10000" width="15.625" style="300" customWidth="1"/>
    <col min="10001" max="10001" width="9" style="300" customWidth="1"/>
    <col min="10002" max="10002" width="2.375" style="300" customWidth="1"/>
    <col min="10003" max="10003" width="8.875" style="300" customWidth="1"/>
    <col min="10004" max="10004" width="7.75" style="300" customWidth="1"/>
    <col min="10005" max="10005" width="8.25" style="300" customWidth="1"/>
    <col min="10006" max="10007" width="6.625" style="300" customWidth="1"/>
    <col min="10008" max="10012" width="7.625" style="300" customWidth="1"/>
    <col min="10013" max="10013" width="5.875" style="300" customWidth="1"/>
    <col min="10014" max="10014" width="6.125" style="300" customWidth="1"/>
    <col min="10015" max="10015" width="6.875" style="300" customWidth="1"/>
    <col min="10016" max="10016" width="7.625" style="300" customWidth="1"/>
    <col min="10017" max="10017" width="6.625" style="300" customWidth="1"/>
    <col min="10018" max="10018" width="7.625" style="300" customWidth="1"/>
    <col min="10019" max="10019" width="7" style="300" customWidth="1"/>
    <col min="10020" max="10020" width="6.125" style="300" customWidth="1"/>
    <col min="10021" max="10021" width="7.625" style="300" customWidth="1"/>
    <col min="10022" max="10022" width="7.25" style="300" customWidth="1"/>
    <col min="10023" max="10023" width="7.375" style="300" customWidth="1"/>
    <col min="10024" max="10024" width="8.75" style="300" customWidth="1"/>
    <col min="10025" max="10025" width="7" style="300" customWidth="1"/>
    <col min="10026" max="10240" width="9" style="300"/>
    <col min="10241" max="10245" width="10.625" style="300" customWidth="1"/>
    <col min="10246" max="10246" width="15.625" style="300" customWidth="1"/>
    <col min="10247" max="10247" width="10" style="300" customWidth="1"/>
    <col min="10248" max="10248" width="13.875" style="300" customWidth="1"/>
    <col min="10249" max="10250" width="15.625" style="300" customWidth="1"/>
    <col min="10251" max="10251" width="12.75" style="300" customWidth="1"/>
    <col min="10252" max="10256" width="15.625" style="300" customWidth="1"/>
    <col min="10257" max="10257" width="9" style="300" customWidth="1"/>
    <col min="10258" max="10258" width="2.375" style="300" customWidth="1"/>
    <col min="10259" max="10259" width="8.875" style="300" customWidth="1"/>
    <col min="10260" max="10260" width="7.75" style="300" customWidth="1"/>
    <col min="10261" max="10261" width="8.25" style="300" customWidth="1"/>
    <col min="10262" max="10263" width="6.625" style="300" customWidth="1"/>
    <col min="10264" max="10268" width="7.625" style="300" customWidth="1"/>
    <col min="10269" max="10269" width="5.875" style="300" customWidth="1"/>
    <col min="10270" max="10270" width="6.125" style="300" customWidth="1"/>
    <col min="10271" max="10271" width="6.875" style="300" customWidth="1"/>
    <col min="10272" max="10272" width="7.625" style="300" customWidth="1"/>
    <col min="10273" max="10273" width="6.625" style="300" customWidth="1"/>
    <col min="10274" max="10274" width="7.625" style="300" customWidth="1"/>
    <col min="10275" max="10275" width="7" style="300" customWidth="1"/>
    <col min="10276" max="10276" width="6.125" style="300" customWidth="1"/>
    <col min="10277" max="10277" width="7.625" style="300" customWidth="1"/>
    <col min="10278" max="10278" width="7.25" style="300" customWidth="1"/>
    <col min="10279" max="10279" width="7.375" style="300" customWidth="1"/>
    <col min="10280" max="10280" width="8.75" style="300" customWidth="1"/>
    <col min="10281" max="10281" width="7" style="300" customWidth="1"/>
    <col min="10282" max="10496" width="9" style="300"/>
    <col min="10497" max="10501" width="10.625" style="300" customWidth="1"/>
    <col min="10502" max="10502" width="15.625" style="300" customWidth="1"/>
    <col min="10503" max="10503" width="10" style="300" customWidth="1"/>
    <col min="10504" max="10504" width="13.875" style="300" customWidth="1"/>
    <col min="10505" max="10506" width="15.625" style="300" customWidth="1"/>
    <col min="10507" max="10507" width="12.75" style="300" customWidth="1"/>
    <col min="10508" max="10512" width="15.625" style="300" customWidth="1"/>
    <col min="10513" max="10513" width="9" style="300" customWidth="1"/>
    <col min="10514" max="10514" width="2.375" style="300" customWidth="1"/>
    <col min="10515" max="10515" width="8.875" style="300" customWidth="1"/>
    <col min="10516" max="10516" width="7.75" style="300" customWidth="1"/>
    <col min="10517" max="10517" width="8.25" style="300" customWidth="1"/>
    <col min="10518" max="10519" width="6.625" style="300" customWidth="1"/>
    <col min="10520" max="10524" width="7.625" style="300" customWidth="1"/>
    <col min="10525" max="10525" width="5.875" style="300" customWidth="1"/>
    <col min="10526" max="10526" width="6.125" style="300" customWidth="1"/>
    <col min="10527" max="10527" width="6.875" style="300" customWidth="1"/>
    <col min="10528" max="10528" width="7.625" style="300" customWidth="1"/>
    <col min="10529" max="10529" width="6.625" style="300" customWidth="1"/>
    <col min="10530" max="10530" width="7.625" style="300" customWidth="1"/>
    <col min="10531" max="10531" width="7" style="300" customWidth="1"/>
    <col min="10532" max="10532" width="6.125" style="300" customWidth="1"/>
    <col min="10533" max="10533" width="7.625" style="300" customWidth="1"/>
    <col min="10534" max="10534" width="7.25" style="300" customWidth="1"/>
    <col min="10535" max="10535" width="7.375" style="300" customWidth="1"/>
    <col min="10536" max="10536" width="8.75" style="300" customWidth="1"/>
    <col min="10537" max="10537" width="7" style="300" customWidth="1"/>
    <col min="10538" max="10752" width="9" style="300"/>
    <col min="10753" max="10757" width="10.625" style="300" customWidth="1"/>
    <col min="10758" max="10758" width="15.625" style="300" customWidth="1"/>
    <col min="10759" max="10759" width="10" style="300" customWidth="1"/>
    <col min="10760" max="10760" width="13.875" style="300" customWidth="1"/>
    <col min="10761" max="10762" width="15.625" style="300" customWidth="1"/>
    <col min="10763" max="10763" width="12.75" style="300" customWidth="1"/>
    <col min="10764" max="10768" width="15.625" style="300" customWidth="1"/>
    <col min="10769" max="10769" width="9" style="300" customWidth="1"/>
    <col min="10770" max="10770" width="2.375" style="300" customWidth="1"/>
    <col min="10771" max="10771" width="8.875" style="300" customWidth="1"/>
    <col min="10772" max="10772" width="7.75" style="300" customWidth="1"/>
    <col min="10773" max="10773" width="8.25" style="300" customWidth="1"/>
    <col min="10774" max="10775" width="6.625" style="300" customWidth="1"/>
    <col min="10776" max="10780" width="7.625" style="300" customWidth="1"/>
    <col min="10781" max="10781" width="5.875" style="300" customWidth="1"/>
    <col min="10782" max="10782" width="6.125" style="300" customWidth="1"/>
    <col min="10783" max="10783" width="6.875" style="300" customWidth="1"/>
    <col min="10784" max="10784" width="7.625" style="300" customWidth="1"/>
    <col min="10785" max="10785" width="6.625" style="300" customWidth="1"/>
    <col min="10786" max="10786" width="7.625" style="300" customWidth="1"/>
    <col min="10787" max="10787" width="7" style="300" customWidth="1"/>
    <col min="10788" max="10788" width="6.125" style="300" customWidth="1"/>
    <col min="10789" max="10789" width="7.625" style="300" customWidth="1"/>
    <col min="10790" max="10790" width="7.25" style="300" customWidth="1"/>
    <col min="10791" max="10791" width="7.375" style="300" customWidth="1"/>
    <col min="10792" max="10792" width="8.75" style="300" customWidth="1"/>
    <col min="10793" max="10793" width="7" style="300" customWidth="1"/>
    <col min="10794" max="11008" width="9" style="300"/>
    <col min="11009" max="11013" width="10.625" style="300" customWidth="1"/>
    <col min="11014" max="11014" width="15.625" style="300" customWidth="1"/>
    <col min="11015" max="11015" width="10" style="300" customWidth="1"/>
    <col min="11016" max="11016" width="13.875" style="300" customWidth="1"/>
    <col min="11017" max="11018" width="15.625" style="300" customWidth="1"/>
    <col min="11019" max="11019" width="12.75" style="300" customWidth="1"/>
    <col min="11020" max="11024" width="15.625" style="300" customWidth="1"/>
    <col min="11025" max="11025" width="9" style="300" customWidth="1"/>
    <col min="11026" max="11026" width="2.375" style="300" customWidth="1"/>
    <col min="11027" max="11027" width="8.875" style="300" customWidth="1"/>
    <col min="11028" max="11028" width="7.75" style="300" customWidth="1"/>
    <col min="11029" max="11029" width="8.25" style="300" customWidth="1"/>
    <col min="11030" max="11031" width="6.625" style="300" customWidth="1"/>
    <col min="11032" max="11036" width="7.625" style="300" customWidth="1"/>
    <col min="11037" max="11037" width="5.875" style="300" customWidth="1"/>
    <col min="11038" max="11038" width="6.125" style="300" customWidth="1"/>
    <col min="11039" max="11039" width="6.875" style="300" customWidth="1"/>
    <col min="11040" max="11040" width="7.625" style="300" customWidth="1"/>
    <col min="11041" max="11041" width="6.625" style="300" customWidth="1"/>
    <col min="11042" max="11042" width="7.625" style="300" customWidth="1"/>
    <col min="11043" max="11043" width="7" style="300" customWidth="1"/>
    <col min="11044" max="11044" width="6.125" style="300" customWidth="1"/>
    <col min="11045" max="11045" width="7.625" style="300" customWidth="1"/>
    <col min="11046" max="11046" width="7.25" style="300" customWidth="1"/>
    <col min="11047" max="11047" width="7.375" style="300" customWidth="1"/>
    <col min="11048" max="11048" width="8.75" style="300" customWidth="1"/>
    <col min="11049" max="11049" width="7" style="300" customWidth="1"/>
    <col min="11050" max="11264" width="9" style="300"/>
    <col min="11265" max="11269" width="10.625" style="300" customWidth="1"/>
    <col min="11270" max="11270" width="15.625" style="300" customWidth="1"/>
    <col min="11271" max="11271" width="10" style="300" customWidth="1"/>
    <col min="11272" max="11272" width="13.875" style="300" customWidth="1"/>
    <col min="11273" max="11274" width="15.625" style="300" customWidth="1"/>
    <col min="11275" max="11275" width="12.75" style="300" customWidth="1"/>
    <col min="11276" max="11280" width="15.625" style="300" customWidth="1"/>
    <col min="11281" max="11281" width="9" style="300" customWidth="1"/>
    <col min="11282" max="11282" width="2.375" style="300" customWidth="1"/>
    <col min="11283" max="11283" width="8.875" style="300" customWidth="1"/>
    <col min="11284" max="11284" width="7.75" style="300" customWidth="1"/>
    <col min="11285" max="11285" width="8.25" style="300" customWidth="1"/>
    <col min="11286" max="11287" width="6.625" style="300" customWidth="1"/>
    <col min="11288" max="11292" width="7.625" style="300" customWidth="1"/>
    <col min="11293" max="11293" width="5.875" style="300" customWidth="1"/>
    <col min="11294" max="11294" width="6.125" style="300" customWidth="1"/>
    <col min="11295" max="11295" width="6.875" style="300" customWidth="1"/>
    <col min="11296" max="11296" width="7.625" style="300" customWidth="1"/>
    <col min="11297" max="11297" width="6.625" style="300" customWidth="1"/>
    <col min="11298" max="11298" width="7.625" style="300" customWidth="1"/>
    <col min="11299" max="11299" width="7" style="300" customWidth="1"/>
    <col min="11300" max="11300" width="6.125" style="300" customWidth="1"/>
    <col min="11301" max="11301" width="7.625" style="300" customWidth="1"/>
    <col min="11302" max="11302" width="7.25" style="300" customWidth="1"/>
    <col min="11303" max="11303" width="7.375" style="300" customWidth="1"/>
    <col min="11304" max="11304" width="8.75" style="300" customWidth="1"/>
    <col min="11305" max="11305" width="7" style="300" customWidth="1"/>
    <col min="11306" max="11520" width="9" style="300"/>
    <col min="11521" max="11525" width="10.625" style="300" customWidth="1"/>
    <col min="11526" max="11526" width="15.625" style="300" customWidth="1"/>
    <col min="11527" max="11527" width="10" style="300" customWidth="1"/>
    <col min="11528" max="11528" width="13.875" style="300" customWidth="1"/>
    <col min="11529" max="11530" width="15.625" style="300" customWidth="1"/>
    <col min="11531" max="11531" width="12.75" style="300" customWidth="1"/>
    <col min="11532" max="11536" width="15.625" style="300" customWidth="1"/>
    <col min="11537" max="11537" width="9" style="300" customWidth="1"/>
    <col min="11538" max="11538" width="2.375" style="300" customWidth="1"/>
    <col min="11539" max="11539" width="8.875" style="300" customWidth="1"/>
    <col min="11540" max="11540" width="7.75" style="300" customWidth="1"/>
    <col min="11541" max="11541" width="8.25" style="300" customWidth="1"/>
    <col min="11542" max="11543" width="6.625" style="300" customWidth="1"/>
    <col min="11544" max="11548" width="7.625" style="300" customWidth="1"/>
    <col min="11549" max="11549" width="5.875" style="300" customWidth="1"/>
    <col min="11550" max="11550" width="6.125" style="300" customWidth="1"/>
    <col min="11551" max="11551" width="6.875" style="300" customWidth="1"/>
    <col min="11552" max="11552" width="7.625" style="300" customWidth="1"/>
    <col min="11553" max="11553" width="6.625" style="300" customWidth="1"/>
    <col min="11554" max="11554" width="7.625" style="300" customWidth="1"/>
    <col min="11555" max="11555" width="7" style="300" customWidth="1"/>
    <col min="11556" max="11556" width="6.125" style="300" customWidth="1"/>
    <col min="11557" max="11557" width="7.625" style="300" customWidth="1"/>
    <col min="11558" max="11558" width="7.25" style="300" customWidth="1"/>
    <col min="11559" max="11559" width="7.375" style="300" customWidth="1"/>
    <col min="11560" max="11560" width="8.75" style="300" customWidth="1"/>
    <col min="11561" max="11561" width="7" style="300" customWidth="1"/>
    <col min="11562" max="11776" width="9" style="300"/>
    <col min="11777" max="11781" width="10.625" style="300" customWidth="1"/>
    <col min="11782" max="11782" width="15.625" style="300" customWidth="1"/>
    <col min="11783" max="11783" width="10" style="300" customWidth="1"/>
    <col min="11784" max="11784" width="13.875" style="300" customWidth="1"/>
    <col min="11785" max="11786" width="15.625" style="300" customWidth="1"/>
    <col min="11787" max="11787" width="12.75" style="300" customWidth="1"/>
    <col min="11788" max="11792" width="15.625" style="300" customWidth="1"/>
    <col min="11793" max="11793" width="9" style="300" customWidth="1"/>
    <col min="11794" max="11794" width="2.375" style="300" customWidth="1"/>
    <col min="11795" max="11795" width="8.875" style="300" customWidth="1"/>
    <col min="11796" max="11796" width="7.75" style="300" customWidth="1"/>
    <col min="11797" max="11797" width="8.25" style="300" customWidth="1"/>
    <col min="11798" max="11799" width="6.625" style="300" customWidth="1"/>
    <col min="11800" max="11804" width="7.625" style="300" customWidth="1"/>
    <col min="11805" max="11805" width="5.875" style="300" customWidth="1"/>
    <col min="11806" max="11806" width="6.125" style="300" customWidth="1"/>
    <col min="11807" max="11807" width="6.875" style="300" customWidth="1"/>
    <col min="11808" max="11808" width="7.625" style="300" customWidth="1"/>
    <col min="11809" max="11809" width="6.625" style="300" customWidth="1"/>
    <col min="11810" max="11810" width="7.625" style="300" customWidth="1"/>
    <col min="11811" max="11811" width="7" style="300" customWidth="1"/>
    <col min="11812" max="11812" width="6.125" style="300" customWidth="1"/>
    <col min="11813" max="11813" width="7.625" style="300" customWidth="1"/>
    <col min="11814" max="11814" width="7.25" style="300" customWidth="1"/>
    <col min="11815" max="11815" width="7.375" style="300" customWidth="1"/>
    <col min="11816" max="11816" width="8.75" style="300" customWidth="1"/>
    <col min="11817" max="11817" width="7" style="300" customWidth="1"/>
    <col min="11818" max="12032" width="9" style="300"/>
    <col min="12033" max="12037" width="10.625" style="300" customWidth="1"/>
    <col min="12038" max="12038" width="15.625" style="300" customWidth="1"/>
    <col min="12039" max="12039" width="10" style="300" customWidth="1"/>
    <col min="12040" max="12040" width="13.875" style="300" customWidth="1"/>
    <col min="12041" max="12042" width="15.625" style="300" customWidth="1"/>
    <col min="12043" max="12043" width="12.75" style="300" customWidth="1"/>
    <col min="12044" max="12048" width="15.625" style="300" customWidth="1"/>
    <col min="12049" max="12049" width="9" style="300" customWidth="1"/>
    <col min="12050" max="12050" width="2.375" style="300" customWidth="1"/>
    <col min="12051" max="12051" width="8.875" style="300" customWidth="1"/>
    <col min="12052" max="12052" width="7.75" style="300" customWidth="1"/>
    <col min="12053" max="12053" width="8.25" style="300" customWidth="1"/>
    <col min="12054" max="12055" width="6.625" style="300" customWidth="1"/>
    <col min="12056" max="12060" width="7.625" style="300" customWidth="1"/>
    <col min="12061" max="12061" width="5.875" style="300" customWidth="1"/>
    <col min="12062" max="12062" width="6.125" style="300" customWidth="1"/>
    <col min="12063" max="12063" width="6.875" style="300" customWidth="1"/>
    <col min="12064" max="12064" width="7.625" style="300" customWidth="1"/>
    <col min="12065" max="12065" width="6.625" style="300" customWidth="1"/>
    <col min="12066" max="12066" width="7.625" style="300" customWidth="1"/>
    <col min="12067" max="12067" width="7" style="300" customWidth="1"/>
    <col min="12068" max="12068" width="6.125" style="300" customWidth="1"/>
    <col min="12069" max="12069" width="7.625" style="300" customWidth="1"/>
    <col min="12070" max="12070" width="7.25" style="300" customWidth="1"/>
    <col min="12071" max="12071" width="7.375" style="300" customWidth="1"/>
    <col min="12072" max="12072" width="8.75" style="300" customWidth="1"/>
    <col min="12073" max="12073" width="7" style="300" customWidth="1"/>
    <col min="12074" max="12288" width="9" style="300"/>
    <col min="12289" max="12293" width="10.625" style="300" customWidth="1"/>
    <col min="12294" max="12294" width="15.625" style="300" customWidth="1"/>
    <col min="12295" max="12295" width="10" style="300" customWidth="1"/>
    <col min="12296" max="12296" width="13.875" style="300" customWidth="1"/>
    <col min="12297" max="12298" width="15.625" style="300" customWidth="1"/>
    <col min="12299" max="12299" width="12.75" style="300" customWidth="1"/>
    <col min="12300" max="12304" width="15.625" style="300" customWidth="1"/>
    <col min="12305" max="12305" width="9" style="300" customWidth="1"/>
    <col min="12306" max="12306" width="2.375" style="300" customWidth="1"/>
    <col min="12307" max="12307" width="8.875" style="300" customWidth="1"/>
    <col min="12308" max="12308" width="7.75" style="300" customWidth="1"/>
    <col min="12309" max="12309" width="8.25" style="300" customWidth="1"/>
    <col min="12310" max="12311" width="6.625" style="300" customWidth="1"/>
    <col min="12312" max="12316" width="7.625" style="300" customWidth="1"/>
    <col min="12317" max="12317" width="5.875" style="300" customWidth="1"/>
    <col min="12318" max="12318" width="6.125" style="300" customWidth="1"/>
    <col min="12319" max="12319" width="6.875" style="300" customWidth="1"/>
    <col min="12320" max="12320" width="7.625" style="300" customWidth="1"/>
    <col min="12321" max="12321" width="6.625" style="300" customWidth="1"/>
    <col min="12322" max="12322" width="7.625" style="300" customWidth="1"/>
    <col min="12323" max="12323" width="7" style="300" customWidth="1"/>
    <col min="12324" max="12324" width="6.125" style="300" customWidth="1"/>
    <col min="12325" max="12325" width="7.625" style="300" customWidth="1"/>
    <col min="12326" max="12326" width="7.25" style="300" customWidth="1"/>
    <col min="12327" max="12327" width="7.375" style="300" customWidth="1"/>
    <col min="12328" max="12328" width="8.75" style="300" customWidth="1"/>
    <col min="12329" max="12329" width="7" style="300" customWidth="1"/>
    <col min="12330" max="12544" width="9" style="300"/>
    <col min="12545" max="12549" width="10.625" style="300" customWidth="1"/>
    <col min="12550" max="12550" width="15.625" style="300" customWidth="1"/>
    <col min="12551" max="12551" width="10" style="300" customWidth="1"/>
    <col min="12552" max="12552" width="13.875" style="300" customWidth="1"/>
    <col min="12553" max="12554" width="15.625" style="300" customWidth="1"/>
    <col min="12555" max="12555" width="12.75" style="300" customWidth="1"/>
    <col min="12556" max="12560" width="15.625" style="300" customWidth="1"/>
    <col min="12561" max="12561" width="9" style="300" customWidth="1"/>
    <col min="12562" max="12562" width="2.375" style="300" customWidth="1"/>
    <col min="12563" max="12563" width="8.875" style="300" customWidth="1"/>
    <col min="12564" max="12564" width="7.75" style="300" customWidth="1"/>
    <col min="12565" max="12565" width="8.25" style="300" customWidth="1"/>
    <col min="12566" max="12567" width="6.625" style="300" customWidth="1"/>
    <col min="12568" max="12572" width="7.625" style="300" customWidth="1"/>
    <col min="12573" max="12573" width="5.875" style="300" customWidth="1"/>
    <col min="12574" max="12574" width="6.125" style="300" customWidth="1"/>
    <col min="12575" max="12575" width="6.875" style="300" customWidth="1"/>
    <col min="12576" max="12576" width="7.625" style="300" customWidth="1"/>
    <col min="12577" max="12577" width="6.625" style="300" customWidth="1"/>
    <col min="12578" max="12578" width="7.625" style="300" customWidth="1"/>
    <col min="12579" max="12579" width="7" style="300" customWidth="1"/>
    <col min="12580" max="12580" width="6.125" style="300" customWidth="1"/>
    <col min="12581" max="12581" width="7.625" style="300" customWidth="1"/>
    <col min="12582" max="12582" width="7.25" style="300" customWidth="1"/>
    <col min="12583" max="12583" width="7.375" style="300" customWidth="1"/>
    <col min="12584" max="12584" width="8.75" style="300" customWidth="1"/>
    <col min="12585" max="12585" width="7" style="300" customWidth="1"/>
    <col min="12586" max="12800" width="9" style="300"/>
    <col min="12801" max="12805" width="10.625" style="300" customWidth="1"/>
    <col min="12806" max="12806" width="15.625" style="300" customWidth="1"/>
    <col min="12807" max="12807" width="10" style="300" customWidth="1"/>
    <col min="12808" max="12808" width="13.875" style="300" customWidth="1"/>
    <col min="12809" max="12810" width="15.625" style="300" customWidth="1"/>
    <col min="12811" max="12811" width="12.75" style="300" customWidth="1"/>
    <col min="12812" max="12816" width="15.625" style="300" customWidth="1"/>
    <col min="12817" max="12817" width="9" style="300" customWidth="1"/>
    <col min="12818" max="12818" width="2.375" style="300" customWidth="1"/>
    <col min="12819" max="12819" width="8.875" style="300" customWidth="1"/>
    <col min="12820" max="12820" width="7.75" style="300" customWidth="1"/>
    <col min="12821" max="12821" width="8.25" style="300" customWidth="1"/>
    <col min="12822" max="12823" width="6.625" style="300" customWidth="1"/>
    <col min="12824" max="12828" width="7.625" style="300" customWidth="1"/>
    <col min="12829" max="12829" width="5.875" style="300" customWidth="1"/>
    <col min="12830" max="12830" width="6.125" style="300" customWidth="1"/>
    <col min="12831" max="12831" width="6.875" style="300" customWidth="1"/>
    <col min="12832" max="12832" width="7.625" style="300" customWidth="1"/>
    <col min="12833" max="12833" width="6.625" style="300" customWidth="1"/>
    <col min="12834" max="12834" width="7.625" style="300" customWidth="1"/>
    <col min="12835" max="12835" width="7" style="300" customWidth="1"/>
    <col min="12836" max="12836" width="6.125" style="300" customWidth="1"/>
    <col min="12837" max="12837" width="7.625" style="300" customWidth="1"/>
    <col min="12838" max="12838" width="7.25" style="300" customWidth="1"/>
    <col min="12839" max="12839" width="7.375" style="300" customWidth="1"/>
    <col min="12840" max="12840" width="8.75" style="300" customWidth="1"/>
    <col min="12841" max="12841" width="7" style="300" customWidth="1"/>
    <col min="12842" max="13056" width="9" style="300"/>
    <col min="13057" max="13061" width="10.625" style="300" customWidth="1"/>
    <col min="13062" max="13062" width="15.625" style="300" customWidth="1"/>
    <col min="13063" max="13063" width="10" style="300" customWidth="1"/>
    <col min="13064" max="13064" width="13.875" style="300" customWidth="1"/>
    <col min="13065" max="13066" width="15.625" style="300" customWidth="1"/>
    <col min="13067" max="13067" width="12.75" style="300" customWidth="1"/>
    <col min="13068" max="13072" width="15.625" style="300" customWidth="1"/>
    <col min="13073" max="13073" width="9" style="300" customWidth="1"/>
    <col min="13074" max="13074" width="2.375" style="300" customWidth="1"/>
    <col min="13075" max="13075" width="8.875" style="300" customWidth="1"/>
    <col min="13076" max="13076" width="7.75" style="300" customWidth="1"/>
    <col min="13077" max="13077" width="8.25" style="300" customWidth="1"/>
    <col min="13078" max="13079" width="6.625" style="300" customWidth="1"/>
    <col min="13080" max="13084" width="7.625" style="300" customWidth="1"/>
    <col min="13085" max="13085" width="5.875" style="300" customWidth="1"/>
    <col min="13086" max="13086" width="6.125" style="300" customWidth="1"/>
    <col min="13087" max="13087" width="6.875" style="300" customWidth="1"/>
    <col min="13088" max="13088" width="7.625" style="300" customWidth="1"/>
    <col min="13089" max="13089" width="6.625" style="300" customWidth="1"/>
    <col min="13090" max="13090" width="7.625" style="300" customWidth="1"/>
    <col min="13091" max="13091" width="7" style="300" customWidth="1"/>
    <col min="13092" max="13092" width="6.125" style="300" customWidth="1"/>
    <col min="13093" max="13093" width="7.625" style="300" customWidth="1"/>
    <col min="13094" max="13094" width="7.25" style="300" customWidth="1"/>
    <col min="13095" max="13095" width="7.375" style="300" customWidth="1"/>
    <col min="13096" max="13096" width="8.75" style="300" customWidth="1"/>
    <col min="13097" max="13097" width="7" style="300" customWidth="1"/>
    <col min="13098" max="13312" width="9" style="300"/>
    <col min="13313" max="13317" width="10.625" style="300" customWidth="1"/>
    <col min="13318" max="13318" width="15.625" style="300" customWidth="1"/>
    <col min="13319" max="13319" width="10" style="300" customWidth="1"/>
    <col min="13320" max="13320" width="13.875" style="300" customWidth="1"/>
    <col min="13321" max="13322" width="15.625" style="300" customWidth="1"/>
    <col min="13323" max="13323" width="12.75" style="300" customWidth="1"/>
    <col min="13324" max="13328" width="15.625" style="300" customWidth="1"/>
    <col min="13329" max="13329" width="9" style="300" customWidth="1"/>
    <col min="13330" max="13330" width="2.375" style="300" customWidth="1"/>
    <col min="13331" max="13331" width="8.875" style="300" customWidth="1"/>
    <col min="13332" max="13332" width="7.75" style="300" customWidth="1"/>
    <col min="13333" max="13333" width="8.25" style="300" customWidth="1"/>
    <col min="13334" max="13335" width="6.625" style="300" customWidth="1"/>
    <col min="13336" max="13340" width="7.625" style="300" customWidth="1"/>
    <col min="13341" max="13341" width="5.875" style="300" customWidth="1"/>
    <col min="13342" max="13342" width="6.125" style="300" customWidth="1"/>
    <col min="13343" max="13343" width="6.875" style="300" customWidth="1"/>
    <col min="13344" max="13344" width="7.625" style="300" customWidth="1"/>
    <col min="13345" max="13345" width="6.625" style="300" customWidth="1"/>
    <col min="13346" max="13346" width="7.625" style="300" customWidth="1"/>
    <col min="13347" max="13347" width="7" style="300" customWidth="1"/>
    <col min="13348" max="13348" width="6.125" style="300" customWidth="1"/>
    <col min="13349" max="13349" width="7.625" style="300" customWidth="1"/>
    <col min="13350" max="13350" width="7.25" style="300" customWidth="1"/>
    <col min="13351" max="13351" width="7.375" style="300" customWidth="1"/>
    <col min="13352" max="13352" width="8.75" style="300" customWidth="1"/>
    <col min="13353" max="13353" width="7" style="300" customWidth="1"/>
    <col min="13354" max="13568" width="9" style="300"/>
    <col min="13569" max="13573" width="10.625" style="300" customWidth="1"/>
    <col min="13574" max="13574" width="15.625" style="300" customWidth="1"/>
    <col min="13575" max="13575" width="10" style="300" customWidth="1"/>
    <col min="13576" max="13576" width="13.875" style="300" customWidth="1"/>
    <col min="13577" max="13578" width="15.625" style="300" customWidth="1"/>
    <col min="13579" max="13579" width="12.75" style="300" customWidth="1"/>
    <col min="13580" max="13584" width="15.625" style="300" customWidth="1"/>
    <col min="13585" max="13585" width="9" style="300" customWidth="1"/>
    <col min="13586" max="13586" width="2.375" style="300" customWidth="1"/>
    <col min="13587" max="13587" width="8.875" style="300" customWidth="1"/>
    <col min="13588" max="13588" width="7.75" style="300" customWidth="1"/>
    <col min="13589" max="13589" width="8.25" style="300" customWidth="1"/>
    <col min="13590" max="13591" width="6.625" style="300" customWidth="1"/>
    <col min="13592" max="13596" width="7.625" style="300" customWidth="1"/>
    <col min="13597" max="13597" width="5.875" style="300" customWidth="1"/>
    <col min="13598" max="13598" width="6.125" style="300" customWidth="1"/>
    <col min="13599" max="13599" width="6.875" style="300" customWidth="1"/>
    <col min="13600" max="13600" width="7.625" style="300" customWidth="1"/>
    <col min="13601" max="13601" width="6.625" style="300" customWidth="1"/>
    <col min="13602" max="13602" width="7.625" style="300" customWidth="1"/>
    <col min="13603" max="13603" width="7" style="300" customWidth="1"/>
    <col min="13604" max="13604" width="6.125" style="300" customWidth="1"/>
    <col min="13605" max="13605" width="7.625" style="300" customWidth="1"/>
    <col min="13606" max="13606" width="7.25" style="300" customWidth="1"/>
    <col min="13607" max="13607" width="7.375" style="300" customWidth="1"/>
    <col min="13608" max="13608" width="8.75" style="300" customWidth="1"/>
    <col min="13609" max="13609" width="7" style="300" customWidth="1"/>
    <col min="13610" max="13824" width="9" style="300"/>
    <col min="13825" max="13829" width="10.625" style="300" customWidth="1"/>
    <col min="13830" max="13830" width="15.625" style="300" customWidth="1"/>
    <col min="13831" max="13831" width="10" style="300" customWidth="1"/>
    <col min="13832" max="13832" width="13.875" style="300" customWidth="1"/>
    <col min="13833" max="13834" width="15.625" style="300" customWidth="1"/>
    <col min="13835" max="13835" width="12.75" style="300" customWidth="1"/>
    <col min="13836" max="13840" width="15.625" style="300" customWidth="1"/>
    <col min="13841" max="13841" width="9" style="300" customWidth="1"/>
    <col min="13842" max="13842" width="2.375" style="300" customWidth="1"/>
    <col min="13843" max="13843" width="8.875" style="300" customWidth="1"/>
    <col min="13844" max="13844" width="7.75" style="300" customWidth="1"/>
    <col min="13845" max="13845" width="8.25" style="300" customWidth="1"/>
    <col min="13846" max="13847" width="6.625" style="300" customWidth="1"/>
    <col min="13848" max="13852" width="7.625" style="300" customWidth="1"/>
    <col min="13853" max="13853" width="5.875" style="300" customWidth="1"/>
    <col min="13854" max="13854" width="6.125" style="300" customWidth="1"/>
    <col min="13855" max="13855" width="6.875" style="300" customWidth="1"/>
    <col min="13856" max="13856" width="7.625" style="300" customWidth="1"/>
    <col min="13857" max="13857" width="6.625" style="300" customWidth="1"/>
    <col min="13858" max="13858" width="7.625" style="300" customWidth="1"/>
    <col min="13859" max="13859" width="7" style="300" customWidth="1"/>
    <col min="13860" max="13860" width="6.125" style="300" customWidth="1"/>
    <col min="13861" max="13861" width="7.625" style="300" customWidth="1"/>
    <col min="13862" max="13862" width="7.25" style="300" customWidth="1"/>
    <col min="13863" max="13863" width="7.375" style="300" customWidth="1"/>
    <col min="13864" max="13864" width="8.75" style="300" customWidth="1"/>
    <col min="13865" max="13865" width="7" style="300" customWidth="1"/>
    <col min="13866" max="14080" width="9" style="300"/>
    <col min="14081" max="14085" width="10.625" style="300" customWidth="1"/>
    <col min="14086" max="14086" width="15.625" style="300" customWidth="1"/>
    <col min="14087" max="14087" width="10" style="300" customWidth="1"/>
    <col min="14088" max="14088" width="13.875" style="300" customWidth="1"/>
    <col min="14089" max="14090" width="15.625" style="300" customWidth="1"/>
    <col min="14091" max="14091" width="12.75" style="300" customWidth="1"/>
    <col min="14092" max="14096" width="15.625" style="300" customWidth="1"/>
    <col min="14097" max="14097" width="9" style="300" customWidth="1"/>
    <col min="14098" max="14098" width="2.375" style="300" customWidth="1"/>
    <col min="14099" max="14099" width="8.875" style="300" customWidth="1"/>
    <col min="14100" max="14100" width="7.75" style="300" customWidth="1"/>
    <col min="14101" max="14101" width="8.25" style="300" customWidth="1"/>
    <col min="14102" max="14103" width="6.625" style="300" customWidth="1"/>
    <col min="14104" max="14108" width="7.625" style="300" customWidth="1"/>
    <col min="14109" max="14109" width="5.875" style="300" customWidth="1"/>
    <col min="14110" max="14110" width="6.125" style="300" customWidth="1"/>
    <col min="14111" max="14111" width="6.875" style="300" customWidth="1"/>
    <col min="14112" max="14112" width="7.625" style="300" customWidth="1"/>
    <col min="14113" max="14113" width="6.625" style="300" customWidth="1"/>
    <col min="14114" max="14114" width="7.625" style="300" customWidth="1"/>
    <col min="14115" max="14115" width="7" style="300" customWidth="1"/>
    <col min="14116" max="14116" width="6.125" style="300" customWidth="1"/>
    <col min="14117" max="14117" width="7.625" style="300" customWidth="1"/>
    <col min="14118" max="14118" width="7.25" style="300" customWidth="1"/>
    <col min="14119" max="14119" width="7.375" style="300" customWidth="1"/>
    <col min="14120" max="14120" width="8.75" style="300" customWidth="1"/>
    <col min="14121" max="14121" width="7" style="300" customWidth="1"/>
    <col min="14122" max="14336" width="9" style="300"/>
    <col min="14337" max="14341" width="10.625" style="300" customWidth="1"/>
    <col min="14342" max="14342" width="15.625" style="300" customWidth="1"/>
    <col min="14343" max="14343" width="10" style="300" customWidth="1"/>
    <col min="14344" max="14344" width="13.875" style="300" customWidth="1"/>
    <col min="14345" max="14346" width="15.625" style="300" customWidth="1"/>
    <col min="14347" max="14347" width="12.75" style="300" customWidth="1"/>
    <col min="14348" max="14352" width="15.625" style="300" customWidth="1"/>
    <col min="14353" max="14353" width="9" style="300" customWidth="1"/>
    <col min="14354" max="14354" width="2.375" style="300" customWidth="1"/>
    <col min="14355" max="14355" width="8.875" style="300" customWidth="1"/>
    <col min="14356" max="14356" width="7.75" style="300" customWidth="1"/>
    <col min="14357" max="14357" width="8.25" style="300" customWidth="1"/>
    <col min="14358" max="14359" width="6.625" style="300" customWidth="1"/>
    <col min="14360" max="14364" width="7.625" style="300" customWidth="1"/>
    <col min="14365" max="14365" width="5.875" style="300" customWidth="1"/>
    <col min="14366" max="14366" width="6.125" style="300" customWidth="1"/>
    <col min="14367" max="14367" width="6.875" style="300" customWidth="1"/>
    <col min="14368" max="14368" width="7.625" style="300" customWidth="1"/>
    <col min="14369" max="14369" width="6.625" style="300" customWidth="1"/>
    <col min="14370" max="14370" width="7.625" style="300" customWidth="1"/>
    <col min="14371" max="14371" width="7" style="300" customWidth="1"/>
    <col min="14372" max="14372" width="6.125" style="300" customWidth="1"/>
    <col min="14373" max="14373" width="7.625" style="300" customWidth="1"/>
    <col min="14374" max="14374" width="7.25" style="300" customWidth="1"/>
    <col min="14375" max="14375" width="7.375" style="300" customWidth="1"/>
    <col min="14376" max="14376" width="8.75" style="300" customWidth="1"/>
    <col min="14377" max="14377" width="7" style="300" customWidth="1"/>
    <col min="14378" max="14592" width="9" style="300"/>
    <col min="14593" max="14597" width="10.625" style="300" customWidth="1"/>
    <col min="14598" max="14598" width="15.625" style="300" customWidth="1"/>
    <col min="14599" max="14599" width="10" style="300" customWidth="1"/>
    <col min="14600" max="14600" width="13.875" style="300" customWidth="1"/>
    <col min="14601" max="14602" width="15.625" style="300" customWidth="1"/>
    <col min="14603" max="14603" width="12.75" style="300" customWidth="1"/>
    <col min="14604" max="14608" width="15.625" style="300" customWidth="1"/>
    <col min="14609" max="14609" width="9" style="300" customWidth="1"/>
    <col min="14610" max="14610" width="2.375" style="300" customWidth="1"/>
    <col min="14611" max="14611" width="8.875" style="300" customWidth="1"/>
    <col min="14612" max="14612" width="7.75" style="300" customWidth="1"/>
    <col min="14613" max="14613" width="8.25" style="300" customWidth="1"/>
    <col min="14614" max="14615" width="6.625" style="300" customWidth="1"/>
    <col min="14616" max="14620" width="7.625" style="300" customWidth="1"/>
    <col min="14621" max="14621" width="5.875" style="300" customWidth="1"/>
    <col min="14622" max="14622" width="6.125" style="300" customWidth="1"/>
    <col min="14623" max="14623" width="6.875" style="300" customWidth="1"/>
    <col min="14624" max="14624" width="7.625" style="300" customWidth="1"/>
    <col min="14625" max="14625" width="6.625" style="300" customWidth="1"/>
    <col min="14626" max="14626" width="7.625" style="300" customWidth="1"/>
    <col min="14627" max="14627" width="7" style="300" customWidth="1"/>
    <col min="14628" max="14628" width="6.125" style="300" customWidth="1"/>
    <col min="14629" max="14629" width="7.625" style="300" customWidth="1"/>
    <col min="14630" max="14630" width="7.25" style="300" customWidth="1"/>
    <col min="14631" max="14631" width="7.375" style="300" customWidth="1"/>
    <col min="14632" max="14632" width="8.75" style="300" customWidth="1"/>
    <col min="14633" max="14633" width="7" style="300" customWidth="1"/>
    <col min="14634" max="14848" width="9" style="300"/>
    <col min="14849" max="14853" width="10.625" style="300" customWidth="1"/>
    <col min="14854" max="14854" width="15.625" style="300" customWidth="1"/>
    <col min="14855" max="14855" width="10" style="300" customWidth="1"/>
    <col min="14856" max="14856" width="13.875" style="300" customWidth="1"/>
    <col min="14857" max="14858" width="15.625" style="300" customWidth="1"/>
    <col min="14859" max="14859" width="12.75" style="300" customWidth="1"/>
    <col min="14860" max="14864" width="15.625" style="300" customWidth="1"/>
    <col min="14865" max="14865" width="9" style="300" customWidth="1"/>
    <col min="14866" max="14866" width="2.375" style="300" customWidth="1"/>
    <col min="14867" max="14867" width="8.875" style="300" customWidth="1"/>
    <col min="14868" max="14868" width="7.75" style="300" customWidth="1"/>
    <col min="14869" max="14869" width="8.25" style="300" customWidth="1"/>
    <col min="14870" max="14871" width="6.625" style="300" customWidth="1"/>
    <col min="14872" max="14876" width="7.625" style="300" customWidth="1"/>
    <col min="14877" max="14877" width="5.875" style="300" customWidth="1"/>
    <col min="14878" max="14878" width="6.125" style="300" customWidth="1"/>
    <col min="14879" max="14879" width="6.875" style="300" customWidth="1"/>
    <col min="14880" max="14880" width="7.625" style="300" customWidth="1"/>
    <col min="14881" max="14881" width="6.625" style="300" customWidth="1"/>
    <col min="14882" max="14882" width="7.625" style="300" customWidth="1"/>
    <col min="14883" max="14883" width="7" style="300" customWidth="1"/>
    <col min="14884" max="14884" width="6.125" style="300" customWidth="1"/>
    <col min="14885" max="14885" width="7.625" style="300" customWidth="1"/>
    <col min="14886" max="14886" width="7.25" style="300" customWidth="1"/>
    <col min="14887" max="14887" width="7.375" style="300" customWidth="1"/>
    <col min="14888" max="14888" width="8.75" style="300" customWidth="1"/>
    <col min="14889" max="14889" width="7" style="300" customWidth="1"/>
    <col min="14890" max="15104" width="9" style="300"/>
    <col min="15105" max="15109" width="10.625" style="300" customWidth="1"/>
    <col min="15110" max="15110" width="15.625" style="300" customWidth="1"/>
    <col min="15111" max="15111" width="10" style="300" customWidth="1"/>
    <col min="15112" max="15112" width="13.875" style="300" customWidth="1"/>
    <col min="15113" max="15114" width="15.625" style="300" customWidth="1"/>
    <col min="15115" max="15115" width="12.75" style="300" customWidth="1"/>
    <col min="15116" max="15120" width="15.625" style="300" customWidth="1"/>
    <col min="15121" max="15121" width="9" style="300" customWidth="1"/>
    <col min="15122" max="15122" width="2.375" style="300" customWidth="1"/>
    <col min="15123" max="15123" width="8.875" style="300" customWidth="1"/>
    <col min="15124" max="15124" width="7.75" style="300" customWidth="1"/>
    <col min="15125" max="15125" width="8.25" style="300" customWidth="1"/>
    <col min="15126" max="15127" width="6.625" style="300" customWidth="1"/>
    <col min="15128" max="15132" width="7.625" style="300" customWidth="1"/>
    <col min="15133" max="15133" width="5.875" style="300" customWidth="1"/>
    <col min="15134" max="15134" width="6.125" style="300" customWidth="1"/>
    <col min="15135" max="15135" width="6.875" style="300" customWidth="1"/>
    <col min="15136" max="15136" width="7.625" style="300" customWidth="1"/>
    <col min="15137" max="15137" width="6.625" style="300" customWidth="1"/>
    <col min="15138" max="15138" width="7.625" style="300" customWidth="1"/>
    <col min="15139" max="15139" width="7" style="300" customWidth="1"/>
    <col min="15140" max="15140" width="6.125" style="300" customWidth="1"/>
    <col min="15141" max="15141" width="7.625" style="300" customWidth="1"/>
    <col min="15142" max="15142" width="7.25" style="300" customWidth="1"/>
    <col min="15143" max="15143" width="7.375" style="300" customWidth="1"/>
    <col min="15144" max="15144" width="8.75" style="300" customWidth="1"/>
    <col min="15145" max="15145" width="7" style="300" customWidth="1"/>
    <col min="15146" max="15360" width="9" style="300"/>
    <col min="15361" max="15365" width="10.625" style="300" customWidth="1"/>
    <col min="15366" max="15366" width="15.625" style="300" customWidth="1"/>
    <col min="15367" max="15367" width="10" style="300" customWidth="1"/>
    <col min="15368" max="15368" width="13.875" style="300" customWidth="1"/>
    <col min="15369" max="15370" width="15.625" style="300" customWidth="1"/>
    <col min="15371" max="15371" width="12.75" style="300" customWidth="1"/>
    <col min="15372" max="15376" width="15.625" style="300" customWidth="1"/>
    <col min="15377" max="15377" width="9" style="300" customWidth="1"/>
    <col min="15378" max="15378" width="2.375" style="300" customWidth="1"/>
    <col min="15379" max="15379" width="8.875" style="300" customWidth="1"/>
    <col min="15380" max="15380" width="7.75" style="300" customWidth="1"/>
    <col min="15381" max="15381" width="8.25" style="300" customWidth="1"/>
    <col min="15382" max="15383" width="6.625" style="300" customWidth="1"/>
    <col min="15384" max="15388" width="7.625" style="300" customWidth="1"/>
    <col min="15389" max="15389" width="5.875" style="300" customWidth="1"/>
    <col min="15390" max="15390" width="6.125" style="300" customWidth="1"/>
    <col min="15391" max="15391" width="6.875" style="300" customWidth="1"/>
    <col min="15392" max="15392" width="7.625" style="300" customWidth="1"/>
    <col min="15393" max="15393" width="6.625" style="300" customWidth="1"/>
    <col min="15394" max="15394" width="7.625" style="300" customWidth="1"/>
    <col min="15395" max="15395" width="7" style="300" customWidth="1"/>
    <col min="15396" max="15396" width="6.125" style="300" customWidth="1"/>
    <col min="15397" max="15397" width="7.625" style="300" customWidth="1"/>
    <col min="15398" max="15398" width="7.25" style="300" customWidth="1"/>
    <col min="15399" max="15399" width="7.375" style="300" customWidth="1"/>
    <col min="15400" max="15400" width="8.75" style="300" customWidth="1"/>
    <col min="15401" max="15401" width="7" style="300" customWidth="1"/>
    <col min="15402" max="15616" width="9" style="300"/>
    <col min="15617" max="15621" width="10.625" style="300" customWidth="1"/>
    <col min="15622" max="15622" width="15.625" style="300" customWidth="1"/>
    <col min="15623" max="15623" width="10" style="300" customWidth="1"/>
    <col min="15624" max="15624" width="13.875" style="300" customWidth="1"/>
    <col min="15625" max="15626" width="15.625" style="300" customWidth="1"/>
    <col min="15627" max="15627" width="12.75" style="300" customWidth="1"/>
    <col min="15628" max="15632" width="15.625" style="300" customWidth="1"/>
    <col min="15633" max="15633" width="9" style="300" customWidth="1"/>
    <col min="15634" max="15634" width="2.375" style="300" customWidth="1"/>
    <col min="15635" max="15635" width="8.875" style="300" customWidth="1"/>
    <col min="15636" max="15636" width="7.75" style="300" customWidth="1"/>
    <col min="15637" max="15637" width="8.25" style="300" customWidth="1"/>
    <col min="15638" max="15639" width="6.625" style="300" customWidth="1"/>
    <col min="15640" max="15644" width="7.625" style="300" customWidth="1"/>
    <col min="15645" max="15645" width="5.875" style="300" customWidth="1"/>
    <col min="15646" max="15646" width="6.125" style="300" customWidth="1"/>
    <col min="15647" max="15647" width="6.875" style="300" customWidth="1"/>
    <col min="15648" max="15648" width="7.625" style="300" customWidth="1"/>
    <col min="15649" max="15649" width="6.625" style="300" customWidth="1"/>
    <col min="15650" max="15650" width="7.625" style="300" customWidth="1"/>
    <col min="15651" max="15651" width="7" style="300" customWidth="1"/>
    <col min="15652" max="15652" width="6.125" style="300" customWidth="1"/>
    <col min="15653" max="15653" width="7.625" style="300" customWidth="1"/>
    <col min="15654" max="15654" width="7.25" style="300" customWidth="1"/>
    <col min="15655" max="15655" width="7.375" style="300" customWidth="1"/>
    <col min="15656" max="15656" width="8.75" style="300" customWidth="1"/>
    <col min="15657" max="15657" width="7" style="300" customWidth="1"/>
    <col min="15658" max="15872" width="9" style="300"/>
    <col min="15873" max="15877" width="10.625" style="300" customWidth="1"/>
    <col min="15878" max="15878" width="15.625" style="300" customWidth="1"/>
    <col min="15879" max="15879" width="10" style="300" customWidth="1"/>
    <col min="15880" max="15880" width="13.875" style="300" customWidth="1"/>
    <col min="15881" max="15882" width="15.625" style="300" customWidth="1"/>
    <col min="15883" max="15883" width="12.75" style="300" customWidth="1"/>
    <col min="15884" max="15888" width="15.625" style="300" customWidth="1"/>
    <col min="15889" max="15889" width="9" style="300" customWidth="1"/>
    <col min="15890" max="15890" width="2.375" style="300" customWidth="1"/>
    <col min="15891" max="15891" width="8.875" style="300" customWidth="1"/>
    <col min="15892" max="15892" width="7.75" style="300" customWidth="1"/>
    <col min="15893" max="15893" width="8.25" style="300" customWidth="1"/>
    <col min="15894" max="15895" width="6.625" style="300" customWidth="1"/>
    <col min="15896" max="15900" width="7.625" style="300" customWidth="1"/>
    <col min="15901" max="15901" width="5.875" style="300" customWidth="1"/>
    <col min="15902" max="15902" width="6.125" style="300" customWidth="1"/>
    <col min="15903" max="15903" width="6.875" style="300" customWidth="1"/>
    <col min="15904" max="15904" width="7.625" style="300" customWidth="1"/>
    <col min="15905" max="15905" width="6.625" style="300" customWidth="1"/>
    <col min="15906" max="15906" width="7.625" style="300" customWidth="1"/>
    <col min="15907" max="15907" width="7" style="300" customWidth="1"/>
    <col min="15908" max="15908" width="6.125" style="300" customWidth="1"/>
    <col min="15909" max="15909" width="7.625" style="300" customWidth="1"/>
    <col min="15910" max="15910" width="7.25" style="300" customWidth="1"/>
    <col min="15911" max="15911" width="7.375" style="300" customWidth="1"/>
    <col min="15912" max="15912" width="8.75" style="300" customWidth="1"/>
    <col min="15913" max="15913" width="7" style="300" customWidth="1"/>
    <col min="15914" max="16128" width="9" style="300"/>
    <col min="16129" max="16133" width="10.625" style="300" customWidth="1"/>
    <col min="16134" max="16134" width="15.625" style="300" customWidth="1"/>
    <col min="16135" max="16135" width="10" style="300" customWidth="1"/>
    <col min="16136" max="16136" width="13.875" style="300" customWidth="1"/>
    <col min="16137" max="16138" width="15.625" style="300" customWidth="1"/>
    <col min="16139" max="16139" width="12.75" style="300" customWidth="1"/>
    <col min="16140" max="16144" width="15.625" style="300" customWidth="1"/>
    <col min="16145" max="16145" width="9" style="300" customWidth="1"/>
    <col min="16146" max="16146" width="2.375" style="300" customWidth="1"/>
    <col min="16147" max="16147" width="8.875" style="300" customWidth="1"/>
    <col min="16148" max="16148" width="7.75" style="300" customWidth="1"/>
    <col min="16149" max="16149" width="8.25" style="300" customWidth="1"/>
    <col min="16150" max="16151" width="6.625" style="300" customWidth="1"/>
    <col min="16152" max="16156" width="7.625" style="300" customWidth="1"/>
    <col min="16157" max="16157" width="5.875" style="300" customWidth="1"/>
    <col min="16158" max="16158" width="6.125" style="300" customWidth="1"/>
    <col min="16159" max="16159" width="6.875" style="300" customWidth="1"/>
    <col min="16160" max="16160" width="7.625" style="300" customWidth="1"/>
    <col min="16161" max="16161" width="6.625" style="300" customWidth="1"/>
    <col min="16162" max="16162" width="7.625" style="300" customWidth="1"/>
    <col min="16163" max="16163" width="7" style="300" customWidth="1"/>
    <col min="16164" max="16164" width="6.125" style="300" customWidth="1"/>
    <col min="16165" max="16165" width="7.625" style="300" customWidth="1"/>
    <col min="16166" max="16166" width="7.25" style="300" customWidth="1"/>
    <col min="16167" max="16167" width="7.375" style="300" customWidth="1"/>
    <col min="16168" max="16168" width="8.75" style="300" customWidth="1"/>
    <col min="16169" max="16169" width="7" style="300" customWidth="1"/>
    <col min="16170" max="16384" width="9" style="300"/>
  </cols>
  <sheetData>
    <row r="1" spans="1:41" ht="31.5" customHeight="1">
      <c r="A1" s="818" t="str">
        <f>HYPERLINK("#目录!A1","返回目录")</f>
        <v>返回目录</v>
      </c>
      <c r="C1" s="296"/>
      <c r="D1" s="296"/>
      <c r="E1" s="296"/>
      <c r="F1" s="296"/>
      <c r="H1" s="298"/>
      <c r="I1" s="298"/>
      <c r="J1" s="298"/>
      <c r="K1" s="298"/>
      <c r="L1" s="299"/>
      <c r="M1" s="299"/>
      <c r="N1" s="299"/>
      <c r="O1" s="299"/>
      <c r="P1" s="830"/>
      <c r="Q1" s="1041" t="s">
        <v>3496</v>
      </c>
      <c r="R1" s="1041"/>
      <c r="S1" s="1041"/>
      <c r="T1" s="1041"/>
      <c r="U1" s="1041"/>
      <c r="V1" s="1041"/>
      <c r="W1" s="1041"/>
      <c r="X1" s="1041"/>
      <c r="Y1" s="1041"/>
      <c r="Z1" s="1041"/>
      <c r="AA1" s="1041"/>
      <c r="AB1" s="1041"/>
      <c r="AC1" s="1041"/>
      <c r="AD1" s="1041"/>
      <c r="AE1" s="1041"/>
      <c r="AF1" s="1041"/>
      <c r="AG1" s="1041"/>
      <c r="AH1" s="1041"/>
      <c r="AI1" s="1041"/>
      <c r="AJ1" s="1041"/>
      <c r="AK1" s="1041"/>
      <c r="AL1" s="1041"/>
      <c r="AM1" s="1041"/>
      <c r="AN1" s="1041"/>
      <c r="AO1" s="1041"/>
    </row>
    <row r="2" spans="1:41" ht="24" customHeight="1" thickBot="1">
      <c r="C2" s="296"/>
      <c r="D2" s="301"/>
      <c r="E2" s="301"/>
      <c r="F2" s="301"/>
      <c r="G2" s="298"/>
      <c r="H2" s="298"/>
      <c r="I2" s="298"/>
      <c r="J2" s="298"/>
      <c r="K2" s="298"/>
      <c r="Q2" s="1042" t="s">
        <v>3497</v>
      </c>
      <c r="R2" s="1042"/>
      <c r="S2" s="1042"/>
      <c r="T2" s="1042"/>
      <c r="U2" s="1042"/>
      <c r="V2" s="1042"/>
      <c r="W2" s="1042"/>
      <c r="X2" s="1042"/>
      <c r="Y2" s="1042"/>
      <c r="Z2" s="1042"/>
      <c r="AA2" s="303"/>
      <c r="AB2" s="304"/>
      <c r="AC2" s="305"/>
      <c r="AD2" s="305"/>
      <c r="AE2" s="305"/>
      <c r="AF2" s="305"/>
      <c r="AG2" s="305"/>
      <c r="AH2" s="305"/>
      <c r="AI2" s="305"/>
      <c r="AJ2" s="305"/>
      <c r="AK2" s="305"/>
      <c r="AL2" s="306"/>
      <c r="AM2" s="305"/>
      <c r="AN2" s="307"/>
      <c r="AO2" s="308"/>
    </row>
    <row r="3" spans="1:41" ht="15.75" customHeight="1">
      <c r="C3" s="296"/>
      <c r="D3" s="301"/>
      <c r="E3" s="301"/>
      <c r="F3" s="301"/>
      <c r="G3" s="298"/>
      <c r="H3" s="298"/>
      <c r="I3" s="298"/>
      <c r="J3" s="298"/>
      <c r="K3" s="298"/>
      <c r="Q3" s="1043" t="s">
        <v>3498</v>
      </c>
      <c r="R3" s="1044"/>
      <c r="S3" s="1045"/>
      <c r="T3" s="1049" t="s">
        <v>3499</v>
      </c>
      <c r="U3" s="1049" t="s">
        <v>3500</v>
      </c>
      <c r="V3" s="1051" t="s">
        <v>3501</v>
      </c>
      <c r="W3" s="1052"/>
      <c r="X3" s="1053"/>
      <c r="Y3" s="1053"/>
      <c r="Z3" s="1053"/>
      <c r="AA3" s="1053"/>
      <c r="AB3" s="1053"/>
      <c r="AC3" s="1053"/>
      <c r="AD3" s="1053"/>
      <c r="AE3" s="1053"/>
      <c r="AF3" s="1053"/>
      <c r="AG3" s="1053"/>
      <c r="AH3" s="1053"/>
      <c r="AI3" s="1053"/>
      <c r="AJ3" s="1053"/>
      <c r="AK3" s="1053"/>
      <c r="AL3" s="1053"/>
      <c r="AM3" s="1053"/>
      <c r="AN3" s="1053"/>
      <c r="AO3" s="1054"/>
    </row>
    <row r="4" spans="1:41" ht="60">
      <c r="C4" s="296"/>
      <c r="D4" s="301"/>
      <c r="E4" s="301"/>
      <c r="F4" s="301"/>
      <c r="G4" s="298"/>
      <c r="H4" s="298"/>
      <c r="I4" s="298"/>
      <c r="J4" s="298"/>
      <c r="K4" s="298"/>
      <c r="Q4" s="1046"/>
      <c r="R4" s="1047"/>
      <c r="S4" s="1048"/>
      <c r="T4" s="1050"/>
      <c r="U4" s="1050"/>
      <c r="V4" s="309" t="s">
        <v>3502</v>
      </c>
      <c r="W4" s="309" t="s">
        <v>3503</v>
      </c>
      <c r="X4" s="310" t="s">
        <v>3527</v>
      </c>
      <c r="Y4" s="311" t="s">
        <v>3504</v>
      </c>
      <c r="Z4" s="310" t="s">
        <v>3528</v>
      </c>
      <c r="AA4" s="310" t="s">
        <v>3529</v>
      </c>
      <c r="AB4" s="310" t="s">
        <v>3530</v>
      </c>
      <c r="AC4" s="312" t="s">
        <v>3505</v>
      </c>
      <c r="AD4" s="312" t="s">
        <v>3506</v>
      </c>
      <c r="AE4" s="312" t="s">
        <v>3507</v>
      </c>
      <c r="AF4" s="312" t="s">
        <v>3531</v>
      </c>
      <c r="AG4" s="312" t="s">
        <v>3532</v>
      </c>
      <c r="AH4" s="312" t="s">
        <v>3508</v>
      </c>
      <c r="AI4" s="312" t="s">
        <v>3533</v>
      </c>
      <c r="AJ4" s="312" t="s">
        <v>3534</v>
      </c>
      <c r="AK4" s="312" t="s">
        <v>3509</v>
      </c>
      <c r="AL4" s="312" t="s">
        <v>3535</v>
      </c>
      <c r="AM4" s="312" t="s">
        <v>3510</v>
      </c>
      <c r="AN4" s="312" t="s">
        <v>3511</v>
      </c>
      <c r="AO4" s="313" t="s">
        <v>3512</v>
      </c>
    </row>
    <row r="5" spans="1:41" ht="20.100000000000001" customHeight="1">
      <c r="C5" s="290"/>
      <c r="D5" s="290"/>
      <c r="E5" s="290"/>
      <c r="F5" s="290"/>
      <c r="G5" s="314"/>
      <c r="H5" s="314"/>
      <c r="I5" s="314"/>
      <c r="J5" s="314"/>
      <c r="K5" s="314"/>
      <c r="L5" s="315"/>
      <c r="M5" s="315"/>
      <c r="N5" s="315"/>
      <c r="O5" s="315"/>
      <c r="P5" s="315"/>
      <c r="Q5" s="316"/>
      <c r="R5" s="317"/>
      <c r="S5" s="318"/>
      <c r="T5" s="1034" t="s">
        <v>3514</v>
      </c>
      <c r="U5" s="1035"/>
      <c r="V5" s="1035"/>
      <c r="W5" s="1036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320"/>
    </row>
    <row r="6" spans="1:41" ht="20.100000000000001" customHeight="1">
      <c r="C6" s="290"/>
      <c r="D6" s="290"/>
      <c r="E6" s="290"/>
      <c r="F6" s="290"/>
      <c r="G6" s="314"/>
      <c r="H6" s="314"/>
      <c r="I6" s="314"/>
      <c r="J6" s="314"/>
      <c r="K6" s="314"/>
      <c r="L6" s="315"/>
      <c r="M6" s="315" t="s">
        <v>3515</v>
      </c>
      <c r="N6" s="315" t="s">
        <v>3516</v>
      </c>
      <c r="O6" s="315" t="s">
        <v>3517</v>
      </c>
      <c r="P6" s="315" t="s">
        <v>3518</v>
      </c>
      <c r="Q6" s="316"/>
      <c r="R6" s="317"/>
      <c r="S6" s="318"/>
      <c r="T6" s="321" t="s">
        <v>3536</v>
      </c>
      <c r="U6" s="329"/>
      <c r="V6" s="329"/>
      <c r="W6" s="330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  <c r="AO6" s="320"/>
    </row>
    <row r="7" spans="1:41" ht="20.100000000000001" customHeight="1">
      <c r="C7" s="290"/>
      <c r="D7" s="290"/>
      <c r="E7" s="290"/>
      <c r="F7" s="290"/>
      <c r="G7" s="314"/>
      <c r="H7" s="314"/>
      <c r="I7" s="314"/>
      <c r="J7" s="314"/>
      <c r="K7" s="314"/>
      <c r="L7" s="315"/>
      <c r="M7" s="315">
        <v>2535</v>
      </c>
      <c r="N7" s="315">
        <v>2545</v>
      </c>
      <c r="O7" s="315">
        <v>1</v>
      </c>
      <c r="P7" s="315">
        <v>1</v>
      </c>
      <c r="Q7" s="324">
        <f>M7</f>
        <v>2535</v>
      </c>
      <c r="R7" s="325" t="s">
        <v>3519</v>
      </c>
      <c r="S7" s="326">
        <f>N7</f>
        <v>2545</v>
      </c>
      <c r="T7" s="289"/>
      <c r="U7" s="290" t="str">
        <f>"H="&amp;P7</f>
        <v>H=1</v>
      </c>
      <c r="V7" s="327">
        <f>IF($O7=1,$S7-$Q7,IF($O7=2,""))</f>
        <v>10</v>
      </c>
      <c r="W7" s="327">
        <v>0</v>
      </c>
      <c r="X7" s="291">
        <f>IF($P7=1,($V7+$W7)*0.881,IF($P7=2,($V7+$W7)*2.198,""))</f>
        <v>8.81</v>
      </c>
      <c r="Y7" s="291"/>
      <c r="Z7" s="291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>
        <f>IF($P7=1,($V7+$W7)*0.25,IF($P7=2,($V7+$W7)*0.25,""))</f>
        <v>2.5</v>
      </c>
      <c r="AL7" s="328"/>
      <c r="AM7" s="292"/>
      <c r="AN7" s="293">
        <f>IF($P7=1,($V7+$W7)*11.92,IF($P7=2,($V7+$W7)*11.92,""))</f>
        <v>119.2</v>
      </c>
      <c r="AO7" s="320"/>
    </row>
    <row r="8" spans="1:41" ht="20.100000000000001" customHeight="1">
      <c r="C8" s="290"/>
      <c r="D8" s="290"/>
      <c r="E8" s="290"/>
      <c r="F8" s="290"/>
      <c r="G8" s="314"/>
      <c r="H8" s="314"/>
      <c r="I8" s="314"/>
      <c r="J8" s="314"/>
      <c r="K8" s="314"/>
      <c r="L8" s="315"/>
      <c r="M8" s="315">
        <v>3810</v>
      </c>
      <c r="N8" s="315">
        <v>3820</v>
      </c>
      <c r="O8" s="315">
        <v>1</v>
      </c>
      <c r="P8" s="315">
        <v>2</v>
      </c>
      <c r="Q8" s="324">
        <f>M8</f>
        <v>3810</v>
      </c>
      <c r="R8" s="325" t="s">
        <v>3519</v>
      </c>
      <c r="S8" s="326">
        <f>N8</f>
        <v>3820</v>
      </c>
      <c r="T8" s="289"/>
      <c r="U8" s="290" t="str">
        <f>"H="&amp;P8</f>
        <v>H=2</v>
      </c>
      <c r="V8" s="327">
        <f>IF($O8=1,$S8-$Q8,IF($O8=2,""))</f>
        <v>10</v>
      </c>
      <c r="W8" s="327">
        <v>0</v>
      </c>
      <c r="X8" s="291">
        <f>IF($P8=1,($V8+$W8)*0.881,IF($P8=2,($V8+$W8)*2.198,""))</f>
        <v>21.98</v>
      </c>
      <c r="Y8" s="291"/>
      <c r="Z8" s="291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>
        <f>IF($P8=1,($V8+$W8)*0.25,IF($P8=2,($V8+$W8)*0.25,""))</f>
        <v>2.5</v>
      </c>
      <c r="AL8" s="328"/>
      <c r="AM8" s="292"/>
      <c r="AN8" s="293">
        <f>IF($P8=1,($V8+$W8)*11.92,IF($P8=2,($V8+$W8)*11.92,""))</f>
        <v>119.2</v>
      </c>
      <c r="AO8" s="320"/>
    </row>
    <row r="9" spans="1:41" ht="20.100000000000001" customHeight="1">
      <c r="C9" s="290"/>
      <c r="D9" s="290"/>
      <c r="E9" s="290"/>
      <c r="F9" s="290"/>
      <c r="G9" s="314"/>
      <c r="H9" s="314"/>
      <c r="I9" s="314"/>
      <c r="J9" s="314"/>
      <c r="K9" s="314"/>
      <c r="L9" s="315"/>
      <c r="M9" s="315">
        <v>14420</v>
      </c>
      <c r="N9" s="315">
        <v>14445</v>
      </c>
      <c r="O9" s="315">
        <v>1</v>
      </c>
      <c r="P9" s="315">
        <v>2</v>
      </c>
      <c r="Q9" s="324">
        <f>M9</f>
        <v>14420</v>
      </c>
      <c r="R9" s="325" t="s">
        <v>3519</v>
      </c>
      <c r="S9" s="326">
        <f>N9</f>
        <v>14445</v>
      </c>
      <c r="T9" s="289"/>
      <c r="U9" s="290" t="str">
        <f>"H="&amp;P9</f>
        <v>H=2</v>
      </c>
      <c r="V9" s="327">
        <f>IF($O9=1,$S9-$Q9,IF($O9=2,""))</f>
        <v>25</v>
      </c>
      <c r="W9" s="327">
        <v>0</v>
      </c>
      <c r="X9" s="291">
        <f>IF($P9=1,($V9+$W9)*0.881,IF($P9=2,($V9+$W9)*2.198,""))</f>
        <v>54.949999999999996</v>
      </c>
      <c r="Y9" s="291"/>
      <c r="Z9" s="291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>
        <f>IF($P9=1,($V9+$W9)*0.25,IF($P9=2,($V9+$W9)*0.25,""))</f>
        <v>6.25</v>
      </c>
      <c r="AL9" s="328"/>
      <c r="AM9" s="292"/>
      <c r="AN9" s="293">
        <f>IF($P9=1,($V9+$W9)*11.92,IF($P9=2,($V9+$W9)*11.92,""))</f>
        <v>298</v>
      </c>
      <c r="AO9" s="320"/>
    </row>
    <row r="10" spans="1:41" ht="20.100000000000001" customHeight="1">
      <c r="C10" s="290"/>
      <c r="D10" s="290"/>
      <c r="E10" s="290"/>
      <c r="F10" s="290"/>
      <c r="G10" s="314"/>
      <c r="H10" s="314"/>
      <c r="I10" s="314"/>
      <c r="J10" s="314"/>
      <c r="K10" s="314"/>
      <c r="L10" s="315"/>
      <c r="M10" s="315">
        <v>10258</v>
      </c>
      <c r="N10" s="315">
        <v>10268</v>
      </c>
      <c r="O10" s="315">
        <v>1</v>
      </c>
      <c r="P10" s="315">
        <v>2</v>
      </c>
      <c r="Q10" s="331">
        <f>M10</f>
        <v>10258</v>
      </c>
      <c r="R10" s="325" t="s">
        <v>3519</v>
      </c>
      <c r="S10" s="332">
        <f>N10</f>
        <v>10268</v>
      </c>
      <c r="T10" s="289"/>
      <c r="U10" s="290" t="str">
        <f>"H="&amp;P10</f>
        <v>H=2</v>
      </c>
      <c r="V10" s="327">
        <f>IF($O10=1,$S10-$Q10,IF($O10=2,""))</f>
        <v>10</v>
      </c>
      <c r="W10" s="327">
        <v>0</v>
      </c>
      <c r="X10" s="291">
        <f>IF($P10=1,($V10+$W10)*0.881,IF($P10=2,($V10+$W10)*2.198,""))</f>
        <v>21.98</v>
      </c>
      <c r="Y10" s="291"/>
      <c r="Z10" s="291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>
        <f>IF($P10=1,($V10+$W10)*0.25,IF($P10=2,($V10+$W10)*0.25,""))</f>
        <v>2.5</v>
      </c>
      <c r="AL10" s="328"/>
      <c r="AM10" s="292"/>
      <c r="AN10" s="293">
        <f>IF($P10=1,($V10+$W10)*11.92,IF($P10=2,($V10+$W10)*11.92,""))</f>
        <v>119.2</v>
      </c>
      <c r="AO10" s="320"/>
    </row>
    <row r="11" spans="1:41" ht="20.100000000000001" customHeight="1">
      <c r="C11" s="290"/>
      <c r="D11" s="290"/>
      <c r="E11" s="290"/>
      <c r="F11" s="290"/>
      <c r="G11" s="314"/>
      <c r="H11" s="314"/>
      <c r="I11" s="314"/>
      <c r="J11" s="314"/>
      <c r="K11" s="314"/>
      <c r="L11" s="315"/>
      <c r="M11" s="315"/>
      <c r="N11" s="315"/>
      <c r="O11" s="315"/>
      <c r="P11" s="315"/>
      <c r="Q11" s="1037" t="s">
        <v>3520</v>
      </c>
      <c r="R11" s="1038"/>
      <c r="S11" s="1038"/>
      <c r="T11" s="826"/>
      <c r="U11" s="827"/>
      <c r="V11" s="327">
        <f t="shared" ref="V11:AM11" si="0">SUM(V7:V10)</f>
        <v>55</v>
      </c>
      <c r="W11" s="327">
        <f t="shared" si="0"/>
        <v>0</v>
      </c>
      <c r="X11" s="291">
        <f t="shared" si="0"/>
        <v>107.72</v>
      </c>
      <c r="Y11" s="291">
        <f t="shared" si="0"/>
        <v>0</v>
      </c>
      <c r="Z11" s="291">
        <f t="shared" si="0"/>
        <v>0</v>
      </c>
      <c r="AA11" s="292">
        <f t="shared" si="0"/>
        <v>0</v>
      </c>
      <c r="AB11" s="292">
        <f t="shared" si="0"/>
        <v>0</v>
      </c>
      <c r="AC11" s="292">
        <f t="shared" si="0"/>
        <v>0</v>
      </c>
      <c r="AD11" s="292">
        <f t="shared" si="0"/>
        <v>0</v>
      </c>
      <c r="AE11" s="292">
        <f t="shared" si="0"/>
        <v>0</v>
      </c>
      <c r="AF11" s="292">
        <f t="shared" si="0"/>
        <v>0</v>
      </c>
      <c r="AG11" s="292">
        <f t="shared" si="0"/>
        <v>0</v>
      </c>
      <c r="AH11" s="292">
        <f t="shared" si="0"/>
        <v>0</v>
      </c>
      <c r="AI11" s="292">
        <f t="shared" si="0"/>
        <v>0</v>
      </c>
      <c r="AJ11" s="292"/>
      <c r="AK11" s="292">
        <f t="shared" si="0"/>
        <v>13.75</v>
      </c>
      <c r="AL11" s="328">
        <f t="shared" si="0"/>
        <v>0</v>
      </c>
      <c r="AM11" s="292">
        <f t="shared" si="0"/>
        <v>0</v>
      </c>
      <c r="AN11" s="293">
        <f>SUM(AN7:AN10)</f>
        <v>655.6</v>
      </c>
      <c r="AO11" s="335"/>
    </row>
    <row r="12" spans="1:41" ht="20.100000000000001" customHeight="1">
      <c r="C12" s="290"/>
      <c r="D12" s="290"/>
      <c r="E12" s="290"/>
      <c r="F12" s="290"/>
      <c r="G12" s="314"/>
      <c r="H12" s="314"/>
      <c r="I12" s="314"/>
      <c r="J12" s="314"/>
      <c r="K12" s="314"/>
      <c r="L12" s="315"/>
      <c r="M12" s="315" t="s">
        <v>3515</v>
      </c>
      <c r="N12" s="315" t="s">
        <v>3516</v>
      </c>
      <c r="O12" s="315" t="s">
        <v>3517</v>
      </c>
      <c r="P12" s="315" t="s">
        <v>3518</v>
      </c>
      <c r="Q12" s="336"/>
      <c r="R12" s="337"/>
      <c r="S12" s="338"/>
      <c r="T12" s="321" t="s">
        <v>3521</v>
      </c>
      <c r="U12" s="294"/>
      <c r="V12" s="295"/>
      <c r="W12" s="333">
        <f>SUM(W8:W11)</f>
        <v>0</v>
      </c>
      <c r="X12" s="339"/>
      <c r="Y12" s="339"/>
      <c r="Z12" s="339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1"/>
    </row>
    <row r="13" spans="1:41" ht="20.100000000000001" customHeight="1">
      <c r="C13" s="290"/>
      <c r="D13" s="290"/>
      <c r="E13" s="290"/>
      <c r="F13" s="290"/>
      <c r="G13" s="314"/>
      <c r="H13" s="342"/>
      <c r="I13" s="342"/>
      <c r="J13" s="342"/>
      <c r="K13" s="342"/>
      <c r="L13" s="343"/>
      <c r="M13" s="343">
        <v>8730</v>
      </c>
      <c r="N13" s="343">
        <v>8755</v>
      </c>
      <c r="O13" s="343">
        <v>1</v>
      </c>
      <c r="P13" s="343">
        <v>3</v>
      </c>
      <c r="Q13" s="324">
        <f t="shared" ref="Q13:Q18" si="1">M13</f>
        <v>8730</v>
      </c>
      <c r="R13" s="325" t="s">
        <v>3519</v>
      </c>
      <c r="S13" s="326">
        <f t="shared" ref="S13:S18" si="2">N13</f>
        <v>8755</v>
      </c>
      <c r="T13" s="289"/>
      <c r="U13" s="290" t="str">
        <f t="shared" ref="U13:U18" si="3">"H="&amp;P13</f>
        <v>H=3</v>
      </c>
      <c r="V13" s="327">
        <f>IF($O13=1,$S13-$Q13,IF($O13=2,""))</f>
        <v>25</v>
      </c>
      <c r="W13" s="327">
        <v>0</v>
      </c>
      <c r="X13" s="291"/>
      <c r="Y13" s="339"/>
      <c r="Z13" s="291">
        <f t="shared" ref="Z13:Z18" si="4">IF($P13=2,($V13+$W13)*2.6125,IF($P13=3,($V13+$W13)*6.2011,""))</f>
        <v>155.0275</v>
      </c>
      <c r="AA13" s="340"/>
      <c r="AB13" s="340"/>
      <c r="AC13" s="340"/>
      <c r="AD13" s="340"/>
      <c r="AE13" s="340"/>
      <c r="AF13" s="340"/>
      <c r="AG13" s="340"/>
      <c r="AH13" s="340"/>
      <c r="AI13" s="340"/>
      <c r="AJ13" s="340"/>
      <c r="AK13" s="340"/>
      <c r="AL13" s="340"/>
      <c r="AM13" s="340"/>
      <c r="AN13" s="340"/>
      <c r="AO13" s="341"/>
    </row>
    <row r="14" spans="1:41" ht="20.100000000000001" customHeight="1">
      <c r="C14" s="290"/>
      <c r="D14" s="290"/>
      <c r="E14" s="290"/>
      <c r="F14" s="290"/>
      <c r="G14" s="314"/>
      <c r="H14" s="342"/>
      <c r="I14" s="342"/>
      <c r="J14" s="342"/>
      <c r="K14" s="342"/>
      <c r="L14" s="343"/>
      <c r="M14" s="343">
        <v>8855</v>
      </c>
      <c r="N14" s="343">
        <v>8875</v>
      </c>
      <c r="O14" s="343">
        <v>1</v>
      </c>
      <c r="P14" s="343">
        <v>3</v>
      </c>
      <c r="Q14" s="324">
        <f t="shared" si="1"/>
        <v>8855</v>
      </c>
      <c r="R14" s="325" t="s">
        <v>3519</v>
      </c>
      <c r="S14" s="326">
        <f t="shared" si="2"/>
        <v>8875</v>
      </c>
      <c r="T14" s="289"/>
      <c r="U14" s="290" t="str">
        <f t="shared" si="3"/>
        <v>H=3</v>
      </c>
      <c r="V14" s="327">
        <f>IF($O14=1,$S14-$Q14,IF($O14=2,""))</f>
        <v>20</v>
      </c>
      <c r="W14" s="327">
        <v>0</v>
      </c>
      <c r="X14" s="339"/>
      <c r="Y14" s="339"/>
      <c r="Z14" s="291">
        <f t="shared" si="4"/>
        <v>124.02200000000001</v>
      </c>
      <c r="AA14" s="340"/>
      <c r="AB14" s="340"/>
      <c r="AC14" s="340"/>
      <c r="AD14" s="340"/>
      <c r="AE14" s="340"/>
      <c r="AF14" s="340"/>
      <c r="AG14" s="340"/>
      <c r="AH14" s="340"/>
      <c r="AI14" s="340"/>
      <c r="AJ14" s="340"/>
      <c r="AK14" s="340"/>
      <c r="AL14" s="340"/>
      <c r="AM14" s="340"/>
      <c r="AN14" s="340"/>
      <c r="AO14" s="341"/>
    </row>
    <row r="15" spans="1:41" ht="20.100000000000001" customHeight="1">
      <c r="C15" s="290"/>
      <c r="D15" s="290"/>
      <c r="E15" s="290"/>
      <c r="F15" s="290"/>
      <c r="G15" s="314"/>
      <c r="H15" s="342"/>
      <c r="I15" s="342"/>
      <c r="J15" s="342"/>
      <c r="K15" s="342"/>
      <c r="L15" s="343"/>
      <c r="M15" s="343">
        <v>18470</v>
      </c>
      <c r="N15" s="343">
        <v>18490</v>
      </c>
      <c r="O15" s="343">
        <v>1</v>
      </c>
      <c r="P15" s="343">
        <v>3</v>
      </c>
      <c r="Q15" s="324">
        <f t="shared" si="1"/>
        <v>18470</v>
      </c>
      <c r="R15" s="325" t="s">
        <v>3519</v>
      </c>
      <c r="S15" s="326">
        <f t="shared" si="2"/>
        <v>18490</v>
      </c>
      <c r="T15" s="289"/>
      <c r="U15" s="290" t="str">
        <f>"H="&amp;P15</f>
        <v>H=3</v>
      </c>
      <c r="V15" s="327">
        <f>IF($O15=1,$S15-$Q15,IF($O15=2,""))</f>
        <v>20</v>
      </c>
      <c r="W15" s="327">
        <v>0</v>
      </c>
      <c r="X15" s="339"/>
      <c r="Y15" s="339"/>
      <c r="Z15" s="291">
        <f t="shared" si="4"/>
        <v>124.02200000000001</v>
      </c>
      <c r="AA15" s="340"/>
      <c r="AB15" s="340"/>
      <c r="AC15" s="340"/>
      <c r="AD15" s="340"/>
      <c r="AE15" s="340"/>
      <c r="AF15" s="340"/>
      <c r="AG15" s="340"/>
      <c r="AH15" s="340"/>
      <c r="AI15" s="340"/>
      <c r="AJ15" s="340"/>
      <c r="AK15" s="340"/>
      <c r="AL15" s="340"/>
      <c r="AM15" s="340"/>
      <c r="AN15" s="340"/>
      <c r="AO15" s="341"/>
    </row>
    <row r="16" spans="1:41" ht="20.100000000000001" customHeight="1">
      <c r="C16" s="290"/>
      <c r="D16" s="290"/>
      <c r="E16" s="290"/>
      <c r="F16" s="290"/>
      <c r="G16" s="314"/>
      <c r="H16" s="342"/>
      <c r="I16" s="342"/>
      <c r="J16" s="342"/>
      <c r="K16" s="342"/>
      <c r="L16" s="343"/>
      <c r="M16" s="343">
        <v>1960</v>
      </c>
      <c r="N16" s="343">
        <v>1980</v>
      </c>
      <c r="O16" s="343">
        <v>2</v>
      </c>
      <c r="P16" s="343">
        <v>3</v>
      </c>
      <c r="Q16" s="324">
        <f t="shared" si="1"/>
        <v>1960</v>
      </c>
      <c r="R16" s="325" t="s">
        <v>3519</v>
      </c>
      <c r="S16" s="326">
        <f t="shared" si="2"/>
        <v>1980</v>
      </c>
      <c r="T16" s="289"/>
      <c r="U16" s="290" t="str">
        <f>"H="&amp;P16</f>
        <v>H=3</v>
      </c>
      <c r="V16" s="327">
        <v>0</v>
      </c>
      <c r="W16" s="327">
        <f>IF($O16=2,$S16-$Q16,IF($O16=1,""))</f>
        <v>20</v>
      </c>
      <c r="X16" s="339"/>
      <c r="Y16" s="339"/>
      <c r="Z16" s="291">
        <f t="shared" si="4"/>
        <v>124.02200000000001</v>
      </c>
      <c r="AA16" s="340"/>
      <c r="AB16" s="340"/>
      <c r="AC16" s="340"/>
      <c r="AD16" s="340"/>
      <c r="AE16" s="340"/>
      <c r="AF16" s="340"/>
      <c r="AG16" s="340"/>
      <c r="AH16" s="340"/>
      <c r="AI16" s="340"/>
      <c r="AJ16" s="340"/>
      <c r="AK16" s="340"/>
      <c r="AL16" s="340"/>
      <c r="AM16" s="340"/>
      <c r="AN16" s="340"/>
      <c r="AO16" s="341"/>
    </row>
    <row r="17" spans="1:41" ht="20.100000000000001" customHeight="1">
      <c r="C17" s="290"/>
      <c r="D17" s="290"/>
      <c r="E17" s="290"/>
      <c r="F17" s="290"/>
      <c r="G17" s="314"/>
      <c r="H17" s="342"/>
      <c r="I17" s="342"/>
      <c r="J17" s="342"/>
      <c r="K17" s="342"/>
      <c r="L17" s="343"/>
      <c r="M17" s="343">
        <v>4740</v>
      </c>
      <c r="N17" s="343">
        <v>4760</v>
      </c>
      <c r="O17" s="343">
        <v>2</v>
      </c>
      <c r="P17" s="343">
        <v>3</v>
      </c>
      <c r="Q17" s="324">
        <f t="shared" si="1"/>
        <v>4740</v>
      </c>
      <c r="R17" s="325" t="s">
        <v>3519</v>
      </c>
      <c r="S17" s="326">
        <f t="shared" si="2"/>
        <v>4760</v>
      </c>
      <c r="T17" s="289"/>
      <c r="U17" s="290" t="str">
        <f>"H="&amp;P17</f>
        <v>H=3</v>
      </c>
      <c r="V17" s="327">
        <v>0</v>
      </c>
      <c r="W17" s="327">
        <f>IF($O17=2,$S17-$Q17,IF($O17=1,""))</f>
        <v>20</v>
      </c>
      <c r="X17" s="339"/>
      <c r="Y17" s="339"/>
      <c r="Z17" s="291">
        <f t="shared" si="4"/>
        <v>124.02200000000001</v>
      </c>
      <c r="AA17" s="340"/>
      <c r="AB17" s="340"/>
      <c r="AC17" s="340"/>
      <c r="AD17" s="340"/>
      <c r="AE17" s="340"/>
      <c r="AF17" s="340"/>
      <c r="AG17" s="340"/>
      <c r="AH17" s="340"/>
      <c r="AI17" s="340"/>
      <c r="AJ17" s="340"/>
      <c r="AK17" s="340"/>
      <c r="AL17" s="340"/>
      <c r="AM17" s="340"/>
      <c r="AN17" s="340"/>
      <c r="AO17" s="341"/>
    </row>
    <row r="18" spans="1:41" ht="20.100000000000001" customHeight="1">
      <c r="C18" s="290"/>
      <c r="D18" s="290"/>
      <c r="E18" s="290"/>
      <c r="F18" s="290"/>
      <c r="G18" s="314"/>
      <c r="H18" s="342"/>
      <c r="I18" s="342"/>
      <c r="J18" s="342"/>
      <c r="K18" s="342"/>
      <c r="L18" s="343"/>
      <c r="M18" s="343">
        <v>13790</v>
      </c>
      <c r="N18" s="343">
        <v>13800</v>
      </c>
      <c r="O18" s="343">
        <v>2</v>
      </c>
      <c r="P18" s="343">
        <v>3</v>
      </c>
      <c r="Q18" s="324">
        <f t="shared" si="1"/>
        <v>13790</v>
      </c>
      <c r="R18" s="325" t="s">
        <v>3519</v>
      </c>
      <c r="S18" s="326">
        <f t="shared" si="2"/>
        <v>13800</v>
      </c>
      <c r="T18" s="289"/>
      <c r="U18" s="290" t="str">
        <f t="shared" si="3"/>
        <v>H=3</v>
      </c>
      <c r="V18" s="327">
        <v>0</v>
      </c>
      <c r="W18" s="327">
        <f>IF($O18=2,$S18-$Q18,IF($O18=1,""))</f>
        <v>10</v>
      </c>
      <c r="X18" s="339"/>
      <c r="Y18" s="339"/>
      <c r="Z18" s="291">
        <f t="shared" si="4"/>
        <v>62.011000000000003</v>
      </c>
      <c r="AA18" s="340"/>
      <c r="AB18" s="340"/>
      <c r="AC18" s="340"/>
      <c r="AD18" s="340"/>
      <c r="AE18" s="340"/>
      <c r="AF18" s="340"/>
      <c r="AG18" s="340"/>
      <c r="AH18" s="340"/>
      <c r="AI18" s="340"/>
      <c r="AJ18" s="340"/>
      <c r="AK18" s="340"/>
      <c r="AL18" s="340"/>
      <c r="AM18" s="340"/>
      <c r="AN18" s="340"/>
      <c r="AO18" s="341"/>
    </row>
    <row r="19" spans="1:41" ht="20.100000000000001" customHeight="1">
      <c r="C19" s="290"/>
      <c r="D19" s="290"/>
      <c r="E19" s="290"/>
      <c r="F19" s="290"/>
      <c r="G19" s="314"/>
      <c r="H19" s="342"/>
      <c r="I19" s="342"/>
      <c r="J19" s="342"/>
      <c r="K19" s="342"/>
      <c r="L19" s="343"/>
      <c r="M19" s="343"/>
      <c r="N19" s="343"/>
      <c r="O19" s="343"/>
      <c r="P19" s="343"/>
      <c r="Q19" s="1037" t="s">
        <v>3522</v>
      </c>
      <c r="R19" s="1038"/>
      <c r="S19" s="1038"/>
      <c r="T19" s="289"/>
      <c r="U19" s="290"/>
      <c r="V19" s="327">
        <f>SUM(V13:V18)</f>
        <v>65</v>
      </c>
      <c r="W19" s="327">
        <f t="shared" ref="W19:AN19" si="5">SUM(W13:W18)</f>
        <v>50</v>
      </c>
      <c r="X19" s="339">
        <f t="shared" si="5"/>
        <v>0</v>
      </c>
      <c r="Y19" s="339">
        <f t="shared" si="5"/>
        <v>0</v>
      </c>
      <c r="Z19" s="291">
        <f t="shared" si="5"/>
        <v>713.12650000000008</v>
      </c>
      <c r="AA19" s="333">
        <f t="shared" si="5"/>
        <v>0</v>
      </c>
      <c r="AB19" s="333">
        <f t="shared" si="5"/>
        <v>0</v>
      </c>
      <c r="AC19" s="333">
        <f t="shared" si="5"/>
        <v>0</v>
      </c>
      <c r="AD19" s="333">
        <f t="shared" si="5"/>
        <v>0</v>
      </c>
      <c r="AE19" s="333">
        <f t="shared" si="5"/>
        <v>0</v>
      </c>
      <c r="AF19" s="333">
        <f t="shared" si="5"/>
        <v>0</v>
      </c>
      <c r="AG19" s="333">
        <f t="shared" si="5"/>
        <v>0</v>
      </c>
      <c r="AH19" s="333">
        <f t="shared" si="5"/>
        <v>0</v>
      </c>
      <c r="AI19" s="333">
        <f t="shared" si="5"/>
        <v>0</v>
      </c>
      <c r="AJ19" s="333">
        <f t="shared" si="5"/>
        <v>0</v>
      </c>
      <c r="AK19" s="333">
        <f t="shared" si="5"/>
        <v>0</v>
      </c>
      <c r="AL19" s="333">
        <f t="shared" si="5"/>
        <v>0</v>
      </c>
      <c r="AM19" s="333">
        <f t="shared" si="5"/>
        <v>0</v>
      </c>
      <c r="AN19" s="333">
        <f t="shared" si="5"/>
        <v>0</v>
      </c>
      <c r="AO19" s="341"/>
    </row>
    <row r="20" spans="1:41" ht="20.100000000000001" customHeight="1">
      <c r="C20" s="290"/>
      <c r="D20" s="290"/>
      <c r="E20" s="290"/>
      <c r="F20" s="290"/>
      <c r="G20" s="314"/>
      <c r="H20" s="342"/>
      <c r="I20" s="342"/>
      <c r="J20" s="342"/>
      <c r="K20" s="342"/>
      <c r="L20" s="343"/>
      <c r="M20" s="315"/>
      <c r="N20" s="315"/>
      <c r="O20" s="315"/>
      <c r="P20" s="315"/>
      <c r="Q20" s="336"/>
      <c r="R20" s="337"/>
      <c r="S20" s="338"/>
      <c r="T20" s="321" t="s">
        <v>3760</v>
      </c>
      <c r="U20" s="322"/>
      <c r="V20" s="322"/>
      <c r="W20" s="323"/>
      <c r="X20" s="339"/>
      <c r="Y20" s="339"/>
      <c r="Z20" s="339"/>
      <c r="AA20" s="340"/>
      <c r="AB20" s="340"/>
      <c r="AC20" s="340"/>
      <c r="AD20" s="340"/>
      <c r="AE20" s="340"/>
      <c r="AF20" s="340"/>
      <c r="AG20" s="340"/>
      <c r="AH20" s="340"/>
      <c r="AI20" s="340"/>
      <c r="AJ20" s="340"/>
      <c r="AK20" s="340"/>
      <c r="AL20" s="340"/>
      <c r="AM20" s="340"/>
      <c r="AN20" s="340"/>
      <c r="AO20" s="341"/>
    </row>
    <row r="21" spans="1:41" ht="20.100000000000001" customHeight="1">
      <c r="C21" s="290"/>
      <c r="D21" s="290"/>
      <c r="E21" s="290"/>
      <c r="F21" s="344"/>
      <c r="G21" s="345"/>
      <c r="H21" s="346"/>
      <c r="I21" s="346"/>
      <c r="J21" s="346"/>
      <c r="K21" s="346"/>
      <c r="L21" s="347"/>
      <c r="M21" s="347"/>
      <c r="N21" s="347"/>
      <c r="O21" s="347"/>
      <c r="P21" s="347"/>
      <c r="Q21" s="336"/>
      <c r="R21" s="337"/>
      <c r="S21" s="338"/>
      <c r="T21" s="321"/>
      <c r="U21" s="322"/>
      <c r="V21" s="322"/>
      <c r="W21" s="323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340"/>
      <c r="AO21" s="341"/>
    </row>
    <row r="22" spans="1:41" ht="20.100000000000001" customHeight="1">
      <c r="C22" s="290"/>
      <c r="D22" s="290"/>
      <c r="E22" s="290"/>
      <c r="F22" s="290"/>
      <c r="G22" s="314"/>
      <c r="H22" s="342"/>
      <c r="I22" s="342"/>
      <c r="J22" s="342"/>
      <c r="K22" s="342"/>
      <c r="L22" s="343"/>
      <c r="M22" s="343"/>
      <c r="N22" s="343"/>
      <c r="O22" s="343"/>
      <c r="P22" s="343"/>
      <c r="Q22" s="1039"/>
      <c r="R22" s="1040"/>
      <c r="S22" s="1040"/>
      <c r="T22" s="289"/>
      <c r="U22" s="290"/>
      <c r="V22" s="333"/>
      <c r="W22" s="333"/>
      <c r="X22" s="333"/>
      <c r="Y22" s="333"/>
      <c r="Z22" s="334"/>
      <c r="AA22" s="340"/>
      <c r="AB22" s="340"/>
      <c r="AC22" s="340"/>
      <c r="AD22" s="340"/>
      <c r="AE22" s="340"/>
      <c r="AF22" s="340"/>
      <c r="AG22" s="340"/>
      <c r="AH22" s="340"/>
      <c r="AI22" s="340"/>
      <c r="AJ22" s="340"/>
      <c r="AK22" s="340"/>
      <c r="AL22" s="340"/>
      <c r="AM22" s="340"/>
      <c r="AN22" s="340"/>
      <c r="AO22" s="341"/>
    </row>
    <row r="23" spans="1:41" ht="20.100000000000001" customHeight="1">
      <c r="A23" s="348"/>
      <c r="B23" s="349"/>
      <c r="C23" s="350"/>
      <c r="D23" s="350"/>
      <c r="E23" s="348"/>
      <c r="F23" s="350"/>
      <c r="G23" s="350"/>
      <c r="H23" s="350"/>
      <c r="I23" s="350"/>
      <c r="J23" s="350"/>
      <c r="K23" s="350"/>
      <c r="L23" s="350"/>
      <c r="M23" s="351"/>
      <c r="N23" s="352"/>
      <c r="O23" s="350"/>
      <c r="P23" s="353"/>
      <c r="Q23" s="324"/>
      <c r="R23" s="354"/>
      <c r="S23" s="326"/>
      <c r="T23" s="355"/>
      <c r="U23" s="356"/>
      <c r="V23" s="327"/>
      <c r="W23" s="327"/>
      <c r="X23" s="357"/>
      <c r="Y23" s="358"/>
      <c r="Z23" s="357"/>
      <c r="AA23" s="357"/>
      <c r="AB23" s="357"/>
      <c r="AC23" s="359"/>
      <c r="AD23" s="359"/>
      <c r="AE23" s="359"/>
      <c r="AF23" s="359"/>
      <c r="AG23" s="359"/>
      <c r="AH23" s="359"/>
      <c r="AI23" s="359"/>
      <c r="AJ23" s="359"/>
      <c r="AK23" s="359"/>
      <c r="AL23" s="360"/>
      <c r="AM23" s="359"/>
      <c r="AN23" s="359"/>
      <c r="AO23" s="335"/>
    </row>
    <row r="24" spans="1:41" ht="20.100000000000001" customHeight="1">
      <c r="A24" s="348"/>
      <c r="B24" s="349"/>
      <c r="C24" s="350"/>
      <c r="D24" s="350"/>
      <c r="E24" s="348"/>
      <c r="F24" s="350"/>
      <c r="G24" s="350"/>
      <c r="H24" s="350"/>
      <c r="I24" s="350"/>
      <c r="J24" s="350"/>
      <c r="K24" s="350"/>
      <c r="L24" s="350"/>
      <c r="M24" s="351"/>
      <c r="N24" s="352"/>
      <c r="O24" s="350"/>
      <c r="P24" s="353"/>
      <c r="Q24" s="324"/>
      <c r="R24" s="354"/>
      <c r="S24" s="326"/>
      <c r="T24" s="355"/>
      <c r="U24" s="356"/>
      <c r="V24" s="327"/>
      <c r="W24" s="327"/>
      <c r="X24" s="357"/>
      <c r="Y24" s="358"/>
      <c r="Z24" s="357"/>
      <c r="AA24" s="357"/>
      <c r="AB24" s="357"/>
      <c r="AC24" s="359"/>
      <c r="AD24" s="359"/>
      <c r="AE24" s="359"/>
      <c r="AF24" s="359"/>
      <c r="AG24" s="359"/>
      <c r="AH24" s="359"/>
      <c r="AI24" s="359"/>
      <c r="AJ24" s="359"/>
      <c r="AK24" s="359"/>
      <c r="AL24" s="360"/>
      <c r="AM24" s="359"/>
      <c r="AN24" s="359"/>
      <c r="AO24" s="335"/>
    </row>
    <row r="25" spans="1:41" ht="20.100000000000001" customHeight="1">
      <c r="A25" s="348"/>
      <c r="B25" s="349"/>
      <c r="C25" s="350"/>
      <c r="D25" s="350"/>
      <c r="E25" s="348"/>
      <c r="F25" s="350"/>
      <c r="G25" s="350"/>
      <c r="H25" s="350"/>
      <c r="I25" s="350"/>
      <c r="J25" s="350"/>
      <c r="K25" s="350"/>
      <c r="L25" s="350"/>
      <c r="M25" s="351"/>
      <c r="N25" s="352"/>
      <c r="O25" s="350"/>
      <c r="P25" s="353"/>
      <c r="Q25" s="324"/>
      <c r="R25" s="354"/>
      <c r="S25" s="326"/>
      <c r="T25" s="355"/>
      <c r="U25" s="356"/>
      <c r="V25" s="327"/>
      <c r="W25" s="327"/>
      <c r="X25" s="357"/>
      <c r="Y25" s="358"/>
      <c r="Z25" s="357"/>
      <c r="AA25" s="357"/>
      <c r="AB25" s="357"/>
      <c r="AC25" s="359"/>
      <c r="AD25" s="359"/>
      <c r="AE25" s="359"/>
      <c r="AF25" s="359"/>
      <c r="AG25" s="359"/>
      <c r="AH25" s="359"/>
      <c r="AI25" s="359"/>
      <c r="AJ25" s="359"/>
      <c r="AK25" s="359"/>
      <c r="AL25" s="360"/>
      <c r="AM25" s="359"/>
      <c r="AN25" s="359"/>
      <c r="AO25" s="335"/>
    </row>
    <row r="26" spans="1:41" ht="20.100000000000001" customHeight="1">
      <c r="A26" s="348"/>
      <c r="B26" s="349"/>
      <c r="C26" s="350"/>
      <c r="D26" s="350"/>
      <c r="E26" s="348"/>
      <c r="F26" s="350"/>
      <c r="G26" s="350"/>
      <c r="H26" s="350"/>
      <c r="I26" s="350"/>
      <c r="J26" s="350"/>
      <c r="K26" s="350"/>
      <c r="L26" s="350"/>
      <c r="M26" s="351"/>
      <c r="N26" s="352"/>
      <c r="O26" s="350"/>
      <c r="P26" s="353"/>
      <c r="Q26" s="324"/>
      <c r="R26" s="354"/>
      <c r="S26" s="326"/>
      <c r="T26" s="355"/>
      <c r="U26" s="356"/>
      <c r="V26" s="327"/>
      <c r="W26" s="327"/>
      <c r="X26" s="357"/>
      <c r="Y26" s="358"/>
      <c r="Z26" s="357"/>
      <c r="AA26" s="357"/>
      <c r="AB26" s="357"/>
      <c r="AC26" s="359"/>
      <c r="AD26" s="359"/>
      <c r="AE26" s="359"/>
      <c r="AF26" s="359"/>
      <c r="AG26" s="359"/>
      <c r="AH26" s="359"/>
      <c r="AI26" s="359"/>
      <c r="AJ26" s="359"/>
      <c r="AK26" s="359"/>
      <c r="AL26" s="360"/>
      <c r="AM26" s="359"/>
      <c r="AN26" s="359"/>
      <c r="AO26" s="335"/>
    </row>
    <row r="27" spans="1:41" ht="20.100000000000001" customHeight="1">
      <c r="A27" s="348"/>
      <c r="B27" s="349"/>
      <c r="C27" s="350"/>
      <c r="D27" s="350"/>
      <c r="E27" s="348"/>
      <c r="F27" s="350"/>
      <c r="G27" s="350"/>
      <c r="H27" s="350"/>
      <c r="I27" s="350"/>
      <c r="J27" s="350"/>
      <c r="K27" s="350"/>
      <c r="L27" s="350"/>
      <c r="M27" s="351"/>
      <c r="N27" s="352"/>
      <c r="O27" s="350"/>
      <c r="P27" s="353"/>
      <c r="Q27" s="324"/>
      <c r="R27" s="354"/>
      <c r="S27" s="326"/>
      <c r="T27" s="355"/>
      <c r="U27" s="356"/>
      <c r="V27" s="327"/>
      <c r="W27" s="327"/>
      <c r="X27" s="357"/>
      <c r="Y27" s="358"/>
      <c r="Z27" s="357"/>
      <c r="AA27" s="357"/>
      <c r="AB27" s="357"/>
      <c r="AC27" s="359"/>
      <c r="AD27" s="359"/>
      <c r="AE27" s="359"/>
      <c r="AF27" s="359"/>
      <c r="AG27" s="359"/>
      <c r="AH27" s="359"/>
      <c r="AI27" s="359"/>
      <c r="AJ27" s="359"/>
      <c r="AK27" s="359"/>
      <c r="AL27" s="360"/>
      <c r="AM27" s="359"/>
      <c r="AN27" s="359"/>
      <c r="AO27" s="335"/>
    </row>
    <row r="28" spans="1:41" ht="20.100000000000001" customHeight="1">
      <c r="A28" s="348"/>
      <c r="B28" s="349"/>
      <c r="C28" s="350"/>
      <c r="D28" s="350"/>
      <c r="E28" s="348"/>
      <c r="F28" s="350"/>
      <c r="G28" s="350"/>
      <c r="H28" s="350"/>
      <c r="I28" s="350"/>
      <c r="J28" s="350"/>
      <c r="K28" s="350"/>
      <c r="L28" s="350"/>
      <c r="M28" s="351"/>
      <c r="N28" s="352"/>
      <c r="O28" s="350"/>
      <c r="P28" s="353"/>
      <c r="Q28" s="324"/>
      <c r="R28" s="354"/>
      <c r="S28" s="326"/>
      <c r="T28" s="355"/>
      <c r="U28" s="356"/>
      <c r="V28" s="327"/>
      <c r="W28" s="327"/>
      <c r="X28" s="357"/>
      <c r="Y28" s="358"/>
      <c r="Z28" s="357"/>
      <c r="AA28" s="357"/>
      <c r="AB28" s="357"/>
      <c r="AC28" s="359"/>
      <c r="AD28" s="359"/>
      <c r="AE28" s="359"/>
      <c r="AF28" s="359"/>
      <c r="AG28" s="359"/>
      <c r="AH28" s="359"/>
      <c r="AI28" s="359"/>
      <c r="AJ28" s="359"/>
      <c r="AK28" s="359"/>
      <c r="AL28" s="360"/>
      <c r="AM28" s="359"/>
      <c r="AN28" s="359"/>
      <c r="AO28" s="335"/>
    </row>
    <row r="29" spans="1:41" ht="20.100000000000001" customHeight="1">
      <c r="A29" s="348"/>
      <c r="B29" s="349"/>
      <c r="C29" s="350"/>
      <c r="D29" s="350"/>
      <c r="E29" s="348"/>
      <c r="F29" s="350"/>
      <c r="G29" s="350"/>
      <c r="H29" s="350"/>
      <c r="I29" s="350"/>
      <c r="J29" s="350"/>
      <c r="K29" s="350"/>
      <c r="L29" s="350"/>
      <c r="M29" s="351"/>
      <c r="N29" s="352"/>
      <c r="O29" s="350"/>
      <c r="P29" s="353"/>
      <c r="Q29" s="324"/>
      <c r="R29" s="354"/>
      <c r="S29" s="326"/>
      <c r="T29" s="355"/>
      <c r="U29" s="356"/>
      <c r="V29" s="327"/>
      <c r="W29" s="327"/>
      <c r="X29" s="357"/>
      <c r="Y29" s="358"/>
      <c r="Z29" s="357"/>
      <c r="AA29" s="357"/>
      <c r="AB29" s="357"/>
      <c r="AC29" s="359"/>
      <c r="AD29" s="359"/>
      <c r="AE29" s="359"/>
      <c r="AF29" s="359"/>
      <c r="AG29" s="359"/>
      <c r="AH29" s="359"/>
      <c r="AI29" s="359"/>
      <c r="AJ29" s="359"/>
      <c r="AK29" s="359"/>
      <c r="AL29" s="360"/>
      <c r="AM29" s="359"/>
      <c r="AN29" s="359"/>
      <c r="AO29" s="335"/>
    </row>
    <row r="30" spans="1:41" ht="20.100000000000001" customHeight="1">
      <c r="A30" s="348"/>
      <c r="B30" s="349"/>
      <c r="C30" s="350"/>
      <c r="D30" s="350"/>
      <c r="E30" s="348"/>
      <c r="F30" s="350"/>
      <c r="G30" s="350"/>
      <c r="H30" s="350"/>
      <c r="I30" s="350"/>
      <c r="J30" s="350"/>
      <c r="K30" s="350"/>
      <c r="L30" s="350"/>
      <c r="M30" s="351"/>
      <c r="N30" s="352"/>
      <c r="O30" s="350"/>
      <c r="P30" s="353"/>
      <c r="Q30" s="324"/>
      <c r="R30" s="354"/>
      <c r="S30" s="326"/>
      <c r="T30" s="355"/>
      <c r="U30" s="356"/>
      <c r="V30" s="327"/>
      <c r="W30" s="327"/>
      <c r="X30" s="357"/>
      <c r="Y30" s="358"/>
      <c r="Z30" s="357"/>
      <c r="AA30" s="357"/>
      <c r="AB30" s="357"/>
      <c r="AC30" s="359"/>
      <c r="AD30" s="359"/>
      <c r="AE30" s="359"/>
      <c r="AF30" s="359"/>
      <c r="AG30" s="359"/>
      <c r="AH30" s="359"/>
      <c r="AI30" s="359"/>
      <c r="AJ30" s="359"/>
      <c r="AK30" s="359"/>
      <c r="AL30" s="360"/>
      <c r="AM30" s="359"/>
      <c r="AN30" s="359"/>
      <c r="AO30" s="335"/>
    </row>
    <row r="31" spans="1:41" ht="20.100000000000001" customHeight="1">
      <c r="A31" s="348"/>
      <c r="B31" s="349"/>
      <c r="C31" s="350"/>
      <c r="D31" s="350"/>
      <c r="E31" s="348"/>
      <c r="F31" s="350"/>
      <c r="G31" s="350"/>
      <c r="H31" s="350"/>
      <c r="I31" s="350"/>
      <c r="J31" s="350"/>
      <c r="K31" s="350"/>
      <c r="L31" s="350"/>
      <c r="M31" s="351"/>
      <c r="N31" s="352"/>
      <c r="O31" s="350"/>
      <c r="P31" s="353"/>
      <c r="Q31" s="324"/>
      <c r="R31" s="354"/>
      <c r="S31" s="326"/>
      <c r="T31" s="355"/>
      <c r="U31" s="356"/>
      <c r="V31" s="327"/>
      <c r="W31" s="327"/>
      <c r="X31" s="357"/>
      <c r="Y31" s="358"/>
      <c r="Z31" s="357"/>
      <c r="AA31" s="357"/>
      <c r="AB31" s="357"/>
      <c r="AC31" s="359"/>
      <c r="AD31" s="359"/>
      <c r="AE31" s="359"/>
      <c r="AF31" s="359"/>
      <c r="AG31" s="359"/>
      <c r="AH31" s="359"/>
      <c r="AI31" s="359"/>
      <c r="AJ31" s="359"/>
      <c r="AK31" s="359"/>
      <c r="AL31" s="360"/>
      <c r="AM31" s="359"/>
      <c r="AN31" s="359"/>
      <c r="AO31" s="335"/>
    </row>
    <row r="32" spans="1:41" ht="20.100000000000001" customHeight="1">
      <c r="A32" s="348"/>
      <c r="B32" s="349"/>
      <c r="C32" s="350"/>
      <c r="D32" s="350"/>
      <c r="E32" s="348"/>
      <c r="F32" s="350"/>
      <c r="G32" s="350"/>
      <c r="H32" s="350"/>
      <c r="I32" s="350"/>
      <c r="J32" s="350"/>
      <c r="K32" s="350"/>
      <c r="L32" s="350"/>
      <c r="M32" s="351"/>
      <c r="N32" s="352"/>
      <c r="O32" s="350"/>
      <c r="P32" s="353"/>
      <c r="Q32" s="324"/>
      <c r="R32" s="354"/>
      <c r="S32" s="326"/>
      <c r="T32" s="355"/>
      <c r="U32" s="356"/>
      <c r="V32" s="327"/>
      <c r="W32" s="327"/>
      <c r="X32" s="357"/>
      <c r="Y32" s="358"/>
      <c r="Z32" s="357"/>
      <c r="AA32" s="357"/>
      <c r="AB32" s="357"/>
      <c r="AC32" s="359"/>
      <c r="AD32" s="359"/>
      <c r="AE32" s="359"/>
      <c r="AF32" s="359"/>
      <c r="AG32" s="359"/>
      <c r="AH32" s="359"/>
      <c r="AI32" s="359"/>
      <c r="AJ32" s="359"/>
      <c r="AK32" s="359"/>
      <c r="AL32" s="360"/>
      <c r="AM32" s="359"/>
      <c r="AN32" s="359"/>
      <c r="AO32" s="335"/>
    </row>
    <row r="33" spans="1:41" ht="20.100000000000001" customHeight="1">
      <c r="A33" s="348"/>
      <c r="B33" s="349"/>
      <c r="C33" s="350"/>
      <c r="D33" s="350"/>
      <c r="E33" s="348"/>
      <c r="F33" s="350"/>
      <c r="G33" s="350"/>
      <c r="H33" s="350"/>
      <c r="I33" s="350"/>
      <c r="J33" s="350"/>
      <c r="K33" s="350"/>
      <c r="L33" s="350"/>
      <c r="M33" s="351"/>
      <c r="N33" s="352"/>
      <c r="O33" s="350"/>
      <c r="P33" s="353"/>
      <c r="Q33" s="324"/>
      <c r="R33" s="354"/>
      <c r="S33" s="326"/>
      <c r="T33" s="355"/>
      <c r="U33" s="356"/>
      <c r="V33" s="327"/>
      <c r="W33" s="327"/>
      <c r="X33" s="357"/>
      <c r="Y33" s="358"/>
      <c r="Z33" s="357"/>
      <c r="AA33" s="357"/>
      <c r="AB33" s="357"/>
      <c r="AC33" s="359"/>
      <c r="AD33" s="359"/>
      <c r="AE33" s="359"/>
      <c r="AF33" s="359"/>
      <c r="AG33" s="359"/>
      <c r="AH33" s="359"/>
      <c r="AI33" s="359"/>
      <c r="AJ33" s="359"/>
      <c r="AK33" s="359"/>
      <c r="AL33" s="360"/>
      <c r="AM33" s="359"/>
      <c r="AN33" s="359"/>
      <c r="AO33" s="335"/>
    </row>
    <row r="34" spans="1:41" ht="20.100000000000001" customHeight="1" thickBot="1">
      <c r="A34" s="348"/>
      <c r="B34" s="349"/>
      <c r="C34" s="350"/>
      <c r="D34" s="350"/>
      <c r="E34" s="348"/>
      <c r="F34" s="350"/>
      <c r="G34" s="350"/>
      <c r="H34" s="350"/>
      <c r="I34" s="350"/>
      <c r="J34" s="350"/>
      <c r="K34" s="350"/>
      <c r="L34" s="350"/>
      <c r="M34" s="351"/>
      <c r="N34" s="352"/>
      <c r="O34" s="350"/>
      <c r="P34" s="353"/>
      <c r="Q34" s="874"/>
      <c r="R34" s="875"/>
      <c r="S34" s="876"/>
      <c r="T34" s="877"/>
      <c r="U34" s="878"/>
      <c r="V34" s="879"/>
      <c r="W34" s="879"/>
      <c r="X34" s="880"/>
      <c r="Y34" s="881"/>
      <c r="Z34" s="880"/>
      <c r="AA34" s="880"/>
      <c r="AB34" s="880"/>
      <c r="AC34" s="882"/>
      <c r="AD34" s="882"/>
      <c r="AE34" s="882"/>
      <c r="AF34" s="882"/>
      <c r="AG34" s="882"/>
      <c r="AH34" s="882"/>
      <c r="AI34" s="882"/>
      <c r="AJ34" s="882"/>
      <c r="AK34" s="882"/>
      <c r="AL34" s="883"/>
      <c r="AM34" s="882"/>
      <c r="AN34" s="882"/>
      <c r="AO34" s="884"/>
    </row>
    <row r="35" spans="1:41" ht="20.100000000000001" customHeight="1">
      <c r="A35" s="348"/>
      <c r="B35" s="349"/>
      <c r="C35" s="350"/>
      <c r="D35" s="350"/>
      <c r="E35" s="348"/>
      <c r="F35" s="361"/>
      <c r="G35" s="350"/>
      <c r="H35" s="350"/>
      <c r="I35" s="350"/>
      <c r="J35" s="350"/>
      <c r="K35" s="350"/>
      <c r="L35" s="350"/>
      <c r="M35" s="351"/>
      <c r="N35" s="352"/>
      <c r="O35" s="350"/>
      <c r="P35" s="353"/>
      <c r="Q35" s="845"/>
      <c r="R35" s="846"/>
      <c r="S35" s="847"/>
      <c r="T35" s="848"/>
      <c r="U35" s="849"/>
      <c r="V35" s="850"/>
      <c r="W35" s="850"/>
      <c r="X35" s="851"/>
      <c r="Y35" s="852"/>
      <c r="Z35" s="851"/>
      <c r="AA35" s="851"/>
      <c r="AB35" s="851"/>
      <c r="AC35" s="853"/>
      <c r="AD35" s="853"/>
      <c r="AE35" s="853"/>
      <c r="AF35" s="853"/>
      <c r="AG35" s="853"/>
      <c r="AH35" s="853"/>
      <c r="AI35" s="853"/>
      <c r="AJ35" s="853"/>
      <c r="AK35" s="853"/>
      <c r="AL35" s="854"/>
      <c r="AM35" s="853"/>
      <c r="AN35" s="853"/>
      <c r="AO35" s="855"/>
    </row>
    <row r="36" spans="1:41" ht="20.100000000000001" customHeight="1">
      <c r="A36" s="348"/>
      <c r="B36" s="349"/>
      <c r="C36" s="350"/>
      <c r="D36" s="350"/>
      <c r="E36" s="348"/>
      <c r="F36" s="350"/>
      <c r="G36" s="350"/>
      <c r="H36" s="350"/>
      <c r="I36" s="350"/>
      <c r="J36" s="350"/>
      <c r="K36" s="350"/>
      <c r="L36" s="350"/>
      <c r="M36" s="351"/>
      <c r="N36" s="352"/>
      <c r="O36" s="350"/>
      <c r="P36" s="353"/>
      <c r="Q36" s="324"/>
      <c r="R36" s="354"/>
      <c r="S36" s="326"/>
      <c r="T36" s="355"/>
      <c r="U36" s="356"/>
      <c r="V36" s="327"/>
      <c r="W36" s="327"/>
      <c r="X36" s="357"/>
      <c r="Y36" s="358"/>
      <c r="Z36" s="357"/>
      <c r="AA36" s="357"/>
      <c r="AB36" s="357"/>
      <c r="AC36" s="359"/>
      <c r="AD36" s="359"/>
      <c r="AE36" s="359"/>
      <c r="AF36" s="359"/>
      <c r="AG36" s="359"/>
      <c r="AH36" s="359"/>
      <c r="AI36" s="359"/>
      <c r="AJ36" s="359"/>
      <c r="AK36" s="359"/>
      <c r="AL36" s="360"/>
      <c r="AM36" s="359"/>
      <c r="AN36" s="359"/>
      <c r="AO36" s="335"/>
    </row>
    <row r="37" spans="1:41" ht="20.100000000000001" customHeight="1">
      <c r="A37" s="348"/>
      <c r="B37" s="349"/>
      <c r="C37" s="350"/>
      <c r="D37" s="350"/>
      <c r="E37" s="348"/>
      <c r="F37" s="350"/>
      <c r="G37" s="350"/>
      <c r="H37" s="350"/>
      <c r="I37" s="350"/>
      <c r="J37" s="350"/>
      <c r="K37" s="350"/>
      <c r="L37" s="350"/>
      <c r="M37" s="351"/>
      <c r="N37" s="352"/>
      <c r="O37" s="350"/>
      <c r="P37" s="353"/>
      <c r="Q37" s="324"/>
      <c r="R37" s="354"/>
      <c r="S37" s="326"/>
      <c r="T37" s="355"/>
      <c r="U37" s="356"/>
      <c r="V37" s="327"/>
      <c r="W37" s="327"/>
      <c r="X37" s="357"/>
      <c r="Y37" s="358"/>
      <c r="Z37" s="357"/>
      <c r="AA37" s="357"/>
      <c r="AB37" s="357"/>
      <c r="AC37" s="359"/>
      <c r="AD37" s="359"/>
      <c r="AE37" s="359"/>
      <c r="AF37" s="359"/>
      <c r="AG37" s="359"/>
      <c r="AH37" s="359"/>
      <c r="AI37" s="359"/>
      <c r="AJ37" s="359"/>
      <c r="AK37" s="359"/>
      <c r="AL37" s="360"/>
      <c r="AM37" s="359"/>
      <c r="AN37" s="359"/>
      <c r="AO37" s="335"/>
    </row>
    <row r="38" spans="1:41" ht="20.100000000000001" customHeight="1">
      <c r="A38" s="348"/>
      <c r="B38" s="349"/>
      <c r="C38" s="350"/>
      <c r="D38" s="350"/>
      <c r="E38" s="348"/>
      <c r="F38" s="350"/>
      <c r="G38" s="350"/>
      <c r="H38" s="350"/>
      <c r="I38" s="350"/>
      <c r="J38" s="350"/>
      <c r="K38" s="350"/>
      <c r="L38" s="350"/>
      <c r="M38" s="351"/>
      <c r="N38" s="352"/>
      <c r="O38" s="350"/>
      <c r="P38" s="353"/>
      <c r="Q38" s="324"/>
      <c r="R38" s="354"/>
      <c r="S38" s="326"/>
      <c r="T38" s="355"/>
      <c r="U38" s="356"/>
      <c r="V38" s="327"/>
      <c r="W38" s="327"/>
      <c r="X38" s="357"/>
      <c r="Y38" s="358"/>
      <c r="Z38" s="357"/>
      <c r="AA38" s="357"/>
      <c r="AB38" s="357"/>
      <c r="AC38" s="359"/>
      <c r="AD38" s="359"/>
      <c r="AE38" s="359"/>
      <c r="AF38" s="359"/>
      <c r="AG38" s="359"/>
      <c r="AH38" s="359"/>
      <c r="AI38" s="359"/>
      <c r="AJ38" s="359"/>
      <c r="AK38" s="359"/>
      <c r="AL38" s="360"/>
      <c r="AM38" s="359"/>
      <c r="AN38" s="359"/>
      <c r="AO38" s="335"/>
    </row>
    <row r="39" spans="1:41" ht="20.100000000000001" customHeight="1">
      <c r="A39" s="348"/>
      <c r="B39" s="349"/>
      <c r="C39" s="350"/>
      <c r="D39" s="350"/>
      <c r="E39" s="348"/>
      <c r="F39" s="350"/>
      <c r="G39" s="350"/>
      <c r="H39" s="350"/>
      <c r="I39" s="350"/>
      <c r="J39" s="350"/>
      <c r="K39" s="350"/>
      <c r="L39" s="350"/>
      <c r="M39" s="351"/>
      <c r="N39" s="352"/>
      <c r="O39" s="350"/>
      <c r="P39" s="353"/>
      <c r="Q39" s="324"/>
      <c r="R39" s="354"/>
      <c r="S39" s="326"/>
      <c r="T39" s="355"/>
      <c r="U39" s="356"/>
      <c r="V39" s="327"/>
      <c r="W39" s="327"/>
      <c r="X39" s="357"/>
      <c r="Y39" s="358"/>
      <c r="Z39" s="357"/>
      <c r="AA39" s="357"/>
      <c r="AB39" s="357"/>
      <c r="AC39" s="359"/>
      <c r="AD39" s="359"/>
      <c r="AE39" s="359"/>
      <c r="AF39" s="359"/>
      <c r="AG39" s="359"/>
      <c r="AH39" s="359"/>
      <c r="AI39" s="359"/>
      <c r="AJ39" s="359"/>
      <c r="AK39" s="359"/>
      <c r="AL39" s="360"/>
      <c r="AM39" s="359"/>
      <c r="AN39" s="359"/>
      <c r="AO39" s="335"/>
    </row>
    <row r="40" spans="1:41" ht="20.100000000000001" customHeight="1">
      <c r="A40" s="348"/>
      <c r="B40" s="349"/>
      <c r="C40" s="350"/>
      <c r="D40" s="350"/>
      <c r="E40" s="348"/>
      <c r="F40" s="350"/>
      <c r="G40" s="350"/>
      <c r="H40" s="350"/>
      <c r="I40" s="350"/>
      <c r="J40" s="350"/>
      <c r="K40" s="350"/>
      <c r="L40" s="350"/>
      <c r="M40" s="351"/>
      <c r="N40" s="352"/>
      <c r="O40" s="350"/>
      <c r="P40" s="353"/>
      <c r="Q40" s="324"/>
      <c r="R40" s="354"/>
      <c r="S40" s="326"/>
      <c r="T40" s="355"/>
      <c r="U40" s="356"/>
      <c r="V40" s="327"/>
      <c r="W40" s="327"/>
      <c r="X40" s="357"/>
      <c r="Y40" s="358"/>
      <c r="Z40" s="357"/>
      <c r="AA40" s="357"/>
      <c r="AB40" s="357"/>
      <c r="AC40" s="359"/>
      <c r="AD40" s="359"/>
      <c r="AE40" s="359"/>
      <c r="AF40" s="359"/>
      <c r="AG40" s="359"/>
      <c r="AH40" s="359"/>
      <c r="AI40" s="359"/>
      <c r="AJ40" s="359"/>
      <c r="AK40" s="359"/>
      <c r="AL40" s="360"/>
      <c r="AM40" s="359"/>
      <c r="AN40" s="359"/>
      <c r="AO40" s="335"/>
    </row>
    <row r="41" spans="1:41" ht="20.100000000000001" customHeight="1">
      <c r="A41" s="348"/>
      <c r="B41" s="349"/>
      <c r="C41" s="350"/>
      <c r="D41" s="350"/>
      <c r="E41" s="348"/>
      <c r="F41" s="350"/>
      <c r="G41" s="350"/>
      <c r="H41" s="350"/>
      <c r="I41" s="350"/>
      <c r="J41" s="350"/>
      <c r="K41" s="350"/>
      <c r="L41" s="350"/>
      <c r="M41" s="351"/>
      <c r="N41" s="352"/>
      <c r="O41" s="350"/>
      <c r="P41" s="353"/>
      <c r="Q41" s="324"/>
      <c r="R41" s="354"/>
      <c r="S41" s="326"/>
      <c r="T41" s="355"/>
      <c r="U41" s="356"/>
      <c r="V41" s="327"/>
      <c r="W41" s="327"/>
      <c r="X41" s="357"/>
      <c r="Y41" s="358"/>
      <c r="Z41" s="357"/>
      <c r="AA41" s="357"/>
      <c r="AB41" s="357"/>
      <c r="AC41" s="359"/>
      <c r="AD41" s="359"/>
      <c r="AE41" s="359"/>
      <c r="AF41" s="359"/>
      <c r="AG41" s="359"/>
      <c r="AH41" s="359"/>
      <c r="AI41" s="359"/>
      <c r="AJ41" s="359"/>
      <c r="AK41" s="359"/>
      <c r="AL41" s="360"/>
      <c r="AM41" s="359"/>
      <c r="AN41" s="359"/>
      <c r="AO41" s="335"/>
    </row>
    <row r="42" spans="1:41" ht="20.100000000000001" customHeight="1">
      <c r="A42" s="348"/>
      <c r="B42" s="349"/>
      <c r="C42" s="350"/>
      <c r="D42" s="350"/>
      <c r="E42" s="348"/>
      <c r="F42" s="350"/>
      <c r="G42" s="350"/>
      <c r="H42" s="350"/>
      <c r="I42" s="350"/>
      <c r="J42" s="350"/>
      <c r="K42" s="350"/>
      <c r="L42" s="350"/>
      <c r="M42" s="351"/>
      <c r="N42" s="352"/>
      <c r="O42" s="350"/>
      <c r="P42" s="353"/>
      <c r="Q42" s="324"/>
      <c r="R42" s="354"/>
      <c r="S42" s="326"/>
      <c r="T42" s="355"/>
      <c r="U42" s="356"/>
      <c r="V42" s="327"/>
      <c r="W42" s="327"/>
      <c r="X42" s="357"/>
      <c r="Y42" s="358"/>
      <c r="Z42" s="357"/>
      <c r="AA42" s="357"/>
      <c r="AB42" s="357"/>
      <c r="AC42" s="359"/>
      <c r="AD42" s="359"/>
      <c r="AE42" s="359"/>
      <c r="AF42" s="359"/>
      <c r="AG42" s="359"/>
      <c r="AH42" s="359"/>
      <c r="AI42" s="359"/>
      <c r="AJ42" s="359"/>
      <c r="AK42" s="359"/>
      <c r="AL42" s="360"/>
      <c r="AM42" s="359"/>
      <c r="AN42" s="359"/>
      <c r="AO42" s="335"/>
    </row>
    <row r="43" spans="1:41" ht="20.100000000000001" customHeight="1">
      <c r="A43" s="348"/>
      <c r="B43" s="349"/>
      <c r="C43" s="350"/>
      <c r="D43" s="350"/>
      <c r="E43" s="348"/>
      <c r="F43" s="350"/>
      <c r="G43" s="350"/>
      <c r="H43" s="350"/>
      <c r="I43" s="350"/>
      <c r="J43" s="350"/>
      <c r="K43" s="350"/>
      <c r="L43" s="350"/>
      <c r="M43" s="351"/>
      <c r="N43" s="352"/>
      <c r="O43" s="350"/>
      <c r="P43" s="353"/>
      <c r="Q43" s="324"/>
      <c r="R43" s="354"/>
      <c r="S43" s="326"/>
      <c r="T43" s="355"/>
      <c r="U43" s="356"/>
      <c r="V43" s="327"/>
      <c r="W43" s="327"/>
      <c r="X43" s="357"/>
      <c r="Y43" s="358"/>
      <c r="Z43" s="357"/>
      <c r="AA43" s="357"/>
      <c r="AB43" s="357"/>
      <c r="AC43" s="359"/>
      <c r="AD43" s="359"/>
      <c r="AE43" s="359"/>
      <c r="AF43" s="359"/>
      <c r="AG43" s="359"/>
      <c r="AH43" s="359"/>
      <c r="AI43" s="359"/>
      <c r="AJ43" s="359"/>
      <c r="AK43" s="359"/>
      <c r="AL43" s="360"/>
      <c r="AM43" s="359"/>
      <c r="AN43" s="359"/>
      <c r="AO43" s="335"/>
    </row>
    <row r="44" spans="1:41" ht="20.100000000000001" customHeight="1">
      <c r="A44" s="348"/>
      <c r="B44" s="349"/>
      <c r="C44" s="350"/>
      <c r="D44" s="350"/>
      <c r="E44" s="348"/>
      <c r="F44" s="350"/>
      <c r="G44" s="350"/>
      <c r="H44" s="350"/>
      <c r="I44" s="350"/>
      <c r="J44" s="350"/>
      <c r="K44" s="350"/>
      <c r="L44" s="350"/>
      <c r="M44" s="351"/>
      <c r="N44" s="352"/>
      <c r="O44" s="350"/>
      <c r="P44" s="353"/>
      <c r="Q44" s="324"/>
      <c r="R44" s="354"/>
      <c r="S44" s="326"/>
      <c r="T44" s="355"/>
      <c r="U44" s="356"/>
      <c r="V44" s="327"/>
      <c r="W44" s="327"/>
      <c r="X44" s="357"/>
      <c r="Y44" s="358"/>
      <c r="Z44" s="357"/>
      <c r="AA44" s="357"/>
      <c r="AB44" s="357"/>
      <c r="AC44" s="359"/>
      <c r="AD44" s="359"/>
      <c r="AE44" s="359"/>
      <c r="AF44" s="359"/>
      <c r="AG44" s="359"/>
      <c r="AH44" s="359"/>
      <c r="AI44" s="359"/>
      <c r="AJ44" s="359"/>
      <c r="AK44" s="359"/>
      <c r="AL44" s="360"/>
      <c r="AM44" s="359"/>
      <c r="AN44" s="359"/>
      <c r="AO44" s="335"/>
    </row>
    <row r="45" spans="1:41" ht="20.100000000000001" customHeight="1">
      <c r="A45" s="348"/>
      <c r="B45" s="349"/>
      <c r="C45" s="350"/>
      <c r="D45" s="350"/>
      <c r="E45" s="348"/>
      <c r="F45" s="350"/>
      <c r="G45" s="350"/>
      <c r="H45" s="350"/>
      <c r="I45" s="350"/>
      <c r="J45" s="350"/>
      <c r="K45" s="350"/>
      <c r="L45" s="350"/>
      <c r="M45" s="351"/>
      <c r="N45" s="352"/>
      <c r="O45" s="350"/>
      <c r="P45" s="353"/>
      <c r="Q45" s="324"/>
      <c r="R45" s="354"/>
      <c r="S45" s="326"/>
      <c r="T45" s="355"/>
      <c r="U45" s="356"/>
      <c r="V45" s="327"/>
      <c r="W45" s="327"/>
      <c r="X45" s="357"/>
      <c r="Y45" s="358"/>
      <c r="Z45" s="357"/>
      <c r="AA45" s="357"/>
      <c r="AB45" s="357"/>
      <c r="AC45" s="359"/>
      <c r="AD45" s="359"/>
      <c r="AE45" s="359"/>
      <c r="AF45" s="359"/>
      <c r="AG45" s="359"/>
      <c r="AH45" s="359"/>
      <c r="AI45" s="359"/>
      <c r="AJ45" s="359"/>
      <c r="AK45" s="359"/>
      <c r="AL45" s="360"/>
      <c r="AM45" s="359"/>
      <c r="AN45" s="359"/>
      <c r="AO45" s="335"/>
    </row>
    <row r="46" spans="1:41" ht="20.100000000000001" customHeight="1">
      <c r="A46" s="348"/>
      <c r="B46" s="349"/>
      <c r="C46" s="350"/>
      <c r="D46" s="350"/>
      <c r="E46" s="348"/>
      <c r="F46" s="350"/>
      <c r="G46" s="350"/>
      <c r="H46" s="350"/>
      <c r="I46" s="350"/>
      <c r="J46" s="350"/>
      <c r="K46" s="350"/>
      <c r="L46" s="350"/>
      <c r="M46" s="351"/>
      <c r="N46" s="352"/>
      <c r="O46" s="350"/>
      <c r="P46" s="353"/>
      <c r="Q46" s="324"/>
      <c r="R46" s="354"/>
      <c r="S46" s="326"/>
      <c r="T46" s="355"/>
      <c r="U46" s="356"/>
      <c r="V46" s="327"/>
      <c r="W46" s="327"/>
      <c r="X46" s="357"/>
      <c r="Y46" s="358"/>
      <c r="Z46" s="357"/>
      <c r="AA46" s="357"/>
      <c r="AB46" s="357"/>
      <c r="AC46" s="359"/>
      <c r="AD46" s="359"/>
      <c r="AE46" s="359"/>
      <c r="AF46" s="359"/>
      <c r="AG46" s="359"/>
      <c r="AH46" s="359"/>
      <c r="AI46" s="359"/>
      <c r="AJ46" s="359"/>
      <c r="AK46" s="359"/>
      <c r="AL46" s="360"/>
      <c r="AM46" s="359"/>
      <c r="AN46" s="359"/>
      <c r="AO46" s="335"/>
    </row>
    <row r="47" spans="1:41" ht="20.100000000000001" customHeight="1">
      <c r="A47" s="348"/>
      <c r="B47" s="349"/>
      <c r="C47" s="350"/>
      <c r="D47" s="350"/>
      <c r="E47" s="348"/>
      <c r="F47" s="350"/>
      <c r="G47" s="350"/>
      <c r="H47" s="350"/>
      <c r="I47" s="350"/>
      <c r="J47" s="350"/>
      <c r="K47" s="350"/>
      <c r="L47" s="350"/>
      <c r="M47" s="351"/>
      <c r="N47" s="352"/>
      <c r="O47" s="350"/>
      <c r="P47" s="353"/>
      <c r="Q47" s="324"/>
      <c r="R47" s="354"/>
      <c r="S47" s="326"/>
      <c r="T47" s="355"/>
      <c r="U47" s="356"/>
      <c r="V47" s="327"/>
      <c r="W47" s="327"/>
      <c r="X47" s="357"/>
      <c r="Y47" s="358"/>
      <c r="Z47" s="357"/>
      <c r="AA47" s="357"/>
      <c r="AB47" s="357"/>
      <c r="AC47" s="359"/>
      <c r="AD47" s="359"/>
      <c r="AE47" s="359"/>
      <c r="AF47" s="359"/>
      <c r="AG47" s="359"/>
      <c r="AH47" s="359"/>
      <c r="AI47" s="359"/>
      <c r="AJ47" s="359"/>
      <c r="AK47" s="359"/>
      <c r="AL47" s="360"/>
      <c r="AM47" s="359"/>
      <c r="AN47" s="359"/>
      <c r="AO47" s="335"/>
    </row>
    <row r="48" spans="1:41" ht="20.100000000000001" customHeight="1">
      <c r="A48" s="348"/>
      <c r="B48" s="349"/>
      <c r="C48" s="350"/>
      <c r="D48" s="350"/>
      <c r="E48" s="348"/>
      <c r="F48" s="350"/>
      <c r="G48" s="350"/>
      <c r="H48" s="350"/>
      <c r="I48" s="350"/>
      <c r="J48" s="350"/>
      <c r="K48" s="350"/>
      <c r="L48" s="350"/>
      <c r="M48" s="351"/>
      <c r="N48" s="352"/>
      <c r="O48" s="350"/>
      <c r="P48" s="353"/>
      <c r="Q48" s="324"/>
      <c r="R48" s="354"/>
      <c r="S48" s="326"/>
      <c r="T48" s="355"/>
      <c r="U48" s="356"/>
      <c r="V48" s="327"/>
      <c r="W48" s="327"/>
      <c r="X48" s="357"/>
      <c r="Y48" s="358"/>
      <c r="Z48" s="357"/>
      <c r="AA48" s="357"/>
      <c r="AB48" s="357"/>
      <c r="AC48" s="359"/>
      <c r="AD48" s="359"/>
      <c r="AE48" s="359"/>
      <c r="AF48" s="359"/>
      <c r="AG48" s="359"/>
      <c r="AH48" s="359"/>
      <c r="AI48" s="359"/>
      <c r="AJ48" s="359"/>
      <c r="AK48" s="359"/>
      <c r="AL48" s="360"/>
      <c r="AM48" s="359"/>
      <c r="AN48" s="359"/>
      <c r="AO48" s="335"/>
    </row>
    <row r="49" spans="1:41" ht="20.100000000000001" customHeight="1">
      <c r="A49" s="348"/>
      <c r="B49" s="349"/>
      <c r="C49" s="350"/>
      <c r="D49" s="350"/>
      <c r="E49" s="348"/>
      <c r="F49" s="350"/>
      <c r="G49" s="350"/>
      <c r="H49" s="350"/>
      <c r="I49" s="350"/>
      <c r="J49" s="350"/>
      <c r="K49" s="350"/>
      <c r="L49" s="350"/>
      <c r="M49" s="351"/>
      <c r="N49" s="352"/>
      <c r="O49" s="350"/>
      <c r="P49" s="353"/>
      <c r="Q49" s="324"/>
      <c r="R49" s="354"/>
      <c r="S49" s="326"/>
      <c r="T49" s="355"/>
      <c r="U49" s="356"/>
      <c r="V49" s="327"/>
      <c r="W49" s="327"/>
      <c r="X49" s="357"/>
      <c r="Y49" s="358"/>
      <c r="Z49" s="357"/>
      <c r="AA49" s="357"/>
      <c r="AB49" s="357"/>
      <c r="AC49" s="359"/>
      <c r="AD49" s="359"/>
      <c r="AE49" s="359"/>
      <c r="AF49" s="359"/>
      <c r="AG49" s="359"/>
      <c r="AH49" s="359"/>
      <c r="AI49" s="359"/>
      <c r="AJ49" s="359"/>
      <c r="AK49" s="359"/>
      <c r="AL49" s="360"/>
      <c r="AM49" s="359"/>
      <c r="AN49" s="359"/>
      <c r="AO49" s="335"/>
    </row>
    <row r="50" spans="1:41" ht="20.100000000000001" customHeight="1">
      <c r="A50" s="348"/>
      <c r="B50" s="349"/>
      <c r="C50" s="350"/>
      <c r="D50" s="350"/>
      <c r="E50" s="348"/>
      <c r="F50" s="350"/>
      <c r="G50" s="350"/>
      <c r="H50" s="350"/>
      <c r="I50" s="350"/>
      <c r="J50" s="350"/>
      <c r="K50" s="350"/>
      <c r="L50" s="350"/>
      <c r="M50" s="351"/>
      <c r="N50" s="352"/>
      <c r="O50" s="350"/>
      <c r="P50" s="353"/>
      <c r="Q50" s="324"/>
      <c r="R50" s="354"/>
      <c r="S50" s="326"/>
      <c r="T50" s="355"/>
      <c r="U50" s="356"/>
      <c r="V50" s="327"/>
      <c r="W50" s="327"/>
      <c r="X50" s="357"/>
      <c r="Y50" s="358"/>
      <c r="Z50" s="357"/>
      <c r="AA50" s="357"/>
      <c r="AB50" s="357"/>
      <c r="AC50" s="359"/>
      <c r="AD50" s="359"/>
      <c r="AE50" s="359"/>
      <c r="AF50" s="359"/>
      <c r="AG50" s="359"/>
      <c r="AH50" s="359"/>
      <c r="AI50" s="359"/>
      <c r="AJ50" s="359"/>
      <c r="AK50" s="359"/>
      <c r="AL50" s="360"/>
      <c r="AM50" s="359"/>
      <c r="AN50" s="359"/>
      <c r="AO50" s="335"/>
    </row>
    <row r="51" spans="1:41" ht="20.100000000000001" customHeight="1">
      <c r="A51" s="348"/>
      <c r="B51" s="349"/>
      <c r="C51" s="350"/>
      <c r="D51" s="350"/>
      <c r="E51" s="348"/>
      <c r="F51" s="350"/>
      <c r="G51" s="350"/>
      <c r="H51" s="350"/>
      <c r="I51" s="350"/>
      <c r="J51" s="350"/>
      <c r="K51" s="350"/>
      <c r="L51" s="350"/>
      <c r="M51" s="351"/>
      <c r="N51" s="352"/>
      <c r="O51" s="350"/>
      <c r="P51" s="353"/>
      <c r="Q51" s="324"/>
      <c r="R51" s="354"/>
      <c r="S51" s="326"/>
      <c r="T51" s="355"/>
      <c r="U51" s="356"/>
      <c r="V51" s="327"/>
      <c r="W51" s="327"/>
      <c r="X51" s="357"/>
      <c r="Y51" s="358"/>
      <c r="Z51" s="357"/>
      <c r="AA51" s="357"/>
      <c r="AB51" s="357"/>
      <c r="AC51" s="359"/>
      <c r="AD51" s="359"/>
      <c r="AE51" s="359"/>
      <c r="AF51" s="359"/>
      <c r="AG51" s="359"/>
      <c r="AH51" s="359"/>
      <c r="AI51" s="359"/>
      <c r="AJ51" s="359"/>
      <c r="AK51" s="359"/>
      <c r="AL51" s="360"/>
      <c r="AM51" s="359"/>
      <c r="AN51" s="359"/>
      <c r="AO51" s="335"/>
    </row>
    <row r="52" spans="1:41" ht="20.100000000000001" customHeight="1">
      <c r="A52" s="348"/>
      <c r="B52" s="349"/>
      <c r="C52" s="350"/>
      <c r="D52" s="350"/>
      <c r="E52" s="348"/>
      <c r="F52" s="350"/>
      <c r="G52" s="350"/>
      <c r="H52" s="350"/>
      <c r="I52" s="350"/>
      <c r="J52" s="350"/>
      <c r="K52" s="350"/>
      <c r="L52" s="350"/>
      <c r="M52" s="351"/>
      <c r="N52" s="352"/>
      <c r="O52" s="350"/>
      <c r="P52" s="353"/>
      <c r="Q52" s="331"/>
      <c r="R52" s="354"/>
      <c r="S52" s="332"/>
      <c r="T52" s="355"/>
      <c r="U52" s="356"/>
      <c r="V52" s="327"/>
      <c r="W52" s="327"/>
      <c r="X52" s="357"/>
      <c r="Y52" s="358"/>
      <c r="Z52" s="357"/>
      <c r="AA52" s="357"/>
      <c r="AB52" s="357"/>
      <c r="AC52" s="359"/>
      <c r="AD52" s="359"/>
      <c r="AE52" s="359"/>
      <c r="AF52" s="359"/>
      <c r="AG52" s="359"/>
      <c r="AH52" s="359"/>
      <c r="AI52" s="359"/>
      <c r="AJ52" s="359"/>
      <c r="AK52" s="359"/>
      <c r="AL52" s="360"/>
      <c r="AM52" s="359"/>
      <c r="AN52" s="359"/>
      <c r="AO52" s="335"/>
    </row>
    <row r="53" spans="1:41" ht="20.100000000000001" customHeight="1">
      <c r="A53" s="348"/>
      <c r="B53" s="349"/>
      <c r="C53" s="350"/>
      <c r="D53" s="350"/>
      <c r="E53" s="348"/>
      <c r="F53" s="350"/>
      <c r="G53" s="350"/>
      <c r="H53" s="350"/>
      <c r="I53" s="350"/>
      <c r="J53" s="350"/>
      <c r="K53" s="350"/>
      <c r="L53" s="350"/>
      <c r="M53" s="351"/>
      <c r="N53" s="352"/>
      <c r="O53" s="350"/>
      <c r="P53" s="353"/>
      <c r="Q53" s="331"/>
      <c r="R53" s="354"/>
      <c r="S53" s="332"/>
      <c r="T53" s="355"/>
      <c r="U53" s="356"/>
      <c r="V53" s="327"/>
      <c r="W53" s="327"/>
      <c r="X53" s="357"/>
      <c r="Y53" s="358"/>
      <c r="Z53" s="357"/>
      <c r="AA53" s="357"/>
      <c r="AB53" s="357"/>
      <c r="AC53" s="359"/>
      <c r="AD53" s="359"/>
      <c r="AE53" s="359"/>
      <c r="AF53" s="359"/>
      <c r="AG53" s="359"/>
      <c r="AH53" s="359"/>
      <c r="AI53" s="359"/>
      <c r="AJ53" s="359"/>
      <c r="AK53" s="359"/>
      <c r="AL53" s="360"/>
      <c r="AM53" s="359"/>
      <c r="AN53" s="359"/>
      <c r="AO53" s="335"/>
    </row>
    <row r="54" spans="1:41" ht="20.100000000000001" customHeight="1">
      <c r="A54" s="348"/>
      <c r="B54" s="349"/>
      <c r="C54" s="350"/>
      <c r="D54" s="350"/>
      <c r="E54" s="348"/>
      <c r="F54" s="350"/>
      <c r="G54" s="350"/>
      <c r="H54" s="350"/>
      <c r="I54" s="350"/>
      <c r="J54" s="350"/>
      <c r="K54" s="350"/>
      <c r="L54" s="350"/>
      <c r="M54" s="351"/>
      <c r="N54" s="352"/>
      <c r="O54" s="350"/>
      <c r="P54" s="353"/>
      <c r="Q54" s="331"/>
      <c r="R54" s="354"/>
      <c r="S54" s="332"/>
      <c r="T54" s="355"/>
      <c r="U54" s="356"/>
      <c r="V54" s="327"/>
      <c r="W54" s="327"/>
      <c r="X54" s="357"/>
      <c r="Y54" s="358"/>
      <c r="Z54" s="357"/>
      <c r="AA54" s="357"/>
      <c r="AB54" s="357"/>
      <c r="AC54" s="359"/>
      <c r="AD54" s="359"/>
      <c r="AE54" s="359"/>
      <c r="AF54" s="359"/>
      <c r="AG54" s="359"/>
      <c r="AH54" s="359"/>
      <c r="AI54" s="359"/>
      <c r="AJ54" s="359"/>
      <c r="AK54" s="359"/>
      <c r="AL54" s="360"/>
      <c r="AM54" s="359"/>
      <c r="AN54" s="359"/>
      <c r="AO54" s="335"/>
    </row>
    <row r="55" spans="1:41" ht="20.100000000000001" customHeight="1">
      <c r="A55" s="348"/>
      <c r="B55" s="349"/>
      <c r="C55" s="350"/>
      <c r="D55" s="350"/>
      <c r="E55" s="348"/>
      <c r="F55" s="350"/>
      <c r="G55" s="350"/>
      <c r="H55" s="350"/>
      <c r="I55" s="350"/>
      <c r="J55" s="350"/>
      <c r="K55" s="350"/>
      <c r="L55" s="350"/>
      <c r="M55" s="351"/>
      <c r="N55" s="352"/>
      <c r="O55" s="350"/>
      <c r="P55" s="353"/>
      <c r="Q55" s="331"/>
      <c r="R55" s="354"/>
      <c r="S55" s="332"/>
      <c r="T55" s="355"/>
      <c r="U55" s="356"/>
      <c r="V55" s="327"/>
      <c r="W55" s="327"/>
      <c r="X55" s="357"/>
      <c r="Y55" s="358"/>
      <c r="Z55" s="357"/>
      <c r="AA55" s="357"/>
      <c r="AB55" s="357"/>
      <c r="AC55" s="359"/>
      <c r="AD55" s="359"/>
      <c r="AE55" s="359"/>
      <c r="AF55" s="359"/>
      <c r="AG55" s="359"/>
      <c r="AH55" s="359"/>
      <c r="AI55" s="359"/>
      <c r="AJ55" s="359"/>
      <c r="AK55" s="359"/>
      <c r="AL55" s="360"/>
      <c r="AM55" s="359"/>
      <c r="AN55" s="359"/>
      <c r="AO55" s="335"/>
    </row>
    <row r="56" spans="1:41" ht="20.100000000000001" customHeight="1">
      <c r="A56" s="348"/>
      <c r="B56" s="349"/>
      <c r="C56" s="350"/>
      <c r="D56" s="350"/>
      <c r="E56" s="348"/>
      <c r="F56" s="350"/>
      <c r="G56" s="350"/>
      <c r="H56" s="350"/>
      <c r="I56" s="350"/>
      <c r="J56" s="350"/>
      <c r="K56" s="350"/>
      <c r="L56" s="350"/>
      <c r="M56" s="351"/>
      <c r="N56" s="352"/>
      <c r="O56" s="350"/>
      <c r="P56" s="353"/>
      <c r="Q56" s="331"/>
      <c r="R56" s="354"/>
      <c r="S56" s="332"/>
      <c r="T56" s="355"/>
      <c r="U56" s="356"/>
      <c r="V56" s="327"/>
      <c r="W56" s="327"/>
      <c r="X56" s="357"/>
      <c r="Y56" s="358"/>
      <c r="Z56" s="357"/>
      <c r="AA56" s="357"/>
      <c r="AB56" s="357"/>
      <c r="AC56" s="359"/>
      <c r="AD56" s="359"/>
      <c r="AE56" s="359"/>
      <c r="AF56" s="359"/>
      <c r="AG56" s="359"/>
      <c r="AH56" s="359"/>
      <c r="AI56" s="359"/>
      <c r="AJ56" s="359"/>
      <c r="AK56" s="359"/>
      <c r="AL56" s="360"/>
      <c r="AM56" s="359"/>
      <c r="AN56" s="359"/>
      <c r="AO56" s="335"/>
    </row>
    <row r="57" spans="1:41" ht="20.100000000000001" customHeight="1">
      <c r="A57" s="348"/>
      <c r="B57" s="349"/>
      <c r="C57" s="350"/>
      <c r="D57" s="350"/>
      <c r="E57" s="348"/>
      <c r="F57" s="350"/>
      <c r="G57" s="350"/>
      <c r="H57" s="350"/>
      <c r="I57" s="350"/>
      <c r="J57" s="350"/>
      <c r="K57" s="350"/>
      <c r="L57" s="350"/>
      <c r="M57" s="351"/>
      <c r="N57" s="352"/>
      <c r="O57" s="350"/>
      <c r="P57" s="353"/>
      <c r="Q57" s="331"/>
      <c r="R57" s="354"/>
      <c r="S57" s="332"/>
      <c r="T57" s="355"/>
      <c r="U57" s="356"/>
      <c r="V57" s="327"/>
      <c r="W57" s="327"/>
      <c r="X57" s="357"/>
      <c r="Y57" s="358"/>
      <c r="Z57" s="357"/>
      <c r="AA57" s="357"/>
      <c r="AB57" s="357"/>
      <c r="AC57" s="359"/>
      <c r="AD57" s="359"/>
      <c r="AE57" s="359"/>
      <c r="AF57" s="359"/>
      <c r="AG57" s="359"/>
      <c r="AH57" s="359"/>
      <c r="AI57" s="359"/>
      <c r="AJ57" s="359"/>
      <c r="AK57" s="359"/>
      <c r="AL57" s="360"/>
      <c r="AM57" s="359"/>
      <c r="AN57" s="359"/>
      <c r="AO57" s="335"/>
    </row>
    <row r="58" spans="1:41" ht="20.100000000000001" customHeight="1">
      <c r="A58" s="362"/>
      <c r="B58" s="363"/>
      <c r="C58" s="350"/>
      <c r="D58" s="350"/>
      <c r="E58" s="348"/>
      <c r="F58" s="350"/>
      <c r="G58" s="350"/>
      <c r="H58" s="350"/>
      <c r="I58" s="350"/>
      <c r="J58" s="350"/>
      <c r="K58" s="350"/>
      <c r="L58" s="350"/>
      <c r="M58" s="351"/>
      <c r="N58" s="352"/>
      <c r="O58" s="350"/>
      <c r="P58" s="353"/>
      <c r="Q58" s="331"/>
      <c r="R58" s="354"/>
      <c r="S58" s="332"/>
      <c r="T58" s="364"/>
      <c r="U58" s="289"/>
      <c r="V58" s="327"/>
      <c r="W58" s="327"/>
      <c r="X58" s="357"/>
      <c r="Y58" s="358"/>
      <c r="Z58" s="357"/>
      <c r="AA58" s="357"/>
      <c r="AB58" s="357"/>
      <c r="AC58" s="359"/>
      <c r="AD58" s="359"/>
      <c r="AE58" s="359"/>
      <c r="AF58" s="359"/>
      <c r="AG58" s="359"/>
      <c r="AH58" s="359"/>
      <c r="AI58" s="359"/>
      <c r="AJ58" s="359"/>
      <c r="AK58" s="359"/>
      <c r="AL58" s="360"/>
      <c r="AM58" s="359"/>
      <c r="AN58" s="359"/>
      <c r="AO58" s="335"/>
    </row>
    <row r="59" spans="1:41" ht="20.100000000000001" customHeight="1">
      <c r="A59" s="362"/>
      <c r="B59" s="363"/>
      <c r="C59" s="350"/>
      <c r="D59" s="350"/>
      <c r="E59" s="348"/>
      <c r="F59" s="350"/>
      <c r="G59" s="350"/>
      <c r="H59" s="350"/>
      <c r="I59" s="350"/>
      <c r="J59" s="350"/>
      <c r="K59" s="350"/>
      <c r="L59" s="350"/>
      <c r="M59" s="351"/>
      <c r="N59" s="352"/>
      <c r="O59" s="350"/>
      <c r="P59" s="353"/>
      <c r="Q59" s="331"/>
      <c r="R59" s="354"/>
      <c r="S59" s="332"/>
      <c r="T59" s="364"/>
      <c r="U59" s="289"/>
      <c r="V59" s="327"/>
      <c r="W59" s="327"/>
      <c r="X59" s="357"/>
      <c r="Y59" s="358"/>
      <c r="Z59" s="357"/>
      <c r="AA59" s="357"/>
      <c r="AB59" s="357"/>
      <c r="AC59" s="359"/>
      <c r="AD59" s="359"/>
      <c r="AE59" s="359"/>
      <c r="AF59" s="359"/>
      <c r="AG59" s="359"/>
      <c r="AH59" s="359"/>
      <c r="AI59" s="359"/>
      <c r="AJ59" s="359"/>
      <c r="AK59" s="359"/>
      <c r="AL59" s="360"/>
      <c r="AM59" s="359"/>
      <c r="AN59" s="359"/>
      <c r="AO59" s="335"/>
    </row>
    <row r="60" spans="1:41" ht="20.100000000000001" customHeight="1">
      <c r="A60" s="362"/>
      <c r="B60" s="363"/>
      <c r="C60" s="350"/>
      <c r="D60" s="350"/>
      <c r="E60" s="348"/>
      <c r="F60" s="350"/>
      <c r="G60" s="350"/>
      <c r="H60" s="350"/>
      <c r="I60" s="350"/>
      <c r="J60" s="350"/>
      <c r="K60" s="350"/>
      <c r="L60" s="350"/>
      <c r="M60" s="351"/>
      <c r="N60" s="352"/>
      <c r="O60" s="350"/>
      <c r="P60" s="353"/>
      <c r="Q60" s="1039"/>
      <c r="R60" s="1040"/>
      <c r="S60" s="1040"/>
      <c r="T60" s="364"/>
      <c r="U60" s="289"/>
      <c r="V60" s="327"/>
      <c r="W60" s="327"/>
      <c r="X60" s="327"/>
      <c r="Y60" s="327"/>
      <c r="Z60" s="357"/>
      <c r="AA60" s="357"/>
      <c r="AB60" s="357"/>
      <c r="AC60" s="359"/>
      <c r="AD60" s="359"/>
      <c r="AE60" s="359"/>
      <c r="AF60" s="359"/>
      <c r="AG60" s="359"/>
      <c r="AH60" s="359"/>
      <c r="AI60" s="359"/>
      <c r="AJ60" s="359"/>
      <c r="AK60" s="359"/>
      <c r="AL60" s="360"/>
      <c r="AM60" s="359"/>
      <c r="AN60" s="359"/>
      <c r="AO60" s="335"/>
    </row>
    <row r="61" spans="1:41" ht="20.100000000000001" customHeight="1">
      <c r="A61" s="362"/>
      <c r="B61" s="363"/>
      <c r="C61" s="350"/>
      <c r="D61" s="350"/>
      <c r="E61" s="348"/>
      <c r="F61" s="350"/>
      <c r="G61" s="350"/>
      <c r="H61" s="350"/>
      <c r="I61" s="350"/>
      <c r="J61" s="350"/>
      <c r="K61" s="350"/>
      <c r="L61" s="350"/>
      <c r="M61" s="351"/>
      <c r="N61" s="352"/>
      <c r="O61" s="350"/>
      <c r="P61" s="353"/>
      <c r="Q61" s="331"/>
      <c r="R61" s="354"/>
      <c r="S61" s="332"/>
      <c r="T61" s="364"/>
      <c r="U61" s="289"/>
      <c r="V61" s="327"/>
      <c r="W61" s="327"/>
      <c r="X61" s="357"/>
      <c r="Y61" s="358"/>
      <c r="Z61" s="357"/>
      <c r="AA61" s="357"/>
      <c r="AB61" s="357"/>
      <c r="AC61" s="359"/>
      <c r="AD61" s="359"/>
      <c r="AE61" s="359"/>
      <c r="AF61" s="359"/>
      <c r="AG61" s="359"/>
      <c r="AH61" s="359"/>
      <c r="AI61" s="359"/>
      <c r="AJ61" s="359"/>
      <c r="AK61" s="359"/>
      <c r="AL61" s="360"/>
      <c r="AM61" s="359"/>
      <c r="AN61" s="359"/>
      <c r="AO61" s="335"/>
    </row>
    <row r="62" spans="1:41" ht="20.100000000000001" customHeight="1">
      <c r="A62" s="362"/>
      <c r="B62" s="363"/>
      <c r="C62" s="350"/>
      <c r="D62" s="350"/>
      <c r="E62" s="348"/>
      <c r="F62" s="350"/>
      <c r="G62" s="350"/>
      <c r="H62" s="350"/>
      <c r="I62" s="350"/>
      <c r="J62" s="350"/>
      <c r="K62" s="350"/>
      <c r="L62" s="350"/>
      <c r="M62" s="351"/>
      <c r="N62" s="352"/>
      <c r="O62" s="350"/>
      <c r="P62" s="353"/>
      <c r="Q62" s="331"/>
      <c r="R62" s="354"/>
      <c r="S62" s="332"/>
      <c r="T62" s="364"/>
      <c r="U62" s="289"/>
      <c r="V62" s="327"/>
      <c r="W62" s="327"/>
      <c r="X62" s="357"/>
      <c r="Y62" s="358"/>
      <c r="Z62" s="357"/>
      <c r="AA62" s="357"/>
      <c r="AB62" s="357"/>
      <c r="AC62" s="359"/>
      <c r="AD62" s="359"/>
      <c r="AE62" s="359"/>
      <c r="AF62" s="359"/>
      <c r="AG62" s="359"/>
      <c r="AH62" s="359"/>
      <c r="AI62" s="359"/>
      <c r="AJ62" s="359"/>
      <c r="AK62" s="359"/>
      <c r="AL62" s="360"/>
      <c r="AM62" s="359"/>
      <c r="AN62" s="359"/>
      <c r="AO62" s="335"/>
    </row>
    <row r="63" spans="1:41" ht="20.100000000000001" customHeight="1">
      <c r="A63" s="362"/>
      <c r="B63" s="363"/>
      <c r="C63" s="350"/>
      <c r="D63" s="350"/>
      <c r="E63" s="348"/>
      <c r="F63" s="350"/>
      <c r="G63" s="350"/>
      <c r="H63" s="350"/>
      <c r="I63" s="350"/>
      <c r="J63" s="350"/>
      <c r="K63" s="350"/>
      <c r="L63" s="350"/>
      <c r="M63" s="351"/>
      <c r="N63" s="352"/>
      <c r="O63" s="350"/>
      <c r="P63" s="353"/>
      <c r="Q63" s="331"/>
      <c r="R63" s="354"/>
      <c r="S63" s="332"/>
      <c r="T63" s="364"/>
      <c r="U63" s="289"/>
      <c r="V63" s="327"/>
      <c r="W63" s="327"/>
      <c r="X63" s="357"/>
      <c r="Y63" s="358"/>
      <c r="Z63" s="357"/>
      <c r="AA63" s="357"/>
      <c r="AB63" s="357"/>
      <c r="AC63" s="359"/>
      <c r="AD63" s="359"/>
      <c r="AE63" s="359"/>
      <c r="AF63" s="359"/>
      <c r="AG63" s="359"/>
      <c r="AH63" s="359"/>
      <c r="AI63" s="359"/>
      <c r="AJ63" s="359"/>
      <c r="AK63" s="359"/>
      <c r="AL63" s="360"/>
      <c r="AM63" s="359"/>
      <c r="AN63" s="359"/>
      <c r="AO63" s="335"/>
    </row>
    <row r="64" spans="1:41" ht="20.100000000000001" customHeight="1">
      <c r="C64" s="290"/>
      <c r="D64" s="290"/>
      <c r="E64" s="290"/>
      <c r="F64" s="290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65"/>
      <c r="R64" s="325"/>
      <c r="S64" s="288"/>
      <c r="T64" s="364"/>
      <c r="U64" s="289"/>
      <c r="V64" s="289"/>
      <c r="W64" s="293"/>
      <c r="X64" s="357"/>
      <c r="Y64" s="292"/>
      <c r="Z64" s="357"/>
      <c r="AA64" s="357"/>
      <c r="AB64" s="357"/>
      <c r="AC64" s="359"/>
      <c r="AD64" s="359"/>
      <c r="AE64" s="359"/>
      <c r="AF64" s="359"/>
      <c r="AG64" s="359"/>
      <c r="AH64" s="359"/>
      <c r="AI64" s="359"/>
      <c r="AJ64" s="359"/>
      <c r="AK64" s="359"/>
      <c r="AL64" s="360"/>
      <c r="AM64" s="359"/>
      <c r="AN64" s="359"/>
      <c r="AO64" s="335"/>
    </row>
    <row r="65" spans="1:41" ht="20.100000000000001" customHeight="1">
      <c r="C65" s="290"/>
      <c r="D65" s="290"/>
      <c r="E65" s="290"/>
      <c r="F65" s="290"/>
      <c r="G65" s="314"/>
      <c r="H65" s="366"/>
      <c r="I65" s="366"/>
      <c r="J65" s="366"/>
      <c r="K65" s="366"/>
      <c r="L65" s="366"/>
      <c r="M65" s="366"/>
      <c r="N65" s="366"/>
      <c r="O65" s="366"/>
      <c r="P65" s="366"/>
      <c r="Q65" s="365"/>
      <c r="R65" s="325"/>
      <c r="S65" s="288"/>
      <c r="T65" s="321"/>
      <c r="U65" s="329"/>
      <c r="V65" s="329"/>
      <c r="W65" s="330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/>
      <c r="AO65" s="368"/>
    </row>
    <row r="66" spans="1:41" ht="20.100000000000001" customHeight="1">
      <c r="C66" s="290"/>
      <c r="D66" s="290"/>
      <c r="E66" s="290"/>
      <c r="F66" s="290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65"/>
      <c r="R66" s="325"/>
      <c r="S66" s="288"/>
      <c r="T66" s="369"/>
      <c r="U66" s="289"/>
      <c r="V66" s="370"/>
      <c r="W66" s="371"/>
      <c r="X66" s="372"/>
      <c r="Y66" s="372"/>
      <c r="Z66" s="373"/>
      <c r="AA66" s="372"/>
      <c r="AB66" s="372"/>
      <c r="AC66" s="372"/>
      <c r="AD66" s="372"/>
      <c r="AE66" s="372"/>
      <c r="AF66" s="372"/>
      <c r="AG66" s="372"/>
      <c r="AH66" s="372"/>
      <c r="AI66" s="372"/>
      <c r="AJ66" s="372"/>
      <c r="AK66" s="373"/>
      <c r="AL66" s="373"/>
      <c r="AM66" s="373"/>
      <c r="AN66" s="373"/>
      <c r="AO66" s="374"/>
    </row>
    <row r="67" spans="1:41" ht="20.100000000000001" customHeight="1">
      <c r="C67" s="290"/>
      <c r="D67" s="290"/>
      <c r="E67" s="290"/>
      <c r="F67" s="290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36"/>
      <c r="R67" s="337"/>
      <c r="S67" s="338"/>
      <c r="T67" s="369"/>
      <c r="U67" s="289"/>
      <c r="V67" s="370"/>
      <c r="W67" s="371"/>
      <c r="X67" s="372"/>
      <c r="Y67" s="372"/>
      <c r="Z67" s="372"/>
      <c r="AA67" s="372"/>
      <c r="AB67" s="372"/>
      <c r="AC67" s="372"/>
      <c r="AD67" s="372"/>
      <c r="AE67" s="372"/>
      <c r="AF67" s="372"/>
      <c r="AG67" s="372"/>
      <c r="AH67" s="372"/>
      <c r="AI67" s="372"/>
      <c r="AJ67" s="372"/>
      <c r="AK67" s="373"/>
      <c r="AL67" s="373"/>
      <c r="AM67" s="373"/>
      <c r="AN67" s="373"/>
      <c r="AO67" s="374"/>
    </row>
    <row r="68" spans="1:41" ht="20.100000000000001" customHeight="1">
      <c r="A68" s="348"/>
      <c r="B68" s="349"/>
      <c r="C68" s="350"/>
      <c r="D68" s="350"/>
      <c r="E68" s="348"/>
      <c r="F68" s="350"/>
      <c r="G68" s="350"/>
      <c r="H68" s="350"/>
      <c r="I68" s="350"/>
      <c r="J68" s="350"/>
      <c r="K68" s="350"/>
      <c r="L68" s="350"/>
      <c r="M68" s="351"/>
      <c r="N68" s="352"/>
      <c r="O68" s="350"/>
      <c r="P68" s="353"/>
      <c r="Q68" s="324"/>
      <c r="R68" s="354"/>
      <c r="S68" s="326"/>
      <c r="T68" s="355"/>
      <c r="U68" s="356"/>
      <c r="V68" s="327"/>
      <c r="W68" s="327"/>
      <c r="X68" s="357"/>
      <c r="Y68" s="358"/>
      <c r="Z68" s="357"/>
      <c r="AA68" s="357"/>
      <c r="AB68" s="357"/>
      <c r="AC68" s="359"/>
      <c r="AD68" s="359"/>
      <c r="AE68" s="359"/>
      <c r="AF68" s="359"/>
      <c r="AG68" s="359"/>
      <c r="AH68" s="359"/>
      <c r="AI68" s="359"/>
      <c r="AJ68" s="359"/>
      <c r="AK68" s="359"/>
      <c r="AL68" s="360"/>
      <c r="AM68" s="359"/>
      <c r="AN68" s="359"/>
      <c r="AO68" s="335"/>
    </row>
    <row r="69" spans="1:41" ht="20.100000000000001" customHeight="1">
      <c r="A69" s="348"/>
      <c r="B69" s="349"/>
      <c r="C69" s="350"/>
      <c r="D69" s="350"/>
      <c r="E69" s="348"/>
      <c r="F69" s="350"/>
      <c r="G69" s="350"/>
      <c r="H69" s="350"/>
      <c r="I69" s="350"/>
      <c r="J69" s="350"/>
      <c r="K69" s="350"/>
      <c r="L69" s="350"/>
      <c r="M69" s="351"/>
      <c r="N69" s="352"/>
      <c r="O69" s="350"/>
      <c r="P69" s="353"/>
      <c r="Q69" s="324"/>
      <c r="R69" s="354"/>
      <c r="S69" s="326"/>
      <c r="T69" s="355"/>
      <c r="U69" s="356"/>
      <c r="V69" s="327"/>
      <c r="W69" s="327"/>
      <c r="X69" s="357"/>
      <c r="Y69" s="358"/>
      <c r="Z69" s="357"/>
      <c r="AA69" s="357"/>
      <c r="AB69" s="357"/>
      <c r="AC69" s="359"/>
      <c r="AD69" s="359"/>
      <c r="AE69" s="359"/>
      <c r="AF69" s="359"/>
      <c r="AG69" s="359"/>
      <c r="AH69" s="359"/>
      <c r="AI69" s="359"/>
      <c r="AJ69" s="359"/>
      <c r="AK69" s="359"/>
      <c r="AL69" s="360"/>
      <c r="AM69" s="359"/>
      <c r="AN69" s="359"/>
      <c r="AO69" s="335"/>
    </row>
    <row r="70" spans="1:41" ht="20.100000000000001" customHeight="1">
      <c r="A70" s="348"/>
      <c r="B70" s="349"/>
      <c r="C70" s="350"/>
      <c r="D70" s="350"/>
      <c r="E70" s="348"/>
      <c r="F70" s="350"/>
      <c r="G70" s="350"/>
      <c r="H70" s="350"/>
      <c r="I70" s="350"/>
      <c r="J70" s="350"/>
      <c r="K70" s="350"/>
      <c r="L70" s="350"/>
      <c r="M70" s="351"/>
      <c r="N70" s="352"/>
      <c r="O70" s="350"/>
      <c r="P70" s="353"/>
      <c r="Q70" s="324"/>
      <c r="R70" s="354"/>
      <c r="S70" s="326"/>
      <c r="T70" s="355"/>
      <c r="U70" s="356"/>
      <c r="V70" s="327"/>
      <c r="W70" s="327"/>
      <c r="X70" s="357"/>
      <c r="Y70" s="358"/>
      <c r="Z70" s="357"/>
      <c r="AA70" s="357"/>
      <c r="AB70" s="357"/>
      <c r="AC70" s="359"/>
      <c r="AD70" s="359"/>
      <c r="AE70" s="359"/>
      <c r="AF70" s="359"/>
      <c r="AG70" s="359"/>
      <c r="AH70" s="359"/>
      <c r="AI70" s="359"/>
      <c r="AJ70" s="359"/>
      <c r="AK70" s="359"/>
      <c r="AL70" s="360"/>
      <c r="AM70" s="359"/>
      <c r="AN70" s="359"/>
      <c r="AO70" s="335"/>
    </row>
    <row r="71" spans="1:41" ht="20.100000000000001" customHeight="1">
      <c r="A71" s="348"/>
      <c r="B71" s="349"/>
      <c r="C71" s="350"/>
      <c r="D71" s="350"/>
      <c r="E71" s="348"/>
      <c r="F71" s="350"/>
      <c r="G71" s="350"/>
      <c r="H71" s="350"/>
      <c r="I71" s="350"/>
      <c r="J71" s="350"/>
      <c r="K71" s="350"/>
      <c r="L71" s="350"/>
      <c r="M71" s="351"/>
      <c r="N71" s="352"/>
      <c r="O71" s="350"/>
      <c r="P71" s="353"/>
      <c r="Q71" s="324"/>
      <c r="R71" s="354"/>
      <c r="S71" s="326"/>
      <c r="T71" s="355"/>
      <c r="U71" s="356"/>
      <c r="V71" s="327"/>
      <c r="W71" s="327"/>
      <c r="X71" s="357"/>
      <c r="Y71" s="358"/>
      <c r="Z71" s="357"/>
      <c r="AA71" s="357"/>
      <c r="AB71" s="357"/>
      <c r="AC71" s="359"/>
      <c r="AD71" s="359"/>
      <c r="AE71" s="359"/>
      <c r="AF71" s="359"/>
      <c r="AG71" s="359"/>
      <c r="AH71" s="359"/>
      <c r="AI71" s="359"/>
      <c r="AJ71" s="359"/>
      <c r="AK71" s="359"/>
      <c r="AL71" s="360"/>
      <c r="AM71" s="359"/>
      <c r="AN71" s="359"/>
      <c r="AO71" s="335"/>
    </row>
    <row r="72" spans="1:41" ht="20.100000000000001" customHeight="1">
      <c r="A72" s="348"/>
      <c r="B72" s="349"/>
      <c r="C72" s="350"/>
      <c r="D72" s="350"/>
      <c r="E72" s="348"/>
      <c r="F72" s="350"/>
      <c r="G72" s="350"/>
      <c r="H72" s="350"/>
      <c r="I72" s="350"/>
      <c r="J72" s="350"/>
      <c r="K72" s="350"/>
      <c r="L72" s="350"/>
      <c r="M72" s="351"/>
      <c r="N72" s="352"/>
      <c r="O72" s="350"/>
      <c r="P72" s="353"/>
      <c r="Q72" s="324"/>
      <c r="R72" s="354"/>
      <c r="S72" s="326"/>
      <c r="T72" s="355"/>
      <c r="U72" s="356"/>
      <c r="V72" s="327"/>
      <c r="W72" s="327"/>
      <c r="X72" s="357"/>
      <c r="Y72" s="358"/>
      <c r="Z72" s="319"/>
      <c r="AA72" s="375"/>
      <c r="AB72" s="375"/>
      <c r="AC72" s="375"/>
      <c r="AD72" s="375"/>
      <c r="AE72" s="375"/>
      <c r="AF72" s="375"/>
      <c r="AG72" s="375"/>
      <c r="AH72" s="375"/>
      <c r="AI72" s="375"/>
      <c r="AJ72" s="375"/>
      <c r="AK72" s="375"/>
      <c r="AL72" s="375"/>
      <c r="AM72" s="375"/>
      <c r="AN72" s="375"/>
      <c r="AO72" s="374"/>
    </row>
    <row r="73" spans="1:41" ht="20.100000000000001" customHeight="1">
      <c r="A73" s="348"/>
      <c r="B73" s="349"/>
      <c r="C73" s="350"/>
      <c r="D73" s="350"/>
      <c r="E73" s="348"/>
      <c r="F73" s="350"/>
      <c r="G73" s="350"/>
      <c r="H73" s="350"/>
      <c r="I73" s="350"/>
      <c r="J73" s="350"/>
      <c r="K73" s="350"/>
      <c r="L73" s="350"/>
      <c r="M73" s="351"/>
      <c r="N73" s="352"/>
      <c r="O73" s="350"/>
      <c r="P73" s="353"/>
      <c r="Q73" s="324"/>
      <c r="R73" s="354"/>
      <c r="S73" s="326"/>
      <c r="T73" s="355"/>
      <c r="U73" s="356"/>
      <c r="V73" s="327"/>
      <c r="W73" s="327"/>
      <c r="X73" s="357"/>
      <c r="Y73" s="358"/>
      <c r="Z73" s="319"/>
      <c r="AA73" s="375"/>
      <c r="AB73" s="375"/>
      <c r="AC73" s="375"/>
      <c r="AD73" s="375"/>
      <c r="AE73" s="375"/>
      <c r="AF73" s="375"/>
      <c r="AG73" s="375"/>
      <c r="AH73" s="375"/>
      <c r="AI73" s="375"/>
      <c r="AJ73" s="375"/>
      <c r="AK73" s="375"/>
      <c r="AL73" s="375"/>
      <c r="AM73" s="375"/>
      <c r="AN73" s="319"/>
      <c r="AO73" s="374"/>
    </row>
    <row r="74" spans="1:41" ht="20.100000000000001" customHeight="1">
      <c r="A74" s="348"/>
      <c r="B74" s="349"/>
      <c r="C74" s="350"/>
      <c r="D74" s="350"/>
      <c r="E74" s="348"/>
      <c r="F74" s="350"/>
      <c r="G74" s="350"/>
      <c r="H74" s="350"/>
      <c r="I74" s="350"/>
      <c r="J74" s="350"/>
      <c r="K74" s="350"/>
      <c r="L74" s="350"/>
      <c r="M74" s="351"/>
      <c r="N74" s="352"/>
      <c r="O74" s="350"/>
      <c r="P74" s="353"/>
      <c r="Q74" s="324"/>
      <c r="R74" s="354"/>
      <c r="S74" s="326"/>
      <c r="T74" s="355"/>
      <c r="U74" s="356"/>
      <c r="V74" s="327"/>
      <c r="W74" s="327"/>
      <c r="X74" s="357"/>
      <c r="Y74" s="358"/>
      <c r="Z74" s="319"/>
      <c r="AA74" s="375"/>
      <c r="AB74" s="375"/>
      <c r="AC74" s="375"/>
      <c r="AD74" s="375"/>
      <c r="AE74" s="375"/>
      <c r="AF74" s="375"/>
      <c r="AG74" s="375"/>
      <c r="AH74" s="375"/>
      <c r="AI74" s="375"/>
      <c r="AJ74" s="375"/>
      <c r="AK74" s="375"/>
      <c r="AL74" s="375"/>
      <c r="AM74" s="375"/>
      <c r="AN74" s="319"/>
      <c r="AO74" s="374"/>
    </row>
    <row r="75" spans="1:41" ht="20.100000000000001" customHeight="1">
      <c r="A75" s="348"/>
      <c r="B75" s="349"/>
      <c r="C75" s="350"/>
      <c r="D75" s="350"/>
      <c r="E75" s="348"/>
      <c r="F75" s="350"/>
      <c r="G75" s="350"/>
      <c r="H75" s="350"/>
      <c r="I75" s="350"/>
      <c r="J75" s="350"/>
      <c r="K75" s="350"/>
      <c r="L75" s="350"/>
      <c r="M75" s="351"/>
      <c r="N75" s="352"/>
      <c r="O75" s="350"/>
      <c r="P75" s="353"/>
      <c r="Q75" s="331"/>
      <c r="R75" s="354"/>
      <c r="S75" s="332"/>
      <c r="T75" s="355"/>
      <c r="U75" s="356"/>
      <c r="V75" s="327"/>
      <c r="W75" s="327"/>
      <c r="X75" s="357"/>
      <c r="Y75" s="358"/>
      <c r="Z75" s="319"/>
      <c r="AA75" s="375"/>
      <c r="AB75" s="375"/>
      <c r="AC75" s="375"/>
      <c r="AD75" s="375"/>
      <c r="AE75" s="375"/>
      <c r="AF75" s="375"/>
      <c r="AG75" s="375"/>
      <c r="AH75" s="375"/>
      <c r="AI75" s="375"/>
      <c r="AJ75" s="375"/>
      <c r="AK75" s="375"/>
      <c r="AL75" s="375"/>
      <c r="AM75" s="375"/>
      <c r="AN75" s="319"/>
      <c r="AO75" s="374"/>
    </row>
    <row r="76" spans="1:41" ht="20.100000000000001" customHeight="1">
      <c r="A76" s="348"/>
      <c r="B76" s="349"/>
      <c r="C76" s="350"/>
      <c r="D76" s="350"/>
      <c r="E76" s="348"/>
      <c r="F76" s="350"/>
      <c r="G76" s="350"/>
      <c r="H76" s="350"/>
      <c r="I76" s="350"/>
      <c r="J76" s="350"/>
      <c r="K76" s="350"/>
      <c r="L76" s="350"/>
      <c r="M76" s="351"/>
      <c r="N76" s="352"/>
      <c r="O76" s="350"/>
      <c r="P76" s="353"/>
      <c r="Q76" s="331"/>
      <c r="R76" s="354"/>
      <c r="S76" s="332"/>
      <c r="T76" s="355"/>
      <c r="U76" s="356"/>
      <c r="V76" s="327"/>
      <c r="W76" s="327"/>
      <c r="X76" s="357"/>
      <c r="Y76" s="358"/>
      <c r="Z76" s="375"/>
      <c r="AA76" s="375"/>
      <c r="AB76" s="375"/>
      <c r="AC76" s="375"/>
      <c r="AD76" s="375"/>
      <c r="AE76" s="375"/>
      <c r="AF76" s="375"/>
      <c r="AG76" s="375"/>
      <c r="AH76" s="375"/>
      <c r="AI76" s="375"/>
      <c r="AJ76" s="375"/>
      <c r="AK76" s="375"/>
      <c r="AL76" s="375"/>
      <c r="AM76" s="375"/>
      <c r="AN76" s="375"/>
      <c r="AO76" s="374"/>
    </row>
    <row r="77" spans="1:41" ht="20.100000000000001" customHeight="1">
      <c r="A77" s="348"/>
      <c r="B77" s="349"/>
      <c r="C77" s="350"/>
      <c r="D77" s="350"/>
      <c r="E77" s="348"/>
      <c r="F77" s="350"/>
      <c r="G77" s="350"/>
      <c r="H77" s="350"/>
      <c r="I77" s="350"/>
      <c r="J77" s="350"/>
      <c r="K77" s="350"/>
      <c r="L77" s="350"/>
      <c r="M77" s="351"/>
      <c r="N77" s="352"/>
      <c r="O77" s="350"/>
      <c r="P77" s="353"/>
      <c r="Q77" s="331"/>
      <c r="R77" s="354"/>
      <c r="S77" s="332"/>
      <c r="T77" s="355"/>
      <c r="U77" s="356"/>
      <c r="V77" s="327"/>
      <c r="W77" s="327"/>
      <c r="X77" s="357"/>
      <c r="Y77" s="358"/>
      <c r="Z77" s="357"/>
      <c r="AA77" s="357"/>
      <c r="AB77" s="357"/>
      <c r="AC77" s="359"/>
      <c r="AD77" s="359"/>
      <c r="AE77" s="359"/>
      <c r="AF77" s="359"/>
      <c r="AG77" s="359"/>
      <c r="AH77" s="359"/>
      <c r="AI77" s="359"/>
      <c r="AJ77" s="359"/>
      <c r="AK77" s="359"/>
      <c r="AL77" s="360"/>
      <c r="AM77" s="359"/>
      <c r="AN77" s="359"/>
      <c r="AO77" s="335"/>
    </row>
    <row r="78" spans="1:41" ht="20.100000000000001" customHeight="1">
      <c r="A78" s="348"/>
      <c r="B78" s="349"/>
      <c r="C78" s="350"/>
      <c r="D78" s="350"/>
      <c r="E78" s="348"/>
      <c r="F78" s="350"/>
      <c r="G78" s="350"/>
      <c r="H78" s="350"/>
      <c r="I78" s="350"/>
      <c r="J78" s="350"/>
      <c r="K78" s="350"/>
      <c r="L78" s="350"/>
      <c r="M78" s="351"/>
      <c r="N78" s="352"/>
      <c r="O78" s="314"/>
      <c r="P78" s="314"/>
      <c r="Q78" s="324"/>
      <c r="R78" s="354"/>
      <c r="S78" s="326"/>
      <c r="T78" s="355"/>
      <c r="U78" s="356"/>
      <c r="V78" s="327"/>
      <c r="W78" s="327"/>
      <c r="X78" s="357"/>
      <c r="Y78" s="358"/>
      <c r="Z78" s="357"/>
      <c r="AA78" s="357"/>
      <c r="AB78" s="357"/>
      <c r="AC78" s="359"/>
      <c r="AD78" s="359"/>
      <c r="AE78" s="359"/>
      <c r="AF78" s="359"/>
      <c r="AG78" s="359"/>
      <c r="AH78" s="359"/>
      <c r="AI78" s="359"/>
      <c r="AJ78" s="359"/>
      <c r="AK78" s="359"/>
      <c r="AL78" s="360"/>
      <c r="AM78" s="359"/>
      <c r="AN78" s="359"/>
      <c r="AO78" s="335"/>
    </row>
    <row r="79" spans="1:41" ht="20.100000000000001" customHeight="1">
      <c r="A79" s="348"/>
      <c r="B79" s="349"/>
      <c r="C79" s="350"/>
      <c r="D79" s="350"/>
      <c r="E79" s="348"/>
      <c r="F79" s="350"/>
      <c r="G79" s="350"/>
      <c r="H79" s="350"/>
      <c r="I79" s="350"/>
      <c r="J79" s="350"/>
      <c r="K79" s="350"/>
      <c r="L79" s="350"/>
      <c r="M79" s="351"/>
      <c r="N79" s="352"/>
      <c r="O79" s="350"/>
      <c r="P79" s="353"/>
      <c r="Q79" s="324"/>
      <c r="R79" s="354"/>
      <c r="S79" s="326"/>
      <c r="T79" s="355"/>
      <c r="U79" s="356"/>
      <c r="V79" s="327"/>
      <c r="W79" s="327"/>
      <c r="X79" s="357"/>
      <c r="Y79" s="358"/>
      <c r="Z79" s="357"/>
      <c r="AA79" s="357"/>
      <c r="AB79" s="357"/>
      <c r="AC79" s="359"/>
      <c r="AD79" s="359"/>
      <c r="AE79" s="359"/>
      <c r="AF79" s="359"/>
      <c r="AG79" s="359"/>
      <c r="AH79" s="359"/>
      <c r="AI79" s="359"/>
      <c r="AJ79" s="359"/>
      <c r="AK79" s="359"/>
      <c r="AL79" s="360"/>
      <c r="AM79" s="359"/>
      <c r="AN79" s="359"/>
      <c r="AO79" s="335"/>
    </row>
    <row r="80" spans="1:41" ht="20.100000000000001" customHeight="1">
      <c r="A80" s="348"/>
      <c r="B80" s="349"/>
      <c r="C80" s="350"/>
      <c r="D80" s="350"/>
      <c r="E80" s="348"/>
      <c r="F80" s="350"/>
      <c r="G80" s="350"/>
      <c r="H80" s="350"/>
      <c r="I80" s="350"/>
      <c r="J80" s="350"/>
      <c r="K80" s="350"/>
      <c r="L80" s="350"/>
      <c r="M80" s="351"/>
      <c r="N80" s="352"/>
      <c r="O80" s="350"/>
      <c r="P80" s="353"/>
      <c r="Q80" s="1039"/>
      <c r="R80" s="1040"/>
      <c r="S80" s="1040"/>
      <c r="T80" s="355"/>
      <c r="U80" s="356"/>
      <c r="V80" s="327"/>
      <c r="W80" s="327"/>
      <c r="X80" s="327"/>
      <c r="Y80" s="327"/>
      <c r="Z80" s="357"/>
      <c r="AA80" s="357"/>
      <c r="AB80" s="357"/>
      <c r="AC80" s="359"/>
      <c r="AD80" s="359"/>
      <c r="AE80" s="359"/>
      <c r="AF80" s="359"/>
      <c r="AG80" s="359"/>
      <c r="AH80" s="359"/>
      <c r="AI80" s="359"/>
      <c r="AJ80" s="359"/>
      <c r="AK80" s="359"/>
      <c r="AL80" s="360"/>
      <c r="AM80" s="359"/>
      <c r="AN80" s="359"/>
      <c r="AO80" s="335"/>
    </row>
    <row r="81" spans="1:41" ht="20.100000000000001" customHeight="1">
      <c r="A81" s="348"/>
      <c r="B81" s="349"/>
      <c r="C81" s="350"/>
      <c r="D81" s="350"/>
      <c r="E81" s="348"/>
      <c r="F81" s="350"/>
      <c r="G81" s="350"/>
      <c r="H81" s="350"/>
      <c r="I81" s="350"/>
      <c r="J81" s="350"/>
      <c r="K81" s="350"/>
      <c r="L81" s="350"/>
      <c r="M81" s="351"/>
      <c r="N81" s="352"/>
      <c r="O81" s="350"/>
      <c r="P81" s="353"/>
      <c r="Q81" s="336"/>
      <c r="R81" s="337"/>
      <c r="S81" s="338"/>
      <c r="T81" s="369"/>
      <c r="U81" s="289"/>
      <c r="V81" s="370"/>
      <c r="W81" s="376"/>
      <c r="X81" s="319"/>
      <c r="Y81" s="375"/>
      <c r="Z81" s="319"/>
      <c r="AA81" s="375"/>
      <c r="AB81" s="375"/>
      <c r="AC81" s="375"/>
      <c r="AD81" s="375"/>
      <c r="AE81" s="375"/>
      <c r="AF81" s="375"/>
      <c r="AG81" s="375"/>
      <c r="AH81" s="375"/>
      <c r="AI81" s="375"/>
      <c r="AJ81" s="375"/>
      <c r="AK81" s="375"/>
      <c r="AL81" s="375"/>
      <c r="AM81" s="375"/>
      <c r="AN81" s="375"/>
      <c r="AO81" s="374"/>
    </row>
    <row r="82" spans="1:41" ht="20.100000000000001" customHeight="1">
      <c r="A82" s="348"/>
      <c r="B82" s="349"/>
      <c r="C82" s="350"/>
      <c r="D82" s="350"/>
      <c r="E82" s="348"/>
      <c r="F82" s="350"/>
      <c r="G82" s="350"/>
      <c r="H82" s="350"/>
      <c r="I82" s="350"/>
      <c r="J82" s="350"/>
      <c r="K82" s="350"/>
      <c r="L82" s="350"/>
      <c r="M82" s="351"/>
      <c r="N82" s="352"/>
      <c r="O82" s="350"/>
      <c r="P82" s="353"/>
      <c r="Q82" s="336"/>
      <c r="R82" s="337"/>
      <c r="S82" s="338"/>
      <c r="T82" s="369"/>
      <c r="U82" s="289"/>
      <c r="V82" s="370"/>
      <c r="W82" s="376"/>
      <c r="X82" s="319"/>
      <c r="Y82" s="375"/>
      <c r="Z82" s="319"/>
      <c r="AA82" s="375"/>
      <c r="AB82" s="375"/>
      <c r="AC82" s="375"/>
      <c r="AD82" s="375"/>
      <c r="AE82" s="375"/>
      <c r="AF82" s="375"/>
      <c r="AG82" s="375"/>
      <c r="AH82" s="375"/>
      <c r="AI82" s="375"/>
      <c r="AJ82" s="375"/>
      <c r="AK82" s="375"/>
      <c r="AL82" s="375"/>
      <c r="AM82" s="375"/>
      <c r="AN82" s="319"/>
      <c r="AO82" s="374"/>
    </row>
    <row r="83" spans="1:41" ht="20.100000000000001" customHeight="1">
      <c r="A83" s="348"/>
      <c r="B83" s="349"/>
      <c r="C83" s="350"/>
      <c r="D83" s="350"/>
      <c r="E83" s="348"/>
      <c r="F83" s="350"/>
      <c r="G83" s="350"/>
      <c r="H83" s="350"/>
      <c r="I83" s="350"/>
      <c r="J83" s="350"/>
      <c r="K83" s="350"/>
      <c r="L83" s="350"/>
      <c r="M83" s="351"/>
      <c r="N83" s="352"/>
      <c r="O83" s="350"/>
      <c r="P83" s="353"/>
      <c r="Q83" s="336"/>
      <c r="R83" s="337"/>
      <c r="S83" s="338"/>
      <c r="T83" s="369"/>
      <c r="U83" s="289"/>
      <c r="V83" s="370"/>
      <c r="W83" s="376"/>
      <c r="X83" s="319"/>
      <c r="Y83" s="375"/>
      <c r="Z83" s="319"/>
      <c r="AA83" s="375"/>
      <c r="AB83" s="375"/>
      <c r="AC83" s="375"/>
      <c r="AD83" s="375"/>
      <c r="AE83" s="375"/>
      <c r="AF83" s="375"/>
      <c r="AG83" s="375"/>
      <c r="AH83" s="375"/>
      <c r="AI83" s="375"/>
      <c r="AJ83" s="375"/>
      <c r="AK83" s="375"/>
      <c r="AL83" s="375"/>
      <c r="AM83" s="375"/>
      <c r="AN83" s="319"/>
      <c r="AO83" s="374"/>
    </row>
    <row r="84" spans="1:41" ht="20.100000000000001" customHeight="1">
      <c r="A84" s="348"/>
      <c r="B84" s="349"/>
      <c r="C84" s="350"/>
      <c r="D84" s="350"/>
      <c r="E84" s="348"/>
      <c r="F84" s="350"/>
      <c r="G84" s="350"/>
      <c r="H84" s="350"/>
      <c r="I84" s="350"/>
      <c r="J84" s="350"/>
      <c r="K84" s="350"/>
      <c r="L84" s="350"/>
      <c r="M84" s="351"/>
      <c r="N84" s="352"/>
      <c r="O84" s="350"/>
      <c r="P84" s="353"/>
      <c r="Q84" s="336"/>
      <c r="R84" s="337"/>
      <c r="S84" s="338"/>
      <c r="T84" s="369"/>
      <c r="U84" s="289"/>
      <c r="V84" s="370"/>
      <c r="W84" s="376"/>
      <c r="X84" s="319"/>
      <c r="Y84" s="376"/>
      <c r="Z84" s="319"/>
      <c r="AA84" s="375"/>
      <c r="AB84" s="375"/>
      <c r="AC84" s="375"/>
      <c r="AD84" s="375"/>
      <c r="AE84" s="375"/>
      <c r="AF84" s="375"/>
      <c r="AG84" s="375"/>
      <c r="AH84" s="375"/>
      <c r="AI84" s="375"/>
      <c r="AJ84" s="375"/>
      <c r="AK84" s="375"/>
      <c r="AL84" s="375"/>
      <c r="AM84" s="375"/>
      <c r="AN84" s="319"/>
      <c r="AO84" s="374"/>
    </row>
    <row r="85" spans="1:41" ht="20.100000000000001" customHeight="1">
      <c r="A85" s="348"/>
      <c r="B85" s="349"/>
      <c r="C85" s="350"/>
      <c r="D85" s="350"/>
      <c r="E85" s="348"/>
      <c r="F85" s="350"/>
      <c r="G85" s="350"/>
      <c r="H85" s="350"/>
      <c r="I85" s="350"/>
      <c r="J85" s="350"/>
      <c r="K85" s="350"/>
      <c r="L85" s="350"/>
      <c r="M85" s="351"/>
      <c r="N85" s="352"/>
      <c r="O85" s="350"/>
      <c r="P85" s="353"/>
      <c r="Q85" s="336"/>
      <c r="R85" s="337"/>
      <c r="S85" s="338"/>
      <c r="T85" s="369"/>
      <c r="U85" s="289"/>
      <c r="V85" s="370"/>
      <c r="W85" s="376"/>
      <c r="X85" s="375"/>
      <c r="Y85" s="376"/>
      <c r="Z85" s="375"/>
      <c r="AA85" s="375"/>
      <c r="AB85" s="375"/>
      <c r="AC85" s="375"/>
      <c r="AD85" s="375"/>
      <c r="AE85" s="375"/>
      <c r="AF85" s="375"/>
      <c r="AG85" s="375"/>
      <c r="AH85" s="375"/>
      <c r="AI85" s="375"/>
      <c r="AJ85" s="375"/>
      <c r="AK85" s="375"/>
      <c r="AL85" s="375"/>
      <c r="AM85" s="375"/>
      <c r="AN85" s="375"/>
      <c r="AO85" s="374"/>
    </row>
    <row r="86" spans="1:41" ht="20.100000000000001" customHeight="1" thickBot="1">
      <c r="C86" s="290"/>
      <c r="D86" s="290"/>
      <c r="E86" s="290"/>
      <c r="F86" s="290"/>
      <c r="G86" s="314"/>
      <c r="H86" s="314"/>
      <c r="I86" s="314"/>
      <c r="J86" s="314"/>
      <c r="K86" s="314"/>
      <c r="L86" s="314"/>
      <c r="M86" s="314"/>
      <c r="N86" s="314"/>
      <c r="O86" s="314"/>
      <c r="P86" s="314"/>
      <c r="Q86" s="377"/>
      <c r="R86" s="378"/>
      <c r="S86" s="379"/>
      <c r="T86" s="380"/>
      <c r="U86" s="381"/>
      <c r="V86" s="382"/>
      <c r="W86" s="383"/>
      <c r="X86" s="384"/>
      <c r="Y86" s="383"/>
      <c r="Z86" s="384"/>
      <c r="AA86" s="384"/>
      <c r="AB86" s="384"/>
      <c r="AC86" s="384"/>
      <c r="AD86" s="384"/>
      <c r="AE86" s="384"/>
      <c r="AF86" s="384"/>
      <c r="AG86" s="384"/>
      <c r="AH86" s="384"/>
      <c r="AI86" s="384"/>
      <c r="AJ86" s="384"/>
      <c r="AK86" s="384"/>
      <c r="AL86" s="384"/>
      <c r="AM86" s="384"/>
      <c r="AN86" s="384"/>
      <c r="AO86" s="385"/>
    </row>
    <row r="87" spans="1:41">
      <c r="C87" s="386"/>
      <c r="D87" s="386"/>
      <c r="E87" s="386"/>
      <c r="F87" s="386"/>
      <c r="G87" s="387"/>
      <c r="H87" s="387"/>
      <c r="I87" s="387"/>
      <c r="J87" s="387"/>
      <c r="K87" s="387"/>
      <c r="L87" s="387"/>
      <c r="M87" s="387"/>
      <c r="N87" s="387"/>
      <c r="O87" s="387"/>
      <c r="P87" s="387"/>
      <c r="X87" s="391"/>
      <c r="Y87" s="392"/>
      <c r="Z87" s="393"/>
    </row>
    <row r="88" spans="1:41">
      <c r="C88" s="386"/>
      <c r="D88" s="386"/>
      <c r="E88" s="386"/>
      <c r="F88" s="386"/>
      <c r="G88" s="387"/>
      <c r="H88" s="387"/>
      <c r="I88" s="387"/>
      <c r="J88" s="387"/>
      <c r="K88" s="387"/>
      <c r="L88" s="387"/>
      <c r="M88" s="387"/>
      <c r="N88" s="387"/>
      <c r="O88" s="387"/>
      <c r="P88" s="387"/>
      <c r="W88" s="398"/>
      <c r="X88" s="393"/>
      <c r="Y88" s="399"/>
      <c r="Z88" s="400"/>
      <c r="AA88" s="398"/>
      <c r="AB88" s="398"/>
      <c r="AC88" s="401"/>
      <c r="AD88" s="401"/>
      <c r="AE88" s="401"/>
      <c r="AF88" s="401"/>
      <c r="AG88" s="401"/>
      <c r="AH88" s="401"/>
      <c r="AI88" s="401"/>
      <c r="AJ88" s="401"/>
      <c r="AK88" s="402"/>
      <c r="AL88" s="402"/>
      <c r="AM88" s="401"/>
      <c r="AN88" s="398"/>
    </row>
    <row r="89" spans="1:41">
      <c r="C89" s="403"/>
      <c r="D89" s="403"/>
      <c r="E89" s="403"/>
      <c r="F89" s="403"/>
      <c r="G89" s="404"/>
      <c r="H89" s="404"/>
      <c r="I89" s="404"/>
      <c r="J89" s="404"/>
      <c r="K89" s="404"/>
      <c r="L89" s="404"/>
      <c r="M89" s="404"/>
      <c r="N89" s="404"/>
      <c r="O89" s="404"/>
      <c r="P89" s="404"/>
      <c r="W89" s="398"/>
      <c r="X89" s="400"/>
      <c r="Y89" s="399"/>
      <c r="Z89" s="400"/>
      <c r="AA89" s="400"/>
      <c r="AB89" s="400"/>
      <c r="AC89" s="401"/>
      <c r="AD89" s="401"/>
      <c r="AE89" s="401"/>
      <c r="AF89" s="401"/>
      <c r="AG89" s="401"/>
      <c r="AH89" s="401"/>
      <c r="AI89" s="401"/>
      <c r="AJ89" s="401"/>
      <c r="AK89" s="402"/>
      <c r="AL89" s="402"/>
      <c r="AM89" s="401"/>
      <c r="AN89" s="398"/>
    </row>
    <row r="90" spans="1:41" s="397" customFormat="1">
      <c r="A90" s="300"/>
      <c r="B90" s="300"/>
      <c r="C90" s="405"/>
      <c r="D90" s="405"/>
      <c r="E90" s="405"/>
      <c r="F90" s="405"/>
      <c r="G90" s="297"/>
      <c r="H90" s="297"/>
      <c r="I90" s="297"/>
      <c r="J90" s="297"/>
      <c r="K90" s="297"/>
      <c r="L90" s="297"/>
      <c r="M90" s="297"/>
      <c r="N90" s="297"/>
      <c r="O90" s="297"/>
      <c r="P90" s="297"/>
      <c r="Q90" s="388"/>
      <c r="R90" s="388"/>
      <c r="S90" s="389"/>
      <c r="T90" s="390"/>
      <c r="U90" s="300"/>
      <c r="V90" s="300"/>
      <c r="W90" s="398"/>
      <c r="X90" s="400"/>
      <c r="Y90" s="399"/>
      <c r="Z90" s="400"/>
      <c r="AA90" s="400"/>
      <c r="AB90" s="400"/>
      <c r="AC90" s="401"/>
      <c r="AD90" s="401"/>
      <c r="AE90" s="401"/>
      <c r="AF90" s="401"/>
      <c r="AG90" s="401"/>
      <c r="AH90" s="401"/>
      <c r="AI90" s="401"/>
      <c r="AJ90" s="401"/>
      <c r="AK90" s="402"/>
      <c r="AL90" s="402"/>
      <c r="AM90" s="401"/>
      <c r="AN90" s="398"/>
    </row>
    <row r="91" spans="1:41" s="397" customFormat="1">
      <c r="A91" s="300"/>
      <c r="B91" s="300"/>
      <c r="C91" s="405"/>
      <c r="D91" s="405"/>
      <c r="E91" s="405"/>
      <c r="F91" s="405"/>
      <c r="G91" s="297"/>
      <c r="H91" s="297"/>
      <c r="I91" s="297"/>
      <c r="J91" s="297"/>
      <c r="K91" s="297"/>
      <c r="L91" s="297"/>
      <c r="M91" s="297"/>
      <c r="N91" s="297"/>
      <c r="O91" s="297"/>
      <c r="P91" s="297"/>
      <c r="Q91" s="388"/>
      <c r="R91" s="388"/>
      <c r="S91" s="389"/>
      <c r="T91" s="390"/>
      <c r="U91" s="300"/>
      <c r="V91" s="300"/>
      <c r="W91" s="398"/>
      <c r="X91" s="400"/>
      <c r="Y91" s="399"/>
      <c r="Z91" s="400"/>
      <c r="AA91" s="400"/>
      <c r="AB91" s="400"/>
      <c r="AC91" s="401"/>
      <c r="AD91" s="401"/>
      <c r="AE91" s="401"/>
      <c r="AF91" s="401"/>
      <c r="AG91" s="401"/>
      <c r="AH91" s="401"/>
      <c r="AI91" s="401"/>
      <c r="AJ91" s="401"/>
      <c r="AK91" s="402"/>
      <c r="AL91" s="402"/>
      <c r="AM91" s="401"/>
      <c r="AN91" s="398"/>
    </row>
    <row r="92" spans="1:41" s="397" customFormat="1">
      <c r="A92" s="300"/>
      <c r="B92" s="300"/>
      <c r="C92" s="300"/>
      <c r="D92" s="300"/>
      <c r="E92" s="300"/>
      <c r="F92" s="300"/>
      <c r="G92" s="297"/>
      <c r="H92" s="297"/>
      <c r="I92" s="297"/>
      <c r="J92" s="297"/>
      <c r="K92" s="297"/>
      <c r="L92" s="302"/>
      <c r="M92" s="302"/>
      <c r="N92" s="302"/>
      <c r="O92" s="302"/>
      <c r="P92" s="302"/>
      <c r="Q92" s="388"/>
      <c r="R92" s="388"/>
      <c r="S92" s="389"/>
      <c r="T92" s="390"/>
      <c r="U92" s="300"/>
      <c r="V92" s="300"/>
      <c r="W92" s="398"/>
      <c r="X92" s="400"/>
      <c r="Y92" s="399"/>
      <c r="Z92" s="400"/>
      <c r="AA92" s="400"/>
      <c r="AB92" s="400"/>
      <c r="AC92" s="401"/>
      <c r="AD92" s="401"/>
      <c r="AE92" s="401"/>
      <c r="AF92" s="401"/>
      <c r="AG92" s="401"/>
      <c r="AH92" s="401"/>
      <c r="AI92" s="401"/>
      <c r="AJ92" s="401"/>
      <c r="AK92" s="402"/>
      <c r="AL92" s="402"/>
      <c r="AM92" s="401"/>
      <c r="AN92" s="398"/>
    </row>
    <row r="93" spans="1:41" s="397" customFormat="1">
      <c r="A93" s="300"/>
      <c r="B93" s="300"/>
      <c r="C93" s="300"/>
      <c r="D93" s="300"/>
      <c r="E93" s="300"/>
      <c r="F93" s="300"/>
      <c r="G93" s="297"/>
      <c r="H93" s="297"/>
      <c r="I93" s="297"/>
      <c r="J93" s="297"/>
      <c r="K93" s="297"/>
      <c r="L93" s="302"/>
      <c r="M93" s="302"/>
      <c r="N93" s="302"/>
      <c r="O93" s="302"/>
      <c r="P93" s="302"/>
      <c r="Q93" s="388"/>
      <c r="R93" s="388"/>
      <c r="S93" s="389"/>
      <c r="T93" s="390"/>
      <c r="U93" s="300"/>
      <c r="V93" s="300"/>
      <c r="W93" s="398"/>
      <c r="X93" s="398"/>
      <c r="Y93" s="406"/>
      <c r="Z93" s="398"/>
      <c r="AA93" s="398"/>
      <c r="AB93" s="398"/>
      <c r="AC93" s="401"/>
      <c r="AD93" s="401"/>
      <c r="AE93" s="401"/>
      <c r="AF93" s="401"/>
      <c r="AG93" s="401"/>
      <c r="AH93" s="401"/>
      <c r="AI93" s="401"/>
      <c r="AJ93" s="401"/>
      <c r="AK93" s="402"/>
      <c r="AL93" s="402"/>
      <c r="AM93" s="401"/>
      <c r="AN93" s="398"/>
    </row>
    <row r="94" spans="1:41" s="397" customFormat="1">
      <c r="A94" s="300"/>
      <c r="B94" s="300"/>
      <c r="C94" s="300"/>
      <c r="D94" s="300"/>
      <c r="E94" s="300"/>
      <c r="F94" s="300"/>
      <c r="G94" s="297"/>
      <c r="H94" s="297"/>
      <c r="I94" s="297"/>
      <c r="J94" s="297"/>
      <c r="K94" s="297"/>
      <c r="L94" s="302"/>
      <c r="M94" s="302"/>
      <c r="N94" s="302"/>
      <c r="O94" s="302"/>
      <c r="P94" s="302"/>
      <c r="Q94" s="388"/>
      <c r="R94" s="388"/>
      <c r="S94" s="389"/>
      <c r="T94" s="390"/>
      <c r="U94" s="300"/>
      <c r="V94" s="300"/>
      <c r="W94" s="398"/>
      <c r="X94" s="398"/>
      <c r="Y94" s="406"/>
      <c r="Z94" s="398"/>
      <c r="AA94" s="398"/>
      <c r="AB94" s="398"/>
      <c r="AC94" s="401"/>
      <c r="AD94" s="401"/>
      <c r="AE94" s="401"/>
      <c r="AF94" s="401"/>
      <c r="AG94" s="401"/>
      <c r="AH94" s="401"/>
      <c r="AI94" s="401"/>
      <c r="AJ94" s="401"/>
      <c r="AK94" s="402"/>
      <c r="AL94" s="402"/>
      <c r="AM94" s="401"/>
      <c r="AN94" s="398"/>
    </row>
    <row r="95" spans="1:41" s="397" customFormat="1">
      <c r="A95" s="300"/>
      <c r="B95" s="300"/>
      <c r="C95" s="300"/>
      <c r="D95" s="300"/>
      <c r="E95" s="300"/>
      <c r="F95" s="300"/>
      <c r="G95" s="297"/>
      <c r="H95" s="297"/>
      <c r="I95" s="297"/>
      <c r="J95" s="297"/>
      <c r="K95" s="297"/>
      <c r="L95" s="302"/>
      <c r="M95" s="302"/>
      <c r="N95" s="302"/>
      <c r="O95" s="302"/>
      <c r="P95" s="302"/>
      <c r="Q95" s="388"/>
      <c r="R95" s="388"/>
      <c r="S95" s="389"/>
      <c r="T95" s="390"/>
      <c r="U95" s="300"/>
      <c r="V95" s="300"/>
      <c r="W95" s="300"/>
      <c r="X95" s="398"/>
      <c r="Y95" s="407"/>
      <c r="Z95" s="300"/>
      <c r="AA95" s="300"/>
      <c r="AB95" s="300"/>
      <c r="AC95" s="300"/>
      <c r="AD95" s="300"/>
      <c r="AE95" s="300"/>
      <c r="AF95" s="300"/>
      <c r="AG95" s="300"/>
      <c r="AH95" s="300"/>
      <c r="AI95" s="300"/>
      <c r="AJ95" s="300"/>
      <c r="AK95" s="300"/>
      <c r="AL95" s="300"/>
      <c r="AM95" s="300"/>
      <c r="AN95" s="300"/>
    </row>
    <row r="96" spans="1:41" s="397" customFormat="1">
      <c r="A96" s="300"/>
      <c r="B96" s="300"/>
      <c r="C96" s="300"/>
      <c r="D96" s="300"/>
      <c r="E96" s="300"/>
      <c r="F96" s="300"/>
      <c r="G96" s="297"/>
      <c r="H96" s="297"/>
      <c r="I96" s="297"/>
      <c r="J96" s="297"/>
      <c r="K96" s="297"/>
      <c r="L96" s="302"/>
      <c r="M96" s="302"/>
      <c r="N96" s="302"/>
      <c r="O96" s="302"/>
      <c r="P96" s="302"/>
      <c r="Q96" s="388"/>
      <c r="R96" s="388"/>
      <c r="S96" s="389"/>
      <c r="T96" s="390"/>
      <c r="U96" s="300"/>
      <c r="V96" s="300"/>
      <c r="W96" s="300"/>
      <c r="X96" s="300"/>
      <c r="Y96" s="407"/>
      <c r="Z96" s="394"/>
      <c r="AA96" s="394"/>
      <c r="AB96" s="394"/>
      <c r="AC96" s="395"/>
      <c r="AD96" s="395"/>
      <c r="AE96" s="395"/>
      <c r="AF96" s="395"/>
      <c r="AG96" s="395"/>
      <c r="AH96" s="395"/>
      <c r="AI96" s="395"/>
      <c r="AJ96" s="395"/>
      <c r="AK96" s="395"/>
      <c r="AL96" s="396"/>
      <c r="AM96" s="395"/>
      <c r="AN96" s="395"/>
    </row>
  </sheetData>
  <mergeCells count="13">
    <mergeCell ref="Q1:AO1"/>
    <mergeCell ref="Q2:Z2"/>
    <mergeCell ref="Q3:S4"/>
    <mergeCell ref="T3:T4"/>
    <mergeCell ref="U3:U4"/>
    <mergeCell ref="V3:W3"/>
    <mergeCell ref="X3:AO3"/>
    <mergeCell ref="T5:W5"/>
    <mergeCell ref="Q11:S11"/>
    <mergeCell ref="Q22:S22"/>
    <mergeCell ref="Q60:S60"/>
    <mergeCell ref="Q80:S80"/>
    <mergeCell ref="Q19:S19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O46"/>
  <sheetViews>
    <sheetView showZeros="0" view="pageBreakPreview" zoomScale="70" zoomScaleNormal="85" zoomScaleSheetLayoutView="70" workbookViewId="0">
      <pane ySplit="4" topLeftCell="A5" activePane="bottomLeft" state="frozen"/>
      <selection activeCell="W10" sqref="W10"/>
      <selection pane="bottomLeft" activeCell="Q11" sqref="Q11"/>
    </sheetView>
  </sheetViews>
  <sheetFormatPr defaultRowHeight="14.25"/>
  <cols>
    <col min="1" max="1" width="12.5" style="698" bestFit="1" customWidth="1"/>
    <col min="2" max="5" width="10.625" style="698" customWidth="1"/>
    <col min="6" max="6" width="6.375" style="698" bestFit="1" customWidth="1"/>
    <col min="7" max="7" width="6.375" style="695" bestFit="1" customWidth="1"/>
    <col min="8" max="8" width="13.125" style="695" bestFit="1" customWidth="1"/>
    <col min="9" max="9" width="6.375" style="695" bestFit="1" customWidth="1"/>
    <col min="10" max="10" width="4.75" style="695" bestFit="1" customWidth="1"/>
    <col min="11" max="11" width="8" style="695" bestFit="1" customWidth="1"/>
    <col min="12" max="12" width="6.375" style="700" bestFit="1" customWidth="1"/>
    <col min="13" max="14" width="5.875" style="700" bestFit="1" customWidth="1"/>
    <col min="15" max="15" width="6.375" style="700" bestFit="1" customWidth="1"/>
    <col min="16" max="16" width="4.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61" width="10.625" style="698" customWidth="1"/>
    <col min="262" max="262" width="15.625" style="698" customWidth="1"/>
    <col min="263" max="263" width="10" style="698" customWidth="1"/>
    <col min="264" max="264" width="13.875" style="698" customWidth="1"/>
    <col min="265" max="266" width="15.625" style="698" customWidth="1"/>
    <col min="267" max="267" width="12.75" style="698" customWidth="1"/>
    <col min="268" max="272" width="15.625" style="698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7" width="10.625" style="698" customWidth="1"/>
    <col min="518" max="518" width="15.625" style="698" customWidth="1"/>
    <col min="519" max="519" width="10" style="698" customWidth="1"/>
    <col min="520" max="520" width="13.875" style="698" customWidth="1"/>
    <col min="521" max="522" width="15.625" style="698" customWidth="1"/>
    <col min="523" max="523" width="12.75" style="698" customWidth="1"/>
    <col min="524" max="528" width="15.625" style="698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3" width="10.625" style="698" customWidth="1"/>
    <col min="774" max="774" width="15.625" style="698" customWidth="1"/>
    <col min="775" max="775" width="10" style="698" customWidth="1"/>
    <col min="776" max="776" width="13.875" style="698" customWidth="1"/>
    <col min="777" max="778" width="15.625" style="698" customWidth="1"/>
    <col min="779" max="779" width="12.75" style="698" customWidth="1"/>
    <col min="780" max="784" width="15.625" style="698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9" width="10.625" style="698" customWidth="1"/>
    <col min="1030" max="1030" width="15.625" style="698" customWidth="1"/>
    <col min="1031" max="1031" width="10" style="698" customWidth="1"/>
    <col min="1032" max="1032" width="13.875" style="698" customWidth="1"/>
    <col min="1033" max="1034" width="15.625" style="698" customWidth="1"/>
    <col min="1035" max="1035" width="12.75" style="698" customWidth="1"/>
    <col min="1036" max="1040" width="15.625" style="698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5" width="10.625" style="698" customWidth="1"/>
    <col min="1286" max="1286" width="15.625" style="698" customWidth="1"/>
    <col min="1287" max="1287" width="10" style="698" customWidth="1"/>
    <col min="1288" max="1288" width="13.875" style="698" customWidth="1"/>
    <col min="1289" max="1290" width="15.625" style="698" customWidth="1"/>
    <col min="1291" max="1291" width="12.75" style="698" customWidth="1"/>
    <col min="1292" max="1296" width="15.625" style="698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41" width="10.625" style="698" customWidth="1"/>
    <col min="1542" max="1542" width="15.625" style="698" customWidth="1"/>
    <col min="1543" max="1543" width="10" style="698" customWidth="1"/>
    <col min="1544" max="1544" width="13.875" style="698" customWidth="1"/>
    <col min="1545" max="1546" width="15.625" style="698" customWidth="1"/>
    <col min="1547" max="1547" width="12.75" style="698" customWidth="1"/>
    <col min="1548" max="1552" width="15.625" style="698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7" width="10.625" style="698" customWidth="1"/>
    <col min="1798" max="1798" width="15.625" style="698" customWidth="1"/>
    <col min="1799" max="1799" width="10" style="698" customWidth="1"/>
    <col min="1800" max="1800" width="13.875" style="698" customWidth="1"/>
    <col min="1801" max="1802" width="15.625" style="698" customWidth="1"/>
    <col min="1803" max="1803" width="12.75" style="698" customWidth="1"/>
    <col min="1804" max="1808" width="15.625" style="698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3" width="10.625" style="698" customWidth="1"/>
    <col min="2054" max="2054" width="15.625" style="698" customWidth="1"/>
    <col min="2055" max="2055" width="10" style="698" customWidth="1"/>
    <col min="2056" max="2056" width="13.875" style="698" customWidth="1"/>
    <col min="2057" max="2058" width="15.625" style="698" customWidth="1"/>
    <col min="2059" max="2059" width="12.75" style="698" customWidth="1"/>
    <col min="2060" max="2064" width="15.625" style="698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9" width="10.625" style="698" customWidth="1"/>
    <col min="2310" max="2310" width="15.625" style="698" customWidth="1"/>
    <col min="2311" max="2311" width="10" style="698" customWidth="1"/>
    <col min="2312" max="2312" width="13.875" style="698" customWidth="1"/>
    <col min="2313" max="2314" width="15.625" style="698" customWidth="1"/>
    <col min="2315" max="2315" width="12.75" style="698" customWidth="1"/>
    <col min="2316" max="2320" width="15.625" style="698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5" width="10.625" style="698" customWidth="1"/>
    <col min="2566" max="2566" width="15.625" style="698" customWidth="1"/>
    <col min="2567" max="2567" width="10" style="698" customWidth="1"/>
    <col min="2568" max="2568" width="13.875" style="698" customWidth="1"/>
    <col min="2569" max="2570" width="15.625" style="698" customWidth="1"/>
    <col min="2571" max="2571" width="12.75" style="698" customWidth="1"/>
    <col min="2572" max="2576" width="15.625" style="698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21" width="10.625" style="698" customWidth="1"/>
    <col min="2822" max="2822" width="15.625" style="698" customWidth="1"/>
    <col min="2823" max="2823" width="10" style="698" customWidth="1"/>
    <col min="2824" max="2824" width="13.875" style="698" customWidth="1"/>
    <col min="2825" max="2826" width="15.625" style="698" customWidth="1"/>
    <col min="2827" max="2827" width="12.75" style="698" customWidth="1"/>
    <col min="2828" max="2832" width="15.625" style="698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7" width="10.625" style="698" customWidth="1"/>
    <col min="3078" max="3078" width="15.625" style="698" customWidth="1"/>
    <col min="3079" max="3079" width="10" style="698" customWidth="1"/>
    <col min="3080" max="3080" width="13.875" style="698" customWidth="1"/>
    <col min="3081" max="3082" width="15.625" style="698" customWidth="1"/>
    <col min="3083" max="3083" width="12.75" style="698" customWidth="1"/>
    <col min="3084" max="3088" width="15.625" style="698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3" width="10.625" style="698" customWidth="1"/>
    <col min="3334" max="3334" width="15.625" style="698" customWidth="1"/>
    <col min="3335" max="3335" width="10" style="698" customWidth="1"/>
    <col min="3336" max="3336" width="13.875" style="698" customWidth="1"/>
    <col min="3337" max="3338" width="15.625" style="698" customWidth="1"/>
    <col min="3339" max="3339" width="12.75" style="698" customWidth="1"/>
    <col min="3340" max="3344" width="15.625" style="698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9" width="10.625" style="698" customWidth="1"/>
    <col min="3590" max="3590" width="15.625" style="698" customWidth="1"/>
    <col min="3591" max="3591" width="10" style="698" customWidth="1"/>
    <col min="3592" max="3592" width="13.875" style="698" customWidth="1"/>
    <col min="3593" max="3594" width="15.625" style="698" customWidth="1"/>
    <col min="3595" max="3595" width="12.75" style="698" customWidth="1"/>
    <col min="3596" max="3600" width="15.625" style="698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5" width="10.625" style="698" customWidth="1"/>
    <col min="3846" max="3846" width="15.625" style="698" customWidth="1"/>
    <col min="3847" max="3847" width="10" style="698" customWidth="1"/>
    <col min="3848" max="3848" width="13.875" style="698" customWidth="1"/>
    <col min="3849" max="3850" width="15.625" style="698" customWidth="1"/>
    <col min="3851" max="3851" width="12.75" style="698" customWidth="1"/>
    <col min="3852" max="3856" width="15.625" style="698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101" width="10.625" style="698" customWidth="1"/>
    <col min="4102" max="4102" width="15.625" style="698" customWidth="1"/>
    <col min="4103" max="4103" width="10" style="698" customWidth="1"/>
    <col min="4104" max="4104" width="13.875" style="698" customWidth="1"/>
    <col min="4105" max="4106" width="15.625" style="698" customWidth="1"/>
    <col min="4107" max="4107" width="12.75" style="698" customWidth="1"/>
    <col min="4108" max="4112" width="15.625" style="698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7" width="10.625" style="698" customWidth="1"/>
    <col min="4358" max="4358" width="15.625" style="698" customWidth="1"/>
    <col min="4359" max="4359" width="10" style="698" customWidth="1"/>
    <col min="4360" max="4360" width="13.875" style="698" customWidth="1"/>
    <col min="4361" max="4362" width="15.625" style="698" customWidth="1"/>
    <col min="4363" max="4363" width="12.75" style="698" customWidth="1"/>
    <col min="4364" max="4368" width="15.625" style="698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3" width="10.625" style="698" customWidth="1"/>
    <col min="4614" max="4614" width="15.625" style="698" customWidth="1"/>
    <col min="4615" max="4615" width="10" style="698" customWidth="1"/>
    <col min="4616" max="4616" width="13.875" style="698" customWidth="1"/>
    <col min="4617" max="4618" width="15.625" style="698" customWidth="1"/>
    <col min="4619" max="4619" width="12.75" style="698" customWidth="1"/>
    <col min="4620" max="4624" width="15.625" style="698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9" width="10.625" style="698" customWidth="1"/>
    <col min="4870" max="4870" width="15.625" style="698" customWidth="1"/>
    <col min="4871" max="4871" width="10" style="698" customWidth="1"/>
    <col min="4872" max="4872" width="13.875" style="698" customWidth="1"/>
    <col min="4873" max="4874" width="15.625" style="698" customWidth="1"/>
    <col min="4875" max="4875" width="12.75" style="698" customWidth="1"/>
    <col min="4876" max="4880" width="15.625" style="698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5" width="10.625" style="698" customWidth="1"/>
    <col min="5126" max="5126" width="15.625" style="698" customWidth="1"/>
    <col min="5127" max="5127" width="10" style="698" customWidth="1"/>
    <col min="5128" max="5128" width="13.875" style="698" customWidth="1"/>
    <col min="5129" max="5130" width="15.625" style="698" customWidth="1"/>
    <col min="5131" max="5131" width="12.75" style="698" customWidth="1"/>
    <col min="5132" max="5136" width="15.625" style="698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81" width="10.625" style="698" customWidth="1"/>
    <col min="5382" max="5382" width="15.625" style="698" customWidth="1"/>
    <col min="5383" max="5383" width="10" style="698" customWidth="1"/>
    <col min="5384" max="5384" width="13.875" style="698" customWidth="1"/>
    <col min="5385" max="5386" width="15.625" style="698" customWidth="1"/>
    <col min="5387" max="5387" width="12.75" style="698" customWidth="1"/>
    <col min="5388" max="5392" width="15.625" style="698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7" width="10.625" style="698" customWidth="1"/>
    <col min="5638" max="5638" width="15.625" style="698" customWidth="1"/>
    <col min="5639" max="5639" width="10" style="698" customWidth="1"/>
    <col min="5640" max="5640" width="13.875" style="698" customWidth="1"/>
    <col min="5641" max="5642" width="15.625" style="698" customWidth="1"/>
    <col min="5643" max="5643" width="12.75" style="698" customWidth="1"/>
    <col min="5644" max="5648" width="15.625" style="698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3" width="10.625" style="698" customWidth="1"/>
    <col min="5894" max="5894" width="15.625" style="698" customWidth="1"/>
    <col min="5895" max="5895" width="10" style="698" customWidth="1"/>
    <col min="5896" max="5896" width="13.875" style="698" customWidth="1"/>
    <col min="5897" max="5898" width="15.625" style="698" customWidth="1"/>
    <col min="5899" max="5899" width="12.75" style="698" customWidth="1"/>
    <col min="5900" max="5904" width="15.625" style="698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9" width="10.625" style="698" customWidth="1"/>
    <col min="6150" max="6150" width="15.625" style="698" customWidth="1"/>
    <col min="6151" max="6151" width="10" style="698" customWidth="1"/>
    <col min="6152" max="6152" width="13.875" style="698" customWidth="1"/>
    <col min="6153" max="6154" width="15.625" style="698" customWidth="1"/>
    <col min="6155" max="6155" width="12.75" style="698" customWidth="1"/>
    <col min="6156" max="6160" width="15.625" style="698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5" width="10.625" style="698" customWidth="1"/>
    <col min="6406" max="6406" width="15.625" style="698" customWidth="1"/>
    <col min="6407" max="6407" width="10" style="698" customWidth="1"/>
    <col min="6408" max="6408" width="13.875" style="698" customWidth="1"/>
    <col min="6409" max="6410" width="15.625" style="698" customWidth="1"/>
    <col min="6411" max="6411" width="12.75" style="698" customWidth="1"/>
    <col min="6412" max="6416" width="15.625" style="698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61" width="10.625" style="698" customWidth="1"/>
    <col min="6662" max="6662" width="15.625" style="698" customWidth="1"/>
    <col min="6663" max="6663" width="10" style="698" customWidth="1"/>
    <col min="6664" max="6664" width="13.875" style="698" customWidth="1"/>
    <col min="6665" max="6666" width="15.625" style="698" customWidth="1"/>
    <col min="6667" max="6667" width="12.75" style="698" customWidth="1"/>
    <col min="6668" max="6672" width="15.625" style="698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7" width="10.625" style="698" customWidth="1"/>
    <col min="6918" max="6918" width="15.625" style="698" customWidth="1"/>
    <col min="6919" max="6919" width="10" style="698" customWidth="1"/>
    <col min="6920" max="6920" width="13.875" style="698" customWidth="1"/>
    <col min="6921" max="6922" width="15.625" style="698" customWidth="1"/>
    <col min="6923" max="6923" width="12.75" style="698" customWidth="1"/>
    <col min="6924" max="6928" width="15.625" style="698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3" width="10.625" style="698" customWidth="1"/>
    <col min="7174" max="7174" width="15.625" style="698" customWidth="1"/>
    <col min="7175" max="7175" width="10" style="698" customWidth="1"/>
    <col min="7176" max="7176" width="13.875" style="698" customWidth="1"/>
    <col min="7177" max="7178" width="15.625" style="698" customWidth="1"/>
    <col min="7179" max="7179" width="12.75" style="698" customWidth="1"/>
    <col min="7180" max="7184" width="15.625" style="698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9" width="10.625" style="698" customWidth="1"/>
    <col min="7430" max="7430" width="15.625" style="698" customWidth="1"/>
    <col min="7431" max="7431" width="10" style="698" customWidth="1"/>
    <col min="7432" max="7432" width="13.875" style="698" customWidth="1"/>
    <col min="7433" max="7434" width="15.625" style="698" customWidth="1"/>
    <col min="7435" max="7435" width="12.75" style="698" customWidth="1"/>
    <col min="7436" max="7440" width="15.625" style="698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5" width="10.625" style="698" customWidth="1"/>
    <col min="7686" max="7686" width="15.625" style="698" customWidth="1"/>
    <col min="7687" max="7687" width="10" style="698" customWidth="1"/>
    <col min="7688" max="7688" width="13.875" style="698" customWidth="1"/>
    <col min="7689" max="7690" width="15.625" style="698" customWidth="1"/>
    <col min="7691" max="7691" width="12.75" style="698" customWidth="1"/>
    <col min="7692" max="7696" width="15.625" style="698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41" width="10.625" style="698" customWidth="1"/>
    <col min="7942" max="7942" width="15.625" style="698" customWidth="1"/>
    <col min="7943" max="7943" width="10" style="698" customWidth="1"/>
    <col min="7944" max="7944" width="13.875" style="698" customWidth="1"/>
    <col min="7945" max="7946" width="15.625" style="698" customWidth="1"/>
    <col min="7947" max="7947" width="12.75" style="698" customWidth="1"/>
    <col min="7948" max="7952" width="15.625" style="698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7" width="10.625" style="698" customWidth="1"/>
    <col min="8198" max="8198" width="15.625" style="698" customWidth="1"/>
    <col min="8199" max="8199" width="10" style="698" customWidth="1"/>
    <col min="8200" max="8200" width="13.875" style="698" customWidth="1"/>
    <col min="8201" max="8202" width="15.625" style="698" customWidth="1"/>
    <col min="8203" max="8203" width="12.75" style="698" customWidth="1"/>
    <col min="8204" max="8208" width="15.625" style="698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3" width="10.625" style="698" customWidth="1"/>
    <col min="8454" max="8454" width="15.625" style="698" customWidth="1"/>
    <col min="8455" max="8455" width="10" style="698" customWidth="1"/>
    <col min="8456" max="8456" width="13.875" style="698" customWidth="1"/>
    <col min="8457" max="8458" width="15.625" style="698" customWidth="1"/>
    <col min="8459" max="8459" width="12.75" style="698" customWidth="1"/>
    <col min="8460" max="8464" width="15.625" style="698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9" width="10.625" style="698" customWidth="1"/>
    <col min="8710" max="8710" width="15.625" style="698" customWidth="1"/>
    <col min="8711" max="8711" width="10" style="698" customWidth="1"/>
    <col min="8712" max="8712" width="13.875" style="698" customWidth="1"/>
    <col min="8713" max="8714" width="15.625" style="698" customWidth="1"/>
    <col min="8715" max="8715" width="12.75" style="698" customWidth="1"/>
    <col min="8716" max="8720" width="15.625" style="698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5" width="10.625" style="698" customWidth="1"/>
    <col min="8966" max="8966" width="15.625" style="698" customWidth="1"/>
    <col min="8967" max="8967" width="10" style="698" customWidth="1"/>
    <col min="8968" max="8968" width="13.875" style="698" customWidth="1"/>
    <col min="8969" max="8970" width="15.625" style="698" customWidth="1"/>
    <col min="8971" max="8971" width="12.75" style="698" customWidth="1"/>
    <col min="8972" max="8976" width="15.625" style="698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21" width="10.625" style="698" customWidth="1"/>
    <col min="9222" max="9222" width="15.625" style="698" customWidth="1"/>
    <col min="9223" max="9223" width="10" style="698" customWidth="1"/>
    <col min="9224" max="9224" width="13.875" style="698" customWidth="1"/>
    <col min="9225" max="9226" width="15.625" style="698" customWidth="1"/>
    <col min="9227" max="9227" width="12.75" style="698" customWidth="1"/>
    <col min="9228" max="9232" width="15.625" style="698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7" width="10.625" style="698" customWidth="1"/>
    <col min="9478" max="9478" width="15.625" style="698" customWidth="1"/>
    <col min="9479" max="9479" width="10" style="698" customWidth="1"/>
    <col min="9480" max="9480" width="13.875" style="698" customWidth="1"/>
    <col min="9481" max="9482" width="15.625" style="698" customWidth="1"/>
    <col min="9483" max="9483" width="12.75" style="698" customWidth="1"/>
    <col min="9484" max="9488" width="15.625" style="698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3" width="10.625" style="698" customWidth="1"/>
    <col min="9734" max="9734" width="15.625" style="698" customWidth="1"/>
    <col min="9735" max="9735" width="10" style="698" customWidth="1"/>
    <col min="9736" max="9736" width="13.875" style="698" customWidth="1"/>
    <col min="9737" max="9738" width="15.625" style="698" customWidth="1"/>
    <col min="9739" max="9739" width="12.75" style="698" customWidth="1"/>
    <col min="9740" max="9744" width="15.625" style="698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9" width="10.625" style="698" customWidth="1"/>
    <col min="9990" max="9990" width="15.625" style="698" customWidth="1"/>
    <col min="9991" max="9991" width="10" style="698" customWidth="1"/>
    <col min="9992" max="9992" width="13.875" style="698" customWidth="1"/>
    <col min="9993" max="9994" width="15.625" style="698" customWidth="1"/>
    <col min="9995" max="9995" width="12.75" style="698" customWidth="1"/>
    <col min="9996" max="10000" width="15.625" style="698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5" width="10.625" style="698" customWidth="1"/>
    <col min="10246" max="10246" width="15.625" style="698" customWidth="1"/>
    <col min="10247" max="10247" width="10" style="698" customWidth="1"/>
    <col min="10248" max="10248" width="13.875" style="698" customWidth="1"/>
    <col min="10249" max="10250" width="15.625" style="698" customWidth="1"/>
    <col min="10251" max="10251" width="12.75" style="698" customWidth="1"/>
    <col min="10252" max="10256" width="15.625" style="698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501" width="10.625" style="698" customWidth="1"/>
    <col min="10502" max="10502" width="15.625" style="698" customWidth="1"/>
    <col min="10503" max="10503" width="10" style="698" customWidth="1"/>
    <col min="10504" max="10504" width="13.875" style="698" customWidth="1"/>
    <col min="10505" max="10506" width="15.625" style="698" customWidth="1"/>
    <col min="10507" max="10507" width="12.75" style="698" customWidth="1"/>
    <col min="10508" max="10512" width="15.625" style="698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7" width="10.625" style="698" customWidth="1"/>
    <col min="10758" max="10758" width="15.625" style="698" customWidth="1"/>
    <col min="10759" max="10759" width="10" style="698" customWidth="1"/>
    <col min="10760" max="10760" width="13.875" style="698" customWidth="1"/>
    <col min="10761" max="10762" width="15.625" style="698" customWidth="1"/>
    <col min="10763" max="10763" width="12.75" style="698" customWidth="1"/>
    <col min="10764" max="10768" width="15.625" style="698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3" width="10.625" style="698" customWidth="1"/>
    <col min="11014" max="11014" width="15.625" style="698" customWidth="1"/>
    <col min="11015" max="11015" width="10" style="698" customWidth="1"/>
    <col min="11016" max="11016" width="13.875" style="698" customWidth="1"/>
    <col min="11017" max="11018" width="15.625" style="698" customWidth="1"/>
    <col min="11019" max="11019" width="12.75" style="698" customWidth="1"/>
    <col min="11020" max="11024" width="15.625" style="698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9" width="10.625" style="698" customWidth="1"/>
    <col min="11270" max="11270" width="15.625" style="698" customWidth="1"/>
    <col min="11271" max="11271" width="10" style="698" customWidth="1"/>
    <col min="11272" max="11272" width="13.875" style="698" customWidth="1"/>
    <col min="11273" max="11274" width="15.625" style="698" customWidth="1"/>
    <col min="11275" max="11275" width="12.75" style="698" customWidth="1"/>
    <col min="11276" max="11280" width="15.625" style="698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5" width="10.625" style="698" customWidth="1"/>
    <col min="11526" max="11526" width="15.625" style="698" customWidth="1"/>
    <col min="11527" max="11527" width="10" style="698" customWidth="1"/>
    <col min="11528" max="11528" width="13.875" style="698" customWidth="1"/>
    <col min="11529" max="11530" width="15.625" style="698" customWidth="1"/>
    <col min="11531" max="11531" width="12.75" style="698" customWidth="1"/>
    <col min="11532" max="11536" width="15.625" style="698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81" width="10.625" style="698" customWidth="1"/>
    <col min="11782" max="11782" width="15.625" style="698" customWidth="1"/>
    <col min="11783" max="11783" width="10" style="698" customWidth="1"/>
    <col min="11784" max="11784" width="13.875" style="698" customWidth="1"/>
    <col min="11785" max="11786" width="15.625" style="698" customWidth="1"/>
    <col min="11787" max="11787" width="12.75" style="698" customWidth="1"/>
    <col min="11788" max="11792" width="15.625" style="698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7" width="10.625" style="698" customWidth="1"/>
    <col min="12038" max="12038" width="15.625" style="698" customWidth="1"/>
    <col min="12039" max="12039" width="10" style="698" customWidth="1"/>
    <col min="12040" max="12040" width="13.875" style="698" customWidth="1"/>
    <col min="12041" max="12042" width="15.625" style="698" customWidth="1"/>
    <col min="12043" max="12043" width="12.75" style="698" customWidth="1"/>
    <col min="12044" max="12048" width="15.625" style="698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3" width="10.625" style="698" customWidth="1"/>
    <col min="12294" max="12294" width="15.625" style="698" customWidth="1"/>
    <col min="12295" max="12295" width="10" style="698" customWidth="1"/>
    <col min="12296" max="12296" width="13.875" style="698" customWidth="1"/>
    <col min="12297" max="12298" width="15.625" style="698" customWidth="1"/>
    <col min="12299" max="12299" width="12.75" style="698" customWidth="1"/>
    <col min="12300" max="12304" width="15.625" style="698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9" width="10.625" style="698" customWidth="1"/>
    <col min="12550" max="12550" width="15.625" style="698" customWidth="1"/>
    <col min="12551" max="12551" width="10" style="698" customWidth="1"/>
    <col min="12552" max="12552" width="13.875" style="698" customWidth="1"/>
    <col min="12553" max="12554" width="15.625" style="698" customWidth="1"/>
    <col min="12555" max="12555" width="12.75" style="698" customWidth="1"/>
    <col min="12556" max="12560" width="15.625" style="698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5" width="10.625" style="698" customWidth="1"/>
    <col min="12806" max="12806" width="15.625" style="698" customWidth="1"/>
    <col min="12807" max="12807" width="10" style="698" customWidth="1"/>
    <col min="12808" max="12808" width="13.875" style="698" customWidth="1"/>
    <col min="12809" max="12810" width="15.625" style="698" customWidth="1"/>
    <col min="12811" max="12811" width="12.75" style="698" customWidth="1"/>
    <col min="12812" max="12816" width="15.625" style="698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61" width="10.625" style="698" customWidth="1"/>
    <col min="13062" max="13062" width="15.625" style="698" customWidth="1"/>
    <col min="13063" max="13063" width="10" style="698" customWidth="1"/>
    <col min="13064" max="13064" width="13.875" style="698" customWidth="1"/>
    <col min="13065" max="13066" width="15.625" style="698" customWidth="1"/>
    <col min="13067" max="13067" width="12.75" style="698" customWidth="1"/>
    <col min="13068" max="13072" width="15.625" style="698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7" width="10.625" style="698" customWidth="1"/>
    <col min="13318" max="13318" width="15.625" style="698" customWidth="1"/>
    <col min="13319" max="13319" width="10" style="698" customWidth="1"/>
    <col min="13320" max="13320" width="13.875" style="698" customWidth="1"/>
    <col min="13321" max="13322" width="15.625" style="698" customWidth="1"/>
    <col min="13323" max="13323" width="12.75" style="698" customWidth="1"/>
    <col min="13324" max="13328" width="15.625" style="698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3" width="10.625" style="698" customWidth="1"/>
    <col min="13574" max="13574" width="15.625" style="698" customWidth="1"/>
    <col min="13575" max="13575" width="10" style="698" customWidth="1"/>
    <col min="13576" max="13576" width="13.875" style="698" customWidth="1"/>
    <col min="13577" max="13578" width="15.625" style="698" customWidth="1"/>
    <col min="13579" max="13579" width="12.75" style="698" customWidth="1"/>
    <col min="13580" max="13584" width="15.625" style="698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9" width="10.625" style="698" customWidth="1"/>
    <col min="13830" max="13830" width="15.625" style="698" customWidth="1"/>
    <col min="13831" max="13831" width="10" style="698" customWidth="1"/>
    <col min="13832" max="13832" width="13.875" style="698" customWidth="1"/>
    <col min="13833" max="13834" width="15.625" style="698" customWidth="1"/>
    <col min="13835" max="13835" width="12.75" style="698" customWidth="1"/>
    <col min="13836" max="13840" width="15.625" style="698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5" width="10.625" style="698" customWidth="1"/>
    <col min="14086" max="14086" width="15.625" style="698" customWidth="1"/>
    <col min="14087" max="14087" width="10" style="698" customWidth="1"/>
    <col min="14088" max="14088" width="13.875" style="698" customWidth="1"/>
    <col min="14089" max="14090" width="15.625" style="698" customWidth="1"/>
    <col min="14091" max="14091" width="12.75" style="698" customWidth="1"/>
    <col min="14092" max="14096" width="15.625" style="698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41" width="10.625" style="698" customWidth="1"/>
    <col min="14342" max="14342" width="15.625" style="698" customWidth="1"/>
    <col min="14343" max="14343" width="10" style="698" customWidth="1"/>
    <col min="14344" max="14344" width="13.875" style="698" customWidth="1"/>
    <col min="14345" max="14346" width="15.625" style="698" customWidth="1"/>
    <col min="14347" max="14347" width="12.75" style="698" customWidth="1"/>
    <col min="14348" max="14352" width="15.625" style="698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7" width="10.625" style="698" customWidth="1"/>
    <col min="14598" max="14598" width="15.625" style="698" customWidth="1"/>
    <col min="14599" max="14599" width="10" style="698" customWidth="1"/>
    <col min="14600" max="14600" width="13.875" style="698" customWidth="1"/>
    <col min="14601" max="14602" width="15.625" style="698" customWidth="1"/>
    <col min="14603" max="14603" width="12.75" style="698" customWidth="1"/>
    <col min="14604" max="14608" width="15.625" style="698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3" width="10.625" style="698" customWidth="1"/>
    <col min="14854" max="14854" width="15.625" style="698" customWidth="1"/>
    <col min="14855" max="14855" width="10" style="698" customWidth="1"/>
    <col min="14856" max="14856" width="13.875" style="698" customWidth="1"/>
    <col min="14857" max="14858" width="15.625" style="698" customWidth="1"/>
    <col min="14859" max="14859" width="12.75" style="698" customWidth="1"/>
    <col min="14860" max="14864" width="15.625" style="698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9" width="10.625" style="698" customWidth="1"/>
    <col min="15110" max="15110" width="15.625" style="698" customWidth="1"/>
    <col min="15111" max="15111" width="10" style="698" customWidth="1"/>
    <col min="15112" max="15112" width="13.875" style="698" customWidth="1"/>
    <col min="15113" max="15114" width="15.625" style="698" customWidth="1"/>
    <col min="15115" max="15115" width="12.75" style="698" customWidth="1"/>
    <col min="15116" max="15120" width="15.625" style="698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5" width="10.625" style="698" customWidth="1"/>
    <col min="15366" max="15366" width="15.625" style="698" customWidth="1"/>
    <col min="15367" max="15367" width="10" style="698" customWidth="1"/>
    <col min="15368" max="15368" width="13.875" style="698" customWidth="1"/>
    <col min="15369" max="15370" width="15.625" style="698" customWidth="1"/>
    <col min="15371" max="15371" width="12.75" style="698" customWidth="1"/>
    <col min="15372" max="15376" width="15.625" style="698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21" width="10.625" style="698" customWidth="1"/>
    <col min="15622" max="15622" width="15.625" style="698" customWidth="1"/>
    <col min="15623" max="15623" width="10" style="698" customWidth="1"/>
    <col min="15624" max="15624" width="13.875" style="698" customWidth="1"/>
    <col min="15625" max="15626" width="15.625" style="698" customWidth="1"/>
    <col min="15627" max="15627" width="12.75" style="698" customWidth="1"/>
    <col min="15628" max="15632" width="15.625" style="698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7" width="10.625" style="698" customWidth="1"/>
    <col min="15878" max="15878" width="15.625" style="698" customWidth="1"/>
    <col min="15879" max="15879" width="10" style="698" customWidth="1"/>
    <col min="15880" max="15880" width="13.875" style="698" customWidth="1"/>
    <col min="15881" max="15882" width="15.625" style="698" customWidth="1"/>
    <col min="15883" max="15883" width="12.75" style="698" customWidth="1"/>
    <col min="15884" max="15888" width="15.625" style="698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3" width="10.625" style="698" customWidth="1"/>
    <col min="16134" max="16134" width="15.625" style="698" customWidth="1"/>
    <col min="16135" max="16135" width="10" style="698" customWidth="1"/>
    <col min="16136" max="16136" width="13.875" style="698" customWidth="1"/>
    <col min="16137" max="16138" width="15.625" style="698" customWidth="1"/>
    <col min="16139" max="16139" width="12.75" style="698" customWidth="1"/>
    <col min="16140" max="16144" width="15.625" style="698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5" t="s">
        <v>3496</v>
      </c>
      <c r="R1" s="1055"/>
      <c r="S1" s="1055"/>
      <c r="T1" s="1055"/>
      <c r="U1" s="1055"/>
      <c r="V1" s="1055"/>
      <c r="W1" s="1055"/>
      <c r="X1" s="1055"/>
      <c r="Y1" s="1055"/>
      <c r="Z1" s="1055"/>
      <c r="AA1" s="1055"/>
      <c r="AB1" s="1055"/>
      <c r="AC1" s="1055"/>
      <c r="AD1" s="1055"/>
      <c r="AE1" s="1055"/>
      <c r="AF1" s="1055"/>
      <c r="AG1" s="1055"/>
      <c r="AH1" s="1055"/>
      <c r="AI1" s="1055"/>
      <c r="AJ1" s="1055"/>
      <c r="AK1" s="1055"/>
      <c r="AL1" s="1055"/>
      <c r="AM1" s="1055"/>
      <c r="AN1" s="1055"/>
      <c r="AO1" s="1055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1" t="s">
        <v>3689</v>
      </c>
      <c r="R2" s="1061"/>
      <c r="S2" s="1061"/>
      <c r="T2" s="1061"/>
      <c r="U2" s="1061"/>
      <c r="V2" s="1061"/>
      <c r="W2" s="1061"/>
      <c r="X2" s="1061"/>
      <c r="Y2" s="1061"/>
      <c r="Z2" s="1061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2" t="s">
        <v>3498</v>
      </c>
      <c r="R3" s="1063"/>
      <c r="S3" s="1064"/>
      <c r="T3" s="1068" t="s">
        <v>3499</v>
      </c>
      <c r="U3" s="1068" t="s">
        <v>3500</v>
      </c>
      <c r="V3" s="1070" t="s">
        <v>3690</v>
      </c>
      <c r="W3" s="1071"/>
      <c r="X3" s="1072"/>
      <c r="Y3" s="1072"/>
      <c r="Z3" s="1072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3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5"/>
      <c r="R4" s="1066"/>
      <c r="S4" s="1067"/>
      <c r="T4" s="1069"/>
      <c r="U4" s="1069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C5" s="641"/>
      <c r="D5" s="641"/>
      <c r="E5" s="641"/>
      <c r="F5" s="641"/>
      <c r="G5" s="712"/>
      <c r="H5" s="712"/>
      <c r="I5" s="712"/>
      <c r="J5" s="712"/>
      <c r="K5" s="712"/>
      <c r="L5" s="713"/>
      <c r="M5" s="713"/>
      <c r="N5" s="713"/>
      <c r="O5" s="713"/>
      <c r="P5" s="713"/>
      <c r="Q5" s="714"/>
      <c r="R5" s="715"/>
      <c r="S5" s="716"/>
      <c r="T5" s="1056"/>
      <c r="U5" s="1057"/>
      <c r="V5" s="1057"/>
      <c r="W5" s="1058"/>
      <c r="X5" s="717"/>
      <c r="Y5" s="648"/>
      <c r="Z5" s="717"/>
      <c r="AA5" s="717"/>
      <c r="AB5" s="717"/>
      <c r="AC5" s="718"/>
      <c r="AD5" s="718"/>
      <c r="AE5" s="718"/>
      <c r="AF5" s="718"/>
      <c r="AG5" s="718"/>
      <c r="AH5" s="718"/>
      <c r="AI5" s="718"/>
      <c r="AJ5" s="718"/>
      <c r="AK5" s="718"/>
      <c r="AL5" s="649"/>
      <c r="AM5" s="718"/>
      <c r="AN5" s="718"/>
      <c r="AO5" s="719"/>
    </row>
    <row r="6" spans="1:41" ht="20.100000000000001" customHeight="1">
      <c r="C6" s="641"/>
      <c r="D6" s="641"/>
      <c r="E6" s="641"/>
      <c r="F6" s="713" t="s">
        <v>3700</v>
      </c>
      <c r="G6" s="713" t="s">
        <v>3701</v>
      </c>
      <c r="H6" s="713" t="s">
        <v>3702</v>
      </c>
      <c r="I6" s="713" t="s">
        <v>3703</v>
      </c>
      <c r="J6" s="713" t="s">
        <v>3704</v>
      </c>
      <c r="K6" s="713" t="s">
        <v>3705</v>
      </c>
      <c r="L6" s="713" t="s">
        <v>3706</v>
      </c>
      <c r="M6" s="713" t="s">
        <v>3707</v>
      </c>
      <c r="N6" s="713" t="s">
        <v>3708</v>
      </c>
      <c r="O6" s="713" t="s">
        <v>3709</v>
      </c>
      <c r="P6" s="713" t="s">
        <v>3710</v>
      </c>
      <c r="Q6" s="631"/>
      <c r="R6" s="632"/>
      <c r="S6" s="633"/>
      <c r="T6" s="720"/>
      <c r="U6" s="721"/>
      <c r="V6" s="721"/>
      <c r="W6" s="722"/>
      <c r="X6" s="648"/>
      <c r="Y6" s="648"/>
      <c r="Z6" s="648"/>
      <c r="AA6" s="648"/>
      <c r="AB6" s="648"/>
      <c r="AC6" s="648"/>
      <c r="AD6" s="648"/>
      <c r="AE6" s="648"/>
      <c r="AF6" s="648"/>
      <c r="AG6" s="648"/>
      <c r="AH6" s="648"/>
      <c r="AI6" s="648"/>
      <c r="AJ6" s="648"/>
      <c r="AK6" s="648"/>
      <c r="AL6" s="648"/>
      <c r="AM6" s="648"/>
      <c r="AN6" s="648"/>
      <c r="AO6" s="719"/>
    </row>
    <row r="7" spans="1:41" ht="20.100000000000001" customHeight="1">
      <c r="C7" s="641"/>
      <c r="D7" s="641"/>
      <c r="E7" s="641"/>
      <c r="F7" s="641"/>
      <c r="G7" s="712"/>
      <c r="H7" s="723"/>
      <c r="I7" s="723"/>
      <c r="J7" s="723"/>
      <c r="K7" s="723" t="s">
        <v>3716</v>
      </c>
      <c r="L7" s="724" t="s">
        <v>3717</v>
      </c>
      <c r="M7" s="713" t="s">
        <v>3707</v>
      </c>
      <c r="N7" s="713" t="s">
        <v>3708</v>
      </c>
      <c r="O7" s="713" t="s">
        <v>3709</v>
      </c>
      <c r="P7" s="713" t="s">
        <v>3710</v>
      </c>
      <c r="Q7" s="725"/>
      <c r="R7" s="726"/>
      <c r="S7" s="727"/>
      <c r="T7" s="720" t="s">
        <v>3759</v>
      </c>
      <c r="U7" s="721"/>
      <c r="V7" s="721"/>
      <c r="W7" s="722"/>
      <c r="X7" s="728"/>
      <c r="Y7" s="728"/>
      <c r="Z7" s="728"/>
      <c r="AA7" s="729"/>
      <c r="AB7" s="729"/>
      <c r="AC7" s="729"/>
      <c r="AD7" s="729"/>
      <c r="AE7" s="729"/>
      <c r="AF7" s="729"/>
      <c r="AG7" s="729"/>
      <c r="AH7" s="729"/>
      <c r="AI7" s="729"/>
      <c r="AJ7" s="729"/>
      <c r="AK7" s="729"/>
      <c r="AL7" s="729"/>
      <c r="AM7" s="729"/>
      <c r="AN7" s="729"/>
      <c r="AO7" s="730"/>
    </row>
    <row r="8" spans="1:41" ht="20.100000000000001" customHeight="1">
      <c r="C8" s="641"/>
      <c r="D8" s="641"/>
      <c r="E8" s="641"/>
      <c r="F8" s="731"/>
      <c r="G8" s="732"/>
      <c r="H8" s="733"/>
      <c r="I8" s="733"/>
      <c r="J8" s="733"/>
      <c r="K8" s="733">
        <v>150.58000000000001</v>
      </c>
      <c r="L8" s="734">
        <v>1.5</v>
      </c>
      <c r="M8" s="724">
        <v>40322</v>
      </c>
      <c r="N8" s="724">
        <v>40394</v>
      </c>
      <c r="O8" s="724">
        <v>2</v>
      </c>
      <c r="P8" s="724"/>
      <c r="Q8" s="735"/>
      <c r="R8" s="736"/>
      <c r="S8" s="737"/>
      <c r="T8" s="640"/>
      <c r="U8" s="641"/>
      <c r="V8" s="738"/>
      <c r="W8" s="738"/>
      <c r="X8" s="728"/>
      <c r="Y8" s="739"/>
      <c r="Z8" s="739"/>
      <c r="AA8" s="739"/>
      <c r="AB8" s="740"/>
      <c r="AC8" s="739"/>
      <c r="AD8" s="739"/>
      <c r="AE8" s="739"/>
      <c r="AF8" s="739"/>
      <c r="AG8" s="739"/>
      <c r="AH8" s="739"/>
      <c r="AI8" s="739"/>
      <c r="AJ8" s="739"/>
      <c r="AK8" s="739"/>
      <c r="AL8" s="739"/>
      <c r="AM8" s="740"/>
      <c r="AN8" s="729"/>
      <c r="AO8" s="730"/>
    </row>
    <row r="9" spans="1:41" ht="20.100000000000001" customHeight="1">
      <c r="C9" s="641"/>
      <c r="D9" s="641"/>
      <c r="E9" s="641"/>
      <c r="F9" s="731"/>
      <c r="G9" s="732"/>
      <c r="H9" s="733"/>
      <c r="I9" s="733"/>
      <c r="J9" s="733"/>
      <c r="K9" s="733">
        <v>97.076999999999998</v>
      </c>
      <c r="L9" s="734">
        <v>1.5</v>
      </c>
      <c r="M9" s="724">
        <v>40460</v>
      </c>
      <c r="N9" s="724">
        <v>40488</v>
      </c>
      <c r="O9" s="724">
        <v>2</v>
      </c>
      <c r="P9" s="724"/>
      <c r="Q9" s="735"/>
      <c r="R9" s="736"/>
      <c r="S9" s="737"/>
      <c r="T9" s="640"/>
      <c r="U9" s="641"/>
      <c r="V9" s="738"/>
      <c r="W9" s="738"/>
      <c r="X9" s="728"/>
      <c r="Y9" s="739"/>
      <c r="Z9" s="739"/>
      <c r="AA9" s="739"/>
      <c r="AB9" s="740"/>
      <c r="AC9" s="739"/>
      <c r="AD9" s="739"/>
      <c r="AE9" s="739"/>
      <c r="AF9" s="739"/>
      <c r="AG9" s="739"/>
      <c r="AH9" s="739"/>
      <c r="AI9" s="739"/>
      <c r="AJ9" s="739"/>
      <c r="AK9" s="739"/>
      <c r="AL9" s="739"/>
      <c r="AM9" s="740"/>
      <c r="AN9" s="729"/>
      <c r="AO9" s="730"/>
    </row>
    <row r="10" spans="1:41" ht="20.100000000000001" customHeight="1">
      <c r="C10" s="641"/>
      <c r="D10" s="641"/>
      <c r="E10" s="641"/>
      <c r="F10" s="731"/>
      <c r="G10" s="732"/>
      <c r="H10" s="733"/>
      <c r="I10" s="733"/>
      <c r="J10" s="733"/>
      <c r="K10" s="733">
        <v>44</v>
      </c>
      <c r="L10" s="734">
        <v>1.5</v>
      </c>
      <c r="M10" s="724">
        <v>46453</v>
      </c>
      <c r="N10" s="724">
        <v>46475</v>
      </c>
      <c r="O10" s="724">
        <v>1</v>
      </c>
      <c r="P10" s="724">
        <v>0</v>
      </c>
      <c r="Q10" s="735"/>
      <c r="R10" s="736"/>
      <c r="S10" s="737"/>
      <c r="T10" s="640"/>
      <c r="U10" s="641"/>
      <c r="V10" s="738"/>
      <c r="W10" s="738"/>
      <c r="X10" s="728"/>
      <c r="Y10" s="739"/>
      <c r="Z10" s="739"/>
      <c r="AA10" s="739"/>
      <c r="AB10" s="740"/>
      <c r="AC10" s="739"/>
      <c r="AD10" s="739"/>
      <c r="AE10" s="739"/>
      <c r="AF10" s="739"/>
      <c r="AG10" s="739"/>
      <c r="AH10" s="739"/>
      <c r="AI10" s="739"/>
      <c r="AJ10" s="739"/>
      <c r="AK10" s="739"/>
      <c r="AL10" s="739"/>
      <c r="AM10" s="740"/>
      <c r="AN10" s="729"/>
      <c r="AO10" s="730"/>
    </row>
    <row r="11" spans="1:41" ht="20.100000000000001" customHeight="1">
      <c r="C11" s="641"/>
      <c r="D11" s="641"/>
      <c r="E11" s="641"/>
      <c r="F11" s="731"/>
      <c r="G11" s="732"/>
      <c r="H11" s="733"/>
      <c r="I11" s="733"/>
      <c r="J11" s="733"/>
      <c r="K11" s="733">
        <v>100.29</v>
      </c>
      <c r="L11" s="734">
        <v>1.5</v>
      </c>
      <c r="M11" s="724">
        <v>46560</v>
      </c>
      <c r="N11" s="724">
        <v>46581</v>
      </c>
      <c r="O11" s="724">
        <v>1</v>
      </c>
      <c r="P11" s="724">
        <v>0</v>
      </c>
      <c r="Q11" s="735"/>
      <c r="R11" s="736"/>
      <c r="S11" s="737"/>
      <c r="T11" s="640"/>
      <c r="U11" s="641"/>
      <c r="V11" s="738"/>
      <c r="W11" s="738"/>
      <c r="X11" s="728"/>
      <c r="Y11" s="739"/>
      <c r="Z11" s="739"/>
      <c r="AA11" s="739"/>
      <c r="AB11" s="740"/>
      <c r="AC11" s="739"/>
      <c r="AD11" s="739"/>
      <c r="AE11" s="739"/>
      <c r="AF11" s="739"/>
      <c r="AG11" s="739"/>
      <c r="AH11" s="739"/>
      <c r="AI11" s="739"/>
      <c r="AJ11" s="739"/>
      <c r="AK11" s="739"/>
      <c r="AL11" s="739"/>
      <c r="AM11" s="740"/>
      <c r="AN11" s="729"/>
      <c r="AO11" s="730"/>
    </row>
    <row r="12" spans="1:41" ht="20.100000000000001" customHeight="1">
      <c r="C12" s="641"/>
      <c r="D12" s="641"/>
      <c r="E12" s="641"/>
      <c r="F12" s="731"/>
      <c r="G12" s="732"/>
      <c r="H12" s="733"/>
      <c r="I12" s="733"/>
      <c r="J12" s="733"/>
      <c r="K12" s="733">
        <v>28</v>
      </c>
      <c r="L12" s="734">
        <v>1.5</v>
      </c>
      <c r="M12" s="724">
        <v>47150</v>
      </c>
      <c r="N12" s="724">
        <v>47164</v>
      </c>
      <c r="O12" s="724">
        <v>2</v>
      </c>
      <c r="P12" s="724">
        <v>0</v>
      </c>
      <c r="Q12" s="735"/>
      <c r="R12" s="736"/>
      <c r="S12" s="737"/>
      <c r="T12" s="640"/>
      <c r="U12" s="641"/>
      <c r="V12" s="738"/>
      <c r="W12" s="738"/>
      <c r="X12" s="728"/>
      <c r="Y12" s="739"/>
      <c r="Z12" s="739"/>
      <c r="AA12" s="739"/>
      <c r="AB12" s="740"/>
      <c r="AC12" s="739"/>
      <c r="AD12" s="739"/>
      <c r="AE12" s="739"/>
      <c r="AF12" s="739"/>
      <c r="AG12" s="739"/>
      <c r="AH12" s="739"/>
      <c r="AI12" s="739"/>
      <c r="AJ12" s="739"/>
      <c r="AK12" s="739"/>
      <c r="AL12" s="739"/>
      <c r="AM12" s="740"/>
      <c r="AN12" s="729"/>
      <c r="AO12" s="730"/>
    </row>
    <row r="13" spans="1:41" ht="20.100000000000001" customHeight="1">
      <c r="C13" s="641"/>
      <c r="D13" s="641"/>
      <c r="E13" s="641"/>
      <c r="F13" s="731"/>
      <c r="G13" s="732"/>
      <c r="H13" s="733"/>
      <c r="I13" s="733"/>
      <c r="J13" s="733"/>
      <c r="K13" s="733">
        <v>198.4</v>
      </c>
      <c r="L13" s="734">
        <v>1.5</v>
      </c>
      <c r="M13" s="724">
        <v>47271</v>
      </c>
      <c r="N13" s="724">
        <v>47330</v>
      </c>
      <c r="O13" s="724">
        <v>2</v>
      </c>
      <c r="P13" s="724">
        <v>0</v>
      </c>
      <c r="Q13" s="735"/>
      <c r="R13" s="736"/>
      <c r="S13" s="737"/>
      <c r="T13" s="640"/>
      <c r="U13" s="641"/>
      <c r="V13" s="738"/>
      <c r="W13" s="738"/>
      <c r="X13" s="728"/>
      <c r="Y13" s="739"/>
      <c r="Z13" s="739"/>
      <c r="AA13" s="739"/>
      <c r="AB13" s="740"/>
      <c r="AC13" s="739"/>
      <c r="AD13" s="739"/>
      <c r="AE13" s="739"/>
      <c r="AF13" s="739"/>
      <c r="AG13" s="739"/>
      <c r="AH13" s="739"/>
      <c r="AI13" s="739"/>
      <c r="AJ13" s="739"/>
      <c r="AK13" s="739"/>
      <c r="AL13" s="739"/>
      <c r="AM13" s="740"/>
      <c r="AN13" s="729"/>
      <c r="AO13" s="730"/>
    </row>
    <row r="14" spans="1:41" ht="20.100000000000001" customHeight="1">
      <c r="C14" s="641"/>
      <c r="D14" s="641"/>
      <c r="E14" s="641"/>
      <c r="F14" s="731"/>
      <c r="G14" s="732"/>
      <c r="H14" s="733"/>
      <c r="I14" s="733"/>
      <c r="J14" s="733"/>
      <c r="K14" s="733">
        <v>47.238999999999997</v>
      </c>
      <c r="L14" s="734">
        <v>1.5</v>
      </c>
      <c r="M14" s="724">
        <v>47451</v>
      </c>
      <c r="N14" s="724">
        <v>47466</v>
      </c>
      <c r="O14" s="724">
        <v>1</v>
      </c>
      <c r="P14" s="724">
        <v>0</v>
      </c>
      <c r="Q14" s="735"/>
      <c r="R14" s="736"/>
      <c r="S14" s="737"/>
      <c r="T14" s="640"/>
      <c r="U14" s="641"/>
      <c r="V14" s="738"/>
      <c r="W14" s="738"/>
      <c r="X14" s="728"/>
      <c r="Y14" s="739"/>
      <c r="Z14" s="739"/>
      <c r="AA14" s="739"/>
      <c r="AB14" s="740"/>
      <c r="AC14" s="739"/>
      <c r="AD14" s="739"/>
      <c r="AE14" s="739"/>
      <c r="AF14" s="739"/>
      <c r="AG14" s="739"/>
      <c r="AH14" s="739"/>
      <c r="AI14" s="739"/>
      <c r="AJ14" s="739"/>
      <c r="AK14" s="739"/>
      <c r="AL14" s="739"/>
      <c r="AM14" s="740"/>
      <c r="AN14" s="729"/>
      <c r="AO14" s="730"/>
    </row>
    <row r="15" spans="1:41" ht="20.100000000000001" customHeight="1">
      <c r="C15" s="641"/>
      <c r="D15" s="641"/>
      <c r="E15" s="641"/>
      <c r="F15" s="731"/>
      <c r="G15" s="732"/>
      <c r="H15" s="733"/>
      <c r="I15" s="733"/>
      <c r="J15" s="733"/>
      <c r="K15" s="733">
        <v>36</v>
      </c>
      <c r="L15" s="734">
        <v>1.5</v>
      </c>
      <c r="M15" s="724">
        <v>47892</v>
      </c>
      <c r="N15" s="724">
        <v>47910</v>
      </c>
      <c r="O15" s="724">
        <v>1</v>
      </c>
      <c r="P15" s="724">
        <v>0</v>
      </c>
      <c r="Q15" s="735"/>
      <c r="R15" s="736"/>
      <c r="S15" s="737"/>
      <c r="T15" s="640"/>
      <c r="U15" s="641"/>
      <c r="V15" s="738"/>
      <c r="W15" s="738"/>
      <c r="X15" s="728"/>
      <c r="Y15" s="739"/>
      <c r="Z15" s="739"/>
      <c r="AA15" s="739"/>
      <c r="AB15" s="740"/>
      <c r="AC15" s="739"/>
      <c r="AD15" s="739"/>
      <c r="AE15" s="739"/>
      <c r="AF15" s="739"/>
      <c r="AG15" s="739"/>
      <c r="AH15" s="739"/>
      <c r="AI15" s="739"/>
      <c r="AJ15" s="739"/>
      <c r="AK15" s="739"/>
      <c r="AL15" s="739"/>
      <c r="AM15" s="740"/>
      <c r="AN15" s="729"/>
      <c r="AO15" s="730"/>
    </row>
    <row r="16" spans="1:41" ht="20.100000000000001" customHeight="1">
      <c r="C16" s="641"/>
      <c r="D16" s="641"/>
      <c r="E16" s="641"/>
      <c r="F16" s="731"/>
      <c r="G16" s="732"/>
      <c r="H16" s="733"/>
      <c r="I16" s="733"/>
      <c r="J16" s="733"/>
      <c r="K16" s="733">
        <v>28</v>
      </c>
      <c r="L16" s="734">
        <v>1.5</v>
      </c>
      <c r="M16" s="724">
        <v>47150</v>
      </c>
      <c r="N16" s="724">
        <v>47164</v>
      </c>
      <c r="O16" s="724">
        <v>2</v>
      </c>
      <c r="P16" s="724">
        <v>0</v>
      </c>
      <c r="Q16" s="735"/>
      <c r="R16" s="736"/>
      <c r="S16" s="737"/>
      <c r="T16" s="640"/>
      <c r="U16" s="641"/>
      <c r="V16" s="738"/>
      <c r="W16" s="738"/>
      <c r="X16" s="728"/>
      <c r="Y16" s="739"/>
      <c r="Z16" s="739"/>
      <c r="AA16" s="739"/>
      <c r="AB16" s="740"/>
      <c r="AC16" s="739"/>
      <c r="AD16" s="739"/>
      <c r="AE16" s="739"/>
      <c r="AF16" s="739"/>
      <c r="AG16" s="739"/>
      <c r="AH16" s="739"/>
      <c r="AI16" s="739"/>
      <c r="AJ16" s="739"/>
      <c r="AK16" s="739"/>
      <c r="AL16" s="739"/>
      <c r="AM16" s="740"/>
      <c r="AN16" s="729"/>
      <c r="AO16" s="730"/>
    </row>
    <row r="17" spans="3:41" ht="20.100000000000001" customHeight="1">
      <c r="C17" s="641"/>
      <c r="D17" s="641"/>
      <c r="E17" s="641"/>
      <c r="F17" s="731"/>
      <c r="G17" s="732"/>
      <c r="H17" s="733"/>
      <c r="I17" s="733"/>
      <c r="J17" s="733"/>
      <c r="K17" s="733">
        <v>22</v>
      </c>
      <c r="L17" s="734">
        <v>1.5</v>
      </c>
      <c r="M17" s="724">
        <v>49044</v>
      </c>
      <c r="N17" s="724">
        <v>49055</v>
      </c>
      <c r="O17" s="724">
        <v>1</v>
      </c>
      <c r="P17" s="724">
        <v>0</v>
      </c>
      <c r="Q17" s="735"/>
      <c r="R17" s="736"/>
      <c r="S17" s="737"/>
      <c r="T17" s="640"/>
      <c r="U17" s="641"/>
      <c r="V17" s="738"/>
      <c r="W17" s="738"/>
      <c r="X17" s="728"/>
      <c r="Y17" s="739"/>
      <c r="Z17" s="739"/>
      <c r="AA17" s="739"/>
      <c r="AB17" s="740"/>
      <c r="AC17" s="739"/>
      <c r="AD17" s="739"/>
      <c r="AE17" s="739"/>
      <c r="AF17" s="739"/>
      <c r="AG17" s="739"/>
      <c r="AH17" s="739"/>
      <c r="AI17" s="739"/>
      <c r="AJ17" s="739"/>
      <c r="AK17" s="739"/>
      <c r="AL17" s="739"/>
      <c r="AM17" s="740"/>
      <c r="AN17" s="729"/>
      <c r="AO17" s="730"/>
    </row>
    <row r="18" spans="3:41" ht="20.100000000000001" customHeight="1">
      <c r="C18" s="641"/>
      <c r="D18" s="641"/>
      <c r="E18" s="641"/>
      <c r="F18" s="731"/>
      <c r="G18" s="732"/>
      <c r="H18" s="733"/>
      <c r="I18" s="733"/>
      <c r="J18" s="733"/>
      <c r="K18" s="733">
        <v>60</v>
      </c>
      <c r="L18" s="734">
        <v>1.5</v>
      </c>
      <c r="M18" s="724">
        <v>49340</v>
      </c>
      <c r="N18" s="724">
        <v>49355</v>
      </c>
      <c r="O18" s="724">
        <v>1</v>
      </c>
      <c r="P18" s="724">
        <v>0</v>
      </c>
      <c r="Q18" s="735"/>
      <c r="R18" s="736"/>
      <c r="S18" s="737"/>
      <c r="T18" s="640"/>
      <c r="U18" s="641"/>
      <c r="V18" s="738"/>
      <c r="W18" s="738"/>
      <c r="X18" s="728"/>
      <c r="Y18" s="739"/>
      <c r="Z18" s="739"/>
      <c r="AA18" s="739"/>
      <c r="AB18" s="740"/>
      <c r="AC18" s="739"/>
      <c r="AD18" s="739"/>
      <c r="AE18" s="739"/>
      <c r="AF18" s="739"/>
      <c r="AG18" s="739"/>
      <c r="AH18" s="739"/>
      <c r="AI18" s="739"/>
      <c r="AJ18" s="739"/>
      <c r="AK18" s="739"/>
      <c r="AL18" s="739"/>
      <c r="AM18" s="740"/>
      <c r="AN18" s="729"/>
      <c r="AO18" s="730"/>
    </row>
    <row r="19" spans="3:41" ht="20.100000000000001" customHeight="1">
      <c r="C19" s="641"/>
      <c r="D19" s="641"/>
      <c r="E19" s="641"/>
      <c r="F19" s="731"/>
      <c r="G19" s="732"/>
      <c r="H19" s="733"/>
      <c r="I19" s="733"/>
      <c r="J19" s="733"/>
      <c r="K19" s="733">
        <v>22</v>
      </c>
      <c r="L19" s="734">
        <v>1.5</v>
      </c>
      <c r="M19" s="724">
        <v>49044</v>
      </c>
      <c r="N19" s="724">
        <v>49055</v>
      </c>
      <c r="O19" s="724">
        <v>1</v>
      </c>
      <c r="P19" s="724">
        <v>0</v>
      </c>
      <c r="Q19" s="735"/>
      <c r="R19" s="736"/>
      <c r="S19" s="737"/>
      <c r="T19" s="640"/>
      <c r="U19" s="641"/>
      <c r="V19" s="738"/>
      <c r="W19" s="738"/>
      <c r="X19" s="728"/>
      <c r="Y19" s="739"/>
      <c r="Z19" s="739"/>
      <c r="AA19" s="739"/>
      <c r="AB19" s="740"/>
      <c r="AC19" s="739"/>
      <c r="AD19" s="739"/>
      <c r="AE19" s="739"/>
      <c r="AF19" s="739"/>
      <c r="AG19" s="739"/>
      <c r="AH19" s="739"/>
      <c r="AI19" s="739"/>
      <c r="AJ19" s="739"/>
      <c r="AK19" s="739"/>
      <c r="AL19" s="739"/>
      <c r="AM19" s="740"/>
      <c r="AN19" s="729"/>
      <c r="AO19" s="730"/>
    </row>
    <row r="20" spans="3:41" ht="20.100000000000001" customHeight="1">
      <c r="C20" s="641"/>
      <c r="D20" s="641"/>
      <c r="E20" s="641"/>
      <c r="F20" s="731"/>
      <c r="G20" s="732"/>
      <c r="H20" s="733"/>
      <c r="I20" s="733"/>
      <c r="J20" s="733"/>
      <c r="K20" s="733">
        <v>22</v>
      </c>
      <c r="L20" s="734">
        <v>1.5</v>
      </c>
      <c r="M20" s="724">
        <v>49044</v>
      </c>
      <c r="N20" s="724">
        <v>49055</v>
      </c>
      <c r="O20" s="724">
        <v>1</v>
      </c>
      <c r="P20" s="724">
        <v>0</v>
      </c>
      <c r="Q20" s="735"/>
      <c r="R20" s="736"/>
      <c r="S20" s="737"/>
      <c r="T20" s="640"/>
      <c r="U20" s="641"/>
      <c r="V20" s="738"/>
      <c r="W20" s="738"/>
      <c r="X20" s="728"/>
      <c r="Y20" s="739"/>
      <c r="Z20" s="739"/>
      <c r="AA20" s="739"/>
      <c r="AB20" s="740"/>
      <c r="AC20" s="739"/>
      <c r="AD20" s="739"/>
      <c r="AE20" s="739"/>
      <c r="AF20" s="739"/>
      <c r="AG20" s="739"/>
      <c r="AH20" s="739"/>
      <c r="AI20" s="739"/>
      <c r="AJ20" s="739"/>
      <c r="AK20" s="739"/>
      <c r="AL20" s="739"/>
      <c r="AM20" s="740"/>
      <c r="AN20" s="729"/>
      <c r="AO20" s="730"/>
    </row>
    <row r="21" spans="3:41" ht="20.100000000000001" customHeight="1">
      <c r="C21" s="641"/>
      <c r="D21" s="641"/>
      <c r="E21" s="641"/>
      <c r="F21" s="731"/>
      <c r="G21" s="732"/>
      <c r="H21" s="733"/>
      <c r="I21" s="733"/>
      <c r="J21" s="733"/>
      <c r="K21" s="733">
        <v>22</v>
      </c>
      <c r="L21" s="734">
        <v>1.5</v>
      </c>
      <c r="M21" s="724">
        <v>49044</v>
      </c>
      <c r="N21" s="724">
        <v>49055</v>
      </c>
      <c r="O21" s="724">
        <v>1</v>
      </c>
      <c r="P21" s="724">
        <v>0</v>
      </c>
      <c r="Q21" s="735"/>
      <c r="R21" s="736"/>
      <c r="S21" s="737"/>
      <c r="T21" s="640"/>
      <c r="U21" s="641"/>
      <c r="V21" s="738"/>
      <c r="W21" s="738"/>
      <c r="X21" s="728"/>
      <c r="Y21" s="739"/>
      <c r="Z21" s="739"/>
      <c r="AA21" s="739"/>
      <c r="AB21" s="740"/>
      <c r="AC21" s="739"/>
      <c r="AD21" s="739"/>
      <c r="AE21" s="739"/>
      <c r="AF21" s="739"/>
      <c r="AG21" s="739"/>
      <c r="AH21" s="739"/>
      <c r="AI21" s="739"/>
      <c r="AJ21" s="739"/>
      <c r="AK21" s="739"/>
      <c r="AL21" s="739"/>
      <c r="AM21" s="740"/>
      <c r="AN21" s="729"/>
      <c r="AO21" s="730"/>
    </row>
    <row r="22" spans="3:41" ht="20.100000000000001" customHeight="1">
      <c r="C22" s="641"/>
      <c r="D22" s="641"/>
      <c r="E22" s="641"/>
      <c r="F22" s="731"/>
      <c r="G22" s="732"/>
      <c r="H22" s="733"/>
      <c r="I22" s="733"/>
      <c r="J22" s="733"/>
      <c r="K22" s="733">
        <v>22</v>
      </c>
      <c r="L22" s="734">
        <v>1.5</v>
      </c>
      <c r="M22" s="724">
        <v>49044</v>
      </c>
      <c r="N22" s="724">
        <v>49055</v>
      </c>
      <c r="O22" s="724">
        <v>1</v>
      </c>
      <c r="P22" s="724">
        <v>0</v>
      </c>
      <c r="Q22" s="735"/>
      <c r="R22" s="736"/>
      <c r="S22" s="737"/>
      <c r="T22" s="640"/>
      <c r="U22" s="641"/>
      <c r="V22" s="738"/>
      <c r="W22" s="738"/>
      <c r="X22" s="728"/>
      <c r="Y22" s="739"/>
      <c r="Z22" s="739"/>
      <c r="AA22" s="739"/>
      <c r="AB22" s="740"/>
      <c r="AC22" s="739"/>
      <c r="AD22" s="739"/>
      <c r="AE22" s="739"/>
      <c r="AF22" s="739"/>
      <c r="AG22" s="739"/>
      <c r="AH22" s="739"/>
      <c r="AI22" s="739"/>
      <c r="AJ22" s="739"/>
      <c r="AK22" s="739"/>
      <c r="AL22" s="739"/>
      <c r="AM22" s="740"/>
      <c r="AN22" s="729"/>
      <c r="AO22" s="730"/>
    </row>
    <row r="23" spans="3:41" ht="20.100000000000001" customHeight="1">
      <c r="C23" s="641"/>
      <c r="D23" s="641"/>
      <c r="E23" s="641"/>
      <c r="F23" s="731"/>
      <c r="G23" s="732"/>
      <c r="H23" s="733"/>
      <c r="I23" s="733"/>
      <c r="J23" s="733"/>
      <c r="K23" s="733">
        <v>22</v>
      </c>
      <c r="L23" s="734">
        <v>1.5</v>
      </c>
      <c r="M23" s="724">
        <v>49044</v>
      </c>
      <c r="N23" s="724">
        <v>49055</v>
      </c>
      <c r="O23" s="724">
        <v>1</v>
      </c>
      <c r="P23" s="724">
        <v>0</v>
      </c>
      <c r="Q23" s="735"/>
      <c r="R23" s="736"/>
      <c r="S23" s="737"/>
      <c r="T23" s="640"/>
      <c r="U23" s="641"/>
      <c r="V23" s="738"/>
      <c r="W23" s="738"/>
      <c r="X23" s="728"/>
      <c r="Y23" s="739"/>
      <c r="Z23" s="739"/>
      <c r="AA23" s="739"/>
      <c r="AB23" s="740"/>
      <c r="AC23" s="739"/>
      <c r="AD23" s="739"/>
      <c r="AE23" s="739"/>
      <c r="AF23" s="739"/>
      <c r="AG23" s="739"/>
      <c r="AH23" s="739"/>
      <c r="AI23" s="739"/>
      <c r="AJ23" s="739"/>
      <c r="AK23" s="739"/>
      <c r="AL23" s="739"/>
      <c r="AM23" s="740"/>
      <c r="AN23" s="729"/>
      <c r="AO23" s="730"/>
    </row>
    <row r="24" spans="3:41" ht="20.100000000000001" customHeight="1">
      <c r="C24" s="641"/>
      <c r="D24" s="641"/>
      <c r="E24" s="641"/>
      <c r="F24" s="731"/>
      <c r="G24" s="732"/>
      <c r="H24" s="733"/>
      <c r="I24" s="733"/>
      <c r="J24" s="733"/>
      <c r="K24" s="733">
        <v>22</v>
      </c>
      <c r="L24" s="734">
        <v>1.5</v>
      </c>
      <c r="M24" s="724">
        <v>49044</v>
      </c>
      <c r="N24" s="724">
        <v>49055</v>
      </c>
      <c r="O24" s="724">
        <v>1</v>
      </c>
      <c r="P24" s="724">
        <v>0</v>
      </c>
      <c r="Q24" s="735"/>
      <c r="R24" s="736"/>
      <c r="S24" s="737"/>
      <c r="T24" s="640"/>
      <c r="U24" s="641"/>
      <c r="V24" s="738"/>
      <c r="W24" s="738"/>
      <c r="X24" s="728"/>
      <c r="Y24" s="739"/>
      <c r="Z24" s="739"/>
      <c r="AA24" s="739"/>
      <c r="AB24" s="740"/>
      <c r="AC24" s="739"/>
      <c r="AD24" s="739"/>
      <c r="AE24" s="739"/>
      <c r="AF24" s="739"/>
      <c r="AG24" s="739"/>
      <c r="AH24" s="739"/>
      <c r="AI24" s="739"/>
      <c r="AJ24" s="739"/>
      <c r="AK24" s="739"/>
      <c r="AL24" s="739"/>
      <c r="AM24" s="740"/>
      <c r="AN24" s="729"/>
      <c r="AO24" s="730"/>
    </row>
    <row r="25" spans="3:41" ht="20.100000000000001" customHeight="1">
      <c r="C25" s="641"/>
      <c r="D25" s="641"/>
      <c r="E25" s="641"/>
      <c r="F25" s="731"/>
      <c r="G25" s="732"/>
      <c r="H25" s="733"/>
      <c r="I25" s="733"/>
      <c r="J25" s="733"/>
      <c r="K25" s="733">
        <v>22</v>
      </c>
      <c r="L25" s="734">
        <v>1.5</v>
      </c>
      <c r="M25" s="724">
        <v>49044</v>
      </c>
      <c r="N25" s="724">
        <v>49055</v>
      </c>
      <c r="O25" s="724">
        <v>1</v>
      </c>
      <c r="P25" s="724">
        <v>0</v>
      </c>
      <c r="Q25" s="735"/>
      <c r="R25" s="736"/>
      <c r="S25" s="737"/>
      <c r="T25" s="640"/>
      <c r="U25" s="641"/>
      <c r="V25" s="738"/>
      <c r="W25" s="738"/>
      <c r="X25" s="728"/>
      <c r="Y25" s="739"/>
      <c r="Z25" s="739"/>
      <c r="AA25" s="739"/>
      <c r="AB25" s="740"/>
      <c r="AC25" s="739"/>
      <c r="AD25" s="739"/>
      <c r="AE25" s="739"/>
      <c r="AF25" s="739"/>
      <c r="AG25" s="739"/>
      <c r="AH25" s="739"/>
      <c r="AI25" s="739"/>
      <c r="AJ25" s="739"/>
      <c r="AK25" s="739"/>
      <c r="AL25" s="739"/>
      <c r="AM25" s="740"/>
      <c r="AN25" s="729"/>
      <c r="AO25" s="730"/>
    </row>
    <row r="26" spans="3:41" ht="20.100000000000001" customHeight="1">
      <c r="C26" s="641"/>
      <c r="D26" s="641"/>
      <c r="E26" s="641"/>
      <c r="F26" s="731"/>
      <c r="G26" s="732"/>
      <c r="H26" s="733"/>
      <c r="I26" s="733"/>
      <c r="J26" s="733"/>
      <c r="K26" s="733">
        <v>22</v>
      </c>
      <c r="L26" s="734">
        <v>1.5</v>
      </c>
      <c r="M26" s="724">
        <v>49044</v>
      </c>
      <c r="N26" s="724">
        <v>49055</v>
      </c>
      <c r="O26" s="724">
        <v>1</v>
      </c>
      <c r="P26" s="724">
        <v>0</v>
      </c>
      <c r="Q26" s="735"/>
      <c r="R26" s="736"/>
      <c r="S26" s="737"/>
      <c r="T26" s="640"/>
      <c r="U26" s="641"/>
      <c r="V26" s="738"/>
      <c r="W26" s="738"/>
      <c r="X26" s="728"/>
      <c r="Y26" s="739"/>
      <c r="Z26" s="739"/>
      <c r="AA26" s="739"/>
      <c r="AB26" s="740"/>
      <c r="AC26" s="739"/>
      <c r="AD26" s="739"/>
      <c r="AE26" s="739"/>
      <c r="AF26" s="739"/>
      <c r="AG26" s="739"/>
      <c r="AH26" s="739"/>
      <c r="AI26" s="739"/>
      <c r="AJ26" s="739"/>
      <c r="AK26" s="739"/>
      <c r="AL26" s="739"/>
      <c r="AM26" s="740"/>
      <c r="AN26" s="729"/>
      <c r="AO26" s="730"/>
    </row>
    <row r="27" spans="3:41" ht="20.100000000000001" customHeight="1">
      <c r="C27" s="641"/>
      <c r="D27" s="641"/>
      <c r="E27" s="641"/>
      <c r="F27" s="731"/>
      <c r="G27" s="732"/>
      <c r="H27" s="733"/>
      <c r="I27" s="733"/>
      <c r="J27" s="733"/>
      <c r="K27" s="733">
        <v>22</v>
      </c>
      <c r="L27" s="734">
        <v>1.5</v>
      </c>
      <c r="M27" s="724">
        <v>49044</v>
      </c>
      <c r="N27" s="724">
        <v>49055</v>
      </c>
      <c r="O27" s="724">
        <v>1</v>
      </c>
      <c r="P27" s="724">
        <v>0</v>
      </c>
      <c r="Q27" s="735"/>
      <c r="R27" s="736"/>
      <c r="S27" s="737"/>
      <c r="T27" s="640"/>
      <c r="U27" s="641"/>
      <c r="V27" s="738"/>
      <c r="W27" s="738"/>
      <c r="X27" s="728"/>
      <c r="Y27" s="739"/>
      <c r="Z27" s="739"/>
      <c r="AA27" s="739"/>
      <c r="AB27" s="740"/>
      <c r="AC27" s="739"/>
      <c r="AD27" s="739"/>
      <c r="AE27" s="739"/>
      <c r="AF27" s="739"/>
      <c r="AG27" s="739"/>
      <c r="AH27" s="739"/>
      <c r="AI27" s="739"/>
      <c r="AJ27" s="739"/>
      <c r="AK27" s="739"/>
      <c r="AL27" s="739"/>
      <c r="AM27" s="740"/>
      <c r="AN27" s="729"/>
      <c r="AO27" s="730"/>
    </row>
    <row r="28" spans="3:41" ht="20.100000000000001" customHeight="1">
      <c r="C28" s="641"/>
      <c r="D28" s="641"/>
      <c r="E28" s="641"/>
      <c r="F28" s="731"/>
      <c r="G28" s="732"/>
      <c r="H28" s="733"/>
      <c r="I28" s="733"/>
      <c r="J28" s="733"/>
      <c r="K28" s="733">
        <v>22</v>
      </c>
      <c r="L28" s="734">
        <v>1.5</v>
      </c>
      <c r="M28" s="724">
        <v>49044</v>
      </c>
      <c r="N28" s="724">
        <v>49055</v>
      </c>
      <c r="O28" s="724">
        <v>1</v>
      </c>
      <c r="P28" s="724">
        <v>0</v>
      </c>
      <c r="Q28" s="735"/>
      <c r="R28" s="736"/>
      <c r="S28" s="737"/>
      <c r="T28" s="640"/>
      <c r="U28" s="641"/>
      <c r="V28" s="738"/>
      <c r="W28" s="738"/>
      <c r="X28" s="728"/>
      <c r="Y28" s="739"/>
      <c r="Z28" s="739"/>
      <c r="AA28" s="739"/>
      <c r="AB28" s="740"/>
      <c r="AC28" s="739"/>
      <c r="AD28" s="739"/>
      <c r="AE28" s="739"/>
      <c r="AF28" s="739"/>
      <c r="AG28" s="739"/>
      <c r="AH28" s="739"/>
      <c r="AI28" s="739"/>
      <c r="AJ28" s="739"/>
      <c r="AK28" s="739"/>
      <c r="AL28" s="739"/>
      <c r="AM28" s="740"/>
      <c r="AN28" s="729"/>
      <c r="AO28" s="730"/>
    </row>
    <row r="29" spans="3:41" ht="20.100000000000001" customHeight="1">
      <c r="C29" s="641"/>
      <c r="D29" s="641"/>
      <c r="E29" s="641"/>
      <c r="F29" s="731"/>
      <c r="G29" s="732"/>
      <c r="H29" s="733"/>
      <c r="I29" s="733"/>
      <c r="J29" s="733"/>
      <c r="K29" s="733">
        <v>70</v>
      </c>
      <c r="L29" s="734">
        <v>1.5</v>
      </c>
      <c r="M29" s="724">
        <v>52535</v>
      </c>
      <c r="N29" s="724">
        <v>52570</v>
      </c>
      <c r="O29" s="724">
        <v>2</v>
      </c>
      <c r="P29" s="724">
        <v>0</v>
      </c>
      <c r="Q29" s="735"/>
      <c r="R29" s="736"/>
      <c r="S29" s="737"/>
      <c r="T29" s="640"/>
      <c r="U29" s="641"/>
      <c r="V29" s="738"/>
      <c r="W29" s="738"/>
      <c r="X29" s="728"/>
      <c r="Y29" s="739"/>
      <c r="Z29" s="739"/>
      <c r="AA29" s="739"/>
      <c r="AB29" s="740"/>
      <c r="AC29" s="739"/>
      <c r="AD29" s="739"/>
      <c r="AE29" s="739"/>
      <c r="AF29" s="739"/>
      <c r="AG29" s="739"/>
      <c r="AH29" s="739"/>
      <c r="AI29" s="739"/>
      <c r="AJ29" s="739"/>
      <c r="AK29" s="739"/>
      <c r="AL29" s="739"/>
      <c r="AM29" s="740"/>
      <c r="AN29" s="729"/>
      <c r="AO29" s="730"/>
    </row>
    <row r="30" spans="3:41" ht="20.100000000000001" customHeight="1">
      <c r="C30" s="641"/>
      <c r="D30" s="641"/>
      <c r="E30" s="641"/>
      <c r="F30" s="731"/>
      <c r="G30" s="732"/>
      <c r="H30" s="733"/>
      <c r="I30" s="733"/>
      <c r="J30" s="733"/>
      <c r="K30" s="733">
        <v>39</v>
      </c>
      <c r="L30" s="734">
        <v>1.5</v>
      </c>
      <c r="M30" s="724">
        <v>52775</v>
      </c>
      <c r="N30" s="724">
        <v>52785</v>
      </c>
      <c r="O30" s="724">
        <v>2</v>
      </c>
      <c r="P30" s="724">
        <v>0</v>
      </c>
      <c r="Q30" s="735"/>
      <c r="R30" s="736"/>
      <c r="S30" s="737"/>
      <c r="T30" s="640"/>
      <c r="U30" s="641"/>
      <c r="V30" s="738"/>
      <c r="W30" s="738"/>
      <c r="X30" s="728"/>
      <c r="Y30" s="739"/>
      <c r="Z30" s="739"/>
      <c r="AA30" s="739"/>
      <c r="AB30" s="740"/>
      <c r="AC30" s="739"/>
      <c r="AD30" s="739"/>
      <c r="AE30" s="739"/>
      <c r="AF30" s="739"/>
      <c r="AG30" s="739"/>
      <c r="AH30" s="739"/>
      <c r="AI30" s="739"/>
      <c r="AJ30" s="739"/>
      <c r="AK30" s="739"/>
      <c r="AL30" s="739"/>
      <c r="AM30" s="740"/>
      <c r="AN30" s="729"/>
      <c r="AO30" s="730"/>
    </row>
    <row r="31" spans="3:41" ht="20.100000000000001" customHeight="1">
      <c r="C31" s="641"/>
      <c r="D31" s="641"/>
      <c r="E31" s="641"/>
      <c r="F31" s="731"/>
      <c r="G31" s="732"/>
      <c r="H31" s="733"/>
      <c r="I31" s="733"/>
      <c r="J31" s="733"/>
      <c r="K31" s="733">
        <v>20</v>
      </c>
      <c r="L31" s="734">
        <v>1.5</v>
      </c>
      <c r="M31" s="724">
        <v>52850</v>
      </c>
      <c r="N31" s="724">
        <v>52860</v>
      </c>
      <c r="O31" s="724">
        <v>2</v>
      </c>
      <c r="P31" s="724">
        <v>0</v>
      </c>
      <c r="Q31" s="735"/>
      <c r="R31" s="736"/>
      <c r="S31" s="737"/>
      <c r="T31" s="640"/>
      <c r="U31" s="641"/>
      <c r="V31" s="738"/>
      <c r="W31" s="738"/>
      <c r="X31" s="728"/>
      <c r="Y31" s="739"/>
      <c r="Z31" s="739"/>
      <c r="AA31" s="739"/>
      <c r="AB31" s="740"/>
      <c r="AC31" s="739"/>
      <c r="AD31" s="739"/>
      <c r="AE31" s="739"/>
      <c r="AF31" s="739"/>
      <c r="AG31" s="739"/>
      <c r="AH31" s="739"/>
      <c r="AI31" s="739"/>
      <c r="AJ31" s="739"/>
      <c r="AK31" s="739"/>
      <c r="AL31" s="739"/>
      <c r="AM31" s="740"/>
      <c r="AN31" s="729"/>
      <c r="AO31" s="730"/>
    </row>
    <row r="32" spans="3:41" ht="20.100000000000001" customHeight="1">
      <c r="C32" s="641"/>
      <c r="D32" s="641"/>
      <c r="E32" s="641"/>
      <c r="F32" s="731"/>
      <c r="G32" s="732"/>
      <c r="H32" s="733"/>
      <c r="I32" s="733"/>
      <c r="J32" s="733"/>
      <c r="K32" s="733">
        <v>25.228999999999999</v>
      </c>
      <c r="L32" s="734">
        <v>1.5</v>
      </c>
      <c r="M32" s="724">
        <v>56915</v>
      </c>
      <c r="N32" s="724">
        <v>56940</v>
      </c>
      <c r="O32" s="724">
        <v>2</v>
      </c>
      <c r="P32" s="724">
        <v>0</v>
      </c>
      <c r="Q32" s="735"/>
      <c r="R32" s="736"/>
      <c r="S32" s="737"/>
      <c r="T32" s="640"/>
      <c r="U32" s="641"/>
      <c r="V32" s="738"/>
      <c r="W32" s="738"/>
      <c r="X32" s="728"/>
      <c r="Y32" s="739"/>
      <c r="Z32" s="739"/>
      <c r="AA32" s="739"/>
      <c r="AB32" s="740"/>
      <c r="AC32" s="739"/>
      <c r="AD32" s="739"/>
      <c r="AE32" s="739"/>
      <c r="AF32" s="739"/>
      <c r="AG32" s="739"/>
      <c r="AH32" s="739"/>
      <c r="AI32" s="739"/>
      <c r="AJ32" s="739"/>
      <c r="AK32" s="739"/>
      <c r="AL32" s="739"/>
      <c r="AM32" s="740"/>
      <c r="AN32" s="729"/>
      <c r="AO32" s="730"/>
    </row>
    <row r="33" spans="3:41" ht="20.100000000000001" customHeight="1">
      <c r="C33" s="641"/>
      <c r="D33" s="641"/>
      <c r="E33" s="641"/>
      <c r="F33" s="731"/>
      <c r="G33" s="732"/>
      <c r="H33" s="733"/>
      <c r="I33" s="733"/>
      <c r="J33" s="733"/>
      <c r="K33" s="733">
        <v>20</v>
      </c>
      <c r="L33" s="734">
        <v>1.5</v>
      </c>
      <c r="M33" s="724">
        <v>57875</v>
      </c>
      <c r="N33" s="724">
        <v>57885</v>
      </c>
      <c r="O33" s="724">
        <v>1</v>
      </c>
      <c r="P33" s="724">
        <v>0</v>
      </c>
      <c r="Q33" s="735"/>
      <c r="R33" s="736"/>
      <c r="S33" s="737"/>
      <c r="T33" s="640"/>
      <c r="U33" s="641"/>
      <c r="V33" s="738"/>
      <c r="W33" s="738"/>
      <c r="X33" s="728"/>
      <c r="Y33" s="739"/>
      <c r="Z33" s="739"/>
      <c r="AA33" s="739"/>
      <c r="AB33" s="740"/>
      <c r="AC33" s="739"/>
      <c r="AD33" s="739"/>
      <c r="AE33" s="739"/>
      <c r="AF33" s="739"/>
      <c r="AG33" s="739"/>
      <c r="AH33" s="739"/>
      <c r="AI33" s="739"/>
      <c r="AJ33" s="739"/>
      <c r="AK33" s="739"/>
      <c r="AL33" s="739"/>
      <c r="AM33" s="740"/>
      <c r="AN33" s="729"/>
      <c r="AO33" s="730"/>
    </row>
    <row r="34" spans="3:41" ht="20.100000000000001" customHeight="1" thickBot="1">
      <c r="C34" s="641"/>
      <c r="D34" s="641"/>
      <c r="E34" s="641"/>
      <c r="F34" s="731"/>
      <c r="G34" s="732"/>
      <c r="H34" s="733"/>
      <c r="I34" s="733"/>
      <c r="J34" s="733"/>
      <c r="K34" s="733">
        <v>70</v>
      </c>
      <c r="L34" s="734">
        <v>1.5</v>
      </c>
      <c r="M34" s="724">
        <v>58785</v>
      </c>
      <c r="N34" s="724">
        <v>58820</v>
      </c>
      <c r="O34" s="724">
        <v>1</v>
      </c>
      <c r="P34" s="724">
        <v>0</v>
      </c>
      <c r="Q34" s="856"/>
      <c r="R34" s="867"/>
      <c r="S34" s="858"/>
      <c r="T34" s="749"/>
      <c r="U34" s="868"/>
      <c r="V34" s="861"/>
      <c r="W34" s="861"/>
      <c r="X34" s="869"/>
      <c r="Y34" s="870"/>
      <c r="Z34" s="870"/>
      <c r="AA34" s="870"/>
      <c r="AB34" s="871"/>
      <c r="AC34" s="870"/>
      <c r="AD34" s="870"/>
      <c r="AE34" s="870"/>
      <c r="AF34" s="870"/>
      <c r="AG34" s="870"/>
      <c r="AH34" s="870"/>
      <c r="AI34" s="870"/>
      <c r="AJ34" s="870"/>
      <c r="AK34" s="870"/>
      <c r="AL34" s="870"/>
      <c r="AM34" s="871"/>
      <c r="AN34" s="872"/>
      <c r="AO34" s="873"/>
    </row>
    <row r="35" spans="3:41" ht="20.100000000000001" customHeight="1">
      <c r="C35" s="641"/>
      <c r="D35" s="641"/>
      <c r="E35" s="641"/>
      <c r="F35" s="731"/>
      <c r="G35" s="732"/>
      <c r="H35" s="733"/>
      <c r="I35" s="733"/>
      <c r="J35" s="733"/>
      <c r="K35" s="733"/>
      <c r="L35" s="734"/>
      <c r="M35" s="734"/>
      <c r="N35" s="734"/>
      <c r="O35" s="734"/>
      <c r="P35" s="734"/>
      <c r="Q35" s="1059"/>
      <c r="R35" s="1060"/>
      <c r="S35" s="1060"/>
      <c r="T35" s="842"/>
      <c r="U35" s="843"/>
      <c r="V35" s="844"/>
      <c r="W35" s="844"/>
      <c r="X35" s="728"/>
      <c r="Y35" s="742"/>
      <c r="Z35" s="743"/>
      <c r="AA35" s="743"/>
      <c r="AB35" s="744"/>
      <c r="AC35" s="743"/>
      <c r="AD35" s="743"/>
      <c r="AE35" s="743"/>
      <c r="AF35" s="743"/>
      <c r="AG35" s="743"/>
      <c r="AH35" s="743"/>
      <c r="AI35" s="743"/>
      <c r="AJ35" s="743"/>
      <c r="AK35" s="743"/>
      <c r="AL35" s="743"/>
      <c r="AM35" s="744"/>
      <c r="AN35" s="729"/>
      <c r="AO35" s="730"/>
    </row>
    <row r="36" spans="3:41" ht="20.100000000000001" customHeight="1" thickBot="1">
      <c r="C36" s="641"/>
      <c r="D36" s="641"/>
      <c r="E36" s="641"/>
      <c r="F36" s="641"/>
      <c r="G36" s="712"/>
      <c r="H36" s="712"/>
      <c r="I36" s="712"/>
      <c r="J36" s="712"/>
      <c r="K36" s="712"/>
      <c r="L36" s="712"/>
      <c r="M36" s="712"/>
      <c r="N36" s="712"/>
      <c r="O36" s="712"/>
      <c r="P36" s="712"/>
      <c r="Q36" s="745"/>
      <c r="R36" s="746"/>
      <c r="S36" s="747"/>
      <c r="T36" s="748"/>
      <c r="U36" s="749"/>
      <c r="V36" s="750"/>
      <c r="W36" s="751"/>
      <c r="X36" s="752"/>
      <c r="Y36" s="751"/>
      <c r="Z36" s="752"/>
      <c r="AA36" s="752"/>
      <c r="AB36" s="752"/>
      <c r="AC36" s="752"/>
      <c r="AD36" s="752"/>
      <c r="AE36" s="752"/>
      <c r="AF36" s="752"/>
      <c r="AG36" s="752"/>
      <c r="AH36" s="752"/>
      <c r="AI36" s="752"/>
      <c r="AJ36" s="752"/>
      <c r="AK36" s="752"/>
      <c r="AL36" s="752"/>
      <c r="AM36" s="752"/>
      <c r="AN36" s="752"/>
      <c r="AO36" s="753"/>
    </row>
    <row r="37" spans="3:41">
      <c r="C37" s="754"/>
      <c r="D37" s="754"/>
      <c r="E37" s="754"/>
      <c r="F37" s="754"/>
      <c r="G37" s="755"/>
      <c r="H37" s="755"/>
      <c r="I37" s="755"/>
      <c r="J37" s="755"/>
      <c r="K37" s="755"/>
      <c r="L37" s="755"/>
      <c r="M37" s="755"/>
      <c r="N37" s="755"/>
      <c r="O37" s="755"/>
      <c r="P37" s="755"/>
      <c r="X37" s="759"/>
      <c r="Y37" s="760"/>
      <c r="Z37" s="761"/>
    </row>
    <row r="38" spans="3:41">
      <c r="C38" s="754"/>
      <c r="D38" s="754"/>
      <c r="E38" s="754"/>
      <c r="F38" s="754"/>
      <c r="G38" s="755"/>
      <c r="H38" s="755"/>
      <c r="I38" s="755"/>
      <c r="J38" s="755"/>
      <c r="K38" s="755"/>
      <c r="L38" s="755"/>
      <c r="M38" s="755"/>
      <c r="N38" s="755"/>
      <c r="O38" s="755"/>
      <c r="P38" s="755"/>
      <c r="W38" s="766"/>
      <c r="X38" s="761"/>
      <c r="Y38" s="767"/>
      <c r="Z38" s="768"/>
      <c r="AA38" s="766"/>
      <c r="AB38" s="766"/>
      <c r="AC38" s="769"/>
      <c r="AD38" s="769"/>
      <c r="AE38" s="769"/>
      <c r="AF38" s="769"/>
      <c r="AG38" s="769"/>
      <c r="AH38" s="769"/>
      <c r="AI38" s="769"/>
      <c r="AJ38" s="769"/>
      <c r="AK38" s="770"/>
      <c r="AL38" s="770"/>
      <c r="AM38" s="769"/>
      <c r="AN38" s="766"/>
    </row>
    <row r="39" spans="3:41">
      <c r="C39" s="771"/>
      <c r="D39" s="771"/>
      <c r="E39" s="771"/>
      <c r="F39" s="771"/>
      <c r="G39" s="772"/>
      <c r="H39" s="772"/>
      <c r="I39" s="772"/>
      <c r="J39" s="772"/>
      <c r="K39" s="772"/>
      <c r="L39" s="772"/>
      <c r="M39" s="772"/>
      <c r="N39" s="772"/>
      <c r="O39" s="772"/>
      <c r="P39" s="772"/>
      <c r="W39" s="766"/>
      <c r="X39" s="768"/>
      <c r="Y39" s="767"/>
      <c r="Z39" s="768"/>
      <c r="AA39" s="768"/>
      <c r="AB39" s="768"/>
      <c r="AC39" s="769"/>
      <c r="AD39" s="769"/>
      <c r="AE39" s="769"/>
      <c r="AF39" s="769"/>
      <c r="AG39" s="769"/>
      <c r="AH39" s="769"/>
      <c r="AI39" s="769"/>
      <c r="AJ39" s="769"/>
      <c r="AK39" s="770"/>
      <c r="AL39" s="770"/>
      <c r="AM39" s="769"/>
      <c r="AN39" s="766"/>
    </row>
    <row r="40" spans="3:41">
      <c r="C40" s="773"/>
      <c r="D40" s="773"/>
      <c r="E40" s="773"/>
      <c r="F40" s="773"/>
      <c r="L40" s="695"/>
      <c r="M40" s="695"/>
      <c r="N40" s="695"/>
      <c r="O40" s="695"/>
      <c r="P40" s="695"/>
      <c r="W40" s="766"/>
      <c r="X40" s="768"/>
      <c r="Y40" s="767"/>
      <c r="Z40" s="768"/>
      <c r="AA40" s="768"/>
      <c r="AB40" s="768"/>
      <c r="AC40" s="769"/>
      <c r="AD40" s="769"/>
      <c r="AE40" s="769"/>
      <c r="AF40" s="769"/>
      <c r="AG40" s="769"/>
      <c r="AH40" s="769"/>
      <c r="AI40" s="769"/>
      <c r="AJ40" s="769"/>
      <c r="AK40" s="770"/>
      <c r="AL40" s="770"/>
      <c r="AM40" s="769"/>
      <c r="AN40" s="766"/>
    </row>
    <row r="41" spans="3:41">
      <c r="C41" s="773"/>
      <c r="D41" s="773"/>
      <c r="E41" s="773"/>
      <c r="F41" s="773"/>
      <c r="L41" s="695"/>
      <c r="M41" s="695"/>
      <c r="N41" s="695"/>
      <c r="O41" s="695"/>
      <c r="P41" s="695"/>
      <c r="W41" s="766"/>
      <c r="X41" s="768"/>
      <c r="Y41" s="767"/>
      <c r="Z41" s="768"/>
      <c r="AA41" s="768"/>
      <c r="AB41" s="768"/>
      <c r="AC41" s="769"/>
      <c r="AD41" s="769"/>
      <c r="AE41" s="769"/>
      <c r="AF41" s="769"/>
      <c r="AG41" s="769"/>
      <c r="AH41" s="769"/>
      <c r="AI41" s="769"/>
      <c r="AJ41" s="769"/>
      <c r="AK41" s="770"/>
      <c r="AL41" s="770"/>
      <c r="AM41" s="769"/>
      <c r="AN41" s="766"/>
    </row>
    <row r="42" spans="3:41">
      <c r="W42" s="766"/>
      <c r="X42" s="768"/>
      <c r="Y42" s="767"/>
      <c r="Z42" s="768"/>
      <c r="AA42" s="768"/>
      <c r="AB42" s="768"/>
      <c r="AC42" s="769"/>
      <c r="AD42" s="769"/>
      <c r="AE42" s="769"/>
      <c r="AF42" s="769"/>
      <c r="AG42" s="769"/>
      <c r="AH42" s="769"/>
      <c r="AI42" s="769"/>
      <c r="AJ42" s="769"/>
      <c r="AK42" s="770"/>
      <c r="AL42" s="770"/>
      <c r="AM42" s="769"/>
      <c r="AN42" s="766"/>
    </row>
    <row r="43" spans="3:41">
      <c r="W43" s="766"/>
      <c r="X43" s="766"/>
      <c r="Y43" s="774"/>
      <c r="Z43" s="766"/>
      <c r="AA43" s="766"/>
      <c r="AB43" s="766"/>
      <c r="AC43" s="769"/>
      <c r="AD43" s="769"/>
      <c r="AE43" s="769"/>
      <c r="AF43" s="769"/>
      <c r="AG43" s="769"/>
      <c r="AH43" s="769"/>
      <c r="AI43" s="769"/>
      <c r="AJ43" s="769"/>
      <c r="AK43" s="770"/>
      <c r="AL43" s="770"/>
      <c r="AM43" s="769"/>
      <c r="AN43" s="766"/>
    </row>
    <row r="44" spans="3:41">
      <c r="W44" s="766"/>
      <c r="X44" s="766"/>
      <c r="Y44" s="774"/>
      <c r="Z44" s="766"/>
      <c r="AA44" s="766"/>
      <c r="AB44" s="766"/>
      <c r="AC44" s="769"/>
      <c r="AD44" s="769"/>
      <c r="AE44" s="769"/>
      <c r="AF44" s="769"/>
      <c r="AG44" s="769"/>
      <c r="AH44" s="769"/>
      <c r="AI44" s="769"/>
      <c r="AJ44" s="769"/>
      <c r="AK44" s="770"/>
      <c r="AL44" s="770"/>
      <c r="AM44" s="769"/>
      <c r="AN44" s="766"/>
    </row>
    <row r="45" spans="3:41">
      <c r="X45" s="766"/>
      <c r="Z45" s="698"/>
      <c r="AA45" s="698"/>
      <c r="AB45" s="698"/>
      <c r="AC45" s="698"/>
      <c r="AD45" s="698"/>
      <c r="AE45" s="698"/>
      <c r="AF45" s="698"/>
      <c r="AG45" s="698"/>
      <c r="AH45" s="698"/>
      <c r="AI45" s="698"/>
      <c r="AJ45" s="698"/>
      <c r="AK45" s="698"/>
      <c r="AL45" s="698"/>
      <c r="AM45" s="698"/>
      <c r="AN45" s="698"/>
    </row>
    <row r="46" spans="3:41">
      <c r="X46" s="698"/>
    </row>
  </sheetData>
  <mergeCells count="9">
    <mergeCell ref="Q1:AO1"/>
    <mergeCell ref="T5:W5"/>
    <mergeCell ref="Q35:S35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O141"/>
  <sheetViews>
    <sheetView showZeros="0" view="pageBreakPreview" topLeftCell="N1" zoomScale="85" zoomScaleNormal="55" zoomScaleSheetLayoutView="85" workbookViewId="0">
      <pane ySplit="4" topLeftCell="A5" activePane="bottomLeft" state="frozen"/>
      <selection activeCell="V16" sqref="V16"/>
      <selection pane="bottomLeft" activeCell="AO52" sqref="AO52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8.75" style="698" bestFit="1" customWidth="1"/>
    <col min="261" max="261" width="7.875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8.75" style="698" bestFit="1" customWidth="1"/>
    <col min="517" max="517" width="7.875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8.75" style="698" bestFit="1" customWidth="1"/>
    <col min="773" max="773" width="7.875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8.75" style="698" bestFit="1" customWidth="1"/>
    <col min="1029" max="1029" width="7.875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8.75" style="698" bestFit="1" customWidth="1"/>
    <col min="1285" max="1285" width="7.875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8.75" style="698" bestFit="1" customWidth="1"/>
    <col min="1541" max="1541" width="7.875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8.75" style="698" bestFit="1" customWidth="1"/>
    <col min="1797" max="1797" width="7.875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8.75" style="698" bestFit="1" customWidth="1"/>
    <col min="2053" max="2053" width="7.875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8.75" style="698" bestFit="1" customWidth="1"/>
    <col min="2309" max="2309" width="7.875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8.75" style="698" bestFit="1" customWidth="1"/>
    <col min="2565" max="2565" width="7.875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8.75" style="698" bestFit="1" customWidth="1"/>
    <col min="2821" max="2821" width="7.875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8.75" style="698" bestFit="1" customWidth="1"/>
    <col min="3077" max="3077" width="7.875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8.75" style="698" bestFit="1" customWidth="1"/>
    <col min="3333" max="3333" width="7.875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8.75" style="698" bestFit="1" customWidth="1"/>
    <col min="3589" max="3589" width="7.875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8.75" style="698" bestFit="1" customWidth="1"/>
    <col min="3845" max="3845" width="7.875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8.75" style="698" bestFit="1" customWidth="1"/>
    <col min="4101" max="4101" width="7.875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8.75" style="698" bestFit="1" customWidth="1"/>
    <col min="4357" max="4357" width="7.875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8.75" style="698" bestFit="1" customWidth="1"/>
    <col min="4613" max="4613" width="7.875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8.75" style="698" bestFit="1" customWidth="1"/>
    <col min="4869" max="4869" width="7.875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8.75" style="698" bestFit="1" customWidth="1"/>
    <col min="5125" max="5125" width="7.875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8.75" style="698" bestFit="1" customWidth="1"/>
    <col min="5381" max="5381" width="7.875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8.75" style="698" bestFit="1" customWidth="1"/>
    <col min="5637" max="5637" width="7.875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8.75" style="698" bestFit="1" customWidth="1"/>
    <col min="5893" max="5893" width="7.875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8.75" style="698" bestFit="1" customWidth="1"/>
    <col min="6149" max="6149" width="7.875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8.75" style="698" bestFit="1" customWidth="1"/>
    <col min="6405" max="6405" width="7.875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8.75" style="698" bestFit="1" customWidth="1"/>
    <col min="6661" max="6661" width="7.875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8.75" style="698" bestFit="1" customWidth="1"/>
    <col min="6917" max="6917" width="7.875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8.75" style="698" bestFit="1" customWidth="1"/>
    <col min="7173" max="7173" width="7.875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8.75" style="698" bestFit="1" customWidth="1"/>
    <col min="7429" max="7429" width="7.875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8.75" style="698" bestFit="1" customWidth="1"/>
    <col min="7685" max="7685" width="7.875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8.75" style="698" bestFit="1" customWidth="1"/>
    <col min="7941" max="7941" width="7.875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8.75" style="698" bestFit="1" customWidth="1"/>
    <col min="8197" max="8197" width="7.875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8.75" style="698" bestFit="1" customWidth="1"/>
    <col min="8453" max="8453" width="7.875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8.75" style="698" bestFit="1" customWidth="1"/>
    <col min="8709" max="8709" width="7.875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8.75" style="698" bestFit="1" customWidth="1"/>
    <col min="8965" max="8965" width="7.875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8.75" style="698" bestFit="1" customWidth="1"/>
    <col min="9221" max="9221" width="7.875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8.75" style="698" bestFit="1" customWidth="1"/>
    <col min="9477" max="9477" width="7.875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8.75" style="698" bestFit="1" customWidth="1"/>
    <col min="9733" max="9733" width="7.875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8.75" style="698" bestFit="1" customWidth="1"/>
    <col min="9989" max="9989" width="7.875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8.75" style="698" bestFit="1" customWidth="1"/>
    <col min="10245" max="10245" width="7.875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8.75" style="698" bestFit="1" customWidth="1"/>
    <col min="10501" max="10501" width="7.875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8.75" style="698" bestFit="1" customWidth="1"/>
    <col min="10757" max="10757" width="7.875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8.75" style="698" bestFit="1" customWidth="1"/>
    <col min="11013" max="11013" width="7.875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8.75" style="698" bestFit="1" customWidth="1"/>
    <col min="11269" max="11269" width="7.875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8.75" style="698" bestFit="1" customWidth="1"/>
    <col min="11525" max="11525" width="7.875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8.75" style="698" bestFit="1" customWidth="1"/>
    <col min="11781" max="11781" width="7.875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8.75" style="698" bestFit="1" customWidth="1"/>
    <col min="12037" max="12037" width="7.875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8.75" style="698" bestFit="1" customWidth="1"/>
    <col min="12293" max="12293" width="7.875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8.75" style="698" bestFit="1" customWidth="1"/>
    <col min="12549" max="12549" width="7.875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8.75" style="698" bestFit="1" customWidth="1"/>
    <col min="12805" max="12805" width="7.875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8.75" style="698" bestFit="1" customWidth="1"/>
    <col min="13061" max="13061" width="7.875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8.75" style="698" bestFit="1" customWidth="1"/>
    <col min="13317" max="13317" width="7.875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8.75" style="698" bestFit="1" customWidth="1"/>
    <col min="13573" max="13573" width="7.875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8.75" style="698" bestFit="1" customWidth="1"/>
    <col min="13829" max="13829" width="7.875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8.75" style="698" bestFit="1" customWidth="1"/>
    <col min="14085" max="14085" width="7.875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8.75" style="698" bestFit="1" customWidth="1"/>
    <col min="14341" max="14341" width="7.875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8.75" style="698" bestFit="1" customWidth="1"/>
    <col min="14597" max="14597" width="7.875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8.75" style="698" bestFit="1" customWidth="1"/>
    <col min="14853" max="14853" width="7.875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8.75" style="698" bestFit="1" customWidth="1"/>
    <col min="15109" max="15109" width="7.875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8.75" style="698" bestFit="1" customWidth="1"/>
    <col min="15365" max="15365" width="7.875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8.75" style="698" bestFit="1" customWidth="1"/>
    <col min="15621" max="15621" width="7.875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8.75" style="698" bestFit="1" customWidth="1"/>
    <col min="15877" max="15877" width="7.875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8.75" style="698" bestFit="1" customWidth="1"/>
    <col min="16133" max="16133" width="7.875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5" t="s">
        <v>3496</v>
      </c>
      <c r="R1" s="1055"/>
      <c r="S1" s="1055"/>
      <c r="T1" s="1055"/>
      <c r="U1" s="1055"/>
      <c r="V1" s="1055"/>
      <c r="W1" s="1055"/>
      <c r="X1" s="1055"/>
      <c r="Y1" s="1055"/>
      <c r="Z1" s="1055"/>
      <c r="AA1" s="1055"/>
      <c r="AB1" s="1055"/>
      <c r="AC1" s="1055"/>
      <c r="AD1" s="1055"/>
      <c r="AE1" s="1055"/>
      <c r="AF1" s="1055"/>
      <c r="AG1" s="1055"/>
      <c r="AH1" s="1055"/>
      <c r="AI1" s="1055"/>
      <c r="AJ1" s="1055"/>
      <c r="AK1" s="1055"/>
      <c r="AL1" s="1055"/>
      <c r="AM1" s="1055"/>
      <c r="AN1" s="1055"/>
      <c r="AO1" s="1055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1" t="s">
        <v>3689</v>
      </c>
      <c r="R2" s="1061"/>
      <c r="S2" s="1061"/>
      <c r="T2" s="1061"/>
      <c r="U2" s="1061"/>
      <c r="V2" s="1061"/>
      <c r="W2" s="1061"/>
      <c r="X2" s="1061"/>
      <c r="Y2" s="1061"/>
      <c r="Z2" s="1061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2" t="s">
        <v>3498</v>
      </c>
      <c r="R3" s="1063"/>
      <c r="S3" s="1064"/>
      <c r="T3" s="1068" t="s">
        <v>3499</v>
      </c>
      <c r="U3" s="1068" t="s">
        <v>3500</v>
      </c>
      <c r="V3" s="1070" t="s">
        <v>3690</v>
      </c>
      <c r="W3" s="1071"/>
      <c r="X3" s="1072"/>
      <c r="Y3" s="1072"/>
      <c r="Z3" s="1072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3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5"/>
      <c r="R4" s="1066"/>
      <c r="S4" s="1067"/>
      <c r="T4" s="1069"/>
      <c r="U4" s="1069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3724</v>
      </c>
      <c r="M5" s="780" t="s">
        <v>3725</v>
      </c>
      <c r="N5" s="780" t="s">
        <v>3726</v>
      </c>
      <c r="O5" s="779" t="s">
        <v>3727</v>
      </c>
      <c r="P5" s="781" t="s">
        <v>3728</v>
      </c>
      <c r="Q5" s="725"/>
      <c r="R5" s="726"/>
      <c r="S5" s="727"/>
      <c r="T5" s="720" t="s">
        <v>3729</v>
      </c>
      <c r="U5" s="782"/>
      <c r="V5" s="783"/>
      <c r="W5" s="784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30"/>
    </row>
    <row r="6" spans="1:41" ht="20.100000000000001" customHeight="1">
      <c r="A6" s="785">
        <f t="shared" ref="A6:A52" si="0">B6*M6</f>
        <v>182.93146549412731</v>
      </c>
      <c r="B6" s="786">
        <f t="shared" ref="B6:B52" si="1">INT(E6/100)+1</f>
        <v>2</v>
      </c>
      <c r="C6" s="787">
        <v>22545</v>
      </c>
      <c r="D6" s="787">
        <v>22700</v>
      </c>
      <c r="E6" s="785">
        <f t="shared" ref="E6:E52" si="2">D6-C6</f>
        <v>155</v>
      </c>
      <c r="F6" s="787">
        <v>1528.3728076830307</v>
      </c>
      <c r="G6" s="787">
        <v>10</v>
      </c>
      <c r="H6" s="787">
        <v>10.849007475807642</v>
      </c>
      <c r="I6" s="787">
        <v>67.659162800203489</v>
      </c>
      <c r="J6" s="787">
        <v>10</v>
      </c>
      <c r="K6" s="787">
        <v>7.457460372850873</v>
      </c>
      <c r="L6" s="787">
        <v>186.69338535245481</v>
      </c>
      <c r="M6" s="788">
        <f t="shared" ref="M6:M52" si="3">IF(J6&gt;0,F6/E6*(1+1.5*1.5)^0.5+I6/G6*(1+1.75*1.75)^0.5+L6/J6*(1+2*2)^0.5,IF(G6&gt;0,F6/E6*(1+1.5*1.5)^0.5+I6/G6*(1+1.75*1.75)^0.5,F6/E6*(1+1.5*1.5)^0.5))+H6+K6</f>
        <v>91.465732747063655</v>
      </c>
      <c r="N6" s="789">
        <f t="shared" ref="N6:N52" si="4">(F6*(1+1.5*1.5)^0.5+I6*(1+1.75*1.75)^0.5+L6*(1+2*2)^0.5)</f>
        <v>3309.1437660430011</v>
      </c>
      <c r="O6" s="787" t="s">
        <v>3503</v>
      </c>
      <c r="P6" s="790">
        <v>1</v>
      </c>
      <c r="Q6" s="735">
        <f t="shared" ref="Q6:Q52" si="5">C6</f>
        <v>22545</v>
      </c>
      <c r="R6" s="791" t="s">
        <v>3712</v>
      </c>
      <c r="S6" s="737">
        <f t="shared" ref="S6:S52" si="6">D6</f>
        <v>22700</v>
      </c>
      <c r="T6" s="792"/>
      <c r="U6" s="793"/>
      <c r="V6" s="738" t="str">
        <f t="shared" ref="V6:V52" si="7">IF($O6="左",E6,IF($O6="右",""))</f>
        <v/>
      </c>
      <c r="W6" s="738">
        <f t="shared" ref="W6:W52" si="8">IF($O6="右",E6,IF($O6="左",""))</f>
        <v>155</v>
      </c>
      <c r="X6" s="794"/>
      <c r="Y6" s="795">
        <f t="shared" ref="Y6:Y52" si="9">IF(P6=1,0.156*E6+(0.225+0.25+0.225)*G6+(0.25+0.225+0.225)*J6+0.205*A6+0.0651*N6+(0.599*(E6-G6)+0.623*(G6-J6)+0.648*J6)*1.2,IF(P6=2,0.156*E6+(0.225+0.25+0.199)*G6+(0.25+0.225+0.199)*J6+0.209*A6+(0.06+0.0047)*N6+(0.599*(E6-G6)+0.623*(G6-J6)+0.648*J6)*1.2,""))</f>
        <v>403.10820959569548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60.568527565170577</v>
      </c>
      <c r="B7" s="786">
        <f t="shared" si="1"/>
        <v>2</v>
      </c>
      <c r="C7" s="787">
        <v>23350</v>
      </c>
      <c r="D7" s="787">
        <v>23470</v>
      </c>
      <c r="E7" s="785">
        <f t="shared" si="2"/>
        <v>120</v>
      </c>
      <c r="F7" s="787">
        <v>959.88053922502218</v>
      </c>
      <c r="G7" s="787">
        <v>120</v>
      </c>
      <c r="H7" s="787">
        <v>2.0416666666666665</v>
      </c>
      <c r="I7" s="787">
        <v>822.92700354927581</v>
      </c>
      <c r="J7" s="787"/>
      <c r="K7" s="787">
        <v>0</v>
      </c>
      <c r="L7" s="787">
        <v>0</v>
      </c>
      <c r="M7" s="788">
        <f t="shared" si="3"/>
        <v>30.284263782585288</v>
      </c>
      <c r="N7" s="789">
        <f t="shared" si="4"/>
        <v>3389.1116539102341</v>
      </c>
      <c r="O7" s="787" t="s">
        <v>3503</v>
      </c>
      <c r="P7" s="790">
        <v>1</v>
      </c>
      <c r="Q7" s="735">
        <f t="shared" si="5"/>
        <v>23350</v>
      </c>
      <c r="R7" s="791" t="s">
        <v>3712</v>
      </c>
      <c r="S7" s="737">
        <f t="shared" si="6"/>
        <v>23470</v>
      </c>
      <c r="T7" s="792"/>
      <c r="U7" s="793"/>
      <c r="V7" s="738" t="str">
        <f t="shared" si="7"/>
        <v/>
      </c>
      <c r="W7" s="738">
        <f t="shared" si="8"/>
        <v>120</v>
      </c>
      <c r="X7" s="794"/>
      <c r="Y7" s="795">
        <f t="shared" si="9"/>
        <v>425.47971682041623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10.817685692634138</v>
      </c>
      <c r="B8" s="786">
        <f t="shared" si="1"/>
        <v>1</v>
      </c>
      <c r="C8" s="787">
        <v>25392.5</v>
      </c>
      <c r="D8" s="787">
        <v>25474</v>
      </c>
      <c r="E8" s="785">
        <f t="shared" si="2"/>
        <v>81.5</v>
      </c>
      <c r="F8" s="787">
        <v>489.04664867717133</v>
      </c>
      <c r="G8" s="787"/>
      <c r="H8" s="787">
        <v>0</v>
      </c>
      <c r="I8" s="787">
        <v>0</v>
      </c>
      <c r="J8" s="787"/>
      <c r="K8" s="787">
        <v>0</v>
      </c>
      <c r="L8" s="787">
        <v>0</v>
      </c>
      <c r="M8" s="788">
        <f t="shared" si="3"/>
        <v>10.817685692634138</v>
      </c>
      <c r="N8" s="789">
        <f t="shared" si="4"/>
        <v>881.64138394968222</v>
      </c>
      <c r="O8" s="787" t="s">
        <v>3503</v>
      </c>
      <c r="P8" s="790">
        <v>1</v>
      </c>
      <c r="Q8" s="735">
        <f t="shared" si="5"/>
        <v>25392.5</v>
      </c>
      <c r="R8" s="791" t="s">
        <v>3712</v>
      </c>
      <c r="S8" s="737">
        <f t="shared" si="6"/>
        <v>25474</v>
      </c>
      <c r="T8" s="792"/>
      <c r="U8" s="793"/>
      <c r="V8" s="738" t="str">
        <f t="shared" si="7"/>
        <v/>
      </c>
      <c r="W8" s="738">
        <f t="shared" si="8"/>
        <v>81.5</v>
      </c>
      <c r="X8" s="794"/>
      <c r="Y8" s="795">
        <f t="shared" si="9"/>
        <v>130.90867966211431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37.66340758733088</v>
      </c>
      <c r="B9" s="786">
        <f t="shared" si="1"/>
        <v>2</v>
      </c>
      <c r="C9" s="787">
        <v>25511.5</v>
      </c>
      <c r="D9" s="787">
        <v>25656</v>
      </c>
      <c r="E9" s="785">
        <f t="shared" si="2"/>
        <v>144.5</v>
      </c>
      <c r="F9" s="787">
        <v>952.21060235156119</v>
      </c>
      <c r="G9" s="787">
        <v>18</v>
      </c>
      <c r="H9" s="787">
        <v>2.2509665092717719</v>
      </c>
      <c r="I9" s="787">
        <v>41.982282317928906</v>
      </c>
      <c r="J9" s="787"/>
      <c r="K9" s="787">
        <v>0</v>
      </c>
      <c r="L9" s="787">
        <v>0</v>
      </c>
      <c r="M9" s="788">
        <f t="shared" si="3"/>
        <v>18.83170379366544</v>
      </c>
      <c r="N9" s="789">
        <f t="shared" si="4"/>
        <v>1801.2400711367472</v>
      </c>
      <c r="O9" s="787" t="s">
        <v>3503</v>
      </c>
      <c r="P9" s="790">
        <v>1</v>
      </c>
      <c r="Q9" s="735">
        <f t="shared" si="5"/>
        <v>25511.5</v>
      </c>
      <c r="R9" s="791" t="s">
        <v>3712</v>
      </c>
      <c r="S9" s="737">
        <f t="shared" si="6"/>
        <v>25656</v>
      </c>
      <c r="T9" s="792"/>
      <c r="U9" s="793"/>
      <c r="V9" s="738" t="str">
        <f t="shared" si="7"/>
        <v/>
      </c>
      <c r="W9" s="738">
        <f t="shared" si="8"/>
        <v>144.5</v>
      </c>
      <c r="X9" s="794"/>
      <c r="Y9" s="795">
        <f t="shared" si="9"/>
        <v>264.50872718640505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13.282421662681898</v>
      </c>
      <c r="B10" s="786">
        <f t="shared" si="1"/>
        <v>1</v>
      </c>
      <c r="C10" s="787">
        <v>25744.25</v>
      </c>
      <c r="D10" s="787">
        <v>25803.5</v>
      </c>
      <c r="E10" s="785">
        <f t="shared" si="2"/>
        <v>59.25</v>
      </c>
      <c r="F10" s="787">
        <v>436.53989273117605</v>
      </c>
      <c r="G10" s="787"/>
      <c r="H10" s="787">
        <v>0</v>
      </c>
      <c r="I10" s="787">
        <v>0</v>
      </c>
      <c r="J10" s="787"/>
      <c r="K10" s="787">
        <v>0</v>
      </c>
      <c r="L10" s="787">
        <v>0</v>
      </c>
      <c r="M10" s="788">
        <f t="shared" si="3"/>
        <v>13.282421662681898</v>
      </c>
      <c r="N10" s="789">
        <f t="shared" si="4"/>
        <v>786.98348351390246</v>
      </c>
      <c r="O10" s="787" t="s">
        <v>3503</v>
      </c>
      <c r="P10" s="790">
        <v>1</v>
      </c>
      <c r="Q10" s="735">
        <f t="shared" si="5"/>
        <v>25744.25</v>
      </c>
      <c r="R10" s="791" t="s">
        <v>3712</v>
      </c>
      <c r="S10" s="737">
        <f t="shared" si="6"/>
        <v>25803.5</v>
      </c>
      <c r="T10" s="792"/>
      <c r="U10" s="793"/>
      <c r="V10" s="738" t="str">
        <f t="shared" si="7"/>
        <v/>
      </c>
      <c r="W10" s="738">
        <f t="shared" si="8"/>
        <v>59.25</v>
      </c>
      <c r="X10" s="794"/>
      <c r="Y10" s="795">
        <f t="shared" si="9"/>
        <v>105.78742121760484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67.256222422250602</v>
      </c>
      <c r="B11" s="786">
        <f t="shared" si="1"/>
        <v>2</v>
      </c>
      <c r="C11" s="787">
        <v>26405</v>
      </c>
      <c r="D11" s="787">
        <v>26530</v>
      </c>
      <c r="E11" s="785">
        <f t="shared" si="2"/>
        <v>125</v>
      </c>
      <c r="F11" s="787">
        <v>953.18837209061314</v>
      </c>
      <c r="G11" s="787">
        <v>70</v>
      </c>
      <c r="H11" s="787">
        <v>6.1335009022117815</v>
      </c>
      <c r="I11" s="787">
        <v>477.44801888398263</v>
      </c>
      <c r="J11" s="787"/>
      <c r="K11" s="787">
        <v>0</v>
      </c>
      <c r="L11" s="787">
        <v>0</v>
      </c>
      <c r="M11" s="788">
        <f t="shared" si="3"/>
        <v>33.628111211125301</v>
      </c>
      <c r="N11" s="789">
        <f t="shared" si="4"/>
        <v>2680.7120227886721</v>
      </c>
      <c r="O11" s="787" t="s">
        <v>3503</v>
      </c>
      <c r="P11" s="790">
        <v>1</v>
      </c>
      <c r="Q11" s="735">
        <f t="shared" si="5"/>
        <v>26405</v>
      </c>
      <c r="R11" s="791" t="s">
        <v>3712</v>
      </c>
      <c r="S11" s="737">
        <f t="shared" si="6"/>
        <v>26530</v>
      </c>
      <c r="T11" s="792"/>
      <c r="U11" s="793"/>
      <c r="V11" s="738" t="str">
        <f t="shared" si="7"/>
        <v/>
      </c>
      <c r="W11" s="738">
        <f t="shared" si="8"/>
        <v>125</v>
      </c>
      <c r="X11" s="794"/>
      <c r="Y11" s="795">
        <f t="shared" si="9"/>
        <v>348.66787828010393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180.92501369917784</v>
      </c>
      <c r="B12" s="786">
        <f t="shared" si="1"/>
        <v>4</v>
      </c>
      <c r="C12" s="787">
        <v>27911.400390625</v>
      </c>
      <c r="D12" s="787">
        <v>28310.5</v>
      </c>
      <c r="E12" s="785">
        <f t="shared" si="2"/>
        <v>399.099609375</v>
      </c>
      <c r="F12" s="787">
        <v>2986.9211693581074</v>
      </c>
      <c r="G12" s="787">
        <v>296</v>
      </c>
      <c r="H12" s="787">
        <v>1.5788404209581022</v>
      </c>
      <c r="I12" s="787">
        <v>1340.4364712084605</v>
      </c>
      <c r="J12" s="787">
        <v>163</v>
      </c>
      <c r="K12" s="787">
        <v>6.3799628542195563</v>
      </c>
      <c r="L12" s="787">
        <v>1068.122045863324</v>
      </c>
      <c r="M12" s="788">
        <f t="shared" si="3"/>
        <v>45.23125342479446</v>
      </c>
      <c r="N12" s="789">
        <f t="shared" si="4"/>
        <v>10474.878300286891</v>
      </c>
      <c r="O12" s="787" t="s">
        <v>3503</v>
      </c>
      <c r="P12" s="790">
        <v>1</v>
      </c>
      <c r="Q12" s="735">
        <f t="shared" si="5"/>
        <v>27911.400390625</v>
      </c>
      <c r="R12" s="791" t="s">
        <v>3712</v>
      </c>
      <c r="S12" s="737">
        <f t="shared" si="6"/>
        <v>28310.5</v>
      </c>
      <c r="T12" s="792"/>
      <c r="U12" s="793"/>
      <c r="V12" s="738" t="str">
        <f t="shared" si="7"/>
        <v/>
      </c>
      <c r="W12" s="738">
        <f t="shared" si="8"/>
        <v>399.099609375</v>
      </c>
      <c r="X12" s="794"/>
      <c r="Y12" s="795">
        <f t="shared" si="9"/>
        <v>1402.851343438258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7.7104175258469541</v>
      </c>
      <c r="B13" s="786">
        <f t="shared" si="1"/>
        <v>1</v>
      </c>
      <c r="C13" s="787">
        <v>29210</v>
      </c>
      <c r="D13" s="787">
        <v>29230.5</v>
      </c>
      <c r="E13" s="785">
        <f t="shared" si="2"/>
        <v>20.5</v>
      </c>
      <c r="F13" s="787">
        <v>87.677887348597892</v>
      </c>
      <c r="G13" s="787"/>
      <c r="H13" s="787">
        <v>0</v>
      </c>
      <c r="I13" s="787">
        <v>0</v>
      </c>
      <c r="J13" s="787"/>
      <c r="K13" s="787">
        <v>0</v>
      </c>
      <c r="L13" s="787">
        <v>0</v>
      </c>
      <c r="M13" s="788">
        <f t="shared" si="3"/>
        <v>7.7104175258469541</v>
      </c>
      <c r="N13" s="789">
        <f t="shared" si="4"/>
        <v>158.06355927986255</v>
      </c>
      <c r="O13" s="787" t="s">
        <v>3503</v>
      </c>
      <c r="P13" s="790">
        <v>1</v>
      </c>
      <c r="Q13" s="735">
        <f t="shared" si="5"/>
        <v>29210</v>
      </c>
      <c r="R13" s="791" t="s">
        <v>3712</v>
      </c>
      <c r="S13" s="737">
        <f t="shared" si="6"/>
        <v>29230.5</v>
      </c>
      <c r="T13" s="792"/>
      <c r="U13" s="793"/>
      <c r="V13" s="738" t="str">
        <f t="shared" si="7"/>
        <v/>
      </c>
      <c r="W13" s="738">
        <f t="shared" si="8"/>
        <v>20.5</v>
      </c>
      <c r="X13" s="794"/>
      <c r="Y13" s="795">
        <f t="shared" si="9"/>
        <v>29.803973301917679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59.993123692813278</v>
      </c>
      <c r="B14" s="786">
        <f t="shared" si="1"/>
        <v>2</v>
      </c>
      <c r="C14" s="787">
        <v>29372</v>
      </c>
      <c r="D14" s="787">
        <v>29502</v>
      </c>
      <c r="E14" s="785">
        <f t="shared" si="2"/>
        <v>130</v>
      </c>
      <c r="F14" s="787">
        <v>970.37579769104991</v>
      </c>
      <c r="G14" s="787">
        <v>75</v>
      </c>
      <c r="H14" s="787">
        <v>5.1199156105880474</v>
      </c>
      <c r="I14" s="787">
        <v>424.9413299931777</v>
      </c>
      <c r="J14" s="787"/>
      <c r="K14" s="787">
        <v>0</v>
      </c>
      <c r="L14" s="787">
        <v>0</v>
      </c>
      <c r="M14" s="788">
        <f t="shared" si="3"/>
        <v>29.996561846406639</v>
      </c>
      <c r="N14" s="789">
        <f t="shared" si="4"/>
        <v>2605.8664800996221</v>
      </c>
      <c r="O14" s="787" t="s">
        <v>3503</v>
      </c>
      <c r="P14" s="790">
        <v>1</v>
      </c>
      <c r="Q14" s="735">
        <f t="shared" si="5"/>
        <v>29372</v>
      </c>
      <c r="R14" s="791" t="s">
        <v>3712</v>
      </c>
      <c r="S14" s="737">
        <f t="shared" si="6"/>
        <v>29502</v>
      </c>
      <c r="T14" s="792"/>
      <c r="U14" s="793"/>
      <c r="V14" s="738" t="str">
        <f t="shared" si="7"/>
        <v/>
      </c>
      <c r="W14" s="738">
        <f t="shared" si="8"/>
        <v>130</v>
      </c>
      <c r="X14" s="794"/>
      <c r="Y14" s="795">
        <f t="shared" si="9"/>
        <v>350.32449821151215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65.624532758877621</v>
      </c>
      <c r="B15" s="786">
        <f t="shared" si="1"/>
        <v>2</v>
      </c>
      <c r="C15" s="787">
        <v>31546.5</v>
      </c>
      <c r="D15" s="787">
        <v>31670</v>
      </c>
      <c r="E15" s="785">
        <f t="shared" si="2"/>
        <v>123.5</v>
      </c>
      <c r="F15" s="787">
        <v>894.77831763600159</v>
      </c>
      <c r="G15" s="787">
        <v>73.5</v>
      </c>
      <c r="H15" s="787">
        <v>5.0687311350764208</v>
      </c>
      <c r="I15" s="787">
        <v>535.40136813030063</v>
      </c>
      <c r="J15" s="787"/>
      <c r="K15" s="787">
        <v>0</v>
      </c>
      <c r="L15" s="787">
        <v>0</v>
      </c>
      <c r="M15" s="788">
        <f t="shared" si="3"/>
        <v>32.81226637943881</v>
      </c>
      <c r="N15" s="789">
        <f t="shared" si="4"/>
        <v>2692.2205093695438</v>
      </c>
      <c r="O15" s="787" t="s">
        <v>3503</v>
      </c>
      <c r="P15" s="790">
        <v>1</v>
      </c>
      <c r="Q15" s="735">
        <f t="shared" si="5"/>
        <v>31546.5</v>
      </c>
      <c r="R15" s="791" t="s">
        <v>3712</v>
      </c>
      <c r="S15" s="737">
        <f t="shared" si="6"/>
        <v>31670</v>
      </c>
      <c r="T15" s="792"/>
      <c r="U15" s="793"/>
      <c r="V15" s="738" t="str">
        <f t="shared" si="7"/>
        <v/>
      </c>
      <c r="W15" s="738">
        <f t="shared" si="8"/>
        <v>123.5</v>
      </c>
      <c r="X15" s="794"/>
      <c r="Y15" s="795">
        <f t="shared" si="9"/>
        <v>350.3211843755272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18.054798552840023</v>
      </c>
      <c r="B16" s="786">
        <f t="shared" si="1"/>
        <v>2</v>
      </c>
      <c r="C16" s="787">
        <v>31690</v>
      </c>
      <c r="D16" s="787">
        <v>31826</v>
      </c>
      <c r="E16" s="785">
        <f t="shared" si="2"/>
        <v>136</v>
      </c>
      <c r="F16" s="787">
        <v>681.02002040457944</v>
      </c>
      <c r="G16" s="787"/>
      <c r="H16" s="787">
        <v>0</v>
      </c>
      <c r="I16" s="787">
        <v>0</v>
      </c>
      <c r="J16" s="787"/>
      <c r="K16" s="787">
        <v>0</v>
      </c>
      <c r="L16" s="787">
        <v>0</v>
      </c>
      <c r="M16" s="788">
        <f t="shared" si="3"/>
        <v>9.0273992764200113</v>
      </c>
      <c r="N16" s="789">
        <f t="shared" si="4"/>
        <v>1227.7263015931217</v>
      </c>
      <c r="O16" s="787" t="s">
        <v>3503</v>
      </c>
      <c r="P16" s="790">
        <v>1</v>
      </c>
      <c r="Q16" s="735">
        <f t="shared" si="5"/>
        <v>31690</v>
      </c>
      <c r="R16" s="791" t="s">
        <v>3712</v>
      </c>
      <c r="S16" s="737">
        <f t="shared" si="6"/>
        <v>31826</v>
      </c>
      <c r="T16" s="792"/>
      <c r="U16" s="793"/>
      <c r="V16" s="738" t="str">
        <f t="shared" si="7"/>
        <v/>
      </c>
      <c r="W16" s="738">
        <f t="shared" si="8"/>
        <v>136</v>
      </c>
      <c r="X16" s="794"/>
      <c r="Y16" s="795">
        <f t="shared" si="9"/>
        <v>202.59901593704444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223.30111172447235</v>
      </c>
      <c r="B17" s="786">
        <f t="shared" si="1"/>
        <v>5</v>
      </c>
      <c r="C17" s="787">
        <v>33415.5</v>
      </c>
      <c r="D17" s="787">
        <v>33862.5</v>
      </c>
      <c r="E17" s="785">
        <f t="shared" si="2"/>
        <v>447</v>
      </c>
      <c r="F17" s="787">
        <v>3516.4613249137778</v>
      </c>
      <c r="G17" s="787">
        <v>370</v>
      </c>
      <c r="H17" s="787">
        <v>2.0709564404591903</v>
      </c>
      <c r="I17" s="787">
        <v>1525.0049795595548</v>
      </c>
      <c r="J17" s="787">
        <v>185</v>
      </c>
      <c r="K17" s="787">
        <v>7.4461520999227711</v>
      </c>
      <c r="L17" s="787">
        <v>1046.8903191881182</v>
      </c>
      <c r="M17" s="788">
        <f t="shared" si="3"/>
        <v>44.660222344894471</v>
      </c>
      <c r="N17" s="789">
        <f t="shared" si="4"/>
        <v>11754.054529434388</v>
      </c>
      <c r="O17" s="787" t="s">
        <v>3503</v>
      </c>
      <c r="P17" s="790">
        <v>1</v>
      </c>
      <c r="Q17" s="735">
        <f t="shared" si="5"/>
        <v>33415.5</v>
      </c>
      <c r="R17" s="791" t="s">
        <v>3712</v>
      </c>
      <c r="S17" s="737">
        <f t="shared" si="6"/>
        <v>33862.5</v>
      </c>
      <c r="T17" s="792"/>
      <c r="U17" s="793"/>
      <c r="V17" s="738" t="str">
        <f t="shared" si="7"/>
        <v/>
      </c>
      <c r="W17" s="738">
        <f t="shared" si="8"/>
        <v>447</v>
      </c>
      <c r="X17" s="794"/>
      <c r="Y17" s="795">
        <f t="shared" si="9"/>
        <v>1606.7072777696953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8.657249655021122</v>
      </c>
      <c r="B18" s="786">
        <f t="shared" si="1"/>
        <v>1</v>
      </c>
      <c r="C18" s="787">
        <v>35758</v>
      </c>
      <c r="D18" s="787">
        <v>35774.5</v>
      </c>
      <c r="E18" s="785">
        <f t="shared" si="2"/>
        <v>16.5</v>
      </c>
      <c r="F18" s="787">
        <v>79.235938359781727</v>
      </c>
      <c r="G18" s="787"/>
      <c r="H18" s="787">
        <v>0</v>
      </c>
      <c r="I18" s="787">
        <v>0</v>
      </c>
      <c r="J18" s="787"/>
      <c r="K18" s="787">
        <v>0</v>
      </c>
      <c r="L18" s="787">
        <v>0</v>
      </c>
      <c r="M18" s="788">
        <f t="shared" si="3"/>
        <v>8.657249655021122</v>
      </c>
      <c r="N18" s="789">
        <f t="shared" si="4"/>
        <v>142.84461930784852</v>
      </c>
      <c r="O18" s="787" t="s">
        <v>3503</v>
      </c>
      <c r="P18" s="790">
        <v>1</v>
      </c>
      <c r="Q18" s="735">
        <f t="shared" si="5"/>
        <v>35758</v>
      </c>
      <c r="R18" s="791" t="s">
        <v>3712</v>
      </c>
      <c r="S18" s="737">
        <f t="shared" si="6"/>
        <v>35774.5</v>
      </c>
      <c r="T18" s="792"/>
      <c r="U18" s="793"/>
      <c r="V18" s="738" t="str">
        <f t="shared" si="7"/>
        <v/>
      </c>
      <c r="W18" s="738">
        <f t="shared" si="8"/>
        <v>16.5</v>
      </c>
      <c r="X18" s="794"/>
      <c r="Y18" s="795">
        <f t="shared" si="9"/>
        <v>25.508120896220269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145.92344990268873</v>
      </c>
      <c r="B19" s="786">
        <f t="shared" si="1"/>
        <v>5</v>
      </c>
      <c r="C19" s="787">
        <v>35925.5</v>
      </c>
      <c r="D19" s="787">
        <v>36363.5</v>
      </c>
      <c r="E19" s="785">
        <f t="shared" si="2"/>
        <v>438</v>
      </c>
      <c r="F19" s="787">
        <v>3433.1196734913219</v>
      </c>
      <c r="G19" s="787">
        <v>339</v>
      </c>
      <c r="H19" s="787">
        <v>1.5942576225763951</v>
      </c>
      <c r="I19" s="787">
        <v>2263.8463951924514</v>
      </c>
      <c r="J19" s="787"/>
      <c r="K19" s="787">
        <v>0</v>
      </c>
      <c r="L19" s="787">
        <v>0</v>
      </c>
      <c r="M19" s="788">
        <f t="shared" si="3"/>
        <v>29.184689980537744</v>
      </c>
      <c r="N19" s="789">
        <f t="shared" si="4"/>
        <v>10752.072793938096</v>
      </c>
      <c r="O19" s="787" t="s">
        <v>3503</v>
      </c>
      <c r="P19" s="790">
        <v>1</v>
      </c>
      <c r="Q19" s="735">
        <f t="shared" ref="Q19:Q22" si="10">C19</f>
        <v>35925.5</v>
      </c>
      <c r="R19" s="791" t="s">
        <v>3712</v>
      </c>
      <c r="S19" s="737">
        <f t="shared" ref="S19:S22" si="11">D19</f>
        <v>36363.5</v>
      </c>
      <c r="T19" s="792"/>
      <c r="U19" s="793"/>
      <c r="V19" s="738" t="str">
        <f t="shared" ref="V19:V22" si="12">IF($O19="左",E19,IF($O19="右",""))</f>
        <v/>
      </c>
      <c r="W19" s="738">
        <f t="shared" ref="W19:W22" si="13">IF($O19="右",E19,IF($O19="左",""))</f>
        <v>438</v>
      </c>
      <c r="X19" s="794"/>
      <c r="Y19" s="795">
        <f t="shared" ref="Y19:Y22" si="14">IF(P19=1,0.156*E19+(0.225+0.25+0.225)*G19+(0.25+0.225+0.225)*J19+0.205*A19+0.0651*N19+(0.599*(E19-G19)+0.623*(G19-J19)+0.648*J19)*1.2,IF(P19=2,0.156*E19+(0.225+0.25+0.199)*G19+(0.25+0.225+0.199)*J19+0.209*A19+(0.06+0.0047)*N19+(0.599*(E19-G19)+0.623*(G19-J19)+0.648*J19)*1.2,""))</f>
        <v>1360.0998461154213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91.918726066386668</v>
      </c>
      <c r="B20" s="786">
        <f t="shared" si="1"/>
        <v>2</v>
      </c>
      <c r="C20" s="787">
        <v>36830.5</v>
      </c>
      <c r="D20" s="787">
        <v>36942</v>
      </c>
      <c r="E20" s="785">
        <f t="shared" si="2"/>
        <v>111.5</v>
      </c>
      <c r="F20" s="787">
        <v>855.38177247241481</v>
      </c>
      <c r="G20" s="787">
        <v>99</v>
      </c>
      <c r="H20" s="787">
        <v>1.4641107370516042</v>
      </c>
      <c r="I20" s="787">
        <v>395.51949834348846</v>
      </c>
      <c r="J20" s="787">
        <v>67</v>
      </c>
      <c r="K20" s="787">
        <v>8.8383700872430779</v>
      </c>
      <c r="L20" s="787">
        <v>412.72242997230501</v>
      </c>
      <c r="M20" s="788">
        <f t="shared" si="3"/>
        <v>45.959363033193334</v>
      </c>
      <c r="N20" s="789">
        <f t="shared" si="4"/>
        <v>3262.1318646609884</v>
      </c>
      <c r="O20" s="787" t="s">
        <v>3503</v>
      </c>
      <c r="P20" s="790">
        <v>1</v>
      </c>
      <c r="Q20" s="735">
        <f t="shared" si="10"/>
        <v>36830.5</v>
      </c>
      <c r="R20" s="791" t="s">
        <v>3712</v>
      </c>
      <c r="S20" s="737">
        <f t="shared" si="11"/>
        <v>36942</v>
      </c>
      <c r="T20" s="792"/>
      <c r="U20" s="793"/>
      <c r="V20" s="738" t="str">
        <f t="shared" si="12"/>
        <v/>
      </c>
      <c r="W20" s="738">
        <f t="shared" si="13"/>
        <v>111.5</v>
      </c>
      <c r="X20" s="794"/>
      <c r="Y20" s="795">
        <f t="shared" si="14"/>
        <v>449.80952323303967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5.4437704038263863</v>
      </c>
      <c r="B21" s="786">
        <f t="shared" si="1"/>
        <v>1</v>
      </c>
      <c r="C21" s="787">
        <v>36950.5</v>
      </c>
      <c r="D21" s="787">
        <v>36966.5</v>
      </c>
      <c r="E21" s="785">
        <f t="shared" si="2"/>
        <v>16</v>
      </c>
      <c r="F21" s="787">
        <v>48.314568179321462</v>
      </c>
      <c r="G21" s="787"/>
      <c r="H21" s="787">
        <v>0</v>
      </c>
      <c r="I21" s="787">
        <v>0</v>
      </c>
      <c r="J21" s="787"/>
      <c r="K21" s="787">
        <v>0</v>
      </c>
      <c r="L21" s="787">
        <v>0</v>
      </c>
      <c r="M21" s="788">
        <f t="shared" si="3"/>
        <v>5.4437704038263863</v>
      </c>
      <c r="N21" s="789">
        <f t="shared" si="4"/>
        <v>87.100326461222181</v>
      </c>
      <c r="O21" s="787" t="s">
        <v>3503</v>
      </c>
      <c r="P21" s="790">
        <v>1</v>
      </c>
      <c r="Q21" s="735">
        <f t="shared" si="10"/>
        <v>36950.5</v>
      </c>
      <c r="R21" s="791" t="s">
        <v>3712</v>
      </c>
      <c r="S21" s="737">
        <f t="shared" si="11"/>
        <v>36966.5</v>
      </c>
      <c r="T21" s="792"/>
      <c r="U21" s="793"/>
      <c r="V21" s="738" t="str">
        <f t="shared" si="12"/>
        <v/>
      </c>
      <c r="W21" s="738">
        <f t="shared" si="13"/>
        <v>16</v>
      </c>
      <c r="X21" s="794"/>
      <c r="Y21" s="795">
        <f t="shared" si="14"/>
        <v>20.783004185409972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87.515045365806756</v>
      </c>
      <c r="B22" s="786">
        <f t="shared" si="1"/>
        <v>2</v>
      </c>
      <c r="C22" s="787">
        <v>36988.5</v>
      </c>
      <c r="D22" s="787">
        <v>37148</v>
      </c>
      <c r="E22" s="785">
        <f t="shared" si="2"/>
        <v>159.5</v>
      </c>
      <c r="F22" s="787">
        <v>1224.816003493172</v>
      </c>
      <c r="G22" s="787">
        <v>128</v>
      </c>
      <c r="H22" s="787">
        <v>1.8087326668496324</v>
      </c>
      <c r="I22" s="787">
        <v>448.90777407980852</v>
      </c>
      <c r="J22" s="787">
        <v>61.69921875</v>
      </c>
      <c r="K22" s="787">
        <v>6.6574807063238861</v>
      </c>
      <c r="L22" s="787">
        <v>396.7517199970049</v>
      </c>
      <c r="M22" s="788">
        <f t="shared" si="3"/>
        <v>43.757522682903378</v>
      </c>
      <c r="N22" s="789">
        <f t="shared" si="4"/>
        <v>4000.0348128666196</v>
      </c>
      <c r="O22" s="787" t="s">
        <v>3503</v>
      </c>
      <c r="P22" s="790">
        <v>1</v>
      </c>
      <c r="Q22" s="735">
        <f t="shared" si="10"/>
        <v>36988.5</v>
      </c>
      <c r="R22" s="791" t="s">
        <v>3712</v>
      </c>
      <c r="S22" s="737">
        <f t="shared" si="11"/>
        <v>37148</v>
      </c>
      <c r="T22" s="792"/>
      <c r="U22" s="793"/>
      <c r="V22" s="738" t="str">
        <f t="shared" si="12"/>
        <v/>
      </c>
      <c r="W22" s="738">
        <f t="shared" si="13"/>
        <v>159.5</v>
      </c>
      <c r="X22" s="794"/>
      <c r="Y22" s="795">
        <f t="shared" si="14"/>
        <v>556.2002803051073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48.17547914107881</v>
      </c>
      <c r="B23" s="786">
        <f t="shared" si="1"/>
        <v>2</v>
      </c>
      <c r="C23" s="787">
        <v>37209</v>
      </c>
      <c r="D23" s="787">
        <v>37331</v>
      </c>
      <c r="E23" s="785">
        <f t="shared" si="2"/>
        <v>122</v>
      </c>
      <c r="F23" s="787">
        <v>883.36473772582497</v>
      </c>
      <c r="G23" s="787">
        <v>80</v>
      </c>
      <c r="H23" s="787">
        <v>1.685360269909858</v>
      </c>
      <c r="I23" s="787">
        <v>371.0734861108528</v>
      </c>
      <c r="J23" s="787"/>
      <c r="K23" s="787">
        <v>0</v>
      </c>
      <c r="L23" s="787">
        <v>0</v>
      </c>
      <c r="M23" s="788">
        <f t="shared" si="3"/>
        <v>24.087739570539405</v>
      </c>
      <c r="N23" s="789">
        <f t="shared" si="4"/>
        <v>2340.4309505499746</v>
      </c>
      <c r="O23" s="787" t="s">
        <v>3503</v>
      </c>
      <c r="P23" s="790">
        <v>1</v>
      </c>
      <c r="Q23" s="735">
        <f t="shared" si="5"/>
        <v>37209</v>
      </c>
      <c r="R23" s="791" t="s">
        <v>3712</v>
      </c>
      <c r="S23" s="737">
        <f t="shared" si="6"/>
        <v>37331</v>
      </c>
      <c r="T23" s="792"/>
      <c r="U23" s="793"/>
      <c r="V23" s="738" t="str">
        <f t="shared" si="7"/>
        <v/>
      </c>
      <c r="W23" s="738">
        <f t="shared" si="8"/>
        <v>122</v>
      </c>
      <c r="X23" s="794"/>
      <c r="Y23" s="795">
        <f t="shared" si="9"/>
        <v>327.26762810472451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28.717760626093579</v>
      </c>
      <c r="B24" s="786">
        <f t="shared" si="1"/>
        <v>2</v>
      </c>
      <c r="C24" s="787">
        <v>37410</v>
      </c>
      <c r="D24" s="787">
        <v>37510.5</v>
      </c>
      <c r="E24" s="785">
        <f t="shared" si="2"/>
        <v>100.5</v>
      </c>
      <c r="F24" s="787">
        <v>800.46980958577421</v>
      </c>
      <c r="G24" s="787"/>
      <c r="H24" s="787">
        <v>0</v>
      </c>
      <c r="I24" s="787">
        <v>0</v>
      </c>
      <c r="J24" s="787"/>
      <c r="K24" s="787">
        <v>0</v>
      </c>
      <c r="L24" s="787">
        <v>0</v>
      </c>
      <c r="M24" s="788">
        <f t="shared" si="3"/>
        <v>14.358880313046789</v>
      </c>
      <c r="N24" s="789">
        <f t="shared" si="4"/>
        <v>1443.0674714612023</v>
      </c>
      <c r="O24" s="787" t="s">
        <v>3503</v>
      </c>
      <c r="P24" s="790">
        <v>1</v>
      </c>
      <c r="Q24" s="735">
        <f t="shared" si="5"/>
        <v>37410</v>
      </c>
      <c r="R24" s="791" t="s">
        <v>3712</v>
      </c>
      <c r="S24" s="737">
        <f t="shared" si="6"/>
        <v>37510.5</v>
      </c>
      <c r="T24" s="792"/>
      <c r="U24" s="793"/>
      <c r="V24" s="738" t="str">
        <f t="shared" si="7"/>
        <v/>
      </c>
      <c r="W24" s="738">
        <f t="shared" si="8"/>
        <v>100.5</v>
      </c>
      <c r="X24" s="794"/>
      <c r="Y24" s="795">
        <f t="shared" si="9"/>
        <v>187.74823332047345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22.60901636239889</v>
      </c>
      <c r="B25" s="786">
        <f t="shared" si="1"/>
        <v>2</v>
      </c>
      <c r="C25" s="787">
        <v>38726.5</v>
      </c>
      <c r="D25" s="787">
        <v>38832.5</v>
      </c>
      <c r="E25" s="785">
        <f t="shared" si="2"/>
        <v>106</v>
      </c>
      <c r="F25" s="787">
        <v>664.68496807215024</v>
      </c>
      <c r="G25" s="787"/>
      <c r="H25" s="787">
        <v>0</v>
      </c>
      <c r="I25" s="787">
        <v>0</v>
      </c>
      <c r="J25" s="787"/>
      <c r="K25" s="787">
        <v>0</v>
      </c>
      <c r="L25" s="787">
        <v>0</v>
      </c>
      <c r="M25" s="788">
        <f t="shared" si="3"/>
        <v>11.304508181199445</v>
      </c>
      <c r="N25" s="789">
        <f t="shared" si="4"/>
        <v>1198.2778672071411</v>
      </c>
      <c r="O25" s="787" t="s">
        <v>3503</v>
      </c>
      <c r="P25" s="790">
        <v>1</v>
      </c>
      <c r="Q25" s="735">
        <f t="shared" si="5"/>
        <v>38726.5</v>
      </c>
      <c r="R25" s="791" t="s">
        <v>3712</v>
      </c>
      <c r="S25" s="737">
        <f t="shared" si="6"/>
        <v>38832.5</v>
      </c>
      <c r="T25" s="792"/>
      <c r="U25" s="793"/>
      <c r="V25" s="738" t="str">
        <f t="shared" si="7"/>
        <v/>
      </c>
      <c r="W25" s="738">
        <f t="shared" si="8"/>
        <v>106</v>
      </c>
      <c r="X25" s="794"/>
      <c r="Y25" s="795">
        <f t="shared" si="9"/>
        <v>175.37153750947664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31.423834422991288</v>
      </c>
      <c r="B26" s="786">
        <f t="shared" si="1"/>
        <v>2</v>
      </c>
      <c r="C26" s="787">
        <v>38963.5</v>
      </c>
      <c r="D26" s="787">
        <v>39067.5</v>
      </c>
      <c r="E26" s="785">
        <f t="shared" si="2"/>
        <v>104</v>
      </c>
      <c r="F26" s="787">
        <v>748.94588597875338</v>
      </c>
      <c r="G26" s="787">
        <v>24</v>
      </c>
      <c r="H26" s="787">
        <v>1.026395554432938</v>
      </c>
      <c r="I26" s="787">
        <v>20.278288593420953</v>
      </c>
      <c r="J26" s="787"/>
      <c r="K26" s="787">
        <v>0</v>
      </c>
      <c r="L26" s="787">
        <v>0</v>
      </c>
      <c r="M26" s="788">
        <f t="shared" si="3"/>
        <v>15.711917211495644</v>
      </c>
      <c r="N26" s="789">
        <f t="shared" si="4"/>
        <v>1391.0535945557363</v>
      </c>
      <c r="O26" s="787" t="s">
        <v>3503</v>
      </c>
      <c r="P26" s="790">
        <v>1</v>
      </c>
      <c r="Q26" s="735">
        <f t="shared" si="5"/>
        <v>38963.5</v>
      </c>
      <c r="R26" s="791" t="s">
        <v>3712</v>
      </c>
      <c r="S26" s="737">
        <f t="shared" si="6"/>
        <v>39067.5</v>
      </c>
      <c r="T26" s="792"/>
      <c r="U26" s="793"/>
      <c r="V26" s="738" t="str">
        <f t="shared" si="7"/>
        <v/>
      </c>
      <c r="W26" s="738">
        <f t="shared" si="8"/>
        <v>104</v>
      </c>
      <c r="X26" s="794"/>
      <c r="Y26" s="795">
        <f t="shared" si="9"/>
        <v>205.46987506229164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84.89329955331219</v>
      </c>
      <c r="B27" s="786">
        <f t="shared" si="1"/>
        <v>3</v>
      </c>
      <c r="C27" s="787">
        <v>39221</v>
      </c>
      <c r="D27" s="787">
        <v>39499.5</v>
      </c>
      <c r="E27" s="785">
        <f t="shared" si="2"/>
        <v>278.5</v>
      </c>
      <c r="F27" s="787">
        <v>2114.6153373938878</v>
      </c>
      <c r="G27" s="787">
        <v>217.6015625</v>
      </c>
      <c r="H27" s="787">
        <v>2.7574269633988187</v>
      </c>
      <c r="I27" s="787">
        <v>1279.5590338488146</v>
      </c>
      <c r="J27" s="787"/>
      <c r="K27" s="787">
        <v>0</v>
      </c>
      <c r="L27" s="787">
        <v>0</v>
      </c>
      <c r="M27" s="788">
        <f t="shared" si="3"/>
        <v>28.297766517770729</v>
      </c>
      <c r="N27" s="789">
        <f t="shared" si="4"/>
        <v>6391.2106971913754</v>
      </c>
      <c r="O27" s="787" t="s">
        <v>3503</v>
      </c>
      <c r="P27" s="790">
        <v>1</v>
      </c>
      <c r="Q27" s="735">
        <f t="shared" si="5"/>
        <v>39221</v>
      </c>
      <c r="R27" s="791" t="s">
        <v>3712</v>
      </c>
      <c r="S27" s="737">
        <f t="shared" si="6"/>
        <v>39499.5</v>
      </c>
      <c r="T27" s="792"/>
      <c r="U27" s="793"/>
      <c r="V27" s="738" t="str">
        <f t="shared" si="7"/>
        <v/>
      </c>
      <c r="W27" s="738">
        <f t="shared" si="8"/>
        <v>278.5</v>
      </c>
      <c r="X27" s="794"/>
      <c r="Y27" s="795">
        <f t="shared" si="9"/>
        <v>835.69076154558752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69.697058789905668</v>
      </c>
      <c r="B28" s="786">
        <f t="shared" si="1"/>
        <v>3</v>
      </c>
      <c r="C28" s="787">
        <v>39540.5</v>
      </c>
      <c r="D28" s="787">
        <v>39777</v>
      </c>
      <c r="E28" s="785">
        <f t="shared" si="2"/>
        <v>236.5</v>
      </c>
      <c r="F28" s="787">
        <v>1857.2632416762781</v>
      </c>
      <c r="G28" s="787">
        <v>111</v>
      </c>
      <c r="H28" s="787">
        <v>1.677019553912922</v>
      </c>
      <c r="I28" s="787">
        <v>407.41382136844447</v>
      </c>
      <c r="J28" s="787"/>
      <c r="K28" s="787">
        <v>0</v>
      </c>
      <c r="L28" s="787">
        <v>0</v>
      </c>
      <c r="M28" s="788">
        <f t="shared" si="3"/>
        <v>23.232352929968556</v>
      </c>
      <c r="N28" s="789">
        <f t="shared" si="4"/>
        <v>4169.3977344720588</v>
      </c>
      <c r="O28" s="787" t="s">
        <v>3503</v>
      </c>
      <c r="P28" s="790">
        <v>1</v>
      </c>
      <c r="Q28" s="735">
        <f t="shared" si="5"/>
        <v>39540.5</v>
      </c>
      <c r="R28" s="791" t="s">
        <v>3712</v>
      </c>
      <c r="S28" s="737">
        <f t="shared" si="6"/>
        <v>39777</v>
      </c>
      <c r="T28" s="792"/>
      <c r="U28" s="793"/>
      <c r="V28" s="738" t="str">
        <f t="shared" si="7"/>
        <v/>
      </c>
      <c r="W28" s="738">
        <f t="shared" si="8"/>
        <v>236.5</v>
      </c>
      <c r="X28" s="794"/>
      <c r="Y28" s="795">
        <f t="shared" si="9"/>
        <v>573.50268956606169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55.687168658215846</v>
      </c>
      <c r="B29" s="786">
        <f t="shared" si="1"/>
        <v>3</v>
      </c>
      <c r="C29" s="787">
        <v>39991.5</v>
      </c>
      <c r="D29" s="787">
        <v>40235</v>
      </c>
      <c r="E29" s="785">
        <f t="shared" si="2"/>
        <v>243.5</v>
      </c>
      <c r="F29" s="787">
        <v>1822.9058108783677</v>
      </c>
      <c r="G29" s="787">
        <v>20</v>
      </c>
      <c r="H29" s="787">
        <v>2.375277251410703</v>
      </c>
      <c r="I29" s="787">
        <v>26.70273392607578</v>
      </c>
      <c r="J29" s="787"/>
      <c r="K29" s="787">
        <v>0</v>
      </c>
      <c r="L29" s="787">
        <v>0</v>
      </c>
      <c r="M29" s="788">
        <f t="shared" si="3"/>
        <v>18.562389552738615</v>
      </c>
      <c r="N29" s="789">
        <f t="shared" si="4"/>
        <v>3340.1112666056724</v>
      </c>
      <c r="O29" s="787" t="s">
        <v>3503</v>
      </c>
      <c r="P29" s="790">
        <v>1</v>
      </c>
      <c r="Q29" s="735">
        <f t="shared" si="5"/>
        <v>39991.5</v>
      </c>
      <c r="R29" s="791" t="s">
        <v>3712</v>
      </c>
      <c r="S29" s="737">
        <f t="shared" si="6"/>
        <v>40235</v>
      </c>
      <c r="T29" s="792"/>
      <c r="U29" s="793"/>
      <c r="V29" s="738" t="str">
        <f t="shared" si="7"/>
        <v/>
      </c>
      <c r="W29" s="738">
        <f t="shared" si="8"/>
        <v>243.5</v>
      </c>
      <c r="X29" s="794"/>
      <c r="Y29" s="795">
        <f t="shared" si="9"/>
        <v>456.44691303096351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58.073448874741274</v>
      </c>
      <c r="B30" s="786">
        <f t="shared" si="1"/>
        <v>2</v>
      </c>
      <c r="C30" s="698">
        <v>21850.5</v>
      </c>
      <c r="D30" s="698">
        <v>22030</v>
      </c>
      <c r="E30" s="785">
        <f t="shared" si="2"/>
        <v>179.5</v>
      </c>
      <c r="F30" s="698">
        <v>1449.0473937349786</v>
      </c>
      <c r="G30" s="695">
        <v>85</v>
      </c>
      <c r="H30" s="695">
        <v>6.3016750620384565</v>
      </c>
      <c r="I30" s="695">
        <v>345.04153007107544</v>
      </c>
      <c r="K30" s="695">
        <v>0</v>
      </c>
      <c r="L30" s="700">
        <v>0</v>
      </c>
      <c r="M30" s="788">
        <f t="shared" si="3"/>
        <v>29.036724437370637</v>
      </c>
      <c r="N30" s="789">
        <f t="shared" si="4"/>
        <v>3307.7607766695392</v>
      </c>
      <c r="O30" s="700" t="s">
        <v>3502</v>
      </c>
      <c r="P30" s="790">
        <v>1</v>
      </c>
      <c r="Q30" s="735">
        <f t="shared" si="5"/>
        <v>21850.5</v>
      </c>
      <c r="R30" s="791" t="s">
        <v>3712</v>
      </c>
      <c r="S30" s="737">
        <f t="shared" si="6"/>
        <v>22030</v>
      </c>
      <c r="T30" s="792"/>
      <c r="U30" s="793"/>
      <c r="V30" s="738">
        <f t="shared" si="7"/>
        <v>179.5</v>
      </c>
      <c r="W30" s="738" t="str">
        <f t="shared" si="8"/>
        <v/>
      </c>
      <c r="X30" s="794"/>
      <c r="Y30" s="795">
        <f t="shared" si="9"/>
        <v>446.21488358050897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19.914156221150897</v>
      </c>
      <c r="B31" s="786">
        <f t="shared" si="1"/>
        <v>1</v>
      </c>
      <c r="C31" s="698">
        <v>22171</v>
      </c>
      <c r="D31" s="698">
        <v>22245.5</v>
      </c>
      <c r="E31" s="785">
        <f t="shared" si="2"/>
        <v>74.5</v>
      </c>
      <c r="F31" s="698">
        <v>511.43266562901084</v>
      </c>
      <c r="G31" s="695">
        <v>20</v>
      </c>
      <c r="H31" s="695">
        <v>2.549521090876028</v>
      </c>
      <c r="I31" s="695">
        <v>49.50294082234285</v>
      </c>
      <c r="K31" s="695">
        <v>0</v>
      </c>
      <c r="L31" s="700">
        <v>0</v>
      </c>
      <c r="M31" s="788">
        <f t="shared" si="3"/>
        <v>19.914156221150897</v>
      </c>
      <c r="N31" s="789">
        <f t="shared" si="4"/>
        <v>1021.7747169884385</v>
      </c>
      <c r="O31" s="700" t="s">
        <v>3502</v>
      </c>
      <c r="P31" s="790">
        <v>1</v>
      </c>
      <c r="Q31" s="735">
        <f t="shared" si="5"/>
        <v>22171</v>
      </c>
      <c r="R31" s="791" t="s">
        <v>3712</v>
      </c>
      <c r="S31" s="737">
        <f t="shared" si="6"/>
        <v>22245.5</v>
      </c>
      <c r="T31" s="792"/>
      <c r="U31" s="793"/>
      <c r="V31" s="738">
        <f t="shared" si="7"/>
        <v>74.5</v>
      </c>
      <c r="W31" s="738" t="str">
        <f t="shared" si="8"/>
        <v/>
      </c>
      <c r="X31" s="794"/>
      <c r="Y31" s="795">
        <f t="shared" si="9"/>
        <v>150.34853610128329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25.282818492427705</v>
      </c>
      <c r="B32" s="786">
        <f t="shared" si="1"/>
        <v>1</v>
      </c>
      <c r="C32" s="698">
        <v>22461.298828125</v>
      </c>
      <c r="D32" s="698">
        <v>22545</v>
      </c>
      <c r="E32" s="785">
        <f t="shared" si="2"/>
        <v>83.701171875</v>
      </c>
      <c r="F32" s="698">
        <v>666.7600901609195</v>
      </c>
      <c r="G32" s="695">
        <v>74</v>
      </c>
      <c r="H32" s="695">
        <v>2.1259752703048065</v>
      </c>
      <c r="I32" s="695">
        <v>322.9390651901943</v>
      </c>
      <c r="K32" s="695">
        <v>0</v>
      </c>
      <c r="L32" s="700">
        <v>0</v>
      </c>
      <c r="M32" s="788">
        <f t="shared" si="3"/>
        <v>25.282818492427705</v>
      </c>
      <c r="N32" s="789">
        <f t="shared" si="4"/>
        <v>1852.9233418935773</v>
      </c>
      <c r="O32" s="700" t="s">
        <v>3502</v>
      </c>
      <c r="P32" s="790">
        <v>1</v>
      </c>
      <c r="Q32" s="735">
        <f t="shared" si="5"/>
        <v>22461.298828125</v>
      </c>
      <c r="R32" s="791" t="s">
        <v>3712</v>
      </c>
      <c r="S32" s="737">
        <f t="shared" si="6"/>
        <v>22545</v>
      </c>
      <c r="T32" s="792"/>
      <c r="U32" s="793"/>
      <c r="V32" s="738">
        <f t="shared" si="7"/>
        <v>83.701171875</v>
      </c>
      <c r="W32" s="738" t="str">
        <f t="shared" si="8"/>
        <v/>
      </c>
      <c r="X32" s="794"/>
      <c r="Y32" s="795">
        <f t="shared" si="9"/>
        <v>252.96127250446955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87.798719021151413</v>
      </c>
      <c r="B33" s="786">
        <f t="shared" si="1"/>
        <v>1</v>
      </c>
      <c r="C33" s="698">
        <v>23470</v>
      </c>
      <c r="D33" s="698">
        <v>23512.798828125</v>
      </c>
      <c r="E33" s="785">
        <f t="shared" si="2"/>
        <v>42.798828125</v>
      </c>
      <c r="F33" s="698">
        <v>320.86490570710674</v>
      </c>
      <c r="G33" s="695">
        <v>42.7998046875</v>
      </c>
      <c r="H33" s="695">
        <v>4.0048042231387049</v>
      </c>
      <c r="I33" s="695">
        <v>80.567816572040684</v>
      </c>
      <c r="J33" s="695">
        <v>10</v>
      </c>
      <c r="K33" s="695">
        <v>9.8013454448709663</v>
      </c>
      <c r="L33" s="700">
        <v>253.4936568496305</v>
      </c>
      <c r="M33" s="788">
        <f t="shared" si="3"/>
        <v>87.798719021151413</v>
      </c>
      <c r="N33" s="789">
        <f t="shared" si="4"/>
        <v>1307.6661094480826</v>
      </c>
      <c r="O33" s="700" t="s">
        <v>3502</v>
      </c>
      <c r="P33" s="790">
        <v>1</v>
      </c>
      <c r="Q33" s="735">
        <f t="shared" si="5"/>
        <v>23470</v>
      </c>
      <c r="R33" s="791" t="s">
        <v>3712</v>
      </c>
      <c r="S33" s="737">
        <f t="shared" si="6"/>
        <v>23512.798828125</v>
      </c>
      <c r="T33" s="792"/>
      <c r="U33" s="793"/>
      <c r="V33" s="738">
        <f t="shared" si="7"/>
        <v>42.798828125</v>
      </c>
      <c r="W33" s="738" t="str">
        <f t="shared" si="8"/>
        <v/>
      </c>
      <c r="X33" s="794"/>
      <c r="Y33" s="795">
        <f t="shared" si="9"/>
        <v>179.06071362440622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95.34000686261345</v>
      </c>
      <c r="B34" s="786">
        <f t="shared" si="1"/>
        <v>3</v>
      </c>
      <c r="C34" s="698">
        <v>24212.5</v>
      </c>
      <c r="D34" s="698">
        <v>24422.599609375</v>
      </c>
      <c r="E34" s="785">
        <f t="shared" si="2"/>
        <v>210.099609375</v>
      </c>
      <c r="F34" s="698">
        <v>1587.6800347112155</v>
      </c>
      <c r="G34" s="695">
        <v>194.7998046875</v>
      </c>
      <c r="H34" s="695">
        <v>1.3174816040366171</v>
      </c>
      <c r="I34" s="695">
        <v>1368.9206793503915</v>
      </c>
      <c r="J34" s="695">
        <v>25</v>
      </c>
      <c r="K34" s="695">
        <v>2.0350285782966147</v>
      </c>
      <c r="L34" s="700">
        <v>7.1583874400412304</v>
      </c>
      <c r="M34" s="788">
        <f t="shared" si="3"/>
        <v>31.780002287537815</v>
      </c>
      <c r="N34" s="789">
        <f t="shared" si="4"/>
        <v>5637.385366490782</v>
      </c>
      <c r="O34" s="700" t="s">
        <v>3502</v>
      </c>
      <c r="P34" s="790">
        <v>1</v>
      </c>
      <c r="Q34" s="856">
        <f t="shared" si="5"/>
        <v>24212.5</v>
      </c>
      <c r="R34" s="857" t="s">
        <v>3712</v>
      </c>
      <c r="S34" s="858">
        <f t="shared" si="6"/>
        <v>24422.599609375</v>
      </c>
      <c r="T34" s="859"/>
      <c r="U34" s="860"/>
      <c r="V34" s="861">
        <f t="shared" si="7"/>
        <v>210.099609375</v>
      </c>
      <c r="W34" s="861" t="str">
        <f t="shared" si="8"/>
        <v/>
      </c>
      <c r="X34" s="862"/>
      <c r="Y34" s="863">
        <f t="shared" si="9"/>
        <v>730.55372470288557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8.119387673442434</v>
      </c>
      <c r="B35" s="786">
        <f t="shared" si="1"/>
        <v>1</v>
      </c>
      <c r="C35" s="698">
        <v>29392</v>
      </c>
      <c r="D35" s="698">
        <v>29428.5</v>
      </c>
      <c r="E35" s="785">
        <f t="shared" si="2"/>
        <v>36.5</v>
      </c>
      <c r="F35" s="698">
        <v>164.38964665258371</v>
      </c>
      <c r="H35" s="695">
        <v>0</v>
      </c>
      <c r="I35" s="695">
        <v>0</v>
      </c>
      <c r="K35" s="695">
        <v>0</v>
      </c>
      <c r="L35" s="700">
        <v>0</v>
      </c>
      <c r="M35" s="788">
        <f t="shared" si="3"/>
        <v>8.119387673442434</v>
      </c>
      <c r="N35" s="789">
        <f t="shared" si="4"/>
        <v>296.35765008064885</v>
      </c>
      <c r="O35" s="700" t="s">
        <v>3502</v>
      </c>
      <c r="P35" s="790">
        <v>1</v>
      </c>
      <c r="Q35" s="831">
        <f t="shared" si="5"/>
        <v>29392</v>
      </c>
      <c r="R35" s="832" t="s">
        <v>3712</v>
      </c>
      <c r="S35" s="833">
        <f t="shared" si="6"/>
        <v>29428.5</v>
      </c>
      <c r="T35" s="834"/>
      <c r="U35" s="835"/>
      <c r="V35" s="836">
        <f t="shared" si="7"/>
        <v>36.5</v>
      </c>
      <c r="W35" s="836" t="str">
        <f t="shared" si="8"/>
        <v/>
      </c>
      <c r="X35" s="837"/>
      <c r="Y35" s="838">
        <f t="shared" si="9"/>
        <v>52.887557493305934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9.8325675894913527</v>
      </c>
      <c r="B36" s="786">
        <f t="shared" si="1"/>
        <v>1</v>
      </c>
      <c r="C36" s="698">
        <v>30448.75</v>
      </c>
      <c r="D36" s="698">
        <v>30490</v>
      </c>
      <c r="E36" s="785">
        <f t="shared" si="2"/>
        <v>41.25</v>
      </c>
      <c r="F36" s="698">
        <v>224.98274581565812</v>
      </c>
      <c r="H36" s="695">
        <v>0</v>
      </c>
      <c r="I36" s="695">
        <v>0</v>
      </c>
      <c r="K36" s="695">
        <v>0</v>
      </c>
      <c r="L36" s="700">
        <v>0</v>
      </c>
      <c r="M36" s="788">
        <f t="shared" si="3"/>
        <v>9.8325675894913527</v>
      </c>
      <c r="N36" s="789">
        <f t="shared" si="4"/>
        <v>405.59341306651828</v>
      </c>
      <c r="O36" s="700" t="s">
        <v>3502</v>
      </c>
      <c r="P36" s="790">
        <v>1</v>
      </c>
      <c r="Q36" s="735">
        <f t="shared" si="5"/>
        <v>30448.75</v>
      </c>
      <c r="R36" s="791" t="s">
        <v>3712</v>
      </c>
      <c r="S36" s="737">
        <f t="shared" si="6"/>
        <v>30490</v>
      </c>
      <c r="T36" s="792"/>
      <c r="U36" s="793"/>
      <c r="V36" s="738">
        <f t="shared" si="7"/>
        <v>41.25</v>
      </c>
      <c r="W36" s="738" t="str">
        <f t="shared" si="8"/>
        <v/>
      </c>
      <c r="X36" s="794"/>
      <c r="Y36" s="795">
        <f t="shared" si="9"/>
        <v>64.505307546476061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11.759794673066592</v>
      </c>
      <c r="B37" s="786">
        <f t="shared" si="1"/>
        <v>1</v>
      </c>
      <c r="C37" s="698">
        <v>31130</v>
      </c>
      <c r="D37" s="698">
        <v>31171.5</v>
      </c>
      <c r="E37" s="785">
        <f t="shared" si="2"/>
        <v>41.5</v>
      </c>
      <c r="F37" s="698">
        <v>270.7111571278154</v>
      </c>
      <c r="H37" s="695">
        <v>0</v>
      </c>
      <c r="I37" s="695">
        <v>0</v>
      </c>
      <c r="K37" s="695">
        <v>0</v>
      </c>
      <c r="L37" s="700">
        <v>0</v>
      </c>
      <c r="M37" s="788">
        <f t="shared" si="3"/>
        <v>11.759794673066592</v>
      </c>
      <c r="N37" s="789">
        <f t="shared" si="4"/>
        <v>488.03147893226361</v>
      </c>
      <c r="O37" s="700" t="s">
        <v>3502</v>
      </c>
      <c r="P37" s="790">
        <v>1</v>
      </c>
      <c r="Q37" s="735">
        <f t="shared" si="5"/>
        <v>31130</v>
      </c>
      <c r="R37" s="791" t="s">
        <v>3712</v>
      </c>
      <c r="S37" s="737">
        <f t="shared" si="6"/>
        <v>31171.5</v>
      </c>
      <c r="T37" s="792"/>
      <c r="U37" s="793"/>
      <c r="V37" s="738">
        <f t="shared" si="7"/>
        <v>41.5</v>
      </c>
      <c r="W37" s="738" t="str">
        <f t="shared" si="8"/>
        <v/>
      </c>
      <c r="X37" s="794"/>
      <c r="Y37" s="795">
        <f t="shared" si="9"/>
        <v>70.485807186469003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14.515267295333306</v>
      </c>
      <c r="B38" s="786">
        <f t="shared" si="1"/>
        <v>1</v>
      </c>
      <c r="C38" s="698">
        <v>31838</v>
      </c>
      <c r="D38" s="698">
        <v>31848.001953125</v>
      </c>
      <c r="E38" s="785">
        <f t="shared" si="2"/>
        <v>10.001953125</v>
      </c>
      <c r="F38" s="698">
        <v>74.983856632227983</v>
      </c>
      <c r="G38" s="695">
        <v>55.702865600585938</v>
      </c>
      <c r="H38" s="695">
        <v>1</v>
      </c>
      <c r="I38" s="695">
        <v>0</v>
      </c>
      <c r="K38" s="695">
        <v>0</v>
      </c>
      <c r="L38" s="700">
        <v>0</v>
      </c>
      <c r="M38" s="788">
        <f t="shared" si="3"/>
        <v>14.515267295333306</v>
      </c>
      <c r="N38" s="789">
        <f t="shared" si="4"/>
        <v>135.17906995976927</v>
      </c>
      <c r="O38" s="700" t="s">
        <v>3502</v>
      </c>
      <c r="P38" s="790">
        <v>1</v>
      </c>
      <c r="Q38" s="735">
        <f t="shared" si="5"/>
        <v>31838</v>
      </c>
      <c r="R38" s="791" t="s">
        <v>3712</v>
      </c>
      <c r="S38" s="737">
        <f t="shared" si="6"/>
        <v>31848.001953125</v>
      </c>
      <c r="T38" s="792"/>
      <c r="U38" s="793"/>
      <c r="V38" s="738">
        <f t="shared" si="7"/>
        <v>10.001953125</v>
      </c>
      <c r="W38" s="738" t="str">
        <f t="shared" si="8"/>
        <v/>
      </c>
      <c r="X38" s="794"/>
      <c r="Y38" s="795">
        <f t="shared" si="9"/>
        <v>61.121744293381333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24.866485793995171</v>
      </c>
      <c r="B39" s="786">
        <f t="shared" si="1"/>
        <v>2</v>
      </c>
      <c r="C39" s="698">
        <v>32070.009765625</v>
      </c>
      <c r="D39" s="698">
        <v>32170.044921875</v>
      </c>
      <c r="E39" s="785">
        <f t="shared" si="2"/>
        <v>100.03515625</v>
      </c>
      <c r="F39" s="698">
        <v>689.91469036051899</v>
      </c>
      <c r="H39" s="695">
        <v>0</v>
      </c>
      <c r="I39" s="695">
        <v>0</v>
      </c>
      <c r="K39" s="695">
        <v>0</v>
      </c>
      <c r="L39" s="700">
        <v>0</v>
      </c>
      <c r="M39" s="788">
        <f t="shared" si="3"/>
        <v>12.433242896997585</v>
      </c>
      <c r="N39" s="789">
        <f t="shared" si="4"/>
        <v>1243.7613958953561</v>
      </c>
      <c r="O39" s="700" t="s">
        <v>3502</v>
      </c>
      <c r="P39" s="790">
        <v>1</v>
      </c>
      <c r="Q39" s="735">
        <f t="shared" si="5"/>
        <v>32070.009765625</v>
      </c>
      <c r="R39" s="791" t="s">
        <v>3712</v>
      </c>
      <c r="S39" s="737">
        <f t="shared" si="6"/>
        <v>32170.044921875</v>
      </c>
      <c r="T39" s="792"/>
      <c r="U39" s="793"/>
      <c r="V39" s="738">
        <f t="shared" si="7"/>
        <v>100.03515625</v>
      </c>
      <c r="W39" s="738" t="str">
        <f t="shared" si="8"/>
        <v/>
      </c>
      <c r="X39" s="794"/>
      <c r="Y39" s="795">
        <f t="shared" si="9"/>
        <v>173.57725114805669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18.770974550817719</v>
      </c>
      <c r="B40" s="786">
        <f t="shared" si="1"/>
        <v>1</v>
      </c>
      <c r="C40" s="698">
        <v>32443</v>
      </c>
      <c r="D40" s="698">
        <v>32500</v>
      </c>
      <c r="E40" s="785">
        <f t="shared" si="2"/>
        <v>57</v>
      </c>
      <c r="F40" s="698">
        <v>402.43905541844032</v>
      </c>
      <c r="G40" s="695">
        <v>38</v>
      </c>
      <c r="H40" s="695">
        <v>1.3663894125439444</v>
      </c>
      <c r="I40" s="695">
        <v>88.165221677965846</v>
      </c>
      <c r="K40" s="695">
        <v>0</v>
      </c>
      <c r="L40" s="700">
        <v>0</v>
      </c>
      <c r="M40" s="788">
        <f t="shared" si="3"/>
        <v>18.770974550817719</v>
      </c>
      <c r="N40" s="789">
        <f t="shared" si="4"/>
        <v>903.21001018114998</v>
      </c>
      <c r="O40" s="700" t="s">
        <v>3502</v>
      </c>
      <c r="P40" s="790">
        <v>1</v>
      </c>
      <c r="Q40" s="735">
        <f t="shared" si="5"/>
        <v>32443</v>
      </c>
      <c r="R40" s="791" t="s">
        <v>3712</v>
      </c>
      <c r="S40" s="737">
        <f t="shared" si="6"/>
        <v>32500</v>
      </c>
      <c r="T40" s="792"/>
      <c r="U40" s="793"/>
      <c r="V40" s="738">
        <f t="shared" si="7"/>
        <v>57</v>
      </c>
      <c r="W40" s="738" t="str">
        <f t="shared" si="8"/>
        <v/>
      </c>
      <c r="X40" s="794"/>
      <c r="Y40" s="795">
        <f t="shared" si="9"/>
        <v>140.20502144571049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23.43811364924289</v>
      </c>
      <c r="B41" s="786">
        <f t="shared" si="1"/>
        <v>1</v>
      </c>
      <c r="C41" s="698">
        <v>32579.5</v>
      </c>
      <c r="D41" s="698">
        <v>32641</v>
      </c>
      <c r="E41" s="785">
        <f t="shared" si="2"/>
        <v>61.5</v>
      </c>
      <c r="F41" s="698">
        <v>440.42925118789458</v>
      </c>
      <c r="G41" s="695">
        <v>42</v>
      </c>
      <c r="H41" s="695">
        <v>5.2861604354421345</v>
      </c>
      <c r="I41" s="695">
        <v>109.22075142596638</v>
      </c>
      <c r="K41" s="695">
        <v>0</v>
      </c>
      <c r="L41" s="700">
        <v>0</v>
      </c>
      <c r="M41" s="788">
        <f t="shared" si="3"/>
        <v>23.43811364924289</v>
      </c>
      <c r="N41" s="789">
        <f t="shared" si="4"/>
        <v>1014.1365865508283</v>
      </c>
      <c r="O41" s="700" t="s">
        <v>3502</v>
      </c>
      <c r="P41" s="790">
        <v>1</v>
      </c>
      <c r="Q41" s="735">
        <f t="shared" si="5"/>
        <v>32579.5</v>
      </c>
      <c r="R41" s="791" t="s">
        <v>3712</v>
      </c>
      <c r="S41" s="737">
        <f t="shared" si="6"/>
        <v>32641</v>
      </c>
      <c r="T41" s="792"/>
      <c r="U41" s="793"/>
      <c r="V41" s="738">
        <f t="shared" si="7"/>
        <v>61.5</v>
      </c>
      <c r="W41" s="738" t="str">
        <f t="shared" si="8"/>
        <v/>
      </c>
      <c r="X41" s="794"/>
      <c r="Y41" s="795">
        <f t="shared" si="9"/>
        <v>155.23490508255369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109.18291918199394</v>
      </c>
      <c r="B42" s="786">
        <f t="shared" si="1"/>
        <v>3</v>
      </c>
      <c r="C42" s="698">
        <v>33415.5</v>
      </c>
      <c r="D42" s="698">
        <v>33664</v>
      </c>
      <c r="E42" s="785">
        <f t="shared" si="2"/>
        <v>248.5</v>
      </c>
      <c r="F42" s="698">
        <v>1962.8838246000241</v>
      </c>
      <c r="G42" s="695">
        <v>178</v>
      </c>
      <c r="H42" s="695">
        <v>1.8144242733876441</v>
      </c>
      <c r="I42" s="695">
        <v>584.62563852640324</v>
      </c>
      <c r="J42" s="695">
        <v>85</v>
      </c>
      <c r="K42" s="695">
        <v>4.4251664086261053</v>
      </c>
      <c r="L42" s="700">
        <v>353.32360414475363</v>
      </c>
      <c r="M42" s="788">
        <f t="shared" si="3"/>
        <v>36.394306393997979</v>
      </c>
      <c r="N42" s="789">
        <f t="shared" si="4"/>
        <v>5507.0453816258905</v>
      </c>
      <c r="O42" s="700" t="s">
        <v>3502</v>
      </c>
      <c r="P42" s="790">
        <v>1</v>
      </c>
      <c r="Q42" s="735">
        <f t="shared" si="5"/>
        <v>33415.5</v>
      </c>
      <c r="R42" s="791" t="s">
        <v>3712</v>
      </c>
      <c r="S42" s="737">
        <f t="shared" si="6"/>
        <v>33664</v>
      </c>
      <c r="T42" s="792"/>
      <c r="U42" s="793"/>
      <c r="V42" s="738">
        <f t="shared" si="7"/>
        <v>248.5</v>
      </c>
      <c r="W42" s="738" t="str">
        <f t="shared" si="8"/>
        <v/>
      </c>
      <c r="X42" s="794"/>
      <c r="Y42" s="795">
        <f t="shared" si="9"/>
        <v>790.05535277615422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24.232786915746448</v>
      </c>
      <c r="B43" s="786">
        <f t="shared" si="1"/>
        <v>2</v>
      </c>
      <c r="C43" s="698">
        <v>33705</v>
      </c>
      <c r="D43" s="698">
        <v>33823</v>
      </c>
      <c r="E43" s="785">
        <f t="shared" si="2"/>
        <v>118</v>
      </c>
      <c r="F43" s="698">
        <v>793.07396777767451</v>
      </c>
      <c r="H43" s="695">
        <v>0</v>
      </c>
      <c r="I43" s="695">
        <v>0</v>
      </c>
      <c r="K43" s="695">
        <v>0</v>
      </c>
      <c r="L43" s="700">
        <v>0</v>
      </c>
      <c r="M43" s="788">
        <f t="shared" si="3"/>
        <v>12.116393457873224</v>
      </c>
      <c r="N43" s="789">
        <f t="shared" si="4"/>
        <v>1429.7344280290404</v>
      </c>
      <c r="O43" s="700" t="s">
        <v>3502</v>
      </c>
      <c r="P43" s="790">
        <v>1</v>
      </c>
      <c r="Q43" s="735">
        <f t="shared" si="5"/>
        <v>33705</v>
      </c>
      <c r="R43" s="791" t="s">
        <v>3712</v>
      </c>
      <c r="S43" s="737">
        <f t="shared" si="6"/>
        <v>33823</v>
      </c>
      <c r="T43" s="792"/>
      <c r="U43" s="793"/>
      <c r="V43" s="738">
        <f t="shared" si="7"/>
        <v>118</v>
      </c>
      <c r="W43" s="738" t="str">
        <f t="shared" si="8"/>
        <v/>
      </c>
      <c r="X43" s="794"/>
      <c r="Y43" s="795">
        <f t="shared" si="9"/>
        <v>201.26983258241856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28.468828131572042</v>
      </c>
      <c r="B44" s="786">
        <f t="shared" si="1"/>
        <v>1</v>
      </c>
      <c r="C44" s="698">
        <v>37050</v>
      </c>
      <c r="D44" s="698">
        <v>37121.5</v>
      </c>
      <c r="E44" s="785">
        <f t="shared" si="2"/>
        <v>71.5</v>
      </c>
      <c r="F44" s="698">
        <v>544.30245441754039</v>
      </c>
      <c r="G44" s="695">
        <v>51.69921875</v>
      </c>
      <c r="H44" s="695">
        <v>3.4694711058230148</v>
      </c>
      <c r="I44" s="695">
        <v>289.21672985515511</v>
      </c>
      <c r="K44" s="695">
        <v>0</v>
      </c>
      <c r="L44" s="700">
        <v>0</v>
      </c>
      <c r="M44" s="788">
        <f t="shared" si="3"/>
        <v>28.468828131572042</v>
      </c>
      <c r="N44" s="789">
        <f t="shared" si="4"/>
        <v>1564.1901596847445</v>
      </c>
      <c r="O44" s="700" t="s">
        <v>3502</v>
      </c>
      <c r="P44" s="790">
        <v>1</v>
      </c>
      <c r="Q44" s="735">
        <f t="shared" si="5"/>
        <v>37050</v>
      </c>
      <c r="R44" s="791" t="s">
        <v>3712</v>
      </c>
      <c r="S44" s="737">
        <f t="shared" si="6"/>
        <v>37121.5</v>
      </c>
      <c r="T44" s="792"/>
      <c r="U44" s="793"/>
      <c r="V44" s="738">
        <f t="shared" si="7"/>
        <v>71.5</v>
      </c>
      <c r="W44" s="738" t="str">
        <f t="shared" si="8"/>
        <v/>
      </c>
      <c r="X44" s="794"/>
      <c r="Y44" s="795">
        <f t="shared" si="9"/>
        <v>207.89147978744913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38.385281092309093</v>
      </c>
      <c r="B45" s="786">
        <f t="shared" si="1"/>
        <v>2</v>
      </c>
      <c r="C45" s="698">
        <v>37209</v>
      </c>
      <c r="D45" s="698">
        <v>37331</v>
      </c>
      <c r="E45" s="785">
        <f t="shared" si="2"/>
        <v>122</v>
      </c>
      <c r="F45" s="698">
        <v>941.81440135807622</v>
      </c>
      <c r="G45" s="695">
        <v>39</v>
      </c>
      <c r="H45" s="695">
        <v>1.9771720933563448</v>
      </c>
      <c r="I45" s="695">
        <v>63.822486003652593</v>
      </c>
      <c r="K45" s="695">
        <v>0</v>
      </c>
      <c r="L45" s="700">
        <v>0</v>
      </c>
      <c r="M45" s="788">
        <f t="shared" si="3"/>
        <v>19.192640546154546</v>
      </c>
      <c r="N45" s="789">
        <f t="shared" si="4"/>
        <v>1826.5183911081385</v>
      </c>
      <c r="O45" s="700" t="s">
        <v>3502</v>
      </c>
      <c r="P45" s="790">
        <v>1</v>
      </c>
      <c r="Q45" s="735">
        <f t="shared" si="5"/>
        <v>37209</v>
      </c>
      <c r="R45" s="791" t="s">
        <v>3712</v>
      </c>
      <c r="S45" s="737">
        <f t="shared" si="6"/>
        <v>37331</v>
      </c>
      <c r="T45" s="792"/>
      <c r="U45" s="793"/>
      <c r="V45" s="738">
        <f t="shared" si="7"/>
        <v>122</v>
      </c>
      <c r="W45" s="738" t="str">
        <f t="shared" si="8"/>
        <v/>
      </c>
      <c r="X45" s="794"/>
      <c r="Y45" s="795">
        <f t="shared" si="9"/>
        <v>261.92412988506317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23.96196274244662</v>
      </c>
      <c r="B46" s="786">
        <f t="shared" si="1"/>
        <v>2</v>
      </c>
      <c r="C46" s="698">
        <v>37370</v>
      </c>
      <c r="D46" s="698">
        <v>37470.5</v>
      </c>
      <c r="E46" s="785">
        <f t="shared" si="2"/>
        <v>100.5</v>
      </c>
      <c r="F46" s="698">
        <v>667.90819811763265</v>
      </c>
      <c r="H46" s="695">
        <v>0</v>
      </c>
      <c r="I46" s="695">
        <v>0</v>
      </c>
      <c r="K46" s="695">
        <v>0</v>
      </c>
      <c r="L46" s="700">
        <v>0</v>
      </c>
      <c r="M46" s="788">
        <f t="shared" si="3"/>
        <v>11.98098137122331</v>
      </c>
      <c r="N46" s="789">
        <f t="shared" si="4"/>
        <v>1204.0886278079427</v>
      </c>
      <c r="O46" s="700" t="s">
        <v>3502</v>
      </c>
      <c r="P46" s="790">
        <v>1</v>
      </c>
      <c r="Q46" s="735">
        <f t="shared" si="5"/>
        <v>37370</v>
      </c>
      <c r="R46" s="791" t="s">
        <v>3712</v>
      </c>
      <c r="S46" s="737">
        <f t="shared" si="6"/>
        <v>37470.5</v>
      </c>
      <c r="T46" s="792"/>
      <c r="U46" s="793"/>
      <c r="V46" s="738">
        <f t="shared" si="7"/>
        <v>100.5</v>
      </c>
      <c r="W46" s="738" t="str">
        <f t="shared" si="8"/>
        <v/>
      </c>
      <c r="X46" s="794"/>
      <c r="Y46" s="795">
        <f t="shared" si="9"/>
        <v>171.21577203249865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12.363458285333241</v>
      </c>
      <c r="B47" s="786">
        <f t="shared" si="1"/>
        <v>1</v>
      </c>
      <c r="C47" s="698">
        <v>39417</v>
      </c>
      <c r="D47" s="698">
        <v>39499.5</v>
      </c>
      <c r="E47" s="785">
        <f t="shared" si="2"/>
        <v>82.5</v>
      </c>
      <c r="F47" s="698">
        <v>565.78605079398471</v>
      </c>
      <c r="H47" s="695">
        <v>0</v>
      </c>
      <c r="I47" s="695">
        <v>0</v>
      </c>
      <c r="K47" s="695">
        <v>0</v>
      </c>
      <c r="L47" s="700">
        <v>0</v>
      </c>
      <c r="M47" s="788">
        <f t="shared" si="3"/>
        <v>12.363458285333241</v>
      </c>
      <c r="N47" s="789">
        <f t="shared" si="4"/>
        <v>1019.9853085399925</v>
      </c>
      <c r="O47" s="700" t="s">
        <v>3502</v>
      </c>
      <c r="P47" s="790">
        <v>1</v>
      </c>
      <c r="Q47" s="735">
        <f t="shared" si="5"/>
        <v>39417</v>
      </c>
      <c r="R47" s="791" t="s">
        <v>3712</v>
      </c>
      <c r="S47" s="737">
        <f t="shared" si="6"/>
        <v>39499.5</v>
      </c>
      <c r="T47" s="792"/>
      <c r="U47" s="793"/>
      <c r="V47" s="738">
        <f t="shared" si="7"/>
        <v>82.5</v>
      </c>
      <c r="W47" s="738" t="str">
        <f t="shared" si="8"/>
        <v/>
      </c>
      <c r="X47" s="794"/>
      <c r="Y47" s="795">
        <f t="shared" si="9"/>
        <v>141.10655253444682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39.400208350396682</v>
      </c>
      <c r="B48" s="786">
        <f t="shared" si="1"/>
        <v>3</v>
      </c>
      <c r="C48" s="698">
        <v>39565.25</v>
      </c>
      <c r="D48" s="698">
        <v>39777</v>
      </c>
      <c r="E48" s="785">
        <f t="shared" si="2"/>
        <v>211.75</v>
      </c>
      <c r="F48" s="698">
        <v>1542.6201581565101</v>
      </c>
      <c r="H48" s="695">
        <v>0</v>
      </c>
      <c r="I48" s="695">
        <v>0</v>
      </c>
      <c r="K48" s="695">
        <v>0</v>
      </c>
      <c r="L48" s="700">
        <v>0</v>
      </c>
      <c r="M48" s="788">
        <f t="shared" si="3"/>
        <v>13.133402783465561</v>
      </c>
      <c r="N48" s="789">
        <f t="shared" si="4"/>
        <v>2780.998039398833</v>
      </c>
      <c r="O48" s="700" t="s">
        <v>3502</v>
      </c>
      <c r="P48" s="790">
        <v>1</v>
      </c>
      <c r="Q48" s="735">
        <f t="shared" si="5"/>
        <v>39565.25</v>
      </c>
      <c r="R48" s="791" t="s">
        <v>3712</v>
      </c>
      <c r="S48" s="737">
        <f t="shared" si="6"/>
        <v>39777</v>
      </c>
      <c r="T48" s="792"/>
      <c r="U48" s="793"/>
      <c r="V48" s="738">
        <f t="shared" si="7"/>
        <v>211.75</v>
      </c>
      <c r="W48" s="738" t="str">
        <f t="shared" si="8"/>
        <v/>
      </c>
      <c r="X48" s="794"/>
      <c r="Y48" s="795">
        <f t="shared" si="9"/>
        <v>374.35891507669533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131.4654391221508</v>
      </c>
      <c r="B49" s="786">
        <f t="shared" si="1"/>
        <v>5</v>
      </c>
      <c r="C49" s="698">
        <v>39991.5</v>
      </c>
      <c r="D49" s="698">
        <v>40487.5</v>
      </c>
      <c r="E49" s="785">
        <f t="shared" si="2"/>
        <v>496</v>
      </c>
      <c r="F49" s="698">
        <v>3892.4667296492639</v>
      </c>
      <c r="G49" s="695">
        <v>309</v>
      </c>
      <c r="H49" s="695">
        <v>1.6040688827298772</v>
      </c>
      <c r="I49" s="695">
        <v>1616.0619047952127</v>
      </c>
      <c r="K49" s="695">
        <v>0</v>
      </c>
      <c r="L49" s="700">
        <v>0</v>
      </c>
      <c r="M49" s="788">
        <f t="shared" si="3"/>
        <v>26.29308782443016</v>
      </c>
      <c r="N49" s="789">
        <f t="shared" si="4"/>
        <v>10274.521094310352</v>
      </c>
      <c r="O49" s="700" t="s">
        <v>3502</v>
      </c>
      <c r="P49" s="790">
        <v>1</v>
      </c>
      <c r="Q49" s="735">
        <f t="shared" si="5"/>
        <v>39991.5</v>
      </c>
      <c r="R49" s="791" t="s">
        <v>3712</v>
      </c>
      <c r="S49" s="737">
        <f t="shared" si="6"/>
        <v>40487.5</v>
      </c>
      <c r="T49" s="792"/>
      <c r="U49" s="793"/>
      <c r="V49" s="738">
        <f t="shared" si="7"/>
        <v>496</v>
      </c>
      <c r="W49" s="738" t="str">
        <f t="shared" si="8"/>
        <v/>
      </c>
      <c r="X49" s="794"/>
      <c r="Y49" s="795">
        <f t="shared" si="9"/>
        <v>1354.9217382596448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6.3000301488309134</v>
      </c>
      <c r="B50" s="786">
        <f t="shared" si="1"/>
        <v>1</v>
      </c>
      <c r="C50" s="787">
        <v>27614</v>
      </c>
      <c r="D50" s="787">
        <v>27630.5</v>
      </c>
      <c r="E50" s="785">
        <f t="shared" si="2"/>
        <v>16.5</v>
      </c>
      <c r="F50" s="787">
        <v>57.661361336392559</v>
      </c>
      <c r="G50" s="787"/>
      <c r="H50" s="787">
        <v>0</v>
      </c>
      <c r="I50" s="787">
        <v>0</v>
      </c>
      <c r="J50" s="787"/>
      <c r="K50" s="787">
        <v>0</v>
      </c>
      <c r="L50" s="787">
        <v>0</v>
      </c>
      <c r="M50" s="788">
        <f t="shared" si="3"/>
        <v>6.3000301488309134</v>
      </c>
      <c r="N50" s="789">
        <f t="shared" si="4"/>
        <v>103.95049745571006</v>
      </c>
      <c r="O50" s="787" t="s">
        <v>3762</v>
      </c>
      <c r="P50" s="790">
        <v>1</v>
      </c>
      <c r="Q50" s="890">
        <f t="shared" si="5"/>
        <v>27614</v>
      </c>
      <c r="R50" s="791" t="s">
        <v>3712</v>
      </c>
      <c r="S50" s="891">
        <f t="shared" si="6"/>
        <v>27630.5</v>
      </c>
      <c r="T50" s="792"/>
      <c r="U50" s="793"/>
      <c r="V50" s="738">
        <f t="shared" si="7"/>
        <v>16.5</v>
      </c>
      <c r="W50" s="738" t="str">
        <f t="shared" si="8"/>
        <v/>
      </c>
      <c r="X50" s="794"/>
      <c r="Y50" s="795">
        <f t="shared" si="9"/>
        <v>22.492883564877062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192.95309847476699</v>
      </c>
      <c r="B51" s="786">
        <f t="shared" si="1"/>
        <v>5</v>
      </c>
      <c r="C51" s="787">
        <v>27690</v>
      </c>
      <c r="D51" s="787">
        <v>28184.5</v>
      </c>
      <c r="E51" s="785">
        <f t="shared" si="2"/>
        <v>494.5</v>
      </c>
      <c r="F51" s="787">
        <v>3612.1810634345065</v>
      </c>
      <c r="G51" s="787">
        <v>320</v>
      </c>
      <c r="H51" s="787">
        <v>2.4304146789474723</v>
      </c>
      <c r="I51" s="787">
        <v>1230.3867363407956</v>
      </c>
      <c r="J51" s="787">
        <v>130</v>
      </c>
      <c r="K51" s="787">
        <v>6.0017132474656494</v>
      </c>
      <c r="L51" s="787">
        <v>537.19120620426338</v>
      </c>
      <c r="M51" s="788">
        <f t="shared" si="3"/>
        <v>38.590619694953396</v>
      </c>
      <c r="N51" s="789">
        <f t="shared" si="4"/>
        <v>10193.071823841252</v>
      </c>
      <c r="O51" s="787" t="s">
        <v>3502</v>
      </c>
      <c r="P51" s="790">
        <v>1</v>
      </c>
      <c r="Q51" s="890">
        <f t="shared" si="5"/>
        <v>27690</v>
      </c>
      <c r="R51" s="791" t="s">
        <v>3712</v>
      </c>
      <c r="S51" s="891">
        <f t="shared" si="6"/>
        <v>28184.5</v>
      </c>
      <c r="T51" s="792"/>
      <c r="U51" s="793"/>
      <c r="V51" s="738">
        <f t="shared" si="7"/>
        <v>494.5</v>
      </c>
      <c r="W51" s="738" t="str">
        <f t="shared" si="8"/>
        <v/>
      </c>
      <c r="X51" s="794"/>
      <c r="Y51" s="795">
        <f t="shared" si="9"/>
        <v>1463.8289609193928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7.5116765939096775</v>
      </c>
      <c r="B52" s="786">
        <f t="shared" si="1"/>
        <v>1</v>
      </c>
      <c r="C52" s="787">
        <v>28517.84765625</v>
      </c>
      <c r="D52" s="787">
        <v>28534.69921875</v>
      </c>
      <c r="E52" s="785">
        <f t="shared" si="2"/>
        <v>16.8515625</v>
      </c>
      <c r="F52" s="787">
        <v>70.215885411734348</v>
      </c>
      <c r="G52" s="787"/>
      <c r="H52" s="787">
        <v>0</v>
      </c>
      <c r="I52" s="787">
        <v>0</v>
      </c>
      <c r="J52" s="787"/>
      <c r="K52" s="787">
        <v>0</v>
      </c>
      <c r="L52" s="787">
        <v>0</v>
      </c>
      <c r="M52" s="788">
        <f t="shared" si="3"/>
        <v>7.5116765939096775</v>
      </c>
      <c r="N52" s="789">
        <f t="shared" si="4"/>
        <v>126.58348760205604</v>
      </c>
      <c r="O52" s="787" t="s">
        <v>3502</v>
      </c>
      <c r="P52" s="790">
        <v>1</v>
      </c>
      <c r="Q52" s="890">
        <f t="shared" si="5"/>
        <v>28517.84765625</v>
      </c>
      <c r="R52" s="791" t="s">
        <v>3712</v>
      </c>
      <c r="S52" s="891">
        <f t="shared" si="6"/>
        <v>28534.69921875</v>
      </c>
      <c r="T52" s="792"/>
      <c r="U52" s="793"/>
      <c r="V52" s="738">
        <f t="shared" si="7"/>
        <v>16.8515625</v>
      </c>
      <c r="W52" s="738" t="str">
        <f t="shared" si="8"/>
        <v/>
      </c>
      <c r="X52" s="794"/>
      <c r="Y52" s="795">
        <f t="shared" si="9"/>
        <v>24.522225619645333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/>
      <c r="B53" s="786"/>
      <c r="C53" s="787"/>
      <c r="D53" s="787"/>
      <c r="E53" s="785"/>
      <c r="F53" s="787"/>
      <c r="G53" s="787"/>
      <c r="H53" s="787"/>
      <c r="I53" s="787"/>
      <c r="J53" s="787"/>
      <c r="K53" s="787"/>
      <c r="L53" s="787"/>
      <c r="M53" s="788"/>
      <c r="N53" s="789"/>
      <c r="O53" s="787"/>
      <c r="P53" s="790"/>
      <c r="Q53" s="735"/>
      <c r="R53" s="791"/>
      <c r="S53" s="737"/>
      <c r="T53" s="792"/>
      <c r="U53" s="793"/>
      <c r="V53" s="738"/>
      <c r="W53" s="738"/>
      <c r="X53" s="794"/>
      <c r="Y53" s="795"/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/>
      <c r="B54" s="786"/>
      <c r="C54" s="787"/>
      <c r="D54" s="787"/>
      <c r="E54" s="785"/>
      <c r="F54" s="787"/>
      <c r="G54" s="787"/>
      <c r="H54" s="787"/>
      <c r="I54" s="787"/>
      <c r="J54" s="787"/>
      <c r="K54" s="787"/>
      <c r="L54" s="787"/>
      <c r="M54" s="788"/>
      <c r="N54" s="789"/>
      <c r="O54" s="787"/>
      <c r="P54" s="790"/>
      <c r="Q54" s="735"/>
      <c r="R54" s="791"/>
      <c r="S54" s="737"/>
      <c r="T54" s="792"/>
      <c r="U54" s="793"/>
      <c r="V54" s="738"/>
      <c r="W54" s="738"/>
      <c r="X54" s="794"/>
      <c r="Y54" s="795"/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1019" t="s">
        <v>3733</v>
      </c>
      <c r="R62" s="1020"/>
      <c r="S62" s="1020"/>
      <c r="T62" s="792"/>
      <c r="U62" s="793"/>
      <c r="V62" s="741">
        <f>SUM(V6:V61)</f>
        <v>2916.98828125</v>
      </c>
      <c r="W62" s="741">
        <f>SUM(W6:W61)</f>
        <v>3873.849609375</v>
      </c>
      <c r="X62" s="794"/>
      <c r="Y62" s="741">
        <f>SUM(Y6:Y61)</f>
        <v>18285.71090641887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1019"/>
      <c r="R63" s="1020"/>
      <c r="S63" s="1020"/>
      <c r="T63" s="792"/>
      <c r="U63" s="793"/>
      <c r="V63" s="741"/>
      <c r="W63" s="741"/>
      <c r="X63" s="794"/>
      <c r="Y63" s="717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 thickBot="1">
      <c r="A64" s="785"/>
      <c r="B64" s="786"/>
      <c r="C64" s="641"/>
      <c r="D64" s="641"/>
      <c r="E64" s="785"/>
      <c r="F64" s="641"/>
      <c r="G64" s="712"/>
      <c r="H64" s="712"/>
      <c r="I64" s="712"/>
      <c r="J64" s="712"/>
      <c r="K64" s="712"/>
      <c r="L64" s="712"/>
      <c r="M64" s="788"/>
      <c r="N64" s="789"/>
      <c r="O64" s="712"/>
      <c r="P64" s="790"/>
      <c r="Q64" s="745"/>
      <c r="R64" s="746"/>
      <c r="S64" s="747"/>
      <c r="T64" s="748"/>
      <c r="U64" s="749"/>
      <c r="V64" s="750"/>
      <c r="W64" s="751"/>
      <c r="X64" s="752"/>
      <c r="Y64" s="751"/>
      <c r="Z64" s="752"/>
      <c r="AA64" s="752"/>
      <c r="AB64" s="752"/>
      <c r="AC64" s="752"/>
      <c r="AD64" s="752"/>
      <c r="AE64" s="752"/>
      <c r="AF64" s="752"/>
      <c r="AG64" s="752"/>
      <c r="AH64" s="752"/>
      <c r="AI64" s="752"/>
      <c r="AJ64" s="752"/>
      <c r="AK64" s="752"/>
      <c r="AL64" s="752"/>
      <c r="AM64" s="752"/>
      <c r="AN64" s="752"/>
      <c r="AO64" s="753"/>
    </row>
    <row r="65" spans="1:40">
      <c r="A65" s="785"/>
      <c r="B65" s="786"/>
      <c r="C65" s="754"/>
      <c r="D65" s="754"/>
      <c r="E65" s="785"/>
      <c r="F65" s="754"/>
      <c r="G65" s="755"/>
      <c r="H65" s="755"/>
      <c r="I65" s="755"/>
      <c r="J65" s="755"/>
      <c r="K65" s="755"/>
      <c r="L65" s="755"/>
      <c r="M65" s="788"/>
      <c r="N65" s="789"/>
      <c r="O65" s="755"/>
      <c r="P65" s="790"/>
      <c r="X65" s="759"/>
      <c r="Y65" s="760"/>
      <c r="Z65" s="761"/>
    </row>
    <row r="66" spans="1:40">
      <c r="A66" s="785"/>
      <c r="B66" s="786"/>
      <c r="C66" s="754"/>
      <c r="D66" s="754"/>
      <c r="E66" s="785"/>
      <c r="F66" s="754"/>
      <c r="G66" s="755"/>
      <c r="H66" s="755"/>
      <c r="I66" s="755"/>
      <c r="J66" s="755"/>
      <c r="K66" s="755"/>
      <c r="L66" s="755"/>
      <c r="M66" s="788"/>
      <c r="N66" s="789"/>
      <c r="O66" s="755"/>
      <c r="P66" s="790"/>
      <c r="W66" s="766"/>
      <c r="X66" s="761"/>
      <c r="Y66" s="767"/>
      <c r="Z66" s="768"/>
      <c r="AA66" s="766"/>
      <c r="AB66" s="766"/>
      <c r="AC66" s="769"/>
      <c r="AD66" s="769"/>
      <c r="AE66" s="769"/>
      <c r="AF66" s="769"/>
      <c r="AG66" s="769"/>
      <c r="AH66" s="769"/>
      <c r="AI66" s="769"/>
      <c r="AJ66" s="769"/>
      <c r="AK66" s="770"/>
      <c r="AL66" s="770"/>
      <c r="AM66" s="769"/>
      <c r="AN66" s="766"/>
    </row>
    <row r="67" spans="1:40">
      <c r="A67" s="785"/>
      <c r="B67" s="786"/>
      <c r="C67" s="771"/>
      <c r="D67" s="771"/>
      <c r="E67" s="785"/>
      <c r="F67" s="771"/>
      <c r="G67" s="772"/>
      <c r="H67" s="772"/>
      <c r="I67" s="772"/>
      <c r="J67" s="772"/>
      <c r="K67" s="772"/>
      <c r="L67" s="772"/>
      <c r="M67" s="788"/>
      <c r="N67" s="789"/>
      <c r="O67" s="772"/>
      <c r="P67" s="790"/>
      <c r="W67" s="766"/>
      <c r="X67" s="768"/>
      <c r="Y67" s="767"/>
      <c r="Z67" s="768"/>
      <c r="AA67" s="768"/>
      <c r="AB67" s="768"/>
      <c r="AC67" s="769"/>
      <c r="AD67" s="769"/>
      <c r="AE67" s="769"/>
      <c r="AF67" s="769"/>
      <c r="AG67" s="769"/>
      <c r="AH67" s="769"/>
      <c r="AI67" s="769"/>
      <c r="AJ67" s="769"/>
      <c r="AK67" s="770"/>
      <c r="AL67" s="770"/>
      <c r="AM67" s="769"/>
      <c r="AN67" s="766"/>
    </row>
    <row r="68" spans="1:40">
      <c r="A68" s="785"/>
      <c r="B68" s="786"/>
      <c r="C68" s="773"/>
      <c r="D68" s="773"/>
      <c r="E68" s="785"/>
      <c r="F68" s="773"/>
      <c r="L68" s="695"/>
      <c r="M68" s="788"/>
      <c r="N68" s="789"/>
      <c r="O68" s="695"/>
      <c r="P68" s="790"/>
      <c r="W68" s="766"/>
      <c r="X68" s="768"/>
      <c r="Y68" s="767"/>
      <c r="Z68" s="768"/>
      <c r="AA68" s="768"/>
      <c r="AB68" s="768"/>
      <c r="AC68" s="769"/>
      <c r="AD68" s="769"/>
      <c r="AE68" s="769"/>
      <c r="AF68" s="769"/>
      <c r="AG68" s="769"/>
      <c r="AH68" s="769"/>
      <c r="AI68" s="769"/>
      <c r="AJ68" s="769"/>
      <c r="AK68" s="770"/>
      <c r="AL68" s="770"/>
      <c r="AM68" s="769"/>
      <c r="AN68" s="766"/>
    </row>
    <row r="69" spans="1:40">
      <c r="A69" s="785"/>
      <c r="B69" s="786"/>
      <c r="C69" s="773"/>
      <c r="D69" s="773"/>
      <c r="E69" s="785"/>
      <c r="F69" s="773"/>
      <c r="L69" s="695"/>
      <c r="M69" s="788"/>
      <c r="N69" s="789"/>
      <c r="O69" s="695"/>
      <c r="P69" s="790"/>
      <c r="W69" s="766"/>
      <c r="X69" s="768"/>
      <c r="Y69" s="767"/>
      <c r="Z69" s="768"/>
      <c r="AA69" s="768"/>
      <c r="AB69" s="768"/>
      <c r="AC69" s="769"/>
      <c r="AD69" s="769"/>
      <c r="AE69" s="769"/>
      <c r="AF69" s="769"/>
      <c r="AG69" s="769"/>
      <c r="AH69" s="769"/>
      <c r="AI69" s="769"/>
      <c r="AJ69" s="769"/>
      <c r="AK69" s="770"/>
      <c r="AL69" s="770"/>
      <c r="AM69" s="769"/>
      <c r="AN69" s="766"/>
    </row>
    <row r="70" spans="1:40">
      <c r="A70" s="785"/>
      <c r="B70" s="786"/>
      <c r="E70" s="785"/>
      <c r="M70" s="788"/>
      <c r="N70" s="789"/>
      <c r="P70" s="790"/>
      <c r="W70" s="766"/>
      <c r="X70" s="768"/>
      <c r="Y70" s="767"/>
      <c r="Z70" s="768"/>
      <c r="AA70" s="768"/>
      <c r="AB70" s="768"/>
      <c r="AC70" s="769"/>
      <c r="AD70" s="769"/>
      <c r="AE70" s="769"/>
      <c r="AF70" s="769"/>
      <c r="AG70" s="769"/>
      <c r="AH70" s="769"/>
      <c r="AI70" s="769"/>
      <c r="AJ70" s="769"/>
      <c r="AK70" s="770"/>
      <c r="AL70" s="770"/>
      <c r="AM70" s="769"/>
      <c r="AN70" s="766"/>
    </row>
    <row r="71" spans="1:40">
      <c r="A71" s="785"/>
      <c r="B71" s="786"/>
      <c r="E71" s="785"/>
      <c r="M71" s="788"/>
      <c r="N71" s="789"/>
      <c r="P71" s="790"/>
      <c r="W71" s="766"/>
      <c r="X71" s="766"/>
      <c r="Y71" s="774"/>
      <c r="Z71" s="766"/>
      <c r="AA71" s="766"/>
      <c r="AB71" s="766"/>
      <c r="AC71" s="769"/>
      <c r="AD71" s="769"/>
      <c r="AE71" s="769"/>
      <c r="AF71" s="769"/>
      <c r="AG71" s="769"/>
      <c r="AH71" s="769"/>
      <c r="AI71" s="769"/>
      <c r="AJ71" s="769"/>
      <c r="AK71" s="770"/>
      <c r="AL71" s="770"/>
      <c r="AM71" s="769"/>
      <c r="AN71" s="766"/>
    </row>
    <row r="72" spans="1:40">
      <c r="A72" s="785"/>
      <c r="B72" s="786"/>
      <c r="E72" s="785"/>
      <c r="M72" s="788"/>
      <c r="N72" s="789"/>
      <c r="P72" s="790"/>
      <c r="W72" s="766"/>
      <c r="X72" s="766"/>
      <c r="Y72" s="774"/>
      <c r="Z72" s="766"/>
      <c r="AA72" s="766"/>
      <c r="AB72" s="766"/>
      <c r="AC72" s="769"/>
      <c r="AD72" s="769"/>
      <c r="AE72" s="769"/>
      <c r="AF72" s="769"/>
      <c r="AG72" s="769"/>
      <c r="AH72" s="769"/>
      <c r="AI72" s="769"/>
      <c r="AJ72" s="769"/>
      <c r="AK72" s="770"/>
      <c r="AL72" s="770"/>
      <c r="AM72" s="769"/>
      <c r="AN72" s="766"/>
    </row>
    <row r="73" spans="1:40">
      <c r="A73" s="785"/>
      <c r="B73" s="786"/>
      <c r="E73" s="785"/>
      <c r="M73" s="788"/>
      <c r="N73" s="789"/>
      <c r="P73" s="790"/>
      <c r="X73" s="766"/>
      <c r="Z73" s="698"/>
      <c r="AA73" s="698"/>
      <c r="AB73" s="698"/>
      <c r="AC73" s="698"/>
      <c r="AD73" s="698"/>
      <c r="AE73" s="698"/>
      <c r="AF73" s="698"/>
      <c r="AG73" s="698"/>
      <c r="AH73" s="698"/>
      <c r="AI73" s="698"/>
      <c r="AJ73" s="698"/>
      <c r="AK73" s="698"/>
      <c r="AL73" s="698"/>
      <c r="AM73" s="698"/>
      <c r="AN73" s="698"/>
    </row>
    <row r="74" spans="1:40">
      <c r="A74" s="785"/>
      <c r="B74" s="786"/>
      <c r="E74" s="785"/>
      <c r="M74" s="788"/>
      <c r="N74" s="789"/>
      <c r="P74" s="790"/>
      <c r="X74" s="698"/>
    </row>
    <row r="75" spans="1:40">
      <c r="A75" s="785"/>
      <c r="B75" s="786"/>
      <c r="E75" s="785"/>
      <c r="M75" s="788"/>
      <c r="N75" s="789"/>
      <c r="P75" s="790"/>
    </row>
    <row r="76" spans="1:40">
      <c r="A76" s="785"/>
      <c r="B76" s="786"/>
      <c r="E76" s="785"/>
      <c r="M76" s="788"/>
      <c r="N76" s="789"/>
      <c r="P76" s="790"/>
    </row>
    <row r="77" spans="1:40">
      <c r="A77" s="785"/>
      <c r="B77" s="786"/>
      <c r="E77" s="785"/>
      <c r="M77" s="788"/>
      <c r="N77" s="789"/>
      <c r="P77" s="790"/>
    </row>
    <row r="78" spans="1:40">
      <c r="A78" s="785"/>
      <c r="B78" s="786"/>
      <c r="E78" s="785"/>
      <c r="M78" s="788"/>
      <c r="N78" s="789"/>
      <c r="P78" s="790"/>
    </row>
    <row r="79" spans="1:40">
      <c r="A79" s="785"/>
      <c r="B79" s="786"/>
      <c r="E79" s="785"/>
      <c r="M79" s="788"/>
      <c r="N79" s="789"/>
      <c r="P79" s="790"/>
    </row>
    <row r="80" spans="1:40">
      <c r="A80" s="785"/>
      <c r="B80" s="786"/>
      <c r="E80" s="785"/>
      <c r="M80" s="788"/>
      <c r="N80" s="789"/>
      <c r="P80" s="790"/>
    </row>
    <row r="81" spans="1:16">
      <c r="A81" s="785"/>
      <c r="B81" s="786"/>
      <c r="E81" s="785"/>
      <c r="M81" s="788"/>
      <c r="N81" s="789"/>
      <c r="P81" s="790"/>
    </row>
    <row r="82" spans="1:16">
      <c r="A82" s="785"/>
      <c r="B82" s="786"/>
      <c r="E82" s="785"/>
      <c r="M82" s="788"/>
      <c r="N82" s="789"/>
      <c r="P82" s="790"/>
    </row>
    <row r="83" spans="1:16">
      <c r="A83" s="785"/>
      <c r="B83" s="786"/>
      <c r="E83" s="785"/>
      <c r="M83" s="788"/>
      <c r="N83" s="789"/>
      <c r="P83" s="790"/>
    </row>
    <row r="84" spans="1:16">
      <c r="A84" s="785"/>
      <c r="B84" s="786"/>
      <c r="E84" s="785"/>
      <c r="M84" s="788"/>
      <c r="N84" s="789"/>
      <c r="P84" s="790"/>
    </row>
    <row r="85" spans="1:16">
      <c r="A85" s="785"/>
      <c r="B85" s="786"/>
      <c r="E85" s="785"/>
      <c r="M85" s="788"/>
      <c r="N85" s="789"/>
      <c r="P85" s="790"/>
    </row>
    <row r="86" spans="1:16">
      <c r="A86" s="785"/>
      <c r="B86" s="786"/>
      <c r="E86" s="785"/>
      <c r="M86" s="788"/>
      <c r="N86" s="789"/>
      <c r="P86" s="790"/>
    </row>
    <row r="87" spans="1:16">
      <c r="A87" s="785"/>
      <c r="B87" s="786"/>
      <c r="E87" s="785"/>
      <c r="M87" s="788"/>
      <c r="N87" s="789"/>
      <c r="P87" s="790"/>
    </row>
    <row r="88" spans="1:16">
      <c r="A88" s="785"/>
      <c r="B88" s="786"/>
      <c r="E88" s="785"/>
      <c r="M88" s="788"/>
      <c r="N88" s="789"/>
      <c r="P88" s="790"/>
    </row>
    <row r="89" spans="1:16">
      <c r="A89" s="785"/>
      <c r="B89" s="786"/>
      <c r="E89" s="785"/>
      <c r="M89" s="788"/>
      <c r="N89" s="789"/>
      <c r="P89" s="790"/>
    </row>
    <row r="90" spans="1:16">
      <c r="A90" s="785"/>
      <c r="B90" s="786"/>
      <c r="E90" s="785"/>
      <c r="M90" s="788"/>
      <c r="N90" s="789"/>
      <c r="P90" s="790"/>
    </row>
    <row r="91" spans="1:16">
      <c r="A91" s="785"/>
      <c r="B91" s="786"/>
      <c r="E91" s="785"/>
      <c r="M91" s="788"/>
      <c r="N91" s="789"/>
      <c r="P91" s="790"/>
    </row>
    <row r="92" spans="1:16">
      <c r="A92" s="785"/>
      <c r="B92" s="786"/>
      <c r="E92" s="785"/>
      <c r="M92" s="788"/>
      <c r="N92" s="789"/>
      <c r="P92" s="790"/>
    </row>
    <row r="93" spans="1:16">
      <c r="A93" s="785"/>
      <c r="B93" s="786"/>
      <c r="E93" s="785"/>
      <c r="M93" s="788"/>
      <c r="N93" s="789"/>
      <c r="P93" s="790"/>
    </row>
    <row r="94" spans="1:16">
      <c r="A94" s="785"/>
      <c r="B94" s="786"/>
      <c r="E94" s="785"/>
      <c r="M94" s="788"/>
      <c r="N94" s="789"/>
      <c r="P94" s="790"/>
    </row>
    <row r="95" spans="1:16">
      <c r="A95" s="785"/>
      <c r="B95" s="786"/>
      <c r="E95" s="785"/>
      <c r="M95" s="788"/>
      <c r="N95" s="789"/>
      <c r="P95" s="790"/>
    </row>
    <row r="96" spans="1:16">
      <c r="A96" s="785"/>
      <c r="B96" s="786"/>
      <c r="E96" s="785"/>
      <c r="M96" s="788"/>
      <c r="N96" s="789"/>
      <c r="P96" s="790"/>
    </row>
    <row r="97" spans="1:16">
      <c r="A97" s="785"/>
      <c r="B97" s="786"/>
      <c r="E97" s="785"/>
      <c r="M97" s="788"/>
      <c r="N97" s="789"/>
      <c r="P97" s="790"/>
    </row>
    <row r="98" spans="1:16">
      <c r="A98" s="785"/>
      <c r="B98" s="786"/>
      <c r="E98" s="785"/>
      <c r="M98" s="788"/>
      <c r="N98" s="789"/>
      <c r="P98" s="790"/>
    </row>
    <row r="99" spans="1:16">
      <c r="A99" s="785"/>
      <c r="B99" s="786"/>
      <c r="E99" s="785"/>
      <c r="M99" s="788"/>
      <c r="N99" s="789"/>
      <c r="P99" s="790"/>
    </row>
    <row r="100" spans="1:16">
      <c r="A100" s="785"/>
      <c r="B100" s="786"/>
      <c r="E100" s="785"/>
      <c r="M100" s="788"/>
      <c r="N100" s="789"/>
      <c r="P100" s="790"/>
    </row>
    <row r="101" spans="1:16">
      <c r="A101" s="785"/>
      <c r="B101" s="786"/>
      <c r="E101" s="785"/>
      <c r="M101" s="788"/>
      <c r="N101" s="789"/>
      <c r="P101" s="790"/>
    </row>
    <row r="102" spans="1:16">
      <c r="A102" s="785"/>
      <c r="B102" s="786"/>
      <c r="E102" s="785"/>
      <c r="M102" s="788"/>
      <c r="N102" s="789"/>
      <c r="P102" s="790"/>
    </row>
    <row r="103" spans="1:16">
      <c r="A103" s="785"/>
      <c r="B103" s="786"/>
      <c r="E103" s="785"/>
      <c r="M103" s="788"/>
      <c r="N103" s="789"/>
      <c r="P103" s="790"/>
    </row>
    <row r="104" spans="1:16">
      <c r="A104" s="785"/>
      <c r="B104" s="786"/>
      <c r="E104" s="785"/>
      <c r="M104" s="788"/>
      <c r="N104" s="789"/>
      <c r="P104" s="790"/>
    </row>
    <row r="105" spans="1:16">
      <c r="A105" s="785"/>
      <c r="B105" s="786"/>
      <c r="E105" s="785"/>
      <c r="M105" s="788"/>
      <c r="N105" s="789"/>
      <c r="P105" s="790"/>
    </row>
    <row r="106" spans="1:16">
      <c r="A106" s="785"/>
      <c r="B106" s="786"/>
      <c r="E106" s="785"/>
      <c r="M106" s="788"/>
      <c r="N106" s="789"/>
      <c r="P106" s="790"/>
    </row>
    <row r="107" spans="1:16">
      <c r="A107" s="785"/>
      <c r="B107" s="786"/>
      <c r="E107" s="785"/>
      <c r="M107" s="788"/>
      <c r="N107" s="789"/>
      <c r="P107" s="790"/>
    </row>
    <row r="108" spans="1:16">
      <c r="A108" s="785"/>
      <c r="B108" s="786"/>
      <c r="E108" s="785"/>
      <c r="M108" s="788"/>
      <c r="N108" s="789"/>
      <c r="P108" s="790"/>
    </row>
    <row r="109" spans="1:16">
      <c r="A109" s="785"/>
      <c r="B109" s="786"/>
      <c r="E109" s="785"/>
      <c r="M109" s="788"/>
      <c r="N109" s="789"/>
      <c r="P109" s="790"/>
    </row>
    <row r="110" spans="1:16">
      <c r="A110" s="785"/>
      <c r="B110" s="786"/>
      <c r="E110" s="785"/>
      <c r="M110" s="788"/>
      <c r="N110" s="789"/>
      <c r="P110" s="790"/>
    </row>
    <row r="111" spans="1:16">
      <c r="A111" s="785"/>
      <c r="B111" s="786"/>
      <c r="E111" s="785"/>
      <c r="M111" s="788"/>
      <c r="N111" s="789"/>
      <c r="P111" s="790"/>
    </row>
    <row r="112" spans="1:16">
      <c r="A112" s="785"/>
      <c r="B112" s="786"/>
      <c r="E112" s="785"/>
      <c r="M112" s="788"/>
      <c r="N112" s="789"/>
      <c r="P112" s="790"/>
    </row>
    <row r="113" spans="1:16">
      <c r="A113" s="785"/>
      <c r="B113" s="786"/>
      <c r="E113" s="785"/>
      <c r="M113" s="788"/>
      <c r="N113" s="789"/>
      <c r="P113" s="790"/>
    </row>
    <row r="114" spans="1:16">
      <c r="A114" s="785"/>
      <c r="B114" s="786"/>
      <c r="E114" s="785"/>
      <c r="M114" s="788"/>
      <c r="N114" s="789"/>
      <c r="P114" s="790"/>
    </row>
    <row r="115" spans="1:16">
      <c r="A115" s="785"/>
      <c r="B115" s="786"/>
      <c r="E115" s="785"/>
      <c r="M115" s="788"/>
      <c r="N115" s="789"/>
      <c r="P115" s="790"/>
    </row>
    <row r="116" spans="1:16">
      <c r="A116" s="785"/>
      <c r="B116" s="786"/>
      <c r="E116" s="785"/>
      <c r="M116" s="788"/>
      <c r="N116" s="789"/>
      <c r="P116" s="790"/>
    </row>
    <row r="117" spans="1:16">
      <c r="A117" s="785"/>
      <c r="B117" s="786"/>
      <c r="E117" s="785"/>
      <c r="M117" s="788"/>
      <c r="N117" s="789"/>
      <c r="P117" s="790"/>
    </row>
    <row r="118" spans="1:16">
      <c r="A118" s="785"/>
      <c r="B118" s="786"/>
      <c r="E118" s="785"/>
      <c r="M118" s="788"/>
      <c r="N118" s="789"/>
      <c r="P118" s="790"/>
    </row>
    <row r="119" spans="1:16">
      <c r="A119" s="785"/>
      <c r="B119" s="786"/>
      <c r="E119" s="785"/>
      <c r="M119" s="788"/>
      <c r="N119" s="789"/>
      <c r="P119" s="790"/>
    </row>
    <row r="120" spans="1:16">
      <c r="A120" s="785"/>
      <c r="B120" s="786"/>
      <c r="E120" s="785"/>
      <c r="M120" s="788"/>
      <c r="N120" s="789"/>
      <c r="P120" s="790"/>
    </row>
    <row r="121" spans="1:16">
      <c r="A121" s="785"/>
      <c r="B121" s="786"/>
      <c r="E121" s="785"/>
      <c r="M121" s="788"/>
      <c r="N121" s="789"/>
      <c r="P121" s="790"/>
    </row>
    <row r="122" spans="1:16">
      <c r="A122" s="785"/>
      <c r="B122" s="786"/>
      <c r="E122" s="785"/>
      <c r="M122" s="788"/>
      <c r="N122" s="789"/>
      <c r="P122" s="790"/>
    </row>
    <row r="123" spans="1:16">
      <c r="A123" s="785"/>
      <c r="B123" s="786"/>
      <c r="E123" s="785"/>
      <c r="M123" s="788"/>
      <c r="N123" s="789"/>
      <c r="P123" s="790"/>
    </row>
    <row r="124" spans="1:16">
      <c r="A124" s="785"/>
      <c r="B124" s="786"/>
      <c r="E124" s="785"/>
      <c r="M124" s="788"/>
      <c r="N124" s="789"/>
      <c r="P124" s="790"/>
    </row>
    <row r="125" spans="1:16">
      <c r="A125" s="785"/>
      <c r="B125" s="786"/>
      <c r="E125" s="785"/>
      <c r="M125" s="788"/>
      <c r="N125" s="789"/>
      <c r="P125" s="790"/>
    </row>
    <row r="126" spans="1:16">
      <c r="A126" s="785"/>
      <c r="B126" s="786"/>
      <c r="E126" s="785"/>
      <c r="M126" s="788"/>
      <c r="N126" s="789"/>
      <c r="P126" s="790"/>
    </row>
    <row r="127" spans="1:16">
      <c r="A127" s="785"/>
      <c r="B127" s="786"/>
      <c r="E127" s="785"/>
      <c r="M127" s="788"/>
      <c r="N127" s="789"/>
      <c r="P127" s="790"/>
    </row>
    <row r="128" spans="1:16">
      <c r="A128" s="785"/>
      <c r="B128" s="786"/>
      <c r="E128" s="785"/>
      <c r="M128" s="788"/>
      <c r="N128" s="789"/>
      <c r="P128" s="790"/>
    </row>
    <row r="129" spans="1:16">
      <c r="A129" s="785"/>
      <c r="B129" s="786"/>
      <c r="E129" s="785"/>
      <c r="M129" s="788"/>
      <c r="N129" s="789"/>
      <c r="P129" s="790"/>
    </row>
    <row r="130" spans="1:16">
      <c r="A130" s="785"/>
      <c r="B130" s="786"/>
      <c r="E130" s="785"/>
      <c r="M130" s="788"/>
      <c r="N130" s="789"/>
      <c r="P130" s="790"/>
    </row>
    <row r="131" spans="1:16">
      <c r="A131" s="785"/>
      <c r="B131" s="786"/>
      <c r="E131" s="785"/>
      <c r="M131" s="788"/>
      <c r="N131" s="789"/>
      <c r="P131" s="790"/>
    </row>
    <row r="132" spans="1:16">
      <c r="A132" s="785"/>
      <c r="B132" s="786"/>
      <c r="E132" s="785"/>
      <c r="M132" s="788"/>
      <c r="N132" s="789"/>
      <c r="P132" s="790"/>
    </row>
    <row r="133" spans="1:16">
      <c r="A133" s="785"/>
      <c r="B133" s="786"/>
      <c r="E133" s="785"/>
      <c r="M133" s="788"/>
      <c r="N133" s="789"/>
      <c r="P133" s="790"/>
    </row>
    <row r="134" spans="1:16">
      <c r="A134" s="785"/>
      <c r="B134" s="786"/>
      <c r="E134" s="785"/>
      <c r="M134" s="788"/>
      <c r="N134" s="789"/>
      <c r="P134" s="790"/>
    </row>
    <row r="135" spans="1:16">
      <c r="A135" s="785"/>
      <c r="B135" s="786"/>
      <c r="E135" s="785"/>
      <c r="M135" s="788"/>
      <c r="N135" s="789"/>
      <c r="P135" s="790"/>
    </row>
    <row r="136" spans="1:16">
      <c r="A136" s="785"/>
      <c r="B136" s="786"/>
      <c r="E136" s="785"/>
      <c r="M136" s="788"/>
      <c r="N136" s="789"/>
      <c r="P136" s="790"/>
    </row>
    <row r="137" spans="1:16">
      <c r="A137" s="785"/>
      <c r="B137" s="786"/>
      <c r="E137" s="785"/>
      <c r="M137" s="788"/>
      <c r="N137" s="789"/>
      <c r="P137" s="790"/>
    </row>
    <row r="138" spans="1:16">
      <c r="A138" s="785"/>
      <c r="B138" s="786"/>
      <c r="E138" s="785"/>
      <c r="M138" s="788"/>
      <c r="N138" s="789"/>
      <c r="P138" s="790"/>
    </row>
    <row r="139" spans="1:16">
      <c r="A139" s="785"/>
      <c r="B139" s="786"/>
      <c r="E139" s="785"/>
      <c r="M139" s="788"/>
      <c r="N139" s="789"/>
      <c r="P139" s="790"/>
    </row>
    <row r="140" spans="1:16">
      <c r="A140" s="785"/>
      <c r="B140" s="786"/>
      <c r="E140" s="785"/>
      <c r="M140" s="788"/>
      <c r="N140" s="789"/>
      <c r="P140" s="790"/>
    </row>
    <row r="141" spans="1:16">
      <c r="A141" s="785"/>
      <c r="B141" s="786"/>
      <c r="E141" s="785"/>
      <c r="M141" s="788"/>
      <c r="N141" s="789"/>
      <c r="P141" s="790"/>
    </row>
  </sheetData>
  <mergeCells count="9">
    <mergeCell ref="Q1:AO1"/>
    <mergeCell ref="Q62:S62"/>
    <mergeCell ref="Q63:S63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268289" r:id="rId4" name="CommandButton1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268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O74"/>
  <sheetViews>
    <sheetView showZeros="0" view="pageBreakPreview" topLeftCell="O1" zoomScale="40" zoomScaleNormal="115" zoomScaleSheetLayoutView="40" workbookViewId="0">
      <pane ySplit="4" topLeftCell="A5" activePane="bottomLeft" state="frozen"/>
      <selection activeCell="V16" sqref="V16"/>
      <selection pane="bottomLeft" activeCell="D17" sqref="D17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8.75" style="698" bestFit="1" customWidth="1"/>
    <col min="261" max="261" width="7.875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8.75" style="698" bestFit="1" customWidth="1"/>
    <col min="517" max="517" width="7.875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8.75" style="698" bestFit="1" customWidth="1"/>
    <col min="773" max="773" width="7.875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8.75" style="698" bestFit="1" customWidth="1"/>
    <col min="1029" max="1029" width="7.875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8.75" style="698" bestFit="1" customWidth="1"/>
    <col min="1285" max="1285" width="7.875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8.75" style="698" bestFit="1" customWidth="1"/>
    <col min="1541" max="1541" width="7.875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8.75" style="698" bestFit="1" customWidth="1"/>
    <col min="1797" max="1797" width="7.875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8.75" style="698" bestFit="1" customWidth="1"/>
    <col min="2053" max="2053" width="7.875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8.75" style="698" bestFit="1" customWidth="1"/>
    <col min="2309" max="2309" width="7.875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8.75" style="698" bestFit="1" customWidth="1"/>
    <col min="2565" max="2565" width="7.875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8.75" style="698" bestFit="1" customWidth="1"/>
    <col min="2821" max="2821" width="7.875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8.75" style="698" bestFit="1" customWidth="1"/>
    <col min="3077" max="3077" width="7.875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8.75" style="698" bestFit="1" customWidth="1"/>
    <col min="3333" max="3333" width="7.875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8.75" style="698" bestFit="1" customWidth="1"/>
    <col min="3589" max="3589" width="7.875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8.75" style="698" bestFit="1" customWidth="1"/>
    <col min="3845" max="3845" width="7.875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8.75" style="698" bestFit="1" customWidth="1"/>
    <col min="4101" max="4101" width="7.875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8.75" style="698" bestFit="1" customWidth="1"/>
    <col min="4357" max="4357" width="7.875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8.75" style="698" bestFit="1" customWidth="1"/>
    <col min="4613" max="4613" width="7.875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8.75" style="698" bestFit="1" customWidth="1"/>
    <col min="4869" max="4869" width="7.875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8.75" style="698" bestFit="1" customWidth="1"/>
    <col min="5125" max="5125" width="7.875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8.75" style="698" bestFit="1" customWidth="1"/>
    <col min="5381" max="5381" width="7.875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8.75" style="698" bestFit="1" customWidth="1"/>
    <col min="5637" max="5637" width="7.875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8.75" style="698" bestFit="1" customWidth="1"/>
    <col min="5893" max="5893" width="7.875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8.75" style="698" bestFit="1" customWidth="1"/>
    <col min="6149" max="6149" width="7.875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8.75" style="698" bestFit="1" customWidth="1"/>
    <col min="6405" max="6405" width="7.875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8.75" style="698" bestFit="1" customWidth="1"/>
    <col min="6661" max="6661" width="7.875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8.75" style="698" bestFit="1" customWidth="1"/>
    <col min="6917" max="6917" width="7.875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8.75" style="698" bestFit="1" customWidth="1"/>
    <col min="7173" max="7173" width="7.875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8.75" style="698" bestFit="1" customWidth="1"/>
    <col min="7429" max="7429" width="7.875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8.75" style="698" bestFit="1" customWidth="1"/>
    <col min="7685" max="7685" width="7.875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8.75" style="698" bestFit="1" customWidth="1"/>
    <col min="7941" max="7941" width="7.875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8.75" style="698" bestFit="1" customWidth="1"/>
    <col min="8197" max="8197" width="7.875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8.75" style="698" bestFit="1" customWidth="1"/>
    <col min="8453" max="8453" width="7.875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8.75" style="698" bestFit="1" customWidth="1"/>
    <col min="8709" max="8709" width="7.875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8.75" style="698" bestFit="1" customWidth="1"/>
    <col min="8965" max="8965" width="7.875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8.75" style="698" bestFit="1" customWidth="1"/>
    <col min="9221" max="9221" width="7.875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8.75" style="698" bestFit="1" customWidth="1"/>
    <col min="9477" max="9477" width="7.875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8.75" style="698" bestFit="1" customWidth="1"/>
    <col min="9733" max="9733" width="7.875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8.75" style="698" bestFit="1" customWidth="1"/>
    <col min="9989" max="9989" width="7.875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8.75" style="698" bestFit="1" customWidth="1"/>
    <col min="10245" max="10245" width="7.875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8.75" style="698" bestFit="1" customWidth="1"/>
    <col min="10501" max="10501" width="7.875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8.75" style="698" bestFit="1" customWidth="1"/>
    <col min="10757" max="10757" width="7.875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8.75" style="698" bestFit="1" customWidth="1"/>
    <col min="11013" max="11013" width="7.875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8.75" style="698" bestFit="1" customWidth="1"/>
    <col min="11269" max="11269" width="7.875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8.75" style="698" bestFit="1" customWidth="1"/>
    <col min="11525" max="11525" width="7.875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8.75" style="698" bestFit="1" customWidth="1"/>
    <col min="11781" max="11781" width="7.875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8.75" style="698" bestFit="1" customWidth="1"/>
    <col min="12037" max="12037" width="7.875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8.75" style="698" bestFit="1" customWidth="1"/>
    <col min="12293" max="12293" width="7.875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8.75" style="698" bestFit="1" customWidth="1"/>
    <col min="12549" max="12549" width="7.875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8.75" style="698" bestFit="1" customWidth="1"/>
    <col min="12805" max="12805" width="7.875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8.75" style="698" bestFit="1" customWidth="1"/>
    <col min="13061" max="13061" width="7.875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8.75" style="698" bestFit="1" customWidth="1"/>
    <col min="13317" max="13317" width="7.875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8.75" style="698" bestFit="1" customWidth="1"/>
    <col min="13573" max="13573" width="7.875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8.75" style="698" bestFit="1" customWidth="1"/>
    <col min="13829" max="13829" width="7.875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8.75" style="698" bestFit="1" customWidth="1"/>
    <col min="14085" max="14085" width="7.875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8.75" style="698" bestFit="1" customWidth="1"/>
    <col min="14341" max="14341" width="7.875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8.75" style="698" bestFit="1" customWidth="1"/>
    <col min="14597" max="14597" width="7.875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8.75" style="698" bestFit="1" customWidth="1"/>
    <col min="14853" max="14853" width="7.875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8.75" style="698" bestFit="1" customWidth="1"/>
    <col min="15109" max="15109" width="7.875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8.75" style="698" bestFit="1" customWidth="1"/>
    <col min="15365" max="15365" width="7.875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8.75" style="698" bestFit="1" customWidth="1"/>
    <col min="15621" max="15621" width="7.875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8.75" style="698" bestFit="1" customWidth="1"/>
    <col min="15877" max="15877" width="7.875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8.75" style="698" bestFit="1" customWidth="1"/>
    <col min="16133" max="16133" width="7.875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5" t="s">
        <v>3496</v>
      </c>
      <c r="R1" s="1055"/>
      <c r="S1" s="1055"/>
      <c r="T1" s="1055"/>
      <c r="U1" s="1055"/>
      <c r="V1" s="1055"/>
      <c r="W1" s="1055"/>
      <c r="X1" s="1055"/>
      <c r="Y1" s="1055"/>
      <c r="Z1" s="1055"/>
      <c r="AA1" s="1055"/>
      <c r="AB1" s="1055"/>
      <c r="AC1" s="1055"/>
      <c r="AD1" s="1055"/>
      <c r="AE1" s="1055"/>
      <c r="AF1" s="1055"/>
      <c r="AG1" s="1055"/>
      <c r="AH1" s="1055"/>
      <c r="AI1" s="1055"/>
      <c r="AJ1" s="1055"/>
      <c r="AK1" s="1055"/>
      <c r="AL1" s="1055"/>
      <c r="AM1" s="1055"/>
      <c r="AN1" s="1055"/>
      <c r="AO1" s="1055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1" t="s">
        <v>3689</v>
      </c>
      <c r="R2" s="1061"/>
      <c r="S2" s="1061"/>
      <c r="T2" s="1061"/>
      <c r="U2" s="1061"/>
      <c r="V2" s="1061"/>
      <c r="W2" s="1061"/>
      <c r="X2" s="1061"/>
      <c r="Y2" s="1061"/>
      <c r="Z2" s="1061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2" t="s">
        <v>3498</v>
      </c>
      <c r="R3" s="1063"/>
      <c r="S3" s="1064"/>
      <c r="T3" s="1068" t="s">
        <v>3499</v>
      </c>
      <c r="U3" s="1068" t="s">
        <v>3500</v>
      </c>
      <c r="V3" s="1070" t="s">
        <v>3690</v>
      </c>
      <c r="W3" s="1071"/>
      <c r="X3" s="1072"/>
      <c r="Y3" s="1072"/>
      <c r="Z3" s="1072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3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5"/>
      <c r="R4" s="1066"/>
      <c r="S4" s="1067"/>
      <c r="T4" s="1069"/>
      <c r="U4" s="1069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3724</v>
      </c>
      <c r="M5" s="780" t="s">
        <v>3725</v>
      </c>
      <c r="N5" s="780" t="s">
        <v>3726</v>
      </c>
      <c r="O5" s="779" t="s">
        <v>3727</v>
      </c>
      <c r="P5" s="781" t="s">
        <v>3728</v>
      </c>
      <c r="Q5" s="725"/>
      <c r="R5" s="726"/>
      <c r="S5" s="727"/>
      <c r="T5" s="720" t="s">
        <v>3729</v>
      </c>
      <c r="U5" s="782"/>
      <c r="V5" s="783"/>
      <c r="W5" s="784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30"/>
    </row>
    <row r="6" spans="1:41" ht="20.100000000000001" customHeight="1">
      <c r="A6" s="785">
        <f t="shared" ref="A6:A54" si="0">B6*M6</f>
        <v>296.06836702970065</v>
      </c>
      <c r="B6" s="786">
        <f t="shared" ref="B6:B54" si="1">INT(E6/100)+1</f>
        <v>2</v>
      </c>
      <c r="C6" s="787">
        <v>22545</v>
      </c>
      <c r="D6" s="787">
        <v>22741</v>
      </c>
      <c r="E6" s="785">
        <f t="shared" ref="E6:E54" si="2">D6-C6</f>
        <v>196</v>
      </c>
      <c r="F6" s="787">
        <v>3335.10913736267</v>
      </c>
      <c r="G6" s="787">
        <v>10</v>
      </c>
      <c r="H6" s="787">
        <v>1.5</v>
      </c>
      <c r="I6" s="787">
        <v>131.89499518302199</v>
      </c>
      <c r="J6" s="787">
        <v>10</v>
      </c>
      <c r="K6" s="787">
        <v>1.5</v>
      </c>
      <c r="L6" s="787">
        <v>392.53777189522299</v>
      </c>
      <c r="M6" s="788">
        <f t="shared" ref="M6:M54" si="3">IF(J6&gt;0,F6/E6*(1+1.5*1.5)^0.5+I6/G6*(1+1.75*1.75)^0.5+L6/J6*(1+2*2)^0.5,IF(G6&gt;0,F6/E6*(1+1.5*1.5)^0.5+I6/G6*(1+1.75*1.75)^0.5,F6/E6*(1+1.5*1.5)^0.5))+H6+K6</f>
        <v>148.03418351485033</v>
      </c>
      <c r="N6" s="789">
        <f>L6+I6+F6</f>
        <v>3859.541904440915</v>
      </c>
      <c r="O6" s="787" t="s">
        <v>3730</v>
      </c>
      <c r="P6" s="790">
        <v>1</v>
      </c>
      <c r="Q6" s="735">
        <f t="shared" ref="Q6:Q54" si="4">C6</f>
        <v>22545</v>
      </c>
      <c r="R6" s="791" t="s">
        <v>3712</v>
      </c>
      <c r="S6" s="737">
        <f t="shared" ref="S6:S54" si="5">D6</f>
        <v>22741</v>
      </c>
      <c r="T6" s="792"/>
      <c r="U6" s="793"/>
      <c r="V6" s="738" t="str">
        <f t="shared" ref="V6:V54" si="6">IF($O6="左",E6,IF($O6="右",""))</f>
        <v/>
      </c>
      <c r="W6" s="738">
        <f t="shared" ref="W6:W54" si="7">IF($O6="右",E6,IF($O6="左",""))</f>
        <v>196</v>
      </c>
      <c r="X6" s="794"/>
      <c r="Y6" s="795">
        <f t="shared" ref="Y6:Y54" si="8">IF(P6=1,0.156*E6+(0.225+0.25+0.225)*G6+(0.25+0.225+0.225)*J6+0.205*A6+0.0651*N6+(0.599*(E6-G6)+0.623*(G6-J6)+0.648*J6)*1.2,IF(P6=2,0.156*E6+(0.225+0.25+0.199)*G6+(0.25+0.225+0.199)*J6+0.209*A6+(0.06+0.0047)*N6+(0.599*(E6-G6)+0.623*(G6-J6)+0.648*J6)*1.2,""))</f>
        <v>497.99899322019223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55.450505377613297</v>
      </c>
      <c r="B7" s="786">
        <f t="shared" si="1"/>
        <v>1</v>
      </c>
      <c r="C7" s="787">
        <v>23390</v>
      </c>
      <c r="D7" s="787">
        <v>23470</v>
      </c>
      <c r="E7" s="785">
        <f t="shared" si="2"/>
        <v>80</v>
      </c>
      <c r="F7" s="787">
        <v>1153.77640814848</v>
      </c>
      <c r="G7" s="787">
        <v>80</v>
      </c>
      <c r="H7" s="787">
        <v>1.5</v>
      </c>
      <c r="I7" s="787">
        <v>1109.3867251668801</v>
      </c>
      <c r="J7" s="787"/>
      <c r="K7" s="787"/>
      <c r="L7" s="787"/>
      <c r="M7" s="788">
        <f t="shared" si="3"/>
        <v>55.450505377613297</v>
      </c>
      <c r="N7" s="789">
        <f t="shared" ref="N7:N33" si="9">L7+I7+F7</f>
        <v>2263.16313331536</v>
      </c>
      <c r="O7" s="787" t="s">
        <v>3731</v>
      </c>
      <c r="P7" s="790">
        <v>1</v>
      </c>
      <c r="Q7" s="735">
        <f t="shared" si="4"/>
        <v>23390</v>
      </c>
      <c r="R7" s="791" t="s">
        <v>3712</v>
      </c>
      <c r="S7" s="737">
        <f t="shared" si="5"/>
        <v>23470</v>
      </c>
      <c r="T7" s="792"/>
      <c r="U7" s="793"/>
      <c r="V7" s="738" t="str">
        <f t="shared" si="6"/>
        <v/>
      </c>
      <c r="W7" s="738">
        <f t="shared" si="7"/>
        <v>80</v>
      </c>
      <c r="X7" s="794"/>
      <c r="Y7" s="795">
        <f t="shared" si="8"/>
        <v>286.98727358124069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19.50428730381935</v>
      </c>
      <c r="B8" s="786">
        <f t="shared" si="1"/>
        <v>1</v>
      </c>
      <c r="C8" s="787">
        <v>25392.5</v>
      </c>
      <c r="D8" s="787">
        <v>25474</v>
      </c>
      <c r="E8" s="785">
        <f t="shared" si="2"/>
        <v>81.5</v>
      </c>
      <c r="F8" s="787">
        <v>881.75110756493996</v>
      </c>
      <c r="G8" s="787"/>
      <c r="H8" s="787"/>
      <c r="I8" s="787"/>
      <c r="J8" s="787"/>
      <c r="K8" s="787"/>
      <c r="L8" s="787"/>
      <c r="M8" s="788">
        <f t="shared" si="3"/>
        <v>19.50428730381935</v>
      </c>
      <c r="N8" s="789">
        <f t="shared" si="9"/>
        <v>881.75110756493996</v>
      </c>
      <c r="O8" s="787" t="s">
        <v>3731</v>
      </c>
      <c r="P8" s="790">
        <v>1</v>
      </c>
      <c r="Q8" s="735">
        <f t="shared" si="4"/>
        <v>25392.5</v>
      </c>
      <c r="R8" s="791" t="s">
        <v>3712</v>
      </c>
      <c r="S8" s="737">
        <f t="shared" si="5"/>
        <v>25474</v>
      </c>
      <c r="T8" s="792"/>
      <c r="U8" s="793"/>
      <c r="V8" s="738" t="str">
        <f t="shared" si="6"/>
        <v/>
      </c>
      <c r="W8" s="738">
        <f t="shared" si="7"/>
        <v>81.5</v>
      </c>
      <c r="X8" s="794"/>
      <c r="Y8" s="795">
        <f t="shared" si="8"/>
        <v>132.69657599976057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64.792764534568249</v>
      </c>
      <c r="B9" s="786">
        <f t="shared" si="1"/>
        <v>2</v>
      </c>
      <c r="C9" s="787">
        <v>25511.5</v>
      </c>
      <c r="D9" s="787">
        <v>25656</v>
      </c>
      <c r="E9" s="785">
        <f t="shared" si="2"/>
        <v>144.5</v>
      </c>
      <c r="F9" s="787">
        <v>1716.83571603986</v>
      </c>
      <c r="G9" s="787">
        <v>18</v>
      </c>
      <c r="H9" s="787">
        <v>1.5</v>
      </c>
      <c r="I9" s="787">
        <v>84.636281152944704</v>
      </c>
      <c r="J9" s="787"/>
      <c r="K9" s="787"/>
      <c r="L9" s="787"/>
      <c r="M9" s="788">
        <f t="shared" si="3"/>
        <v>32.396382267284125</v>
      </c>
      <c r="N9" s="789">
        <f t="shared" si="9"/>
        <v>1801.4719971928048</v>
      </c>
      <c r="O9" s="787" t="s">
        <v>3731</v>
      </c>
      <c r="P9" s="790">
        <v>1</v>
      </c>
      <c r="Q9" s="735">
        <f t="shared" si="4"/>
        <v>25511.5</v>
      </c>
      <c r="R9" s="791" t="s">
        <v>3712</v>
      </c>
      <c r="S9" s="737">
        <f t="shared" si="5"/>
        <v>25656</v>
      </c>
      <c r="T9" s="792"/>
      <c r="U9" s="793"/>
      <c r="V9" s="738" t="str">
        <f t="shared" si="6"/>
        <v/>
      </c>
      <c r="W9" s="738">
        <f t="shared" si="7"/>
        <v>144.5</v>
      </c>
      <c r="X9" s="794"/>
      <c r="Y9" s="795">
        <f t="shared" si="8"/>
        <v>270.08534374683808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23.948206257815446</v>
      </c>
      <c r="B10" s="786">
        <f t="shared" si="1"/>
        <v>1</v>
      </c>
      <c r="C10" s="787">
        <v>25744.25</v>
      </c>
      <c r="D10" s="787">
        <v>25803.5</v>
      </c>
      <c r="E10" s="785">
        <f t="shared" si="2"/>
        <v>59.25</v>
      </c>
      <c r="F10" s="787">
        <v>787.08142659430996</v>
      </c>
      <c r="G10" s="787"/>
      <c r="H10" s="787"/>
      <c r="I10" s="787"/>
      <c r="J10" s="787"/>
      <c r="K10" s="787"/>
      <c r="L10" s="787"/>
      <c r="M10" s="788">
        <f t="shared" si="3"/>
        <v>23.948206257815446</v>
      </c>
      <c r="N10" s="789">
        <f t="shared" si="9"/>
        <v>787.08142659430996</v>
      </c>
      <c r="O10" s="787" t="s">
        <v>3731</v>
      </c>
      <c r="P10" s="790">
        <v>1</v>
      </c>
      <c r="Q10" s="735">
        <f t="shared" si="4"/>
        <v>25744.25</v>
      </c>
      <c r="R10" s="791" t="s">
        <v>3712</v>
      </c>
      <c r="S10" s="737">
        <f t="shared" si="5"/>
        <v>25803.5</v>
      </c>
      <c r="T10" s="792"/>
      <c r="U10" s="793"/>
      <c r="V10" s="738" t="str">
        <f t="shared" si="6"/>
        <v/>
      </c>
      <c r="W10" s="738">
        <f t="shared" si="7"/>
        <v>59.25</v>
      </c>
      <c r="X10" s="794"/>
      <c r="Y10" s="795">
        <f t="shared" si="8"/>
        <v>107.98028315414174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56.772475660557348</v>
      </c>
      <c r="B11" s="786">
        <f t="shared" si="1"/>
        <v>1</v>
      </c>
      <c r="C11" s="787">
        <v>26445</v>
      </c>
      <c r="D11" s="787">
        <v>26530</v>
      </c>
      <c r="E11" s="785">
        <f t="shared" si="2"/>
        <v>85</v>
      </c>
      <c r="F11" s="787">
        <v>1141.71043080514</v>
      </c>
      <c r="G11" s="787">
        <v>30</v>
      </c>
      <c r="H11" s="787">
        <v>1.5</v>
      </c>
      <c r="I11" s="787">
        <v>462.26946175736401</v>
      </c>
      <c r="J11" s="787"/>
      <c r="K11" s="787"/>
      <c r="L11" s="787"/>
      <c r="M11" s="788">
        <f t="shared" si="3"/>
        <v>56.772475660557348</v>
      </c>
      <c r="N11" s="789">
        <f t="shared" si="9"/>
        <v>1603.9798925625041</v>
      </c>
      <c r="O11" s="787" t="s">
        <v>3731</v>
      </c>
      <c r="P11" s="790">
        <v>1</v>
      </c>
      <c r="Q11" s="735">
        <f t="shared" si="4"/>
        <v>26445</v>
      </c>
      <c r="R11" s="791" t="s">
        <v>3712</v>
      </c>
      <c r="S11" s="737">
        <f t="shared" si="5"/>
        <v>26530</v>
      </c>
      <c r="T11" s="792"/>
      <c r="U11" s="793"/>
      <c r="V11" s="738" t="str">
        <f t="shared" si="6"/>
        <v/>
      </c>
      <c r="W11" s="738">
        <f t="shared" si="7"/>
        <v>85</v>
      </c>
      <c r="X11" s="794"/>
      <c r="Y11" s="795">
        <f t="shared" si="8"/>
        <v>212.27944851623329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306.08258052147892</v>
      </c>
      <c r="B12" s="786">
        <f t="shared" si="1"/>
        <v>4</v>
      </c>
      <c r="C12" s="787">
        <v>27911.400390625</v>
      </c>
      <c r="D12" s="787">
        <v>28310.5</v>
      </c>
      <c r="E12" s="785">
        <f t="shared" si="2"/>
        <v>399.099609375</v>
      </c>
      <c r="F12" s="787">
        <v>5385.41886835267</v>
      </c>
      <c r="G12" s="787">
        <v>296</v>
      </c>
      <c r="H12" s="787">
        <v>1.5</v>
      </c>
      <c r="I12" s="787">
        <v>2702.3199259562598</v>
      </c>
      <c r="J12" s="787">
        <v>163</v>
      </c>
      <c r="K12" s="787">
        <v>1.5</v>
      </c>
      <c r="L12" s="787">
        <v>2244.6895073973401</v>
      </c>
      <c r="M12" s="788">
        <f t="shared" si="3"/>
        <v>76.520645130369729</v>
      </c>
      <c r="N12" s="789">
        <f t="shared" si="9"/>
        <v>10332.42830170627</v>
      </c>
      <c r="O12" s="787" t="s">
        <v>3731</v>
      </c>
      <c r="P12" s="790">
        <v>1</v>
      </c>
      <c r="Q12" s="735">
        <f t="shared" si="4"/>
        <v>27911.400390625</v>
      </c>
      <c r="R12" s="791" t="s">
        <v>3712</v>
      </c>
      <c r="S12" s="737">
        <f t="shared" si="5"/>
        <v>28310.5</v>
      </c>
      <c r="T12" s="792"/>
      <c r="U12" s="793"/>
      <c r="V12" s="738" t="str">
        <f t="shared" si="6"/>
        <v/>
      </c>
      <c r="W12" s="738">
        <f t="shared" si="7"/>
        <v>399.099609375</v>
      </c>
      <c r="X12" s="794"/>
      <c r="Y12" s="795">
        <f t="shared" si="8"/>
        <v>1419.2351497292316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13.901882799102058</v>
      </c>
      <c r="B13" s="786">
        <f t="shared" si="1"/>
        <v>1</v>
      </c>
      <c r="C13" s="787">
        <v>29210</v>
      </c>
      <c r="D13" s="787">
        <v>29230.5</v>
      </c>
      <c r="E13" s="785">
        <f t="shared" si="2"/>
        <v>20.5</v>
      </c>
      <c r="F13" s="787">
        <v>158.08323088952201</v>
      </c>
      <c r="G13" s="787"/>
      <c r="H13" s="787"/>
      <c r="I13" s="787"/>
      <c r="J13" s="787"/>
      <c r="K13" s="787"/>
      <c r="L13" s="787"/>
      <c r="M13" s="788">
        <f t="shared" si="3"/>
        <v>13.901882799102058</v>
      </c>
      <c r="N13" s="789">
        <f t="shared" si="9"/>
        <v>158.08323088952201</v>
      </c>
      <c r="O13" s="787" t="s">
        <v>3731</v>
      </c>
      <c r="P13" s="790">
        <v>1</v>
      </c>
      <c r="Q13" s="735">
        <f t="shared" si="4"/>
        <v>29210</v>
      </c>
      <c r="R13" s="791" t="s">
        <v>3712</v>
      </c>
      <c r="S13" s="737">
        <f t="shared" si="5"/>
        <v>29230.5</v>
      </c>
      <c r="T13" s="792"/>
      <c r="U13" s="793"/>
      <c r="V13" s="738" t="str">
        <f t="shared" si="6"/>
        <v/>
      </c>
      <c r="W13" s="738">
        <f t="shared" si="7"/>
        <v>20.5</v>
      </c>
      <c r="X13" s="794"/>
      <c r="Y13" s="795">
        <f t="shared" si="8"/>
        <v>31.074504304723803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97.570087199401641</v>
      </c>
      <c r="B14" s="786">
        <f t="shared" si="1"/>
        <v>2</v>
      </c>
      <c r="C14" s="787">
        <v>29372</v>
      </c>
      <c r="D14" s="787">
        <v>29502</v>
      </c>
      <c r="E14" s="785">
        <f t="shared" si="2"/>
        <v>130</v>
      </c>
      <c r="F14" s="787">
        <v>1749.58756323696</v>
      </c>
      <c r="G14" s="787">
        <v>75</v>
      </c>
      <c r="H14" s="787">
        <v>1.5</v>
      </c>
      <c r="I14" s="787">
        <v>856.68172126624597</v>
      </c>
      <c r="J14" s="787"/>
      <c r="K14" s="787"/>
      <c r="L14" s="787"/>
      <c r="M14" s="788">
        <f t="shared" si="3"/>
        <v>48.78504359970082</v>
      </c>
      <c r="N14" s="789">
        <f t="shared" si="9"/>
        <v>2606.2692845032061</v>
      </c>
      <c r="O14" s="787" t="s">
        <v>3731</v>
      </c>
      <c r="P14" s="790">
        <v>1</v>
      </c>
      <c r="Q14" s="735">
        <f t="shared" si="4"/>
        <v>29372</v>
      </c>
      <c r="R14" s="791" t="s">
        <v>3712</v>
      </c>
      <c r="S14" s="737">
        <f t="shared" si="5"/>
        <v>29502</v>
      </c>
      <c r="T14" s="792"/>
      <c r="U14" s="793"/>
      <c r="V14" s="738" t="str">
        <f t="shared" si="6"/>
        <v/>
      </c>
      <c r="W14" s="738">
        <f t="shared" si="7"/>
        <v>130</v>
      </c>
      <c r="X14" s="794"/>
      <c r="Y14" s="795">
        <f t="shared" si="8"/>
        <v>358.05399829703606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109.29777200616545</v>
      </c>
      <c r="B15" s="786">
        <f t="shared" si="1"/>
        <v>2</v>
      </c>
      <c r="C15" s="787">
        <v>31546.5</v>
      </c>
      <c r="D15" s="787">
        <v>31670</v>
      </c>
      <c r="E15" s="785">
        <f t="shared" si="2"/>
        <v>123.5</v>
      </c>
      <c r="F15" s="787">
        <v>1613.28530669771</v>
      </c>
      <c r="G15" s="787">
        <v>73.5</v>
      </c>
      <c r="H15" s="787">
        <v>1.5</v>
      </c>
      <c r="I15" s="787">
        <v>1079.3691581506901</v>
      </c>
      <c r="J15" s="787"/>
      <c r="K15" s="787"/>
      <c r="L15" s="787"/>
      <c r="M15" s="788">
        <f t="shared" si="3"/>
        <v>54.648886003082723</v>
      </c>
      <c r="N15" s="789">
        <f t="shared" si="9"/>
        <v>2692.6544648484</v>
      </c>
      <c r="O15" s="787" t="s">
        <v>3731</v>
      </c>
      <c r="P15" s="790">
        <v>1</v>
      </c>
      <c r="Q15" s="735">
        <f t="shared" si="4"/>
        <v>31546.5</v>
      </c>
      <c r="R15" s="791" t="s">
        <v>3712</v>
      </c>
      <c r="S15" s="737">
        <f t="shared" si="5"/>
        <v>31670</v>
      </c>
      <c r="T15" s="792"/>
      <c r="U15" s="793"/>
      <c r="V15" s="738" t="str">
        <f t="shared" si="6"/>
        <v/>
      </c>
      <c r="W15" s="738">
        <f t="shared" si="7"/>
        <v>123.5</v>
      </c>
      <c r="X15" s="794"/>
      <c r="Y15" s="795">
        <f t="shared" si="8"/>
        <v>359.30244892289477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32.552801790770651</v>
      </c>
      <c r="B16" s="786">
        <f t="shared" si="1"/>
        <v>2</v>
      </c>
      <c r="C16" s="787">
        <v>31690</v>
      </c>
      <c r="D16" s="787">
        <v>31826</v>
      </c>
      <c r="E16" s="785">
        <f t="shared" si="2"/>
        <v>136</v>
      </c>
      <c r="F16" s="787">
        <v>1227.8790967894599</v>
      </c>
      <c r="G16" s="787"/>
      <c r="H16" s="787"/>
      <c r="I16" s="787"/>
      <c r="J16" s="787"/>
      <c r="K16" s="787"/>
      <c r="L16" s="787"/>
      <c r="M16" s="788">
        <f t="shared" si="3"/>
        <v>16.276400895385326</v>
      </c>
      <c r="N16" s="789">
        <f t="shared" si="9"/>
        <v>1227.8790967894599</v>
      </c>
      <c r="O16" s="787" t="s">
        <v>3731</v>
      </c>
      <c r="P16" s="790">
        <v>1</v>
      </c>
      <c r="Q16" s="735">
        <f t="shared" si="4"/>
        <v>31690</v>
      </c>
      <c r="R16" s="791" t="s">
        <v>3712</v>
      </c>
      <c r="S16" s="737">
        <f t="shared" si="5"/>
        <v>31826</v>
      </c>
      <c r="T16" s="792"/>
      <c r="U16" s="793"/>
      <c r="V16" s="738" t="str">
        <f t="shared" si="6"/>
        <v/>
      </c>
      <c r="W16" s="738">
        <f t="shared" si="7"/>
        <v>136</v>
      </c>
      <c r="X16" s="794"/>
      <c r="Y16" s="795">
        <f t="shared" si="8"/>
        <v>205.58105356810182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347.5789166659996</v>
      </c>
      <c r="B17" s="786">
        <f t="shared" si="1"/>
        <v>5</v>
      </c>
      <c r="C17" s="787">
        <v>33437.5</v>
      </c>
      <c r="D17" s="787">
        <v>33862.5</v>
      </c>
      <c r="E17" s="785">
        <f t="shared" si="2"/>
        <v>425</v>
      </c>
      <c r="F17" s="787">
        <v>6056.2860000199498</v>
      </c>
      <c r="G17" s="787">
        <v>357.5</v>
      </c>
      <c r="H17" s="787">
        <v>1.5</v>
      </c>
      <c r="I17" s="787">
        <v>3088.2521616392401</v>
      </c>
      <c r="J17" s="787">
        <v>167</v>
      </c>
      <c r="K17" s="787">
        <v>1.5</v>
      </c>
      <c r="L17" s="787">
        <v>1748.7183864804799</v>
      </c>
      <c r="M17" s="788">
        <f t="shared" si="3"/>
        <v>69.51578333319992</v>
      </c>
      <c r="N17" s="789">
        <f t="shared" si="9"/>
        <v>10893.25654813967</v>
      </c>
      <c r="O17" s="787" t="s">
        <v>3731</v>
      </c>
      <c r="P17" s="790">
        <v>1</v>
      </c>
      <c r="Q17" s="735">
        <f t="shared" si="4"/>
        <v>33437.5</v>
      </c>
      <c r="R17" s="791" t="s">
        <v>3712</v>
      </c>
      <c r="S17" s="737">
        <f t="shared" si="5"/>
        <v>33862.5</v>
      </c>
      <c r="T17" s="792"/>
      <c r="U17" s="793"/>
      <c r="V17" s="738" t="str">
        <f t="shared" si="6"/>
        <v/>
      </c>
      <c r="W17" s="738">
        <f t="shared" si="7"/>
        <v>425</v>
      </c>
      <c r="X17" s="794"/>
      <c r="Y17" s="795">
        <f t="shared" si="8"/>
        <v>1534.6506792004225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15.609021128003034</v>
      </c>
      <c r="B18" s="786">
        <f t="shared" si="1"/>
        <v>1</v>
      </c>
      <c r="C18" s="787">
        <v>35758</v>
      </c>
      <c r="D18" s="787">
        <v>35774.5</v>
      </c>
      <c r="E18" s="785">
        <f t="shared" si="2"/>
        <v>16.5</v>
      </c>
      <c r="F18" s="787">
        <v>142.86239686268601</v>
      </c>
      <c r="G18" s="787"/>
      <c r="H18" s="787"/>
      <c r="I18" s="787"/>
      <c r="J18" s="787"/>
      <c r="K18" s="787"/>
      <c r="L18" s="787"/>
      <c r="M18" s="788">
        <f t="shared" si="3"/>
        <v>15.609021128003034</v>
      </c>
      <c r="N18" s="789">
        <f t="shared" si="9"/>
        <v>142.86239686268601</v>
      </c>
      <c r="O18" s="787" t="s">
        <v>3731</v>
      </c>
      <c r="P18" s="790">
        <v>1</v>
      </c>
      <c r="Q18" s="735">
        <f t="shared" si="4"/>
        <v>35758</v>
      </c>
      <c r="R18" s="791" t="s">
        <v>3712</v>
      </c>
      <c r="S18" s="737">
        <f t="shared" si="5"/>
        <v>35774.5</v>
      </c>
      <c r="T18" s="792"/>
      <c r="U18" s="793"/>
      <c r="V18" s="738" t="str">
        <f t="shared" si="6"/>
        <v/>
      </c>
      <c r="W18" s="738">
        <f t="shared" si="7"/>
        <v>16.5</v>
      </c>
      <c r="X18" s="794"/>
      <c r="Y18" s="795">
        <f t="shared" si="8"/>
        <v>26.934391367001481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270.56261090373005</v>
      </c>
      <c r="B19" s="786">
        <f t="shared" si="1"/>
        <v>5</v>
      </c>
      <c r="C19" s="787">
        <v>35925.5</v>
      </c>
      <c r="D19" s="787">
        <v>36363.5</v>
      </c>
      <c r="E19" s="785">
        <f t="shared" si="2"/>
        <v>438</v>
      </c>
      <c r="F19" s="787">
        <v>6189.9147713048496</v>
      </c>
      <c r="G19" s="787">
        <v>339</v>
      </c>
      <c r="H19" s="787">
        <v>1.5</v>
      </c>
      <c r="I19" s="787">
        <v>4563.9143327079801</v>
      </c>
      <c r="J19" s="787"/>
      <c r="K19" s="787"/>
      <c r="L19" s="787"/>
      <c r="M19" s="788">
        <f t="shared" si="3"/>
        <v>54.112522180746012</v>
      </c>
      <c r="N19" s="789">
        <f t="shared" si="9"/>
        <v>10753.82910401283</v>
      </c>
      <c r="O19" s="787" t="s">
        <v>3731</v>
      </c>
      <c r="P19" s="790">
        <v>1</v>
      </c>
      <c r="Q19" s="735">
        <f t="shared" si="4"/>
        <v>35925.5</v>
      </c>
      <c r="R19" s="791" t="s">
        <v>3712</v>
      </c>
      <c r="S19" s="737">
        <f t="shared" si="5"/>
        <v>36363.5</v>
      </c>
      <c r="T19" s="792"/>
      <c r="U19" s="793"/>
      <c r="V19" s="738" t="str">
        <f t="shared" si="6"/>
        <v/>
      </c>
      <c r="W19" s="738">
        <f t="shared" si="7"/>
        <v>438</v>
      </c>
      <c r="X19" s="794"/>
      <c r="Y19" s="795">
        <f t="shared" si="8"/>
        <v>1385.7652099064999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146.99123327591278</v>
      </c>
      <c r="B20" s="786">
        <f t="shared" si="1"/>
        <v>2</v>
      </c>
      <c r="C20" s="787">
        <v>36830.5</v>
      </c>
      <c r="D20" s="787">
        <v>36942</v>
      </c>
      <c r="E20" s="785">
        <f t="shared" si="2"/>
        <v>111.5</v>
      </c>
      <c r="F20" s="787">
        <v>1542.2533357677601</v>
      </c>
      <c r="G20" s="787">
        <v>99</v>
      </c>
      <c r="H20" s="787">
        <v>1.5</v>
      </c>
      <c r="I20" s="787">
        <v>797.36730866047299</v>
      </c>
      <c r="J20" s="787">
        <v>67</v>
      </c>
      <c r="K20" s="787">
        <v>1.5</v>
      </c>
      <c r="L20" s="787">
        <v>878.70619208197695</v>
      </c>
      <c r="M20" s="788">
        <f t="shared" si="3"/>
        <v>73.495616637956388</v>
      </c>
      <c r="N20" s="789">
        <f t="shared" si="9"/>
        <v>3218.3268365102103</v>
      </c>
      <c r="O20" s="787" t="s">
        <v>3731</v>
      </c>
      <c r="P20" s="790">
        <v>1</v>
      </c>
      <c r="Q20" s="735">
        <f t="shared" si="4"/>
        <v>36830.5</v>
      </c>
      <c r="R20" s="791" t="s">
        <v>3712</v>
      </c>
      <c r="S20" s="737">
        <f t="shared" si="5"/>
        <v>36942</v>
      </c>
      <c r="T20" s="792"/>
      <c r="U20" s="793"/>
      <c r="V20" s="738" t="str">
        <f t="shared" si="6"/>
        <v/>
      </c>
      <c r="W20" s="738">
        <f t="shared" si="7"/>
        <v>111.5</v>
      </c>
      <c r="X20" s="794"/>
      <c r="Y20" s="795">
        <f t="shared" si="8"/>
        <v>458.24767987837686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9.8151180380989747</v>
      </c>
      <c r="B21" s="786">
        <f t="shared" si="1"/>
        <v>1</v>
      </c>
      <c r="C21" s="787">
        <v>36950.5</v>
      </c>
      <c r="D21" s="787">
        <v>36966.5</v>
      </c>
      <c r="E21" s="785">
        <f t="shared" si="2"/>
        <v>16</v>
      </c>
      <c r="F21" s="787">
        <v>87.111166427316604</v>
      </c>
      <c r="G21" s="787"/>
      <c r="H21" s="787"/>
      <c r="I21" s="787"/>
      <c r="J21" s="787"/>
      <c r="K21" s="787"/>
      <c r="L21" s="787"/>
      <c r="M21" s="788">
        <f t="shared" si="3"/>
        <v>9.8151180380989747</v>
      </c>
      <c r="N21" s="789">
        <f t="shared" si="9"/>
        <v>87.111166427316604</v>
      </c>
      <c r="O21" s="787" t="s">
        <v>3731</v>
      </c>
      <c r="P21" s="790">
        <v>1</v>
      </c>
      <c r="Q21" s="735">
        <f t="shared" si="4"/>
        <v>36950.5</v>
      </c>
      <c r="R21" s="791" t="s">
        <v>3712</v>
      </c>
      <c r="S21" s="737">
        <f t="shared" si="5"/>
        <v>36966.5</v>
      </c>
      <c r="T21" s="792"/>
      <c r="U21" s="793"/>
      <c r="V21" s="738" t="str">
        <f t="shared" si="6"/>
        <v/>
      </c>
      <c r="W21" s="738">
        <f t="shared" si="7"/>
        <v>16</v>
      </c>
      <c r="X21" s="794"/>
      <c r="Y21" s="795">
        <f t="shared" si="8"/>
        <v>21.679836132228601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148.72384150511789</v>
      </c>
      <c r="B22" s="786">
        <f t="shared" si="1"/>
        <v>2</v>
      </c>
      <c r="C22" s="787">
        <v>36988.5</v>
      </c>
      <c r="D22" s="787">
        <v>37148</v>
      </c>
      <c r="E22" s="785">
        <f t="shared" si="2"/>
        <v>159.5</v>
      </c>
      <c r="F22" s="787">
        <v>2208.34325429819</v>
      </c>
      <c r="G22" s="787">
        <v>128</v>
      </c>
      <c r="H22" s="787">
        <v>1.5</v>
      </c>
      <c r="I22" s="787">
        <v>904.99807254489394</v>
      </c>
      <c r="J22" s="787">
        <v>61.69921875</v>
      </c>
      <c r="K22" s="787">
        <v>1.5</v>
      </c>
      <c r="L22" s="787">
        <v>887.13684591330298</v>
      </c>
      <c r="M22" s="788">
        <f t="shared" si="3"/>
        <v>74.361920752558945</v>
      </c>
      <c r="N22" s="789">
        <f t="shared" si="9"/>
        <v>4000.4781727563868</v>
      </c>
      <c r="O22" s="787" t="s">
        <v>3731</v>
      </c>
      <c r="P22" s="790">
        <v>1</v>
      </c>
      <c r="Q22" s="735">
        <f t="shared" si="4"/>
        <v>36988.5</v>
      </c>
      <c r="R22" s="791" t="s">
        <v>3712</v>
      </c>
      <c r="S22" s="737">
        <f t="shared" si="5"/>
        <v>37148</v>
      </c>
      <c r="T22" s="792"/>
      <c r="U22" s="793"/>
      <c r="V22" s="738" t="str">
        <f t="shared" si="6"/>
        <v/>
      </c>
      <c r="W22" s="738">
        <f t="shared" si="7"/>
        <v>159.5</v>
      </c>
      <c r="X22" s="794"/>
      <c r="Y22" s="795">
        <f t="shared" si="8"/>
        <v>568.77694624248988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270.56261090373005</v>
      </c>
      <c r="B23" s="786">
        <f t="shared" si="1"/>
        <v>5</v>
      </c>
      <c r="C23" s="787">
        <v>35925.5</v>
      </c>
      <c r="D23" s="787">
        <v>36363.5</v>
      </c>
      <c r="E23" s="785">
        <f t="shared" si="2"/>
        <v>438</v>
      </c>
      <c r="F23" s="787">
        <v>6189.9147713048496</v>
      </c>
      <c r="G23" s="787">
        <v>339</v>
      </c>
      <c r="H23" s="787">
        <v>1.5</v>
      </c>
      <c r="I23" s="787">
        <v>4563.9143327079801</v>
      </c>
      <c r="J23" s="787"/>
      <c r="K23" s="787"/>
      <c r="L23" s="787"/>
      <c r="M23" s="788">
        <f t="shared" si="3"/>
        <v>54.112522180746012</v>
      </c>
      <c r="N23" s="789">
        <f t="shared" si="9"/>
        <v>10753.82910401283</v>
      </c>
      <c r="O23" s="787" t="s">
        <v>3731</v>
      </c>
      <c r="P23" s="790">
        <v>1</v>
      </c>
      <c r="Q23" s="735">
        <f t="shared" si="4"/>
        <v>35925.5</v>
      </c>
      <c r="R23" s="791" t="s">
        <v>3712</v>
      </c>
      <c r="S23" s="737">
        <f t="shared" si="5"/>
        <v>36363.5</v>
      </c>
      <c r="T23" s="792"/>
      <c r="U23" s="793"/>
      <c r="V23" s="738" t="str">
        <f t="shared" si="6"/>
        <v/>
      </c>
      <c r="W23" s="738">
        <f t="shared" si="7"/>
        <v>438</v>
      </c>
      <c r="X23" s="794"/>
      <c r="Y23" s="795">
        <f t="shared" si="8"/>
        <v>1385.7652099064999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146.99123327591278</v>
      </c>
      <c r="B24" s="786">
        <f t="shared" si="1"/>
        <v>2</v>
      </c>
      <c r="C24" s="787">
        <v>36830.5</v>
      </c>
      <c r="D24" s="787">
        <v>36942</v>
      </c>
      <c r="E24" s="785">
        <f t="shared" si="2"/>
        <v>111.5</v>
      </c>
      <c r="F24" s="787">
        <v>1542.2533357677601</v>
      </c>
      <c r="G24" s="787">
        <v>99</v>
      </c>
      <c r="H24" s="787">
        <v>1.5</v>
      </c>
      <c r="I24" s="787">
        <v>797.36730866047299</v>
      </c>
      <c r="J24" s="787">
        <v>67</v>
      </c>
      <c r="K24" s="787">
        <v>1.5</v>
      </c>
      <c r="L24" s="787">
        <v>878.70619208197695</v>
      </c>
      <c r="M24" s="788">
        <f t="shared" si="3"/>
        <v>73.495616637956388</v>
      </c>
      <c r="N24" s="789">
        <f t="shared" si="9"/>
        <v>3218.3268365102103</v>
      </c>
      <c r="O24" s="787" t="s">
        <v>3731</v>
      </c>
      <c r="P24" s="790">
        <v>1</v>
      </c>
      <c r="Q24" s="735">
        <f t="shared" si="4"/>
        <v>36830.5</v>
      </c>
      <c r="R24" s="791" t="s">
        <v>3712</v>
      </c>
      <c r="S24" s="737">
        <f t="shared" si="5"/>
        <v>36942</v>
      </c>
      <c r="T24" s="792"/>
      <c r="U24" s="793"/>
      <c r="V24" s="738" t="str">
        <f t="shared" si="6"/>
        <v/>
      </c>
      <c r="W24" s="738">
        <f t="shared" si="7"/>
        <v>111.5</v>
      </c>
      <c r="X24" s="794"/>
      <c r="Y24" s="795">
        <f t="shared" si="8"/>
        <v>458.24767987837686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9.8151180380989747</v>
      </c>
      <c r="B25" s="786">
        <f t="shared" si="1"/>
        <v>1</v>
      </c>
      <c r="C25" s="787">
        <v>36950.5</v>
      </c>
      <c r="D25" s="787">
        <v>36966.5</v>
      </c>
      <c r="E25" s="785">
        <f t="shared" si="2"/>
        <v>16</v>
      </c>
      <c r="F25" s="787">
        <v>87.111166427316604</v>
      </c>
      <c r="G25" s="787"/>
      <c r="H25" s="787"/>
      <c r="I25" s="787"/>
      <c r="J25" s="787"/>
      <c r="K25" s="787"/>
      <c r="L25" s="787"/>
      <c r="M25" s="788">
        <f t="shared" si="3"/>
        <v>9.8151180380989747</v>
      </c>
      <c r="N25" s="789">
        <f t="shared" si="9"/>
        <v>87.111166427316604</v>
      </c>
      <c r="O25" s="787" t="s">
        <v>3731</v>
      </c>
      <c r="P25" s="790">
        <v>1</v>
      </c>
      <c r="Q25" s="735">
        <f t="shared" si="4"/>
        <v>36950.5</v>
      </c>
      <c r="R25" s="791" t="s">
        <v>3712</v>
      </c>
      <c r="S25" s="737">
        <f t="shared" si="5"/>
        <v>36966.5</v>
      </c>
      <c r="T25" s="792"/>
      <c r="U25" s="793"/>
      <c r="V25" s="738" t="str">
        <f t="shared" si="6"/>
        <v/>
      </c>
      <c r="W25" s="738">
        <f t="shared" si="7"/>
        <v>16</v>
      </c>
      <c r="X25" s="794"/>
      <c r="Y25" s="795">
        <f t="shared" si="8"/>
        <v>21.679836132228601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148.72384150511789</v>
      </c>
      <c r="B26" s="786">
        <f t="shared" si="1"/>
        <v>2</v>
      </c>
      <c r="C26" s="787">
        <v>36988.5</v>
      </c>
      <c r="D26" s="787">
        <v>37148</v>
      </c>
      <c r="E26" s="785">
        <f t="shared" si="2"/>
        <v>159.5</v>
      </c>
      <c r="F26" s="787">
        <v>2208.34325429819</v>
      </c>
      <c r="G26" s="787">
        <v>128</v>
      </c>
      <c r="H26" s="787">
        <v>1.5</v>
      </c>
      <c r="I26" s="787">
        <v>904.99807254489394</v>
      </c>
      <c r="J26" s="787">
        <v>61.69921875</v>
      </c>
      <c r="K26" s="787">
        <v>1.5</v>
      </c>
      <c r="L26" s="787">
        <v>887.13684591330298</v>
      </c>
      <c r="M26" s="788">
        <f t="shared" si="3"/>
        <v>74.361920752558945</v>
      </c>
      <c r="N26" s="789">
        <f t="shared" si="9"/>
        <v>4000.4781727563868</v>
      </c>
      <c r="O26" s="787" t="s">
        <v>3731</v>
      </c>
      <c r="P26" s="790">
        <v>1</v>
      </c>
      <c r="Q26" s="735">
        <f t="shared" si="4"/>
        <v>36988.5</v>
      </c>
      <c r="R26" s="791" t="s">
        <v>3712</v>
      </c>
      <c r="S26" s="737">
        <f t="shared" si="5"/>
        <v>37148</v>
      </c>
      <c r="T26" s="792"/>
      <c r="U26" s="793"/>
      <c r="V26" s="738" t="str">
        <f t="shared" si="6"/>
        <v/>
      </c>
      <c r="W26" s="738">
        <f t="shared" si="7"/>
        <v>159.5</v>
      </c>
      <c r="X26" s="794"/>
      <c r="Y26" s="795">
        <f t="shared" si="8"/>
        <v>568.77694624248988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87.765667188499364</v>
      </c>
      <c r="B27" s="786">
        <f t="shared" si="1"/>
        <v>2</v>
      </c>
      <c r="C27" s="787">
        <v>37209</v>
      </c>
      <c r="D27" s="787">
        <v>37331</v>
      </c>
      <c r="E27" s="785">
        <f t="shared" si="2"/>
        <v>122</v>
      </c>
      <c r="F27" s="787">
        <v>1592.7066221196601</v>
      </c>
      <c r="G27" s="787">
        <v>80</v>
      </c>
      <c r="H27" s="787">
        <v>1.5</v>
      </c>
      <c r="I27" s="787">
        <v>748.084147999479</v>
      </c>
      <c r="J27" s="787"/>
      <c r="K27" s="787"/>
      <c r="L27" s="787"/>
      <c r="M27" s="788">
        <f t="shared" si="3"/>
        <v>43.882833594249682</v>
      </c>
      <c r="N27" s="789">
        <f t="shared" si="9"/>
        <v>2340.7907701191389</v>
      </c>
      <c r="O27" s="787" t="s">
        <v>3731</v>
      </c>
      <c r="P27" s="790">
        <v>1</v>
      </c>
      <c r="Q27" s="735">
        <f t="shared" si="4"/>
        <v>37209</v>
      </c>
      <c r="R27" s="791" t="s">
        <v>3712</v>
      </c>
      <c r="S27" s="737">
        <f t="shared" si="5"/>
        <v>37331</v>
      </c>
      <c r="T27" s="792"/>
      <c r="U27" s="793"/>
      <c r="V27" s="738" t="str">
        <f t="shared" si="6"/>
        <v/>
      </c>
      <c r="W27" s="738">
        <f t="shared" si="7"/>
        <v>122</v>
      </c>
      <c r="X27" s="794"/>
      <c r="Y27" s="795">
        <f t="shared" si="8"/>
        <v>335.40704090839836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51.778122408846691</v>
      </c>
      <c r="B28" s="786">
        <f t="shared" si="1"/>
        <v>2</v>
      </c>
      <c r="C28" s="787">
        <v>37410</v>
      </c>
      <c r="D28" s="787">
        <v>37510.5</v>
      </c>
      <c r="E28" s="785">
        <f t="shared" si="2"/>
        <v>100.5</v>
      </c>
      <c r="F28" s="787">
        <v>1443.24706668315</v>
      </c>
      <c r="G28" s="787"/>
      <c r="H28" s="787"/>
      <c r="I28" s="787"/>
      <c r="J28" s="787"/>
      <c r="K28" s="787"/>
      <c r="L28" s="787"/>
      <c r="M28" s="788">
        <f t="shared" si="3"/>
        <v>25.889061204423346</v>
      </c>
      <c r="N28" s="789">
        <f t="shared" si="9"/>
        <v>1443.24706668315</v>
      </c>
      <c r="O28" s="787" t="s">
        <v>3731</v>
      </c>
      <c r="P28" s="790">
        <v>1</v>
      </c>
      <c r="Q28" s="735">
        <f t="shared" si="4"/>
        <v>37410</v>
      </c>
      <c r="R28" s="791" t="s">
        <v>3712</v>
      </c>
      <c r="S28" s="737">
        <f t="shared" si="5"/>
        <v>37510.5</v>
      </c>
      <c r="T28" s="792"/>
      <c r="U28" s="793"/>
      <c r="V28" s="738" t="str">
        <f t="shared" si="6"/>
        <v/>
      </c>
      <c r="W28" s="738">
        <f t="shared" si="7"/>
        <v>100.5</v>
      </c>
      <c r="X28" s="794"/>
      <c r="Y28" s="795">
        <f t="shared" si="8"/>
        <v>192.48729913488665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40.7640565014053</v>
      </c>
      <c r="B29" s="786">
        <f t="shared" si="1"/>
        <v>2</v>
      </c>
      <c r="C29" s="787">
        <v>38726.5</v>
      </c>
      <c r="D29" s="787">
        <v>38832.5</v>
      </c>
      <c r="E29" s="785">
        <f t="shared" si="2"/>
        <v>106</v>
      </c>
      <c r="F29" s="787">
        <v>1198.42699743409</v>
      </c>
      <c r="G29" s="787"/>
      <c r="H29" s="787"/>
      <c r="I29" s="787"/>
      <c r="J29" s="787"/>
      <c r="K29" s="787"/>
      <c r="L29" s="787"/>
      <c r="M29" s="788">
        <f t="shared" si="3"/>
        <v>20.38202825070265</v>
      </c>
      <c r="N29" s="789">
        <f t="shared" si="9"/>
        <v>1198.42699743409</v>
      </c>
      <c r="O29" s="787" t="s">
        <v>3731</v>
      </c>
      <c r="P29" s="790">
        <v>1</v>
      </c>
      <c r="Q29" s="735">
        <f t="shared" si="4"/>
        <v>38726.5</v>
      </c>
      <c r="R29" s="791" t="s">
        <v>3712</v>
      </c>
      <c r="S29" s="737">
        <f t="shared" si="5"/>
        <v>38832.5</v>
      </c>
      <c r="T29" s="792"/>
      <c r="U29" s="793"/>
      <c r="V29" s="738" t="str">
        <f t="shared" si="6"/>
        <v/>
      </c>
      <c r="W29" s="738">
        <f t="shared" si="7"/>
        <v>106</v>
      </c>
      <c r="X29" s="794"/>
      <c r="Y29" s="795">
        <f t="shared" si="8"/>
        <v>179.10302911574735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56.681472598040067</v>
      </c>
      <c r="B30" s="786">
        <f t="shared" si="1"/>
        <v>2</v>
      </c>
      <c r="C30" s="787">
        <v>38963.5</v>
      </c>
      <c r="D30" s="787">
        <v>39067.5</v>
      </c>
      <c r="E30" s="785">
        <f t="shared" si="2"/>
        <v>104</v>
      </c>
      <c r="F30" s="787">
        <v>1350.3494324196899</v>
      </c>
      <c r="G30" s="787">
        <v>24</v>
      </c>
      <c r="H30" s="787">
        <v>1.5</v>
      </c>
      <c r="I30" s="787">
        <v>40.881029804336599</v>
      </c>
      <c r="J30" s="787"/>
      <c r="K30" s="787"/>
      <c r="L30" s="787"/>
      <c r="M30" s="788">
        <f t="shared" si="3"/>
        <v>28.340736299020033</v>
      </c>
      <c r="N30" s="789">
        <f t="shared" si="9"/>
        <v>1391.2304622240265</v>
      </c>
      <c r="O30" s="787" t="s">
        <v>3731</v>
      </c>
      <c r="P30" s="790">
        <v>1</v>
      </c>
      <c r="Q30" s="735">
        <f t="shared" si="4"/>
        <v>38963.5</v>
      </c>
      <c r="R30" s="791" t="s">
        <v>3712</v>
      </c>
      <c r="S30" s="737">
        <f t="shared" si="5"/>
        <v>39067.5</v>
      </c>
      <c r="T30" s="792"/>
      <c r="U30" s="793"/>
      <c r="V30" s="738" t="str">
        <f t="shared" si="6"/>
        <v/>
      </c>
      <c r="W30" s="738">
        <f t="shared" si="7"/>
        <v>104</v>
      </c>
      <c r="X30" s="794"/>
      <c r="Y30" s="795">
        <f t="shared" si="8"/>
        <v>210.65920497338232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150.22118327805291</v>
      </c>
      <c r="B31" s="786">
        <f t="shared" si="1"/>
        <v>3</v>
      </c>
      <c r="C31" s="787">
        <v>39221</v>
      </c>
      <c r="D31" s="787">
        <v>39499.5</v>
      </c>
      <c r="E31" s="785">
        <f t="shared" si="2"/>
        <v>278.5</v>
      </c>
      <c r="F31" s="787">
        <v>3812.6514533211798</v>
      </c>
      <c r="G31" s="787">
        <v>217.6015625</v>
      </c>
      <c r="H31" s="787">
        <v>1.5</v>
      </c>
      <c r="I31" s="787">
        <v>2579.5910122392102</v>
      </c>
      <c r="J31" s="787"/>
      <c r="K31" s="787"/>
      <c r="L31" s="787"/>
      <c r="M31" s="788">
        <f t="shared" si="3"/>
        <v>50.073727759350966</v>
      </c>
      <c r="N31" s="789">
        <f t="shared" si="9"/>
        <v>6392.24246556039</v>
      </c>
      <c r="O31" s="787" t="s">
        <v>3731</v>
      </c>
      <c r="P31" s="790">
        <v>1</v>
      </c>
      <c r="Q31" s="735">
        <f t="shared" si="4"/>
        <v>39221</v>
      </c>
      <c r="R31" s="791" t="s">
        <v>3712</v>
      </c>
      <c r="S31" s="737">
        <f t="shared" si="5"/>
        <v>39499.5</v>
      </c>
      <c r="T31" s="792"/>
      <c r="U31" s="793"/>
      <c r="V31" s="738" t="str">
        <f t="shared" si="6"/>
        <v/>
      </c>
      <c r="W31" s="738">
        <f t="shared" si="7"/>
        <v>278.5</v>
      </c>
      <c r="X31" s="794"/>
      <c r="Y31" s="795">
        <f t="shared" si="8"/>
        <v>849.15014582998219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125.82006732374388</v>
      </c>
      <c r="B32" s="786">
        <f t="shared" si="1"/>
        <v>3</v>
      </c>
      <c r="C32" s="787">
        <v>39540.5</v>
      </c>
      <c r="D32" s="787">
        <v>39777</v>
      </c>
      <c r="E32" s="785">
        <f t="shared" si="2"/>
        <v>236.5</v>
      </c>
      <c r="F32" s="787">
        <v>3348.6456247423298</v>
      </c>
      <c r="G32" s="787">
        <v>111</v>
      </c>
      <c r="H32" s="787">
        <v>1.5</v>
      </c>
      <c r="I32" s="787">
        <v>821.34626387878404</v>
      </c>
      <c r="J32" s="787"/>
      <c r="K32" s="787"/>
      <c r="L32" s="787"/>
      <c r="M32" s="788">
        <f t="shared" si="3"/>
        <v>41.940022441247962</v>
      </c>
      <c r="N32" s="789">
        <f t="shared" si="9"/>
        <v>4169.9918886211135</v>
      </c>
      <c r="O32" s="787" t="s">
        <v>3731</v>
      </c>
      <c r="P32" s="790">
        <v>1</v>
      </c>
      <c r="Q32" s="735">
        <f t="shared" si="4"/>
        <v>39540.5</v>
      </c>
      <c r="R32" s="791" t="s">
        <v>3712</v>
      </c>
      <c r="S32" s="737">
        <f t="shared" si="5"/>
        <v>39777</v>
      </c>
      <c r="T32" s="792"/>
      <c r="U32" s="793"/>
      <c r="V32" s="738" t="str">
        <f t="shared" si="6"/>
        <v/>
      </c>
      <c r="W32" s="738">
        <f t="shared" si="7"/>
        <v>236.5</v>
      </c>
      <c r="X32" s="794"/>
      <c r="Y32" s="795">
        <f t="shared" si="8"/>
        <v>585.04658575060193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93.775673971809141</v>
      </c>
      <c r="B33" s="786">
        <f t="shared" si="1"/>
        <v>3</v>
      </c>
      <c r="C33" s="787">
        <v>39991.5</v>
      </c>
      <c r="D33" s="787">
        <v>40235</v>
      </c>
      <c r="E33" s="785">
        <f t="shared" si="2"/>
        <v>243.5</v>
      </c>
      <c r="F33" s="787">
        <v>3286.6991770137001</v>
      </c>
      <c r="G33" s="787">
        <v>20</v>
      </c>
      <c r="H33" s="787">
        <v>1.5</v>
      </c>
      <c r="I33" s="787">
        <v>53.832711594968799</v>
      </c>
      <c r="J33" s="787"/>
      <c r="K33" s="787"/>
      <c r="L33" s="787"/>
      <c r="M33" s="788">
        <f t="shared" si="3"/>
        <v>31.258557990603045</v>
      </c>
      <c r="N33" s="789">
        <f t="shared" si="9"/>
        <v>3340.5318886086689</v>
      </c>
      <c r="O33" s="787" t="s">
        <v>3731</v>
      </c>
      <c r="P33" s="790">
        <v>1</v>
      </c>
      <c r="Q33" s="735">
        <f t="shared" si="4"/>
        <v>39991.5</v>
      </c>
      <c r="R33" s="791" t="s">
        <v>3712</v>
      </c>
      <c r="S33" s="737">
        <f t="shared" si="5"/>
        <v>40235</v>
      </c>
      <c r="T33" s="792"/>
      <c r="U33" s="793"/>
      <c r="V33" s="738" t="str">
        <f t="shared" si="6"/>
        <v/>
      </c>
      <c r="W33" s="738">
        <f t="shared" si="7"/>
        <v>243.5</v>
      </c>
      <c r="X33" s="794"/>
      <c r="Y33" s="795">
        <f t="shared" si="8"/>
        <v>464.28243911264519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88.468037039218331</v>
      </c>
      <c r="B34" s="786">
        <f t="shared" si="1"/>
        <v>2</v>
      </c>
      <c r="C34" s="787">
        <v>21850.5</v>
      </c>
      <c r="D34" s="787">
        <v>22030</v>
      </c>
      <c r="E34" s="785">
        <f t="shared" si="2"/>
        <v>179.5</v>
      </c>
      <c r="F34" s="787">
        <v>2612.6324509041701</v>
      </c>
      <c r="G34" s="787">
        <v>85</v>
      </c>
      <c r="H34" s="787">
        <v>1.5</v>
      </c>
      <c r="I34" s="787">
        <v>695.60372462328803</v>
      </c>
      <c r="J34" s="787"/>
      <c r="K34" s="787"/>
      <c r="L34" s="787"/>
      <c r="M34" s="788">
        <f t="shared" si="3"/>
        <v>44.234018519609165</v>
      </c>
      <c r="N34" s="789">
        <f t="shared" ref="N34:N54" si="10">(F34*(1+1.5*1.5)^0.5+I34*(1+1.75*1.75)^0.5+L34*(1+2*2)^0.5)</f>
        <v>6112.0242624854272</v>
      </c>
      <c r="O34" s="787" t="s">
        <v>3732</v>
      </c>
      <c r="P34" s="790">
        <v>1</v>
      </c>
      <c r="Q34" s="856">
        <f t="shared" si="4"/>
        <v>21850.5</v>
      </c>
      <c r="R34" s="857" t="s">
        <v>3712</v>
      </c>
      <c r="S34" s="858">
        <f t="shared" si="5"/>
        <v>22030</v>
      </c>
      <c r="T34" s="859"/>
      <c r="U34" s="860"/>
      <c r="V34" s="861">
        <f t="shared" si="6"/>
        <v>179.5</v>
      </c>
      <c r="W34" s="861" t="str">
        <f t="shared" si="7"/>
        <v/>
      </c>
      <c r="X34" s="862"/>
      <c r="Y34" s="863">
        <f t="shared" si="8"/>
        <v>635.00332708084113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33.871055448990738</v>
      </c>
      <c r="B35" s="786">
        <f t="shared" si="1"/>
        <v>1</v>
      </c>
      <c r="C35" s="787">
        <v>22171</v>
      </c>
      <c r="D35" s="787">
        <v>22245.5</v>
      </c>
      <c r="E35" s="785">
        <f t="shared" si="2"/>
        <v>74.5</v>
      </c>
      <c r="F35" s="787">
        <v>922.11309612910702</v>
      </c>
      <c r="G35" s="787">
        <v>20</v>
      </c>
      <c r="H35" s="787">
        <v>1.5</v>
      </c>
      <c r="I35" s="787">
        <v>99.797928697843204</v>
      </c>
      <c r="J35" s="787"/>
      <c r="K35" s="787"/>
      <c r="L35" s="787"/>
      <c r="M35" s="788">
        <f t="shared" si="3"/>
        <v>33.871055448990738</v>
      </c>
      <c r="N35" s="789">
        <f t="shared" si="10"/>
        <v>1863.5121809122581</v>
      </c>
      <c r="O35" s="787" t="s">
        <v>3732</v>
      </c>
      <c r="P35" s="790">
        <v>1</v>
      </c>
      <c r="Q35" s="831">
        <f t="shared" si="4"/>
        <v>22171</v>
      </c>
      <c r="R35" s="832" t="s">
        <v>3712</v>
      </c>
      <c r="S35" s="833">
        <f t="shared" si="5"/>
        <v>22245.5</v>
      </c>
      <c r="T35" s="834"/>
      <c r="U35" s="835"/>
      <c r="V35" s="836">
        <f t="shared" si="6"/>
        <v>74.5</v>
      </c>
      <c r="W35" s="836" t="str">
        <f t="shared" si="7"/>
        <v/>
      </c>
      <c r="X35" s="837"/>
      <c r="Y35" s="838">
        <f t="shared" si="8"/>
        <v>208.00680934443113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45.125639853512283</v>
      </c>
      <c r="B36" s="786">
        <f t="shared" si="1"/>
        <v>1</v>
      </c>
      <c r="C36" s="787">
        <v>22461.2998046875</v>
      </c>
      <c r="D36" s="787">
        <v>22545</v>
      </c>
      <c r="E36" s="785">
        <f t="shared" si="2"/>
        <v>83.7001953125</v>
      </c>
      <c r="F36" s="787">
        <v>1202.16844256014</v>
      </c>
      <c r="G36" s="787">
        <v>74</v>
      </c>
      <c r="H36" s="787">
        <v>1.5</v>
      </c>
      <c r="I36" s="787">
        <v>651.04515542343199</v>
      </c>
      <c r="J36" s="787"/>
      <c r="K36" s="787"/>
      <c r="L36" s="787"/>
      <c r="M36" s="788">
        <f t="shared" si="3"/>
        <v>45.125639853512283</v>
      </c>
      <c r="N36" s="789">
        <f t="shared" si="10"/>
        <v>3479.4634428988347</v>
      </c>
      <c r="O36" s="787" t="s">
        <v>3732</v>
      </c>
      <c r="P36" s="790">
        <v>1</v>
      </c>
      <c r="Q36" s="735">
        <f t="shared" si="4"/>
        <v>22461.2998046875</v>
      </c>
      <c r="R36" s="791" t="s">
        <v>3712</v>
      </c>
      <c r="S36" s="737">
        <f t="shared" si="5"/>
        <v>22545</v>
      </c>
      <c r="T36" s="792"/>
      <c r="U36" s="793"/>
      <c r="V36" s="738">
        <f t="shared" si="6"/>
        <v>83.7001953125</v>
      </c>
      <c r="W36" s="738" t="str">
        <f t="shared" si="7"/>
        <v/>
      </c>
      <c r="X36" s="794"/>
      <c r="Y36" s="795">
        <f t="shared" si="8"/>
        <v>362.91595716205916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161.75990199997392</v>
      </c>
      <c r="B37" s="786">
        <f t="shared" si="1"/>
        <v>1</v>
      </c>
      <c r="C37" s="787">
        <v>23470</v>
      </c>
      <c r="D37" s="787">
        <v>23512.7998046875</v>
      </c>
      <c r="E37" s="785">
        <f t="shared" si="2"/>
        <v>42.7998046875</v>
      </c>
      <c r="F37" s="787">
        <v>578.51942498991298</v>
      </c>
      <c r="G37" s="787">
        <v>42.7998046875</v>
      </c>
      <c r="H37" s="787">
        <v>1.5</v>
      </c>
      <c r="I37" s="787">
        <v>162.42471820923399</v>
      </c>
      <c r="J37" s="787">
        <v>10</v>
      </c>
      <c r="K37" s="787">
        <v>1.5</v>
      </c>
      <c r="L37" s="787">
        <v>566.81181671577394</v>
      </c>
      <c r="M37" s="788">
        <f t="shared" si="3"/>
        <v>161.75990199997392</v>
      </c>
      <c r="N37" s="789">
        <f t="shared" si="10"/>
        <v>2637.7479636775606</v>
      </c>
      <c r="O37" s="787" t="s">
        <v>3732</v>
      </c>
      <c r="P37" s="790">
        <v>1</v>
      </c>
      <c r="Q37" s="735">
        <f t="shared" si="4"/>
        <v>23470</v>
      </c>
      <c r="R37" s="791" t="s">
        <v>3712</v>
      </c>
      <c r="S37" s="737">
        <f t="shared" si="5"/>
        <v>23512.7998046875</v>
      </c>
      <c r="T37" s="792"/>
      <c r="U37" s="793"/>
      <c r="V37" s="738">
        <f t="shared" si="6"/>
        <v>42.7998046875</v>
      </c>
      <c r="W37" s="738" t="str">
        <f t="shared" si="7"/>
        <v/>
      </c>
      <c r="X37" s="794"/>
      <c r="Y37" s="795">
        <f t="shared" si="8"/>
        <v>280.81193914227885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13.866884912876673</v>
      </c>
      <c r="B38" s="786">
        <f t="shared" si="1"/>
        <v>1</v>
      </c>
      <c r="C38" s="787">
        <v>24212.5</v>
      </c>
      <c r="D38" s="787">
        <v>24251.5</v>
      </c>
      <c r="E38" s="785">
        <f t="shared" si="2"/>
        <v>39</v>
      </c>
      <c r="F38" s="787">
        <v>299.98658750600902</v>
      </c>
      <c r="G38" s="787"/>
      <c r="H38" s="787"/>
      <c r="I38" s="787"/>
      <c r="J38" s="787"/>
      <c r="K38" s="787"/>
      <c r="L38" s="787"/>
      <c r="M38" s="788">
        <f t="shared" si="3"/>
        <v>13.866884912876673</v>
      </c>
      <c r="N38" s="789">
        <f t="shared" si="10"/>
        <v>540.80851160219015</v>
      </c>
      <c r="O38" s="787" t="s">
        <v>3732</v>
      </c>
      <c r="P38" s="790">
        <v>1</v>
      </c>
      <c r="Q38" s="735">
        <f t="shared" si="4"/>
        <v>24212.5</v>
      </c>
      <c r="R38" s="791" t="s">
        <v>3712</v>
      </c>
      <c r="S38" s="737">
        <f t="shared" si="5"/>
        <v>24251.5</v>
      </c>
      <c r="T38" s="792"/>
      <c r="U38" s="793"/>
      <c r="V38" s="738">
        <f t="shared" si="6"/>
        <v>39</v>
      </c>
      <c r="W38" s="738" t="str">
        <f t="shared" si="7"/>
        <v/>
      </c>
      <c r="X38" s="794"/>
      <c r="Y38" s="795">
        <f t="shared" si="8"/>
        <v>72.166545512442298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14.63925597521669</v>
      </c>
      <c r="B39" s="786">
        <f t="shared" si="1"/>
        <v>1</v>
      </c>
      <c r="C39" s="787">
        <v>29392</v>
      </c>
      <c r="D39" s="787">
        <v>29428.5</v>
      </c>
      <c r="E39" s="785">
        <f t="shared" si="2"/>
        <v>36.5</v>
      </c>
      <c r="F39" s="787">
        <v>296.39453291460802</v>
      </c>
      <c r="G39" s="787"/>
      <c r="H39" s="787"/>
      <c r="I39" s="787"/>
      <c r="J39" s="787"/>
      <c r="K39" s="787"/>
      <c r="L39" s="787"/>
      <c r="M39" s="788">
        <f t="shared" si="3"/>
        <v>14.63925597521669</v>
      </c>
      <c r="N39" s="789">
        <f t="shared" si="10"/>
        <v>534.33284309540909</v>
      </c>
      <c r="O39" s="787" t="s">
        <v>3732</v>
      </c>
      <c r="P39" s="790">
        <v>1</v>
      </c>
      <c r="Q39" s="735">
        <f t="shared" si="4"/>
        <v>29392</v>
      </c>
      <c r="R39" s="791" t="s">
        <v>3712</v>
      </c>
      <c r="S39" s="737">
        <f t="shared" si="5"/>
        <v>29428.5</v>
      </c>
      <c r="T39" s="792"/>
      <c r="U39" s="793"/>
      <c r="V39" s="738">
        <f t="shared" si="6"/>
        <v>36.5</v>
      </c>
      <c r="W39" s="738" t="str">
        <f t="shared" si="7"/>
        <v/>
      </c>
      <c r="X39" s="794"/>
      <c r="Y39" s="795">
        <f t="shared" si="8"/>
        <v>69.716315560430559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17.728119363852926</v>
      </c>
      <c r="B40" s="786">
        <f t="shared" si="1"/>
        <v>1</v>
      </c>
      <c r="C40" s="787">
        <v>30448.75</v>
      </c>
      <c r="D40" s="787">
        <v>30490</v>
      </c>
      <c r="E40" s="785">
        <f t="shared" si="2"/>
        <v>41.25</v>
      </c>
      <c r="F40" s="787">
        <v>405.64389070563197</v>
      </c>
      <c r="G40" s="787"/>
      <c r="H40" s="787"/>
      <c r="I40" s="787"/>
      <c r="J40" s="787"/>
      <c r="K40" s="787"/>
      <c r="L40" s="787"/>
      <c r="M40" s="788">
        <f t="shared" si="3"/>
        <v>17.728119363852926</v>
      </c>
      <c r="N40" s="789">
        <f t="shared" si="10"/>
        <v>731.28492375893313</v>
      </c>
      <c r="O40" s="787" t="s">
        <v>3732</v>
      </c>
      <c r="P40" s="790">
        <v>1</v>
      </c>
      <c r="Q40" s="735">
        <f t="shared" si="4"/>
        <v>30448.75</v>
      </c>
      <c r="R40" s="791" t="s">
        <v>3712</v>
      </c>
      <c r="S40" s="737">
        <f t="shared" si="5"/>
        <v>30490</v>
      </c>
      <c r="T40" s="792"/>
      <c r="U40" s="793"/>
      <c r="V40" s="738">
        <f t="shared" si="6"/>
        <v>41.25</v>
      </c>
      <c r="W40" s="738" t="str">
        <f t="shared" si="7"/>
        <v/>
      </c>
      <c r="X40" s="794"/>
      <c r="Y40" s="795">
        <f t="shared" si="8"/>
        <v>87.326413006296391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21.426861378916083</v>
      </c>
      <c r="B41" s="786">
        <f t="shared" si="1"/>
        <v>1</v>
      </c>
      <c r="C41" s="787">
        <v>31150</v>
      </c>
      <c r="D41" s="787">
        <v>31171.5</v>
      </c>
      <c r="E41" s="785">
        <f t="shared" si="2"/>
        <v>21.5</v>
      </c>
      <c r="F41" s="787">
        <v>255.537910544574</v>
      </c>
      <c r="G41" s="787"/>
      <c r="H41" s="787"/>
      <c r="I41" s="787"/>
      <c r="J41" s="787"/>
      <c r="K41" s="787"/>
      <c r="L41" s="787"/>
      <c r="M41" s="788">
        <f t="shared" si="3"/>
        <v>21.426861378916083</v>
      </c>
      <c r="N41" s="789">
        <f t="shared" si="10"/>
        <v>460.67751964669577</v>
      </c>
      <c r="O41" s="787" t="s">
        <v>3732</v>
      </c>
      <c r="P41" s="790">
        <v>1</v>
      </c>
      <c r="Q41" s="735">
        <f t="shared" si="4"/>
        <v>31150</v>
      </c>
      <c r="R41" s="791" t="s">
        <v>3712</v>
      </c>
      <c r="S41" s="737">
        <f t="shared" si="5"/>
        <v>31171.5</v>
      </c>
      <c r="T41" s="792"/>
      <c r="U41" s="793"/>
      <c r="V41" s="738">
        <f t="shared" si="6"/>
        <v>21.5</v>
      </c>
      <c r="W41" s="738" t="str">
        <f t="shared" si="7"/>
        <v/>
      </c>
      <c r="X41" s="794"/>
      <c r="Y41" s="795">
        <f t="shared" si="8"/>
        <v>53.190813111677691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25.87040639124724</v>
      </c>
      <c r="B42" s="786">
        <f t="shared" si="1"/>
        <v>1</v>
      </c>
      <c r="C42" s="787">
        <v>31838.0009765625</v>
      </c>
      <c r="D42" s="787">
        <v>31848.001953125</v>
      </c>
      <c r="E42" s="785">
        <f t="shared" si="2"/>
        <v>10.0009765625</v>
      </c>
      <c r="F42" s="787">
        <v>135.19589350790699</v>
      </c>
      <c r="G42" s="787">
        <v>55.702865600585902</v>
      </c>
      <c r="H42" s="787">
        <v>1.5</v>
      </c>
      <c r="I42" s="787"/>
      <c r="J42" s="787"/>
      <c r="K42" s="787"/>
      <c r="L42" s="787"/>
      <c r="M42" s="788">
        <f t="shared" si="3"/>
        <v>25.87040639124724</v>
      </c>
      <c r="N42" s="789">
        <f t="shared" si="10"/>
        <v>243.72786313746386</v>
      </c>
      <c r="O42" s="787" t="s">
        <v>3732</v>
      </c>
      <c r="P42" s="790">
        <v>1</v>
      </c>
      <c r="Q42" s="735">
        <f t="shared" si="4"/>
        <v>31838.0009765625</v>
      </c>
      <c r="R42" s="791" t="s">
        <v>3712</v>
      </c>
      <c r="S42" s="737">
        <f t="shared" si="5"/>
        <v>31848.001953125</v>
      </c>
      <c r="T42" s="792"/>
      <c r="U42" s="793"/>
      <c r="V42" s="738">
        <f t="shared" si="6"/>
        <v>10.0009765625</v>
      </c>
      <c r="W42" s="738" t="str">
        <f t="shared" si="7"/>
        <v/>
      </c>
      <c r="X42" s="794"/>
      <c r="Y42" s="795">
        <f t="shared" si="8"/>
        <v>70.515219947036584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44.834711571679975</v>
      </c>
      <c r="B43" s="786">
        <f t="shared" si="1"/>
        <v>2</v>
      </c>
      <c r="C43" s="787">
        <v>32070.0107421875</v>
      </c>
      <c r="D43" s="787">
        <v>32170.044921875</v>
      </c>
      <c r="E43" s="785">
        <f t="shared" si="2"/>
        <v>100.0341796875</v>
      </c>
      <c r="F43" s="787">
        <v>1243.9161867200201</v>
      </c>
      <c r="G43" s="787"/>
      <c r="H43" s="787"/>
      <c r="I43" s="787"/>
      <c r="J43" s="787"/>
      <c r="K43" s="787"/>
      <c r="L43" s="787"/>
      <c r="M43" s="788">
        <f t="shared" si="3"/>
        <v>22.417355785839987</v>
      </c>
      <c r="N43" s="789">
        <f t="shared" si="10"/>
        <v>2242.5017967993349</v>
      </c>
      <c r="O43" s="787" t="s">
        <v>3732</v>
      </c>
      <c r="P43" s="790">
        <v>1</v>
      </c>
      <c r="Q43" s="735">
        <f t="shared" si="4"/>
        <v>32070.0107421875</v>
      </c>
      <c r="R43" s="791" t="s">
        <v>3712</v>
      </c>
      <c r="S43" s="737">
        <f t="shared" si="5"/>
        <v>32170.044921875</v>
      </c>
      <c r="T43" s="792"/>
      <c r="U43" s="793"/>
      <c r="V43" s="738">
        <f t="shared" si="6"/>
        <v>100.0341796875</v>
      </c>
      <c r="W43" s="738" t="str">
        <f t="shared" si="7"/>
        <v/>
      </c>
      <c r="X43" s="794"/>
      <c r="Y43" s="795">
        <f t="shared" si="8"/>
        <v>242.68788323445611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33.876537319844289</v>
      </c>
      <c r="B44" s="786">
        <f t="shared" si="1"/>
        <v>1</v>
      </c>
      <c r="C44" s="787">
        <v>32443</v>
      </c>
      <c r="D44" s="787">
        <v>32500</v>
      </c>
      <c r="E44" s="785">
        <f t="shared" si="2"/>
        <v>57</v>
      </c>
      <c r="F44" s="787">
        <v>725.597616919448</v>
      </c>
      <c r="G44" s="787">
        <v>38</v>
      </c>
      <c r="H44" s="787">
        <v>1.5</v>
      </c>
      <c r="I44" s="787">
        <v>177.74108690277899</v>
      </c>
      <c r="J44" s="787"/>
      <c r="K44" s="787"/>
      <c r="L44" s="787"/>
      <c r="M44" s="788">
        <f t="shared" si="3"/>
        <v>33.876537319844289</v>
      </c>
      <c r="N44" s="789">
        <f t="shared" si="10"/>
        <v>1666.3383203470071</v>
      </c>
      <c r="O44" s="787" t="s">
        <v>3732</v>
      </c>
      <c r="P44" s="790">
        <v>1</v>
      </c>
      <c r="Q44" s="735">
        <f t="shared" si="4"/>
        <v>32443</v>
      </c>
      <c r="R44" s="791" t="s">
        <v>3712</v>
      </c>
      <c r="S44" s="737">
        <f t="shared" si="5"/>
        <v>32500</v>
      </c>
      <c r="T44" s="792"/>
      <c r="U44" s="793"/>
      <c r="V44" s="738">
        <f t="shared" si="6"/>
        <v>57</v>
      </c>
      <c r="W44" s="738" t="str">
        <f t="shared" si="7"/>
        <v/>
      </c>
      <c r="X44" s="794"/>
      <c r="Y44" s="795">
        <f t="shared" si="8"/>
        <v>192.98131480515823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35.344403346475396</v>
      </c>
      <c r="B45" s="786">
        <f t="shared" si="1"/>
        <v>1</v>
      </c>
      <c r="C45" s="787">
        <v>32579.5</v>
      </c>
      <c r="D45" s="787">
        <v>32641</v>
      </c>
      <c r="E45" s="785">
        <f t="shared" si="2"/>
        <v>61.5</v>
      </c>
      <c r="F45" s="787">
        <v>794.09393989177397</v>
      </c>
      <c r="G45" s="787">
        <v>42</v>
      </c>
      <c r="H45" s="787">
        <v>1.5</v>
      </c>
      <c r="I45" s="787">
        <v>220.18903487474799</v>
      </c>
      <c r="J45" s="787"/>
      <c r="K45" s="787"/>
      <c r="L45" s="787"/>
      <c r="M45" s="788">
        <f t="shared" si="3"/>
        <v>35.344403346475396</v>
      </c>
      <c r="N45" s="789">
        <f t="shared" si="10"/>
        <v>1875.3783970348341</v>
      </c>
      <c r="O45" s="787" t="s">
        <v>3732</v>
      </c>
      <c r="P45" s="790">
        <v>1</v>
      </c>
      <c r="Q45" s="735">
        <f t="shared" si="4"/>
        <v>32579.5</v>
      </c>
      <c r="R45" s="791" t="s">
        <v>3712</v>
      </c>
      <c r="S45" s="737">
        <f t="shared" si="5"/>
        <v>32641</v>
      </c>
      <c r="T45" s="792"/>
      <c r="U45" s="793"/>
      <c r="V45" s="738">
        <f t="shared" si="6"/>
        <v>61.5</v>
      </c>
      <c r="W45" s="738" t="str">
        <f t="shared" si="7"/>
        <v/>
      </c>
      <c r="X45" s="794"/>
      <c r="Y45" s="795">
        <f t="shared" si="8"/>
        <v>213.74253633299514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179.5913319483812</v>
      </c>
      <c r="B46" s="786">
        <f t="shared" si="1"/>
        <v>3</v>
      </c>
      <c r="C46" s="787">
        <v>33437.5</v>
      </c>
      <c r="D46" s="787">
        <v>33664</v>
      </c>
      <c r="E46" s="785">
        <f t="shared" si="2"/>
        <v>226.5</v>
      </c>
      <c r="F46" s="787">
        <v>3258.6698421369401</v>
      </c>
      <c r="G46" s="787">
        <v>165.5</v>
      </c>
      <c r="H46" s="787">
        <v>1.5</v>
      </c>
      <c r="I46" s="787">
        <v>1181.8535465161799</v>
      </c>
      <c r="J46" s="787">
        <v>85</v>
      </c>
      <c r="K46" s="787">
        <v>1.5</v>
      </c>
      <c r="L46" s="787">
        <v>628.50056804954897</v>
      </c>
      <c r="M46" s="788">
        <f t="shared" si="3"/>
        <v>59.86377731612707</v>
      </c>
      <c r="N46" s="789">
        <f t="shared" si="10"/>
        <v>9662.122575061012</v>
      </c>
      <c r="O46" s="787" t="s">
        <v>3732</v>
      </c>
      <c r="P46" s="790">
        <v>1</v>
      </c>
      <c r="Q46" s="735">
        <f t="shared" si="4"/>
        <v>33437.5</v>
      </c>
      <c r="R46" s="791" t="s">
        <v>3712</v>
      </c>
      <c r="S46" s="737">
        <f t="shared" si="5"/>
        <v>33664</v>
      </c>
      <c r="T46" s="792"/>
      <c r="U46" s="793"/>
      <c r="V46" s="738">
        <f t="shared" si="6"/>
        <v>226.5</v>
      </c>
      <c r="W46" s="738" t="str">
        <f t="shared" si="7"/>
        <v/>
      </c>
      <c r="X46" s="794"/>
      <c r="Y46" s="795">
        <f t="shared" si="8"/>
        <v>1046.6290026858901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43.691714809090932</v>
      </c>
      <c r="B47" s="786">
        <f t="shared" si="1"/>
        <v>2</v>
      </c>
      <c r="C47" s="787">
        <v>33705</v>
      </c>
      <c r="D47" s="787">
        <v>33823</v>
      </c>
      <c r="E47" s="785">
        <f t="shared" si="2"/>
        <v>118</v>
      </c>
      <c r="F47" s="787">
        <v>1429.91236390315</v>
      </c>
      <c r="G47" s="787"/>
      <c r="H47" s="787"/>
      <c r="I47" s="787"/>
      <c r="J47" s="787"/>
      <c r="K47" s="787"/>
      <c r="L47" s="787"/>
      <c r="M47" s="788">
        <f t="shared" si="3"/>
        <v>21.845857404545466</v>
      </c>
      <c r="N47" s="789">
        <f t="shared" si="10"/>
        <v>2577.8111737363652</v>
      </c>
      <c r="O47" s="787" t="s">
        <v>3732</v>
      </c>
      <c r="P47" s="790">
        <v>1</v>
      </c>
      <c r="Q47" s="735">
        <f t="shared" si="4"/>
        <v>33705</v>
      </c>
      <c r="R47" s="791" t="s">
        <v>3712</v>
      </c>
      <c r="S47" s="737">
        <f t="shared" si="5"/>
        <v>33823</v>
      </c>
      <c r="T47" s="792"/>
      <c r="U47" s="793"/>
      <c r="V47" s="738">
        <f t="shared" si="6"/>
        <v>118</v>
      </c>
      <c r="W47" s="738" t="str">
        <f t="shared" si="7"/>
        <v/>
      </c>
      <c r="X47" s="794"/>
      <c r="Y47" s="795">
        <f t="shared" si="8"/>
        <v>279.99870894610103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48.975523924283536</v>
      </c>
      <c r="B48" s="786">
        <f t="shared" si="1"/>
        <v>1</v>
      </c>
      <c r="C48" s="787">
        <v>37050</v>
      </c>
      <c r="D48" s="787">
        <v>37121.5</v>
      </c>
      <c r="E48" s="785">
        <f t="shared" si="2"/>
        <v>71.5</v>
      </c>
      <c r="F48" s="787">
        <v>981.37732531482504</v>
      </c>
      <c r="G48" s="787">
        <v>51.69921875</v>
      </c>
      <c r="H48" s="787">
        <v>1.5</v>
      </c>
      <c r="I48" s="787">
        <v>583.06092738799305</v>
      </c>
      <c r="J48" s="787"/>
      <c r="K48" s="787"/>
      <c r="L48" s="787"/>
      <c r="M48" s="788">
        <f t="shared" si="3"/>
        <v>48.975523924283536</v>
      </c>
      <c r="N48" s="789">
        <f t="shared" si="10"/>
        <v>2944.4000033911489</v>
      </c>
      <c r="O48" s="787" t="s">
        <v>3732</v>
      </c>
      <c r="P48" s="790">
        <v>1</v>
      </c>
      <c r="Q48" s="735">
        <f t="shared" si="4"/>
        <v>37050</v>
      </c>
      <c r="R48" s="791" t="s">
        <v>3712</v>
      </c>
      <c r="S48" s="737">
        <f t="shared" si="5"/>
        <v>37121.5</v>
      </c>
      <c r="T48" s="792"/>
      <c r="U48" s="793"/>
      <c r="V48" s="738">
        <f t="shared" si="6"/>
        <v>71.5</v>
      </c>
      <c r="W48" s="738" t="str">
        <f t="shared" si="7"/>
        <v/>
      </c>
      <c r="X48" s="794"/>
      <c r="Y48" s="795">
        <f t="shared" si="8"/>
        <v>301.94701325024198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66.484105648221174</v>
      </c>
      <c r="B49" s="786">
        <f t="shared" si="1"/>
        <v>2</v>
      </c>
      <c r="C49" s="787">
        <v>37209</v>
      </c>
      <c r="D49" s="787">
        <v>37331</v>
      </c>
      <c r="E49" s="785">
        <f t="shared" si="2"/>
        <v>122</v>
      </c>
      <c r="F49" s="787">
        <v>1698.09136564861</v>
      </c>
      <c r="G49" s="787">
        <v>39</v>
      </c>
      <c r="H49" s="787">
        <v>1.5</v>
      </c>
      <c r="I49" s="787">
        <v>128.66613178336399</v>
      </c>
      <c r="J49" s="787"/>
      <c r="K49" s="787"/>
      <c r="L49" s="787"/>
      <c r="M49" s="788">
        <f t="shared" si="3"/>
        <v>33.242052824110587</v>
      </c>
      <c r="N49" s="789">
        <f t="shared" si="10"/>
        <v>3320.6126241128736</v>
      </c>
      <c r="O49" s="787" t="s">
        <v>3732</v>
      </c>
      <c r="P49" s="790">
        <v>1</v>
      </c>
      <c r="Q49" s="735">
        <f t="shared" si="4"/>
        <v>37209</v>
      </c>
      <c r="R49" s="791" t="s">
        <v>3712</v>
      </c>
      <c r="S49" s="737">
        <f t="shared" si="5"/>
        <v>37331</v>
      </c>
      <c r="T49" s="792"/>
      <c r="U49" s="793"/>
      <c r="V49" s="738">
        <f t="shared" si="6"/>
        <v>122</v>
      </c>
      <c r="W49" s="738" t="str">
        <f t="shared" si="7"/>
        <v/>
      </c>
      <c r="X49" s="794"/>
      <c r="Y49" s="795">
        <f t="shared" si="8"/>
        <v>364.94992348763344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43.203418824631193</v>
      </c>
      <c r="B50" s="786">
        <f t="shared" si="1"/>
        <v>2</v>
      </c>
      <c r="C50" s="787">
        <v>37370</v>
      </c>
      <c r="D50" s="787">
        <v>37470.5</v>
      </c>
      <c r="E50" s="785">
        <f t="shared" si="2"/>
        <v>100.5</v>
      </c>
      <c r="F50" s="787">
        <v>1204.23848120609</v>
      </c>
      <c r="G50" s="787"/>
      <c r="H50" s="787"/>
      <c r="I50" s="787"/>
      <c r="J50" s="787"/>
      <c r="K50" s="787"/>
      <c r="L50" s="787"/>
      <c r="M50" s="788">
        <f t="shared" si="3"/>
        <v>21.601709412315596</v>
      </c>
      <c r="N50" s="789">
        <f t="shared" si="10"/>
        <v>2170.9717959377176</v>
      </c>
      <c r="O50" s="787" t="s">
        <v>3732</v>
      </c>
      <c r="P50" s="790">
        <v>1</v>
      </c>
      <c r="Q50" s="735">
        <f t="shared" si="4"/>
        <v>37370</v>
      </c>
      <c r="R50" s="791" t="s">
        <v>3712</v>
      </c>
      <c r="S50" s="737">
        <f t="shared" si="5"/>
        <v>37470.5</v>
      </c>
      <c r="T50" s="792"/>
      <c r="U50" s="793"/>
      <c r="V50" s="738">
        <f t="shared" si="6"/>
        <v>100.5</v>
      </c>
      <c r="W50" s="738" t="str">
        <f t="shared" si="7"/>
        <v/>
      </c>
      <c r="X50" s="794"/>
      <c r="Y50" s="795">
        <f t="shared" si="8"/>
        <v>238.10436477459484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18.816873145537897</v>
      </c>
      <c r="B51" s="786">
        <f t="shared" si="1"/>
        <v>1</v>
      </c>
      <c r="C51" s="787">
        <v>37608.5</v>
      </c>
      <c r="D51" s="787">
        <v>37630</v>
      </c>
      <c r="E51" s="785">
        <f t="shared" si="2"/>
        <v>21.5</v>
      </c>
      <c r="F51" s="787">
        <v>224.411049362765</v>
      </c>
      <c r="G51" s="787"/>
      <c r="H51" s="787"/>
      <c r="I51" s="787"/>
      <c r="J51" s="787"/>
      <c r="K51" s="787"/>
      <c r="L51" s="787"/>
      <c r="M51" s="788">
        <f t="shared" si="3"/>
        <v>18.816873145537897</v>
      </c>
      <c r="N51" s="789">
        <f t="shared" si="10"/>
        <v>404.5627726290648</v>
      </c>
      <c r="O51" s="787" t="s">
        <v>3732</v>
      </c>
      <c r="P51" s="790">
        <v>1</v>
      </c>
      <c r="Q51" s="735">
        <f t="shared" si="4"/>
        <v>37608.5</v>
      </c>
      <c r="R51" s="791" t="s">
        <v>3712</v>
      </c>
      <c r="S51" s="737">
        <f t="shared" si="5"/>
        <v>37630</v>
      </c>
      <c r="T51" s="792"/>
      <c r="U51" s="793"/>
      <c r="V51" s="738">
        <f t="shared" si="6"/>
        <v>21.5</v>
      </c>
      <c r="W51" s="738" t="str">
        <f t="shared" si="7"/>
        <v/>
      </c>
      <c r="X51" s="794"/>
      <c r="Y51" s="795">
        <f t="shared" si="8"/>
        <v>49.002695492987385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22.291315288455738</v>
      </c>
      <c r="B52" s="786">
        <f t="shared" si="1"/>
        <v>1</v>
      </c>
      <c r="C52" s="787">
        <v>39417</v>
      </c>
      <c r="D52" s="787">
        <v>39499.5</v>
      </c>
      <c r="E52" s="785">
        <f t="shared" si="2"/>
        <v>82.5</v>
      </c>
      <c r="F52" s="787">
        <v>1020.11224958155</v>
      </c>
      <c r="G52" s="787"/>
      <c r="H52" s="787"/>
      <c r="I52" s="787"/>
      <c r="J52" s="787"/>
      <c r="K52" s="787"/>
      <c r="L52" s="787"/>
      <c r="M52" s="788">
        <f t="shared" si="3"/>
        <v>22.291315288455738</v>
      </c>
      <c r="N52" s="789">
        <f t="shared" si="10"/>
        <v>1839.0335112975984</v>
      </c>
      <c r="O52" s="787" t="s">
        <v>3732</v>
      </c>
      <c r="P52" s="790">
        <v>1</v>
      </c>
      <c r="Q52" s="735">
        <f t="shared" si="4"/>
        <v>39417</v>
      </c>
      <c r="R52" s="791" t="s">
        <v>3712</v>
      </c>
      <c r="S52" s="737">
        <f t="shared" si="5"/>
        <v>39499.5</v>
      </c>
      <c r="T52" s="792"/>
      <c r="U52" s="793"/>
      <c r="V52" s="738">
        <f t="shared" si="6"/>
        <v>82.5</v>
      </c>
      <c r="W52" s="738" t="str">
        <f t="shared" si="7"/>
        <v/>
      </c>
      <c r="X52" s="794"/>
      <c r="Y52" s="795">
        <f t="shared" si="8"/>
        <v>196.46180121960708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71.038575655765285</v>
      </c>
      <c r="B53" s="786">
        <f t="shared" si="1"/>
        <v>3</v>
      </c>
      <c r="C53" s="787">
        <v>39565.25</v>
      </c>
      <c r="D53" s="787">
        <v>39777</v>
      </c>
      <c r="E53" s="785">
        <f t="shared" si="2"/>
        <v>211.75</v>
      </c>
      <c r="F53" s="787">
        <v>2781.3441451561898</v>
      </c>
      <c r="G53" s="787"/>
      <c r="H53" s="787"/>
      <c r="I53" s="787"/>
      <c r="J53" s="787"/>
      <c r="K53" s="787"/>
      <c r="L53" s="787"/>
      <c r="M53" s="788">
        <f t="shared" si="3"/>
        <v>23.679525218588427</v>
      </c>
      <c r="N53" s="789">
        <f t="shared" si="10"/>
        <v>5014.139465036099</v>
      </c>
      <c r="O53" s="787" t="s">
        <v>3732</v>
      </c>
      <c r="P53" s="790">
        <v>1</v>
      </c>
      <c r="Q53" s="735">
        <f t="shared" si="4"/>
        <v>39565.25</v>
      </c>
      <c r="R53" s="791" t="s">
        <v>3712</v>
      </c>
      <c r="S53" s="737">
        <f t="shared" si="5"/>
        <v>39777</v>
      </c>
      <c r="T53" s="792"/>
      <c r="U53" s="793"/>
      <c r="V53" s="738">
        <f t="shared" si="6"/>
        <v>211.75</v>
      </c>
      <c r="W53" s="738" t="str">
        <f t="shared" si="7"/>
        <v/>
      </c>
      <c r="X53" s="794"/>
      <c r="Y53" s="795">
        <f t="shared" si="8"/>
        <v>526.22228718328188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241.29804265955229</v>
      </c>
      <c r="B54" s="786">
        <f t="shared" si="1"/>
        <v>5</v>
      </c>
      <c r="C54" s="787">
        <v>39991.5</v>
      </c>
      <c r="D54" s="787">
        <v>40487.5</v>
      </c>
      <c r="E54" s="785">
        <f t="shared" si="2"/>
        <v>496</v>
      </c>
      <c r="F54" s="787">
        <v>7018.1175135576204</v>
      </c>
      <c r="G54" s="787">
        <v>309</v>
      </c>
      <c r="H54" s="787">
        <v>1.5</v>
      </c>
      <c r="I54" s="787">
        <v>3257.9808000671501</v>
      </c>
      <c r="J54" s="787"/>
      <c r="K54" s="787"/>
      <c r="L54" s="787"/>
      <c r="M54" s="788">
        <f t="shared" si="3"/>
        <v>48.259608531910459</v>
      </c>
      <c r="N54" s="789">
        <f t="shared" si="10"/>
        <v>19218.761513469242</v>
      </c>
      <c r="O54" s="787" t="s">
        <v>3732</v>
      </c>
      <c r="P54" s="790">
        <v>1</v>
      </c>
      <c r="Q54" s="735">
        <f t="shared" si="4"/>
        <v>39991.5</v>
      </c>
      <c r="R54" s="791" t="s">
        <v>3712</v>
      </c>
      <c r="S54" s="737">
        <f t="shared" si="5"/>
        <v>40487.5</v>
      </c>
      <c r="T54" s="792"/>
      <c r="U54" s="793"/>
      <c r="V54" s="738">
        <f t="shared" si="6"/>
        <v>496</v>
      </c>
      <c r="W54" s="738" t="str">
        <f t="shared" si="7"/>
        <v/>
      </c>
      <c r="X54" s="794"/>
      <c r="Y54" s="795">
        <f t="shared" si="8"/>
        <v>1959.7074732720559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1019" t="s">
        <v>3733</v>
      </c>
      <c r="R62" s="1020"/>
      <c r="S62" s="1020"/>
      <c r="T62" s="792"/>
      <c r="U62" s="793"/>
      <c r="V62" s="741">
        <f>SUM(V6:V61)</f>
        <v>2197.53515625</v>
      </c>
      <c r="W62" s="741">
        <f>SUM(W6:W61)</f>
        <v>4537.849609375</v>
      </c>
      <c r="X62" s="794"/>
      <c r="Y62" s="741">
        <f>SUM(Y6:Y61)</f>
        <v>20580.023577305154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1019"/>
      <c r="R63" s="1020"/>
      <c r="S63" s="1020"/>
      <c r="T63" s="792"/>
      <c r="U63" s="793"/>
      <c r="V63" s="741"/>
      <c r="W63" s="741"/>
      <c r="X63" s="794"/>
      <c r="Y63" s="717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 thickBot="1">
      <c r="C64" s="641"/>
      <c r="D64" s="641"/>
      <c r="E64" s="641"/>
      <c r="F64" s="641"/>
      <c r="G64" s="712"/>
      <c r="H64" s="712"/>
      <c r="I64" s="712"/>
      <c r="J64" s="712"/>
      <c r="K64" s="712"/>
      <c r="L64" s="712"/>
      <c r="M64" s="712"/>
      <c r="N64" s="712"/>
      <c r="O64" s="712"/>
      <c r="P64" s="712"/>
      <c r="Q64" s="745"/>
      <c r="R64" s="746"/>
      <c r="S64" s="747"/>
      <c r="T64" s="748"/>
      <c r="U64" s="749"/>
      <c r="V64" s="750"/>
      <c r="W64" s="751"/>
      <c r="X64" s="752"/>
      <c r="Y64" s="751"/>
      <c r="Z64" s="752"/>
      <c r="AA64" s="752"/>
      <c r="AB64" s="752"/>
      <c r="AC64" s="752"/>
      <c r="AD64" s="752"/>
      <c r="AE64" s="752"/>
      <c r="AF64" s="752"/>
      <c r="AG64" s="752"/>
      <c r="AH64" s="752"/>
      <c r="AI64" s="752"/>
      <c r="AJ64" s="752"/>
      <c r="AK64" s="752"/>
      <c r="AL64" s="752"/>
      <c r="AM64" s="752"/>
      <c r="AN64" s="752"/>
      <c r="AO64" s="753"/>
    </row>
    <row r="65" spans="3:40">
      <c r="C65" s="754"/>
      <c r="D65" s="754"/>
      <c r="E65" s="754"/>
      <c r="F65" s="754"/>
      <c r="G65" s="755"/>
      <c r="H65" s="755"/>
      <c r="I65" s="755"/>
      <c r="J65" s="755"/>
      <c r="K65" s="755"/>
      <c r="L65" s="755"/>
      <c r="M65" s="755"/>
      <c r="N65" s="755"/>
      <c r="O65" s="755"/>
      <c r="P65" s="755"/>
      <c r="X65" s="759"/>
      <c r="Y65" s="760"/>
      <c r="Z65" s="761"/>
    </row>
    <row r="66" spans="3:40">
      <c r="C66" s="754"/>
      <c r="D66" s="754"/>
      <c r="E66" s="754"/>
      <c r="F66" s="754"/>
      <c r="G66" s="755"/>
      <c r="H66" s="755"/>
      <c r="I66" s="755"/>
      <c r="J66" s="755"/>
      <c r="K66" s="755"/>
      <c r="L66" s="755"/>
      <c r="M66" s="755"/>
      <c r="N66" s="755"/>
      <c r="O66" s="755"/>
      <c r="P66" s="755"/>
      <c r="W66" s="766"/>
      <c r="X66" s="761"/>
      <c r="Y66" s="767"/>
      <c r="Z66" s="768"/>
      <c r="AA66" s="766"/>
      <c r="AB66" s="766"/>
      <c r="AC66" s="769"/>
      <c r="AD66" s="769"/>
      <c r="AE66" s="769"/>
      <c r="AF66" s="769"/>
      <c r="AG66" s="769"/>
      <c r="AH66" s="769"/>
      <c r="AI66" s="769"/>
      <c r="AJ66" s="769"/>
      <c r="AK66" s="770"/>
      <c r="AL66" s="770"/>
      <c r="AM66" s="769"/>
      <c r="AN66" s="766"/>
    </row>
    <row r="67" spans="3:40">
      <c r="C67" s="771"/>
      <c r="D67" s="771"/>
      <c r="E67" s="771"/>
      <c r="F67" s="771"/>
      <c r="G67" s="772"/>
      <c r="H67" s="772"/>
      <c r="I67" s="772"/>
      <c r="J67" s="772"/>
      <c r="K67" s="772"/>
      <c r="L67" s="772"/>
      <c r="M67" s="772"/>
      <c r="N67" s="772"/>
      <c r="O67" s="772"/>
      <c r="P67" s="772"/>
      <c r="W67" s="766"/>
      <c r="X67" s="768"/>
      <c r="Y67" s="767"/>
      <c r="Z67" s="768"/>
      <c r="AA67" s="768"/>
      <c r="AB67" s="768"/>
      <c r="AC67" s="769"/>
      <c r="AD67" s="769"/>
      <c r="AE67" s="769"/>
      <c r="AF67" s="769"/>
      <c r="AG67" s="769"/>
      <c r="AH67" s="769"/>
      <c r="AI67" s="769"/>
      <c r="AJ67" s="769"/>
      <c r="AK67" s="770"/>
      <c r="AL67" s="770"/>
      <c r="AM67" s="769"/>
      <c r="AN67" s="766"/>
    </row>
    <row r="68" spans="3:40">
      <c r="C68" s="773"/>
      <c r="D68" s="773"/>
      <c r="E68" s="773"/>
      <c r="F68" s="773"/>
      <c r="L68" s="695"/>
      <c r="M68" s="695"/>
      <c r="N68" s="695"/>
      <c r="O68" s="695"/>
      <c r="P68" s="695"/>
      <c r="W68" s="766"/>
      <c r="X68" s="768"/>
      <c r="Y68" s="767"/>
      <c r="Z68" s="768"/>
      <c r="AA68" s="768"/>
      <c r="AB68" s="768"/>
      <c r="AC68" s="769"/>
      <c r="AD68" s="769"/>
      <c r="AE68" s="769"/>
      <c r="AF68" s="769"/>
      <c r="AG68" s="769"/>
      <c r="AH68" s="769"/>
      <c r="AI68" s="769"/>
      <c r="AJ68" s="769"/>
      <c r="AK68" s="770"/>
      <c r="AL68" s="770"/>
      <c r="AM68" s="769"/>
      <c r="AN68" s="766"/>
    </row>
    <row r="69" spans="3:40">
      <c r="C69" s="773"/>
      <c r="D69" s="773"/>
      <c r="E69" s="773"/>
      <c r="F69" s="773"/>
      <c r="L69" s="695"/>
      <c r="M69" s="695"/>
      <c r="N69" s="695"/>
      <c r="O69" s="695"/>
      <c r="P69" s="695"/>
      <c r="W69" s="766"/>
      <c r="X69" s="768"/>
      <c r="Y69" s="767"/>
      <c r="Z69" s="768"/>
      <c r="AA69" s="768"/>
      <c r="AB69" s="768"/>
      <c r="AC69" s="769"/>
      <c r="AD69" s="769"/>
      <c r="AE69" s="769"/>
      <c r="AF69" s="769"/>
      <c r="AG69" s="769"/>
      <c r="AH69" s="769"/>
      <c r="AI69" s="769"/>
      <c r="AJ69" s="769"/>
      <c r="AK69" s="770"/>
      <c r="AL69" s="770"/>
      <c r="AM69" s="769"/>
      <c r="AN69" s="766"/>
    </row>
    <row r="70" spans="3:40">
      <c r="W70" s="766"/>
      <c r="X70" s="768"/>
      <c r="Y70" s="767"/>
      <c r="Z70" s="768"/>
      <c r="AA70" s="768"/>
      <c r="AB70" s="768"/>
      <c r="AC70" s="769"/>
      <c r="AD70" s="769"/>
      <c r="AE70" s="769"/>
      <c r="AF70" s="769"/>
      <c r="AG70" s="769"/>
      <c r="AH70" s="769"/>
      <c r="AI70" s="769"/>
      <c r="AJ70" s="769"/>
      <c r="AK70" s="770"/>
      <c r="AL70" s="770"/>
      <c r="AM70" s="769"/>
      <c r="AN70" s="766"/>
    </row>
    <row r="71" spans="3:40">
      <c r="W71" s="766"/>
      <c r="X71" s="766"/>
      <c r="Y71" s="774"/>
      <c r="Z71" s="766"/>
      <c r="AA71" s="766"/>
      <c r="AB71" s="766"/>
      <c r="AC71" s="769"/>
      <c r="AD71" s="769"/>
      <c r="AE71" s="769"/>
      <c r="AF71" s="769"/>
      <c r="AG71" s="769"/>
      <c r="AH71" s="769"/>
      <c r="AI71" s="769"/>
      <c r="AJ71" s="769"/>
      <c r="AK71" s="770"/>
      <c r="AL71" s="770"/>
      <c r="AM71" s="769"/>
      <c r="AN71" s="766"/>
    </row>
    <row r="72" spans="3:40">
      <c r="W72" s="766"/>
      <c r="X72" s="766"/>
      <c r="Y72" s="774"/>
      <c r="Z72" s="766"/>
      <c r="AA72" s="766"/>
      <c r="AB72" s="766"/>
      <c r="AC72" s="769"/>
      <c r="AD72" s="769"/>
      <c r="AE72" s="769"/>
      <c r="AF72" s="769"/>
      <c r="AG72" s="769"/>
      <c r="AH72" s="769"/>
      <c r="AI72" s="769"/>
      <c r="AJ72" s="769"/>
      <c r="AK72" s="770"/>
      <c r="AL72" s="770"/>
      <c r="AM72" s="769"/>
      <c r="AN72" s="766"/>
    </row>
    <row r="73" spans="3:40">
      <c r="X73" s="766"/>
      <c r="Z73" s="698"/>
      <c r="AA73" s="698"/>
      <c r="AB73" s="698"/>
      <c r="AC73" s="698"/>
      <c r="AD73" s="698"/>
      <c r="AE73" s="698"/>
      <c r="AF73" s="698"/>
      <c r="AG73" s="698"/>
      <c r="AH73" s="698"/>
      <c r="AI73" s="698"/>
      <c r="AJ73" s="698"/>
      <c r="AK73" s="698"/>
      <c r="AL73" s="698"/>
      <c r="AM73" s="698"/>
      <c r="AN73" s="698"/>
    </row>
    <row r="74" spans="3:40">
      <c r="X74" s="698"/>
    </row>
  </sheetData>
  <mergeCells count="9">
    <mergeCell ref="Q62:S62"/>
    <mergeCell ref="Q63:S63"/>
    <mergeCell ref="Q1:AO1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3061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O157"/>
  <sheetViews>
    <sheetView showZeros="0" view="pageBreakPreview" topLeftCell="M1" zoomScale="115" zoomScaleNormal="100" zoomScaleSheetLayoutView="115" workbookViewId="0">
      <pane ySplit="4" topLeftCell="A5" activePane="bottomLeft" state="frozen"/>
      <selection activeCell="V16" sqref="V16"/>
      <selection pane="bottomLeft" activeCell="AH13" sqref="AH13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9.625" style="698" bestFit="1" customWidth="1"/>
    <col min="261" max="261" width="9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9.625" style="698" bestFit="1" customWidth="1"/>
    <col min="517" max="517" width="9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9.625" style="698" bestFit="1" customWidth="1"/>
    <col min="773" max="773" width="9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9.625" style="698" bestFit="1" customWidth="1"/>
    <col min="1029" max="1029" width="9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9.625" style="698" bestFit="1" customWidth="1"/>
    <col min="1285" max="1285" width="9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9.625" style="698" bestFit="1" customWidth="1"/>
    <col min="1541" max="1541" width="9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9.625" style="698" bestFit="1" customWidth="1"/>
    <col min="1797" max="1797" width="9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9.625" style="698" bestFit="1" customWidth="1"/>
    <col min="2053" max="2053" width="9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9.625" style="698" bestFit="1" customWidth="1"/>
    <col min="2309" max="2309" width="9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9.625" style="698" bestFit="1" customWidth="1"/>
    <col min="2565" max="2565" width="9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9.625" style="698" bestFit="1" customWidth="1"/>
    <col min="2821" max="2821" width="9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9.625" style="698" bestFit="1" customWidth="1"/>
    <col min="3077" max="3077" width="9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9.625" style="698" bestFit="1" customWidth="1"/>
    <col min="3333" max="3333" width="9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9.625" style="698" bestFit="1" customWidth="1"/>
    <col min="3589" max="3589" width="9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9.625" style="698" bestFit="1" customWidth="1"/>
    <col min="3845" max="3845" width="9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9.625" style="698" bestFit="1" customWidth="1"/>
    <col min="4101" max="4101" width="9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9.625" style="698" bestFit="1" customWidth="1"/>
    <col min="4357" max="4357" width="9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9.625" style="698" bestFit="1" customWidth="1"/>
    <col min="4613" max="4613" width="9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9.625" style="698" bestFit="1" customWidth="1"/>
    <col min="4869" max="4869" width="9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9.625" style="698" bestFit="1" customWidth="1"/>
    <col min="5125" max="5125" width="9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9.625" style="698" bestFit="1" customWidth="1"/>
    <col min="5381" max="5381" width="9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9.625" style="698" bestFit="1" customWidth="1"/>
    <col min="5637" max="5637" width="9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9.625" style="698" bestFit="1" customWidth="1"/>
    <col min="5893" max="5893" width="9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9.625" style="698" bestFit="1" customWidth="1"/>
    <col min="6149" max="6149" width="9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9.625" style="698" bestFit="1" customWidth="1"/>
    <col min="6405" max="6405" width="9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9.625" style="698" bestFit="1" customWidth="1"/>
    <col min="6661" max="6661" width="9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9.625" style="698" bestFit="1" customWidth="1"/>
    <col min="6917" max="6917" width="9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9.625" style="698" bestFit="1" customWidth="1"/>
    <col min="7173" max="7173" width="9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9.625" style="698" bestFit="1" customWidth="1"/>
    <col min="7429" max="7429" width="9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9.625" style="698" bestFit="1" customWidth="1"/>
    <col min="7685" max="7685" width="9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9.625" style="698" bestFit="1" customWidth="1"/>
    <col min="7941" max="7941" width="9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9.625" style="698" bestFit="1" customWidth="1"/>
    <col min="8197" max="8197" width="9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9.625" style="698" bestFit="1" customWidth="1"/>
    <col min="8453" max="8453" width="9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9.625" style="698" bestFit="1" customWidth="1"/>
    <col min="8709" max="8709" width="9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9.625" style="698" bestFit="1" customWidth="1"/>
    <col min="8965" max="8965" width="9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9.625" style="698" bestFit="1" customWidth="1"/>
    <col min="9221" max="9221" width="9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9.625" style="698" bestFit="1" customWidth="1"/>
    <col min="9477" max="9477" width="9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9.625" style="698" bestFit="1" customWidth="1"/>
    <col min="9733" max="9733" width="9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9.625" style="698" bestFit="1" customWidth="1"/>
    <col min="9989" max="9989" width="9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9.625" style="698" bestFit="1" customWidth="1"/>
    <col min="10245" max="10245" width="9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9.625" style="698" bestFit="1" customWidth="1"/>
    <col min="10501" max="10501" width="9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9.625" style="698" bestFit="1" customWidth="1"/>
    <col min="10757" max="10757" width="9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9.625" style="698" bestFit="1" customWidth="1"/>
    <col min="11013" max="11013" width="9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9.625" style="698" bestFit="1" customWidth="1"/>
    <col min="11269" max="11269" width="9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9.625" style="698" bestFit="1" customWidth="1"/>
    <col min="11525" max="11525" width="9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9.625" style="698" bestFit="1" customWidth="1"/>
    <col min="11781" max="11781" width="9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9.625" style="698" bestFit="1" customWidth="1"/>
    <col min="12037" max="12037" width="9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9.625" style="698" bestFit="1" customWidth="1"/>
    <col min="12293" max="12293" width="9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9.625" style="698" bestFit="1" customWidth="1"/>
    <col min="12549" max="12549" width="9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9.625" style="698" bestFit="1" customWidth="1"/>
    <col min="12805" max="12805" width="9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9.625" style="698" bestFit="1" customWidth="1"/>
    <col min="13061" max="13061" width="9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9.625" style="698" bestFit="1" customWidth="1"/>
    <col min="13317" max="13317" width="9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9.625" style="698" bestFit="1" customWidth="1"/>
    <col min="13573" max="13573" width="9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9.625" style="698" bestFit="1" customWidth="1"/>
    <col min="13829" max="13829" width="9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9.625" style="698" bestFit="1" customWidth="1"/>
    <col min="14085" max="14085" width="9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9.625" style="698" bestFit="1" customWidth="1"/>
    <col min="14341" max="14341" width="9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9.625" style="698" bestFit="1" customWidth="1"/>
    <col min="14597" max="14597" width="9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9.625" style="698" bestFit="1" customWidth="1"/>
    <col min="14853" max="14853" width="9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9.625" style="698" bestFit="1" customWidth="1"/>
    <col min="15109" max="15109" width="9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9.625" style="698" bestFit="1" customWidth="1"/>
    <col min="15365" max="15365" width="9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9.625" style="698" bestFit="1" customWidth="1"/>
    <col min="15621" max="15621" width="9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9.625" style="698" bestFit="1" customWidth="1"/>
    <col min="15877" max="15877" width="9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9.625" style="698" bestFit="1" customWidth="1"/>
    <col min="16133" max="16133" width="9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5" t="s">
        <v>3496</v>
      </c>
      <c r="R1" s="1055"/>
      <c r="S1" s="1055"/>
      <c r="T1" s="1055"/>
      <c r="U1" s="1055"/>
      <c r="V1" s="1055"/>
      <c r="W1" s="1055"/>
      <c r="X1" s="1055"/>
      <c r="Y1" s="1055"/>
      <c r="Z1" s="1055"/>
      <c r="AA1" s="1055"/>
      <c r="AB1" s="1055"/>
      <c r="AC1" s="1055"/>
      <c r="AD1" s="1055"/>
      <c r="AE1" s="1055"/>
      <c r="AF1" s="1055"/>
      <c r="AG1" s="1055"/>
      <c r="AH1" s="1055"/>
      <c r="AI1" s="1055"/>
      <c r="AJ1" s="1055"/>
      <c r="AK1" s="1055"/>
      <c r="AL1" s="1055"/>
      <c r="AM1" s="1055"/>
      <c r="AN1" s="1055"/>
      <c r="AO1" s="1055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1" t="s">
        <v>3689</v>
      </c>
      <c r="R2" s="1061"/>
      <c r="S2" s="1061"/>
      <c r="T2" s="1061"/>
      <c r="U2" s="1061"/>
      <c r="V2" s="1061"/>
      <c r="W2" s="1061"/>
      <c r="X2" s="1061"/>
      <c r="Y2" s="1061"/>
      <c r="Z2" s="1061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2" t="s">
        <v>3498</v>
      </c>
      <c r="R3" s="1063"/>
      <c r="S3" s="1064"/>
      <c r="T3" s="1068" t="s">
        <v>3499</v>
      </c>
      <c r="U3" s="1068" t="s">
        <v>3500</v>
      </c>
      <c r="V3" s="1070" t="s">
        <v>3690</v>
      </c>
      <c r="W3" s="1071"/>
      <c r="X3" s="1072"/>
      <c r="Y3" s="1072"/>
      <c r="Z3" s="1072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3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5"/>
      <c r="R4" s="1066"/>
      <c r="S4" s="1067"/>
      <c r="T4" s="1069"/>
      <c r="U4" s="1069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3734</v>
      </c>
      <c r="M5" s="780" t="s">
        <v>3735</v>
      </c>
      <c r="N5" s="780" t="s">
        <v>3736</v>
      </c>
      <c r="O5" s="779" t="s">
        <v>3737</v>
      </c>
      <c r="P5" s="781" t="s">
        <v>3738</v>
      </c>
      <c r="Q5" s="799"/>
      <c r="R5" s="800"/>
      <c r="S5" s="801"/>
      <c r="T5" s="720" t="s">
        <v>3739</v>
      </c>
      <c r="U5" s="782"/>
      <c r="V5" s="782"/>
      <c r="W5" s="784"/>
      <c r="X5" s="802"/>
      <c r="Y5" s="802"/>
      <c r="Z5" s="802"/>
      <c r="AA5" s="802"/>
      <c r="AB5" s="802"/>
      <c r="AC5" s="802"/>
      <c r="AD5" s="802"/>
      <c r="AE5" s="802"/>
      <c r="AF5" s="802"/>
      <c r="AG5" s="802"/>
      <c r="AH5" s="802"/>
      <c r="AI5" s="802"/>
      <c r="AJ5" s="802"/>
      <c r="AK5" s="802"/>
      <c r="AL5" s="802"/>
      <c r="AM5" s="802"/>
      <c r="AN5" s="802"/>
      <c r="AO5" s="803"/>
    </row>
    <row r="6" spans="1:41" ht="20.100000000000001" customHeight="1">
      <c r="A6" s="785">
        <f t="shared" ref="A6:A54" si="0">B6*M6</f>
        <v>56.18577935409229</v>
      </c>
      <c r="B6" s="786">
        <f t="shared" ref="B6:B54" si="1">INT(E6/100)+1</f>
        <v>2</v>
      </c>
      <c r="C6" s="787">
        <v>21612</v>
      </c>
      <c r="D6" s="787">
        <v>21792.5</v>
      </c>
      <c r="E6" s="785">
        <f t="shared" ref="E6:E54" si="2">D6-C6</f>
        <v>180.5</v>
      </c>
      <c r="F6" s="787">
        <v>1373.225897821749</v>
      </c>
      <c r="G6" s="787">
        <v>137</v>
      </c>
      <c r="H6" s="787">
        <v>3.1437598805531901</v>
      </c>
      <c r="I6" s="787">
        <v>763.57256911622392</v>
      </c>
      <c r="J6" s="787"/>
      <c r="K6" s="787">
        <v>0</v>
      </c>
      <c r="L6" s="787">
        <v>0</v>
      </c>
      <c r="M6" s="788">
        <f t="shared" ref="M6:M54" si="3">IF(J6&gt;0,F6/E6*(1+1.5*1.5)^0.5+I6/G6*(1+1.75*1.75)^0.5+L6/J6*(1+2*2)^0.5,IF(G6&gt;0,F6/E6*(1+1.5*1.5)^0.5+I6/G6*(1+1.75*1.75)^0.5,F6/E6*(1+1.5*1.5)^0.5))+H6+K6</f>
        <v>28.092889677046145</v>
      </c>
      <c r="N6" s="789">
        <f t="shared" ref="N6:N54" si="4">(F6*(1+1.5*1.5)^0.5+I6*(1+1.75*1.75)^0.5+L6*(1+2*2)^0.5)</f>
        <v>4014.6479091320707</v>
      </c>
      <c r="O6" s="787" t="s">
        <v>3503</v>
      </c>
      <c r="P6" s="790">
        <v>2</v>
      </c>
      <c r="Q6" s="735">
        <f t="shared" ref="Q6" si="5">C6</f>
        <v>21612</v>
      </c>
      <c r="R6" s="791" t="s">
        <v>3606</v>
      </c>
      <c r="S6" s="737">
        <f t="shared" ref="S6" si="6">D6</f>
        <v>21792.5</v>
      </c>
      <c r="T6" s="792"/>
      <c r="U6" s="793"/>
      <c r="V6" s="738" t="str">
        <f t="shared" ref="V6" si="7">IF($O6="左",E6,IF($O6="右",""))</f>
        <v/>
      </c>
      <c r="W6" s="738">
        <f t="shared" ref="W6" si="8">IF($O6="右",E6,IF($O6="左",""))</f>
        <v>180.5</v>
      </c>
      <c r="X6" s="794"/>
      <c r="Y6" s="795">
        <f t="shared" ref="Y6" si="9">IF(P6=1,0.156*E6+(0.225+0.25+0.225)*G6+(0.25+0.225+0.225)*J6+0.205*A6+0.0651*N6+(0.599*(E6-G6)+0.623*(G6-J6)+0.648*J6)*1.2,IF(P6=2,0.156*E6+(0.225+0.25+0.199)*G6+(0.25+0.225+0.199)*J6+0.209*A6+(0.06+0.0047)*N6+(0.599*(E6-G6)+0.623*(G6-J6)+0.648*J6)*1.2,""))</f>
        <v>525.67554760585017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40.859638523743705</v>
      </c>
      <c r="B7" s="786">
        <f t="shared" si="1"/>
        <v>2</v>
      </c>
      <c r="C7" s="787">
        <v>21871</v>
      </c>
      <c r="D7" s="787">
        <v>22030</v>
      </c>
      <c r="E7" s="785">
        <f t="shared" si="2"/>
        <v>159</v>
      </c>
      <c r="F7" s="787">
        <v>1019.8869010761754</v>
      </c>
      <c r="G7" s="787">
        <v>62</v>
      </c>
      <c r="H7" s="787">
        <v>1.7632466753913751</v>
      </c>
      <c r="I7" s="787">
        <v>218.48892468038537</v>
      </c>
      <c r="J7" s="787"/>
      <c r="K7" s="787">
        <v>0</v>
      </c>
      <c r="L7" s="787">
        <v>0</v>
      </c>
      <c r="M7" s="788">
        <f t="shared" si="3"/>
        <v>20.429819261871852</v>
      </c>
      <c r="N7" s="789">
        <f t="shared" si="4"/>
        <v>2279.0057649825735</v>
      </c>
      <c r="O7" s="787" t="s">
        <v>3503</v>
      </c>
      <c r="P7" s="790">
        <v>2</v>
      </c>
      <c r="Q7" s="735">
        <f t="shared" ref="Q7:Q54" si="10">C7</f>
        <v>21871</v>
      </c>
      <c r="R7" s="791" t="s">
        <v>3712</v>
      </c>
      <c r="S7" s="737">
        <f t="shared" ref="S7:S54" si="11">D7</f>
        <v>22030</v>
      </c>
      <c r="T7" s="792"/>
      <c r="U7" s="793"/>
      <c r="V7" s="738" t="str">
        <f t="shared" ref="V7:V54" si="12">IF($O7="左",E7,IF($O7="右",""))</f>
        <v/>
      </c>
      <c r="W7" s="738">
        <f t="shared" ref="W7:W54" si="13">IF($O7="右",E7,IF($O7="左",""))</f>
        <v>159</v>
      </c>
      <c r="X7" s="794"/>
      <c r="Y7" s="795">
        <f t="shared" ref="Y7:Y54" si="14">IF(P7=1,0.156*E7+(0.225+0.25+0.225)*G7+(0.25+0.225+0.225)*J7+0.205*A7+0.0651*N7+(0.599*(E7-G7)+0.623*(G7-J7)+0.648*J7)*1.2,IF(P7=2,0.156*E7+(0.225+0.25+0.199)*G7+(0.25+0.225+0.199)*J7+0.209*A7+(0.06+0.0047)*N7+(0.599*(E7-G7)+0.623*(G7-J7)+0.648*J7)*1.2,""))</f>
        <v>338.65813744583488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6.1932181675914721</v>
      </c>
      <c r="B8" s="786">
        <f t="shared" si="1"/>
        <v>1</v>
      </c>
      <c r="C8" s="787">
        <v>22190.5</v>
      </c>
      <c r="D8" s="787">
        <v>22229</v>
      </c>
      <c r="E8" s="785">
        <f t="shared" si="2"/>
        <v>38.5</v>
      </c>
      <c r="F8" s="787">
        <v>132.26210431390277</v>
      </c>
      <c r="G8" s="787"/>
      <c r="H8" s="787">
        <v>0</v>
      </c>
      <c r="I8" s="787">
        <v>0</v>
      </c>
      <c r="J8" s="787"/>
      <c r="K8" s="787">
        <v>0</v>
      </c>
      <c r="L8" s="787">
        <v>0</v>
      </c>
      <c r="M8" s="788">
        <f t="shared" si="3"/>
        <v>6.1932181675914721</v>
      </c>
      <c r="N8" s="789">
        <f t="shared" si="4"/>
        <v>238.43889945227164</v>
      </c>
      <c r="O8" s="787" t="s">
        <v>3503</v>
      </c>
      <c r="P8" s="790">
        <v>2</v>
      </c>
      <c r="Q8" s="735">
        <f t="shared" si="10"/>
        <v>22190.5</v>
      </c>
      <c r="R8" s="791" t="s">
        <v>3712</v>
      </c>
      <c r="S8" s="737">
        <f t="shared" si="11"/>
        <v>22229</v>
      </c>
      <c r="T8" s="792"/>
      <c r="U8" s="793"/>
      <c r="V8" s="738" t="str">
        <f t="shared" si="12"/>
        <v/>
      </c>
      <c r="W8" s="738">
        <f t="shared" si="13"/>
        <v>38.5</v>
      </c>
      <c r="X8" s="794"/>
      <c r="Y8" s="795">
        <f t="shared" si="14"/>
        <v>50.401179391588585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66.825427103027366</v>
      </c>
      <c r="B9" s="786">
        <f t="shared" si="1"/>
        <v>2</v>
      </c>
      <c r="C9" s="787">
        <v>22420</v>
      </c>
      <c r="D9" s="787">
        <v>22545</v>
      </c>
      <c r="E9" s="785">
        <f t="shared" si="2"/>
        <v>125</v>
      </c>
      <c r="F9" s="787">
        <v>942.01539771708678</v>
      </c>
      <c r="G9" s="787">
        <v>93.400390625</v>
      </c>
      <c r="H9" s="787">
        <v>1.4866171020434218</v>
      </c>
      <c r="I9" s="787">
        <v>266.39395734821403</v>
      </c>
      <c r="J9" s="787">
        <v>93.400390625</v>
      </c>
      <c r="K9" s="787">
        <v>6.9769518006526878</v>
      </c>
      <c r="L9" s="787">
        <v>234.51596251202554</v>
      </c>
      <c r="M9" s="788">
        <f t="shared" si="3"/>
        <v>33.412713551513683</v>
      </c>
      <c r="N9" s="789">
        <f t="shared" si="4"/>
        <v>2759.570230041099</v>
      </c>
      <c r="O9" s="787" t="s">
        <v>3503</v>
      </c>
      <c r="P9" s="790">
        <v>2</v>
      </c>
      <c r="Q9" s="735">
        <f t="shared" si="10"/>
        <v>22420</v>
      </c>
      <c r="R9" s="791" t="s">
        <v>3712</v>
      </c>
      <c r="S9" s="737">
        <f t="shared" si="11"/>
        <v>22545</v>
      </c>
      <c r="T9" s="792"/>
      <c r="U9" s="793"/>
      <c r="V9" s="738" t="str">
        <f t="shared" si="12"/>
        <v/>
      </c>
      <c r="W9" s="738">
        <f t="shared" si="13"/>
        <v>125</v>
      </c>
      <c r="X9" s="794"/>
      <c r="Y9" s="795">
        <f t="shared" si="14"/>
        <v>433.25637767944181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106.25452530923909</v>
      </c>
      <c r="B10" s="786">
        <f t="shared" si="1"/>
        <v>5</v>
      </c>
      <c r="C10" s="787">
        <v>22700</v>
      </c>
      <c r="D10" s="787">
        <v>23125</v>
      </c>
      <c r="E10" s="785">
        <f t="shared" si="2"/>
        <v>425</v>
      </c>
      <c r="F10" s="787">
        <v>3190.4523463324076</v>
      </c>
      <c r="G10" s="787">
        <v>223</v>
      </c>
      <c r="H10" s="787">
        <v>1.6194560653209742</v>
      </c>
      <c r="I10" s="787">
        <v>674.68851059772771</v>
      </c>
      <c r="J10" s="787"/>
      <c r="K10" s="787">
        <v>0</v>
      </c>
      <c r="L10" s="787">
        <v>0</v>
      </c>
      <c r="M10" s="788">
        <f t="shared" si="3"/>
        <v>21.250905061847817</v>
      </c>
      <c r="N10" s="789">
        <f t="shared" si="4"/>
        <v>7111.5479313765791</v>
      </c>
      <c r="O10" s="787" t="s">
        <v>3503</v>
      </c>
      <c r="P10" s="790">
        <v>2</v>
      </c>
      <c r="Q10" s="735">
        <f t="shared" si="10"/>
        <v>22700</v>
      </c>
      <c r="R10" s="791" t="s">
        <v>3712</v>
      </c>
      <c r="S10" s="737">
        <f t="shared" si="11"/>
        <v>23125</v>
      </c>
      <c r="T10" s="792"/>
      <c r="U10" s="793"/>
      <c r="V10" s="738" t="str">
        <f t="shared" si="12"/>
        <v/>
      </c>
      <c r="W10" s="738">
        <f t="shared" si="13"/>
        <v>425</v>
      </c>
      <c r="X10" s="794"/>
      <c r="Y10" s="795">
        <f t="shared" si="14"/>
        <v>1010.8387469496956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42.799543410009093</v>
      </c>
      <c r="B11" s="786">
        <f t="shared" si="1"/>
        <v>2</v>
      </c>
      <c r="C11" s="787">
        <v>23165</v>
      </c>
      <c r="D11" s="787">
        <v>23350</v>
      </c>
      <c r="E11" s="785">
        <f t="shared" si="2"/>
        <v>185</v>
      </c>
      <c r="F11" s="787">
        <v>1143.3251709347107</v>
      </c>
      <c r="G11" s="787">
        <v>110</v>
      </c>
      <c r="H11" s="787">
        <v>1.4326800578162147</v>
      </c>
      <c r="I11" s="787">
        <v>481.66469082222346</v>
      </c>
      <c r="J11" s="787"/>
      <c r="K11" s="787">
        <v>0</v>
      </c>
      <c r="L11" s="787">
        <v>0</v>
      </c>
      <c r="M11" s="788">
        <f t="shared" si="3"/>
        <v>21.399771705004547</v>
      </c>
      <c r="N11" s="789">
        <f t="shared" si="4"/>
        <v>3031.9849855826888</v>
      </c>
      <c r="O11" s="787" t="s">
        <v>3503</v>
      </c>
      <c r="P11" s="790">
        <v>2</v>
      </c>
      <c r="Q11" s="735">
        <f t="shared" si="10"/>
        <v>23165</v>
      </c>
      <c r="R11" s="791" t="s">
        <v>3712</v>
      </c>
      <c r="S11" s="737">
        <f t="shared" si="11"/>
        <v>23350</v>
      </c>
      <c r="T11" s="792"/>
      <c r="U11" s="793"/>
      <c r="V11" s="738" t="str">
        <f t="shared" si="12"/>
        <v/>
      </c>
      <c r="W11" s="738">
        <f t="shared" si="13"/>
        <v>185</v>
      </c>
      <c r="X11" s="794"/>
      <c r="Y11" s="795">
        <f t="shared" si="14"/>
        <v>444.26053313989178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24.960688713138907</v>
      </c>
      <c r="B12" s="786">
        <f t="shared" si="1"/>
        <v>1</v>
      </c>
      <c r="C12" s="787">
        <v>23470</v>
      </c>
      <c r="D12" s="787">
        <v>23531.298828125</v>
      </c>
      <c r="E12" s="785">
        <f t="shared" si="2"/>
        <v>61.298828125</v>
      </c>
      <c r="F12" s="787">
        <v>378.57661543153358</v>
      </c>
      <c r="G12" s="787">
        <v>33</v>
      </c>
      <c r="H12" s="787">
        <v>3.7743832493718106</v>
      </c>
      <c r="I12" s="787">
        <v>164.5855514439825</v>
      </c>
      <c r="J12" s="787"/>
      <c r="K12" s="787">
        <v>0</v>
      </c>
      <c r="L12" s="787">
        <v>0</v>
      </c>
      <c r="M12" s="788">
        <f t="shared" si="3"/>
        <v>24.960688713138907</v>
      </c>
      <c r="N12" s="789">
        <f t="shared" si="4"/>
        <v>1014.2214836618124</v>
      </c>
      <c r="O12" s="787" t="s">
        <v>3503</v>
      </c>
      <c r="P12" s="790">
        <v>2</v>
      </c>
      <c r="Q12" s="735">
        <f t="shared" si="10"/>
        <v>23470</v>
      </c>
      <c r="R12" s="791" t="s">
        <v>3712</v>
      </c>
      <c r="S12" s="737">
        <f t="shared" si="11"/>
        <v>23531.298828125</v>
      </c>
      <c r="T12" s="792"/>
      <c r="U12" s="793"/>
      <c r="V12" s="738" t="str">
        <f t="shared" si="12"/>
        <v/>
      </c>
      <c r="W12" s="738">
        <f t="shared" si="13"/>
        <v>61.298828125</v>
      </c>
      <c r="X12" s="794"/>
      <c r="Y12" s="795">
        <f t="shared" si="14"/>
        <v>147.65352877771528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72.474066330288451</v>
      </c>
      <c r="B13" s="786">
        <f t="shared" si="1"/>
        <v>3</v>
      </c>
      <c r="C13" s="787">
        <v>24191</v>
      </c>
      <c r="D13" s="787">
        <v>24422.599609375</v>
      </c>
      <c r="E13" s="785">
        <f t="shared" si="2"/>
        <v>231.599609375</v>
      </c>
      <c r="F13" s="787">
        <v>1509.8229255618328</v>
      </c>
      <c r="G13" s="787">
        <v>122</v>
      </c>
      <c r="H13" s="787">
        <v>1.581952238121588</v>
      </c>
      <c r="I13" s="787">
        <v>655.1399577046725</v>
      </c>
      <c r="J13" s="787"/>
      <c r="K13" s="787">
        <v>0</v>
      </c>
      <c r="L13" s="787">
        <v>0</v>
      </c>
      <c r="M13" s="788">
        <f t="shared" si="3"/>
        <v>24.158022110096152</v>
      </c>
      <c r="N13" s="789">
        <f t="shared" si="4"/>
        <v>4042.3487875482388</v>
      </c>
      <c r="O13" s="787" t="s">
        <v>3503</v>
      </c>
      <c r="P13" s="790">
        <v>2</v>
      </c>
      <c r="Q13" s="735">
        <f t="shared" si="10"/>
        <v>24191</v>
      </c>
      <c r="R13" s="791" t="s">
        <v>3712</v>
      </c>
      <c r="S13" s="737">
        <f t="shared" si="11"/>
        <v>24422.599609375</v>
      </c>
      <c r="T13" s="792"/>
      <c r="U13" s="793"/>
      <c r="V13" s="738" t="str">
        <f t="shared" si="12"/>
        <v/>
      </c>
      <c r="W13" s="738">
        <f t="shared" si="13"/>
        <v>231.599609375</v>
      </c>
      <c r="X13" s="794"/>
      <c r="Y13" s="795">
        <f t="shared" si="14"/>
        <v>565.03198469865129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17.354232490697321</v>
      </c>
      <c r="B14" s="786">
        <f t="shared" si="1"/>
        <v>2</v>
      </c>
      <c r="C14" s="787">
        <v>25930</v>
      </c>
      <c r="D14" s="787">
        <v>26107</v>
      </c>
      <c r="E14" s="785">
        <f t="shared" si="2"/>
        <v>177</v>
      </c>
      <c r="F14" s="787">
        <v>851.93606086163254</v>
      </c>
      <c r="G14" s="787"/>
      <c r="H14" s="787">
        <v>0</v>
      </c>
      <c r="I14" s="787">
        <v>0</v>
      </c>
      <c r="J14" s="787"/>
      <c r="K14" s="787">
        <v>0</v>
      </c>
      <c r="L14" s="787">
        <v>0</v>
      </c>
      <c r="M14" s="788">
        <f t="shared" si="3"/>
        <v>8.6771162453486603</v>
      </c>
      <c r="N14" s="789">
        <f t="shared" si="4"/>
        <v>1535.849575426713</v>
      </c>
      <c r="O14" s="787" t="s">
        <v>3503</v>
      </c>
      <c r="P14" s="790">
        <v>2</v>
      </c>
      <c r="Q14" s="735">
        <f t="shared" si="10"/>
        <v>25930</v>
      </c>
      <c r="R14" s="791" t="s">
        <v>3712</v>
      </c>
      <c r="S14" s="737">
        <f t="shared" si="11"/>
        <v>26107</v>
      </c>
      <c r="T14" s="792"/>
      <c r="U14" s="793"/>
      <c r="V14" s="738" t="str">
        <f t="shared" si="12"/>
        <v/>
      </c>
      <c r="W14" s="738">
        <f t="shared" si="13"/>
        <v>177</v>
      </c>
      <c r="X14" s="794"/>
      <c r="Y14" s="795">
        <f t="shared" si="14"/>
        <v>257.83610212066407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57.730187110070567</v>
      </c>
      <c r="B15" s="786">
        <f t="shared" si="1"/>
        <v>2</v>
      </c>
      <c r="C15" s="787">
        <v>26229</v>
      </c>
      <c r="D15" s="787">
        <v>26405</v>
      </c>
      <c r="E15" s="785">
        <f t="shared" si="2"/>
        <v>176</v>
      </c>
      <c r="F15" s="787">
        <v>1356.1305191787417</v>
      </c>
      <c r="G15" s="787">
        <v>148</v>
      </c>
      <c r="H15" s="787">
        <v>4.0468121106381387</v>
      </c>
      <c r="I15" s="787">
        <v>802.38163946074758</v>
      </c>
      <c r="J15" s="787"/>
      <c r="K15" s="787">
        <v>0</v>
      </c>
      <c r="L15" s="787">
        <v>0</v>
      </c>
      <c r="M15" s="788">
        <f t="shared" si="3"/>
        <v>28.865093555035283</v>
      </c>
      <c r="N15" s="789">
        <f t="shared" si="4"/>
        <v>4062.0509590190031</v>
      </c>
      <c r="O15" s="787" t="s">
        <v>3503</v>
      </c>
      <c r="P15" s="790">
        <v>2</v>
      </c>
      <c r="Q15" s="735">
        <f t="shared" si="10"/>
        <v>26229</v>
      </c>
      <c r="R15" s="791" t="s">
        <v>3712</v>
      </c>
      <c r="S15" s="737">
        <f t="shared" si="11"/>
        <v>26405</v>
      </c>
      <c r="T15" s="792"/>
      <c r="U15" s="793"/>
      <c r="V15" s="738" t="str">
        <f t="shared" si="12"/>
        <v/>
      </c>
      <c r="W15" s="738">
        <f t="shared" si="13"/>
        <v>176</v>
      </c>
      <c r="X15" s="794"/>
      <c r="Y15" s="795">
        <f t="shared" si="14"/>
        <v>532.85950615453419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16.483467687389528</v>
      </c>
      <c r="B16" s="786">
        <f t="shared" si="1"/>
        <v>1</v>
      </c>
      <c r="C16" s="787">
        <v>28529.650390625</v>
      </c>
      <c r="D16" s="787">
        <v>28600</v>
      </c>
      <c r="E16" s="785">
        <f t="shared" si="2"/>
        <v>70.349609375</v>
      </c>
      <c r="F16" s="787">
        <v>395.4946573445846</v>
      </c>
      <c r="G16" s="787">
        <v>20</v>
      </c>
      <c r="H16" s="787">
        <v>1.6693916392049508</v>
      </c>
      <c r="I16" s="787">
        <v>46.43016398030467</v>
      </c>
      <c r="J16" s="787"/>
      <c r="K16" s="787">
        <v>0</v>
      </c>
      <c r="L16" s="787">
        <v>0</v>
      </c>
      <c r="M16" s="788">
        <f t="shared" si="3"/>
        <v>16.483467687389528</v>
      </c>
      <c r="N16" s="789">
        <f t="shared" si="4"/>
        <v>806.57112044022608</v>
      </c>
      <c r="O16" s="787" t="s">
        <v>3503</v>
      </c>
      <c r="P16" s="790">
        <v>2</v>
      </c>
      <c r="Q16" s="735">
        <f t="shared" si="10"/>
        <v>28529.650390625</v>
      </c>
      <c r="R16" s="791" t="s">
        <v>3712</v>
      </c>
      <c r="S16" s="737">
        <f t="shared" si="11"/>
        <v>28600</v>
      </c>
      <c r="T16" s="792"/>
      <c r="U16" s="793"/>
      <c r="V16" s="738" t="str">
        <f t="shared" si="12"/>
        <v/>
      </c>
      <c r="W16" s="738">
        <f t="shared" si="13"/>
        <v>70.349609375</v>
      </c>
      <c r="X16" s="794"/>
      <c r="Y16" s="795">
        <f t="shared" si="14"/>
        <v>131.22803452039702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85.606410771158608</v>
      </c>
      <c r="B17" s="786">
        <f t="shared" si="1"/>
        <v>4</v>
      </c>
      <c r="C17" s="787">
        <v>28620</v>
      </c>
      <c r="D17" s="787">
        <v>29012.650390625</v>
      </c>
      <c r="E17" s="785">
        <f t="shared" si="2"/>
        <v>392.650390625</v>
      </c>
      <c r="F17" s="787">
        <v>2552.7392520678122</v>
      </c>
      <c r="G17" s="787">
        <v>175</v>
      </c>
      <c r="H17" s="787">
        <v>1.6199822834397388</v>
      </c>
      <c r="I17" s="787">
        <v>699.91070883366751</v>
      </c>
      <c r="J17" s="787"/>
      <c r="K17" s="787">
        <v>0</v>
      </c>
      <c r="L17" s="787">
        <v>0</v>
      </c>
      <c r="M17" s="788">
        <f t="shared" si="3"/>
        <v>21.401602692789652</v>
      </c>
      <c r="N17" s="789">
        <f t="shared" si="4"/>
        <v>6012.7312669628864</v>
      </c>
      <c r="O17" s="787" t="s">
        <v>3503</v>
      </c>
      <c r="P17" s="790">
        <v>2</v>
      </c>
      <c r="Q17" s="735">
        <f t="shared" si="10"/>
        <v>28620</v>
      </c>
      <c r="R17" s="791" t="s">
        <v>3712</v>
      </c>
      <c r="S17" s="737">
        <f t="shared" si="11"/>
        <v>29012.650390625</v>
      </c>
      <c r="T17" s="792"/>
      <c r="U17" s="793"/>
      <c r="V17" s="738" t="str">
        <f t="shared" si="12"/>
        <v/>
      </c>
      <c r="W17" s="738">
        <f t="shared" si="13"/>
        <v>392.650390625</v>
      </c>
      <c r="X17" s="794"/>
      <c r="Y17" s="795">
        <f t="shared" si="14"/>
        <v>873.39601454242074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3.0209652044858868</v>
      </c>
      <c r="B18" s="786">
        <f t="shared" si="1"/>
        <v>1</v>
      </c>
      <c r="C18" s="787">
        <v>29729.75</v>
      </c>
      <c r="D18" s="787">
        <v>29753</v>
      </c>
      <c r="E18" s="785">
        <f t="shared" si="2"/>
        <v>23.25</v>
      </c>
      <c r="F18" s="787">
        <v>38.960722307441429</v>
      </c>
      <c r="G18" s="787"/>
      <c r="H18" s="787">
        <v>0</v>
      </c>
      <c r="I18" s="787">
        <v>0</v>
      </c>
      <c r="J18" s="787"/>
      <c r="K18" s="787">
        <v>0</v>
      </c>
      <c r="L18" s="787">
        <v>0</v>
      </c>
      <c r="M18" s="788">
        <f t="shared" si="3"/>
        <v>3.0209652044858868</v>
      </c>
      <c r="N18" s="789">
        <f t="shared" si="4"/>
        <v>70.237441004296869</v>
      </c>
      <c r="O18" s="787" t="s">
        <v>3503</v>
      </c>
      <c r="P18" s="790">
        <v>2</v>
      </c>
      <c r="Q18" s="735">
        <f t="shared" si="10"/>
        <v>29729.75</v>
      </c>
      <c r="R18" s="791" t="s">
        <v>3712</v>
      </c>
      <c r="S18" s="737">
        <f t="shared" si="11"/>
        <v>29753</v>
      </c>
      <c r="T18" s="792"/>
      <c r="U18" s="793"/>
      <c r="V18" s="738" t="str">
        <f t="shared" si="12"/>
        <v/>
      </c>
      <c r="W18" s="738">
        <f t="shared" si="13"/>
        <v>23.25</v>
      </c>
      <c r="X18" s="794"/>
      <c r="Y18" s="795">
        <f t="shared" si="14"/>
        <v>25.514844160715555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128.39575616762235</v>
      </c>
      <c r="B19" s="786">
        <f t="shared" si="1"/>
        <v>5</v>
      </c>
      <c r="C19" s="787">
        <v>30448.75</v>
      </c>
      <c r="D19" s="787">
        <v>30849.5</v>
      </c>
      <c r="E19" s="785">
        <f t="shared" si="2"/>
        <v>400.75</v>
      </c>
      <c r="F19" s="787">
        <v>3092.5511097682893</v>
      </c>
      <c r="G19" s="787">
        <v>360.75</v>
      </c>
      <c r="H19" s="787">
        <v>3.2879854144691492</v>
      </c>
      <c r="I19" s="787">
        <v>1517.6450847376168</v>
      </c>
      <c r="J19" s="787"/>
      <c r="K19" s="787">
        <v>0</v>
      </c>
      <c r="L19" s="787">
        <v>0</v>
      </c>
      <c r="M19" s="788">
        <f t="shared" si="3"/>
        <v>25.679151233524472</v>
      </c>
      <c r="N19" s="789">
        <f t="shared" si="4"/>
        <v>8634.0872600295806</v>
      </c>
      <c r="O19" s="787" t="s">
        <v>3503</v>
      </c>
      <c r="P19" s="790">
        <v>2</v>
      </c>
      <c r="Q19" s="735">
        <f t="shared" ref="Q19:Q22" si="15">C19</f>
        <v>30448.75</v>
      </c>
      <c r="R19" s="791" t="s">
        <v>3712</v>
      </c>
      <c r="S19" s="737">
        <f t="shared" ref="S19:S22" si="16">D19</f>
        <v>30849.5</v>
      </c>
      <c r="T19" s="792"/>
      <c r="U19" s="793"/>
      <c r="V19" s="738" t="str">
        <f t="shared" ref="V19:V22" si="17">IF($O19="左",E19,IF($O19="右",""))</f>
        <v/>
      </c>
      <c r="W19" s="738">
        <f t="shared" ref="W19:W22" si="18">IF($O19="右",E19,IF($O19="左",""))</f>
        <v>400.75</v>
      </c>
      <c r="X19" s="794"/>
      <c r="Y19" s="795">
        <f t="shared" ref="Y19:Y22" si="19">IF(P19=1,0.156*E19+(0.225+0.25+0.225)*G19+(0.25+0.225+0.225)*J19+0.205*A19+0.0651*N19+(0.599*(E19-G19)+0.623*(G19-J19)+0.648*J19)*1.2,IF(P19=2,0.156*E19+(0.225+0.25+0.199)*G19+(0.25+0.225+0.199)*J19+0.209*A19+(0.06+0.0047)*N19+(0.599*(E19-G19)+0.623*(G19-J19)+0.648*J19)*1.2,""))</f>
        <v>1189.5713587629471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87.310637158163431</v>
      </c>
      <c r="B20" s="786">
        <f t="shared" si="1"/>
        <v>4</v>
      </c>
      <c r="C20" s="787">
        <v>30870.150390625</v>
      </c>
      <c r="D20" s="787">
        <v>31211</v>
      </c>
      <c r="E20" s="785">
        <f t="shared" si="2"/>
        <v>340.849609375</v>
      </c>
      <c r="F20" s="787">
        <v>2172.3296573150892</v>
      </c>
      <c r="G20" s="787">
        <v>283</v>
      </c>
      <c r="H20" s="787">
        <v>1.4353032106406893</v>
      </c>
      <c r="I20" s="787">
        <v>1250.0132251914074</v>
      </c>
      <c r="J20" s="787"/>
      <c r="K20" s="787">
        <v>0</v>
      </c>
      <c r="L20" s="787">
        <v>0</v>
      </c>
      <c r="M20" s="788">
        <f t="shared" si="3"/>
        <v>21.827659289540858</v>
      </c>
      <c r="N20" s="789">
        <f t="shared" si="4"/>
        <v>6435.7051858991053</v>
      </c>
      <c r="O20" s="787" t="s">
        <v>3503</v>
      </c>
      <c r="P20" s="790">
        <v>2</v>
      </c>
      <c r="Q20" s="735">
        <f t="shared" si="15"/>
        <v>30870.150390625</v>
      </c>
      <c r="R20" s="791" t="s">
        <v>3712</v>
      </c>
      <c r="S20" s="737">
        <f t="shared" si="16"/>
        <v>31211</v>
      </c>
      <c r="T20" s="792"/>
      <c r="U20" s="793"/>
      <c r="V20" s="738" t="str">
        <f t="shared" si="17"/>
        <v/>
      </c>
      <c r="W20" s="738">
        <f t="shared" si="18"/>
        <v>340.849609375</v>
      </c>
      <c r="X20" s="794"/>
      <c r="Y20" s="795">
        <f t="shared" si="19"/>
        <v>931.70568697497811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8.4595576602501854</v>
      </c>
      <c r="B21" s="786">
        <f t="shared" si="1"/>
        <v>1</v>
      </c>
      <c r="C21" s="787">
        <v>32110.01953125</v>
      </c>
      <c r="D21" s="787">
        <v>32190.025390625</v>
      </c>
      <c r="E21" s="785">
        <f t="shared" si="2"/>
        <v>80.005859375</v>
      </c>
      <c r="F21" s="787">
        <v>375.4289587539331</v>
      </c>
      <c r="G21" s="787"/>
      <c r="H21" s="787">
        <v>0</v>
      </c>
      <c r="I21" s="787">
        <v>0</v>
      </c>
      <c r="J21" s="787"/>
      <c r="K21" s="787">
        <v>0</v>
      </c>
      <c r="L21" s="787">
        <v>0</v>
      </c>
      <c r="M21" s="788">
        <f t="shared" si="3"/>
        <v>8.4595576602501854</v>
      </c>
      <c r="N21" s="789">
        <f t="shared" si="4"/>
        <v>676.81418054068047</v>
      </c>
      <c r="O21" s="787" t="s">
        <v>3503</v>
      </c>
      <c r="P21" s="790">
        <v>2</v>
      </c>
      <c r="Q21" s="735">
        <f t="shared" si="15"/>
        <v>32110.01953125</v>
      </c>
      <c r="R21" s="791" t="s">
        <v>3712</v>
      </c>
      <c r="S21" s="737">
        <f t="shared" si="16"/>
        <v>32190.025390625</v>
      </c>
      <c r="T21" s="792"/>
      <c r="U21" s="793"/>
      <c r="V21" s="738" t="str">
        <f t="shared" si="17"/>
        <v/>
      </c>
      <c r="W21" s="738">
        <f t="shared" si="18"/>
        <v>80.005859375</v>
      </c>
      <c r="X21" s="794"/>
      <c r="Y21" s="795">
        <f t="shared" si="19"/>
        <v>115.5470508132243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7.1455350239943476</v>
      </c>
      <c r="B22" s="786">
        <f t="shared" si="1"/>
        <v>1</v>
      </c>
      <c r="C22" s="787">
        <v>32427</v>
      </c>
      <c r="D22" s="787">
        <v>32500</v>
      </c>
      <c r="E22" s="785">
        <f t="shared" si="2"/>
        <v>73</v>
      </c>
      <c r="F22" s="787">
        <v>289.34496663590556</v>
      </c>
      <c r="G22" s="787"/>
      <c r="H22" s="787">
        <v>0</v>
      </c>
      <c r="I22" s="787">
        <v>0</v>
      </c>
      <c r="J22" s="787"/>
      <c r="K22" s="787">
        <v>0</v>
      </c>
      <c r="L22" s="787">
        <v>0</v>
      </c>
      <c r="M22" s="788">
        <f t="shared" si="3"/>
        <v>7.1455350239943476</v>
      </c>
      <c r="N22" s="789">
        <f t="shared" si="4"/>
        <v>521.62405675158732</v>
      </c>
      <c r="O22" s="787" t="s">
        <v>3503</v>
      </c>
      <c r="P22" s="790">
        <v>2</v>
      </c>
      <c r="Q22" s="735">
        <f t="shared" si="15"/>
        <v>32427</v>
      </c>
      <c r="R22" s="791" t="s">
        <v>3712</v>
      </c>
      <c r="S22" s="737">
        <f t="shared" si="16"/>
        <v>32500</v>
      </c>
      <c r="T22" s="792"/>
      <c r="U22" s="793"/>
      <c r="V22" s="738" t="str">
        <f t="shared" si="17"/>
        <v/>
      </c>
      <c r="W22" s="738">
        <f t="shared" si="18"/>
        <v>73</v>
      </c>
      <c r="X22" s="794"/>
      <c r="Y22" s="795">
        <f t="shared" si="19"/>
        <v>99.10289329184252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10.772493463415637</v>
      </c>
      <c r="B23" s="786">
        <f t="shared" si="1"/>
        <v>1</v>
      </c>
      <c r="C23" s="787">
        <v>33256</v>
      </c>
      <c r="D23" s="787">
        <v>33335.5</v>
      </c>
      <c r="E23" s="785">
        <f t="shared" si="2"/>
        <v>79.5</v>
      </c>
      <c r="F23" s="787">
        <v>475.05258692033635</v>
      </c>
      <c r="G23" s="787"/>
      <c r="H23" s="787">
        <v>0</v>
      </c>
      <c r="I23" s="787">
        <v>0</v>
      </c>
      <c r="J23" s="787"/>
      <c r="K23" s="787">
        <v>0</v>
      </c>
      <c r="L23" s="787">
        <v>0</v>
      </c>
      <c r="M23" s="788">
        <f t="shared" si="3"/>
        <v>10.772493463415637</v>
      </c>
      <c r="N23" s="789">
        <f t="shared" si="4"/>
        <v>856.41323034154311</v>
      </c>
      <c r="O23" s="787" t="s">
        <v>3503</v>
      </c>
      <c r="P23" s="790">
        <v>2</v>
      </c>
      <c r="Q23" s="735">
        <f t="shared" si="10"/>
        <v>33256</v>
      </c>
      <c r="R23" s="791" t="s">
        <v>3712</v>
      </c>
      <c r="S23" s="737">
        <f t="shared" si="11"/>
        <v>33335.5</v>
      </c>
      <c r="T23" s="792"/>
      <c r="U23" s="793"/>
      <c r="V23" s="738" t="str">
        <f t="shared" si="12"/>
        <v/>
      </c>
      <c r="W23" s="738">
        <f t="shared" si="13"/>
        <v>79.5</v>
      </c>
      <c r="X23" s="794"/>
      <c r="Y23" s="795">
        <f t="shared" si="14"/>
        <v>127.2079871369517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5.667706238383845</v>
      </c>
      <c r="B24" s="786">
        <f t="shared" si="1"/>
        <v>1</v>
      </c>
      <c r="C24" s="787">
        <v>33395.5</v>
      </c>
      <c r="D24" s="787">
        <v>33415.5</v>
      </c>
      <c r="E24" s="785">
        <f t="shared" si="2"/>
        <v>20</v>
      </c>
      <c r="F24" s="787">
        <v>62.877555251569483</v>
      </c>
      <c r="G24" s="787"/>
      <c r="H24" s="787">
        <v>0</v>
      </c>
      <c r="I24" s="787">
        <v>0</v>
      </c>
      <c r="J24" s="787"/>
      <c r="K24" s="787">
        <v>0</v>
      </c>
      <c r="L24" s="787">
        <v>0</v>
      </c>
      <c r="M24" s="788">
        <f t="shared" si="3"/>
        <v>5.667706238383845</v>
      </c>
      <c r="N24" s="789">
        <f t="shared" si="4"/>
        <v>113.35412476767689</v>
      </c>
      <c r="O24" s="787" t="s">
        <v>3503</v>
      </c>
      <c r="P24" s="790">
        <v>2</v>
      </c>
      <c r="Q24" s="735">
        <f t="shared" si="10"/>
        <v>33395.5</v>
      </c>
      <c r="R24" s="791" t="s">
        <v>3712</v>
      </c>
      <c r="S24" s="737">
        <f t="shared" si="11"/>
        <v>33415.5</v>
      </c>
      <c r="T24" s="792"/>
      <c r="U24" s="793"/>
      <c r="V24" s="738" t="str">
        <f t="shared" si="12"/>
        <v/>
      </c>
      <c r="W24" s="738">
        <f t="shared" si="13"/>
        <v>20</v>
      </c>
      <c r="X24" s="794"/>
      <c r="Y24" s="795">
        <f t="shared" si="14"/>
        <v>26.014562476290919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15.456317111340843</v>
      </c>
      <c r="B25" s="786">
        <f t="shared" si="1"/>
        <v>2</v>
      </c>
      <c r="C25" s="787">
        <v>37565.5</v>
      </c>
      <c r="D25" s="787">
        <v>37694</v>
      </c>
      <c r="E25" s="785">
        <f t="shared" si="2"/>
        <v>128.5</v>
      </c>
      <c r="F25" s="787">
        <v>550.85522214677349</v>
      </c>
      <c r="G25" s="787"/>
      <c r="H25" s="787">
        <v>0</v>
      </c>
      <c r="I25" s="787">
        <v>0</v>
      </c>
      <c r="J25" s="787"/>
      <c r="K25" s="787">
        <v>0</v>
      </c>
      <c r="L25" s="787">
        <v>0</v>
      </c>
      <c r="M25" s="788">
        <f t="shared" si="3"/>
        <v>7.7281585556704213</v>
      </c>
      <c r="N25" s="789">
        <f t="shared" si="4"/>
        <v>993.06837440364916</v>
      </c>
      <c r="O25" s="787" t="s">
        <v>3503</v>
      </c>
      <c r="P25" s="790">
        <v>2</v>
      </c>
      <c r="Q25" s="735">
        <f t="shared" si="10"/>
        <v>37565.5</v>
      </c>
      <c r="R25" s="791" t="s">
        <v>3712</v>
      </c>
      <c r="S25" s="737">
        <f t="shared" si="11"/>
        <v>37694</v>
      </c>
      <c r="T25" s="792"/>
      <c r="U25" s="793"/>
      <c r="V25" s="738" t="str">
        <f t="shared" si="12"/>
        <v/>
      </c>
      <c r="W25" s="738">
        <f t="shared" si="13"/>
        <v>128.5</v>
      </c>
      <c r="X25" s="794"/>
      <c r="Y25" s="795">
        <f t="shared" si="14"/>
        <v>179.89369410018634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8.1624095117185202</v>
      </c>
      <c r="B26" s="786">
        <f t="shared" si="1"/>
        <v>1</v>
      </c>
      <c r="C26" s="787">
        <v>37913</v>
      </c>
      <c r="D26" s="787">
        <v>37971.5</v>
      </c>
      <c r="E26" s="785">
        <f t="shared" si="2"/>
        <v>58.5</v>
      </c>
      <c r="F26" s="787">
        <v>264.86987423252498</v>
      </c>
      <c r="G26" s="787"/>
      <c r="H26" s="787">
        <v>0</v>
      </c>
      <c r="I26" s="787">
        <v>0</v>
      </c>
      <c r="J26" s="787"/>
      <c r="K26" s="787">
        <v>0</v>
      </c>
      <c r="L26" s="787">
        <v>0</v>
      </c>
      <c r="M26" s="788">
        <f t="shared" si="3"/>
        <v>8.1624095117185202</v>
      </c>
      <c r="N26" s="789">
        <f t="shared" si="4"/>
        <v>477.5009564355334</v>
      </c>
      <c r="O26" s="787" t="s">
        <v>3503</v>
      </c>
      <c r="P26" s="790">
        <v>2</v>
      </c>
      <c r="Q26" s="735">
        <f t="shared" si="10"/>
        <v>37913</v>
      </c>
      <c r="R26" s="791" t="s">
        <v>3712</v>
      </c>
      <c r="S26" s="737">
        <f t="shared" si="11"/>
        <v>37971.5</v>
      </c>
      <c r="T26" s="792"/>
      <c r="U26" s="793"/>
      <c r="V26" s="738" t="str">
        <f t="shared" si="12"/>
        <v/>
      </c>
      <c r="W26" s="738">
        <f t="shared" si="13"/>
        <v>58.5</v>
      </c>
      <c r="X26" s="794"/>
      <c r="Y26" s="795">
        <f t="shared" si="14"/>
        <v>83.776055469328185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34.534877132940913</v>
      </c>
      <c r="B27" s="786">
        <f t="shared" si="1"/>
        <v>1</v>
      </c>
      <c r="C27" s="787">
        <v>21500</v>
      </c>
      <c r="D27" s="787">
        <v>21550</v>
      </c>
      <c r="E27" s="785">
        <f t="shared" si="2"/>
        <v>50</v>
      </c>
      <c r="F27" s="787">
        <v>265.90679833129713</v>
      </c>
      <c r="G27" s="787">
        <v>20</v>
      </c>
      <c r="H27" s="787">
        <v>7.6222049427408338</v>
      </c>
      <c r="I27" s="787">
        <v>171.91478389612976</v>
      </c>
      <c r="J27" s="787"/>
      <c r="K27" s="787">
        <v>0</v>
      </c>
      <c r="L27" s="787">
        <v>0</v>
      </c>
      <c r="M27" s="788">
        <f t="shared" si="3"/>
        <v>34.534877132940913</v>
      </c>
      <c r="N27" s="789">
        <f t="shared" si="4"/>
        <v>825.87562256738772</v>
      </c>
      <c r="O27" s="787" t="s">
        <v>3502</v>
      </c>
      <c r="P27" s="790">
        <v>2</v>
      </c>
      <c r="Q27" s="735">
        <f t="shared" si="10"/>
        <v>21500</v>
      </c>
      <c r="R27" s="791" t="s">
        <v>3712</v>
      </c>
      <c r="S27" s="737">
        <f t="shared" si="11"/>
        <v>21550</v>
      </c>
      <c r="T27" s="792"/>
      <c r="U27" s="793"/>
      <c r="V27" s="738">
        <f t="shared" si="12"/>
        <v>50</v>
      </c>
      <c r="W27" s="738" t="str">
        <f t="shared" si="13"/>
        <v/>
      </c>
      <c r="X27" s="794"/>
      <c r="Y27" s="795">
        <f t="shared" si="14"/>
        <v>118.44794210089464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88.035648975490133</v>
      </c>
      <c r="B28" s="786">
        <f t="shared" si="1"/>
        <v>2</v>
      </c>
      <c r="C28" s="787">
        <v>21612</v>
      </c>
      <c r="D28" s="787">
        <v>21773</v>
      </c>
      <c r="E28" s="785">
        <f t="shared" si="2"/>
        <v>161</v>
      </c>
      <c r="F28" s="787">
        <v>1093.7090629324275</v>
      </c>
      <c r="G28" s="787">
        <v>99</v>
      </c>
      <c r="H28" s="787">
        <v>1.7230787590439265</v>
      </c>
      <c r="I28" s="787">
        <v>432.96647392405509</v>
      </c>
      <c r="J28" s="787">
        <v>61</v>
      </c>
      <c r="K28" s="787">
        <v>6.9625207329319538</v>
      </c>
      <c r="L28" s="787">
        <v>389.30509639711414</v>
      </c>
      <c r="M28" s="788">
        <f t="shared" si="3"/>
        <v>44.017824487745067</v>
      </c>
      <c r="N28" s="789">
        <f t="shared" si="4"/>
        <v>3714.8965402392537</v>
      </c>
      <c r="O28" s="787" t="s">
        <v>3502</v>
      </c>
      <c r="P28" s="790">
        <v>2</v>
      </c>
      <c r="Q28" s="735">
        <f t="shared" si="10"/>
        <v>21612</v>
      </c>
      <c r="R28" s="791" t="s">
        <v>3712</v>
      </c>
      <c r="S28" s="737">
        <f t="shared" si="11"/>
        <v>21773</v>
      </c>
      <c r="T28" s="792"/>
      <c r="U28" s="793"/>
      <c r="V28" s="738">
        <f t="shared" si="12"/>
        <v>161</v>
      </c>
      <c r="W28" s="738" t="str">
        <f t="shared" si="13"/>
        <v/>
      </c>
      <c r="X28" s="794"/>
      <c r="Y28" s="795">
        <f t="shared" si="14"/>
        <v>512.11725678935716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180.07194784887844</v>
      </c>
      <c r="B29" s="786">
        <f t="shared" si="1"/>
        <v>6</v>
      </c>
      <c r="C29" s="787">
        <v>22545</v>
      </c>
      <c r="D29" s="787">
        <v>23107.5</v>
      </c>
      <c r="E29" s="785">
        <f t="shared" si="2"/>
        <v>562.5</v>
      </c>
      <c r="F29" s="787">
        <v>4415.8819094238197</v>
      </c>
      <c r="G29" s="787">
        <v>514</v>
      </c>
      <c r="H29" s="787">
        <v>2.8116733346965725</v>
      </c>
      <c r="I29" s="787">
        <v>3327.3661104967414</v>
      </c>
      <c r="J29" s="787"/>
      <c r="K29" s="787">
        <v>0</v>
      </c>
      <c r="L29" s="787">
        <v>0</v>
      </c>
      <c r="M29" s="788">
        <f t="shared" si="3"/>
        <v>30.011991308146406</v>
      </c>
      <c r="N29" s="789">
        <f t="shared" si="4"/>
        <v>14667.365126855293</v>
      </c>
      <c r="O29" s="787" t="s">
        <v>3502</v>
      </c>
      <c r="P29" s="790">
        <v>2</v>
      </c>
      <c r="Q29" s="735">
        <f t="shared" si="10"/>
        <v>22545</v>
      </c>
      <c r="R29" s="791" t="s">
        <v>3712</v>
      </c>
      <c r="S29" s="737">
        <f t="shared" si="11"/>
        <v>23107.5</v>
      </c>
      <c r="T29" s="792"/>
      <c r="U29" s="793"/>
      <c r="V29" s="738">
        <f t="shared" si="12"/>
        <v>562.5</v>
      </c>
      <c r="W29" s="738" t="str">
        <f t="shared" si="13"/>
        <v/>
      </c>
      <c r="X29" s="794"/>
      <c r="Y29" s="795">
        <f t="shared" si="14"/>
        <v>1839.9277608079528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150.3500316551017</v>
      </c>
      <c r="B30" s="786">
        <f t="shared" si="1"/>
        <v>4</v>
      </c>
      <c r="C30" s="787">
        <v>23165</v>
      </c>
      <c r="D30" s="787">
        <v>23470</v>
      </c>
      <c r="E30" s="785">
        <f t="shared" si="2"/>
        <v>305</v>
      </c>
      <c r="F30" s="787">
        <v>2358.8439317570128</v>
      </c>
      <c r="G30" s="787">
        <v>295</v>
      </c>
      <c r="H30" s="787">
        <v>1.4447275087213804</v>
      </c>
      <c r="I30" s="787">
        <v>611.94250661824628</v>
      </c>
      <c r="J30" s="787">
        <v>251</v>
      </c>
      <c r="K30" s="787">
        <v>3.9412709963179711</v>
      </c>
      <c r="L30" s="787">
        <v>1580.2582150534081</v>
      </c>
      <c r="M30" s="788">
        <f t="shared" si="3"/>
        <v>37.587507913775426</v>
      </c>
      <c r="N30" s="789">
        <f t="shared" si="4"/>
        <v>9019.4407181194438</v>
      </c>
      <c r="O30" s="787" t="s">
        <v>3502</v>
      </c>
      <c r="P30" s="790">
        <v>2</v>
      </c>
      <c r="Q30" s="735">
        <f t="shared" si="10"/>
        <v>23165</v>
      </c>
      <c r="R30" s="791" t="s">
        <v>3712</v>
      </c>
      <c r="S30" s="737">
        <f t="shared" si="11"/>
        <v>23470</v>
      </c>
      <c r="T30" s="792"/>
      <c r="U30" s="793"/>
      <c r="V30" s="738">
        <f t="shared" si="12"/>
        <v>305</v>
      </c>
      <c r="W30" s="738" t="str">
        <f t="shared" si="13"/>
        <v/>
      </c>
      <c r="X30" s="794"/>
      <c r="Y30" s="795">
        <f t="shared" si="14"/>
        <v>1265.8249710782441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4.2535444970391385</v>
      </c>
      <c r="B31" s="786">
        <f t="shared" si="1"/>
        <v>1</v>
      </c>
      <c r="C31" s="787">
        <v>25588</v>
      </c>
      <c r="D31" s="787">
        <v>25656</v>
      </c>
      <c r="E31" s="785">
        <f t="shared" si="2"/>
        <v>68</v>
      </c>
      <c r="F31" s="787">
        <v>160.44205376690408</v>
      </c>
      <c r="G31" s="787"/>
      <c r="H31" s="787">
        <v>0</v>
      </c>
      <c r="I31" s="787">
        <v>0</v>
      </c>
      <c r="J31" s="787"/>
      <c r="K31" s="787">
        <v>0</v>
      </c>
      <c r="L31" s="787">
        <v>0</v>
      </c>
      <c r="M31" s="788">
        <f t="shared" si="3"/>
        <v>4.2535444970391385</v>
      </c>
      <c r="N31" s="789">
        <f t="shared" si="4"/>
        <v>289.24102579866144</v>
      </c>
      <c r="O31" s="787" t="s">
        <v>3502</v>
      </c>
      <c r="P31" s="790">
        <v>2</v>
      </c>
      <c r="Q31" s="735">
        <f t="shared" si="10"/>
        <v>25588</v>
      </c>
      <c r="R31" s="791" t="s">
        <v>3712</v>
      </c>
      <c r="S31" s="737">
        <f t="shared" si="11"/>
        <v>25656</v>
      </c>
      <c r="T31" s="792"/>
      <c r="U31" s="793"/>
      <c r="V31" s="738">
        <f t="shared" si="12"/>
        <v>68</v>
      </c>
      <c r="W31" s="738" t="str">
        <f t="shared" si="13"/>
        <v/>
      </c>
      <c r="X31" s="794"/>
      <c r="Y31" s="795">
        <f t="shared" si="14"/>
        <v>79.089285169054563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6.1632928552581276</v>
      </c>
      <c r="B32" s="786">
        <f t="shared" si="1"/>
        <v>1</v>
      </c>
      <c r="C32" s="787">
        <v>25744.25</v>
      </c>
      <c r="D32" s="787">
        <v>25823.5</v>
      </c>
      <c r="E32" s="785">
        <f t="shared" si="2"/>
        <v>79.25</v>
      </c>
      <c r="F32" s="787">
        <v>270.93829567926497</v>
      </c>
      <c r="G32" s="787"/>
      <c r="H32" s="787">
        <v>0</v>
      </c>
      <c r="I32" s="787">
        <v>0</v>
      </c>
      <c r="J32" s="787"/>
      <c r="K32" s="787">
        <v>0</v>
      </c>
      <c r="L32" s="787">
        <v>0</v>
      </c>
      <c r="M32" s="788">
        <f t="shared" si="3"/>
        <v>6.1632928552581276</v>
      </c>
      <c r="N32" s="789">
        <f t="shared" si="4"/>
        <v>488.4409587792066</v>
      </c>
      <c r="O32" s="787" t="s">
        <v>3502</v>
      </c>
      <c r="P32" s="790">
        <v>2</v>
      </c>
      <c r="Q32" s="735">
        <f t="shared" si="10"/>
        <v>25744.25</v>
      </c>
      <c r="R32" s="791" t="s">
        <v>3712</v>
      </c>
      <c r="S32" s="737">
        <f t="shared" si="11"/>
        <v>25823.5</v>
      </c>
      <c r="T32" s="792"/>
      <c r="U32" s="793"/>
      <c r="V32" s="738">
        <f t="shared" si="12"/>
        <v>79.25</v>
      </c>
      <c r="W32" s="738" t="str">
        <f t="shared" si="13"/>
        <v/>
      </c>
      <c r="X32" s="794"/>
      <c r="Y32" s="795">
        <f t="shared" si="14"/>
        <v>102.2181582397636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8.2630705145463708</v>
      </c>
      <c r="B33" s="786">
        <f t="shared" si="1"/>
        <v>1</v>
      </c>
      <c r="C33" s="787">
        <v>26070</v>
      </c>
      <c r="D33" s="787">
        <v>26107</v>
      </c>
      <c r="E33" s="785">
        <f t="shared" si="2"/>
        <v>37</v>
      </c>
      <c r="F33" s="787">
        <v>169.59049292614574</v>
      </c>
      <c r="G33" s="787"/>
      <c r="H33" s="787">
        <v>0</v>
      </c>
      <c r="I33" s="787">
        <v>0</v>
      </c>
      <c r="J33" s="787"/>
      <c r="K33" s="787">
        <v>0</v>
      </c>
      <c r="L33" s="787">
        <v>0</v>
      </c>
      <c r="M33" s="788">
        <f t="shared" si="3"/>
        <v>8.2630705145463708</v>
      </c>
      <c r="N33" s="789">
        <f t="shared" si="4"/>
        <v>305.73360903821572</v>
      </c>
      <c r="O33" s="787" t="s">
        <v>3502</v>
      </c>
      <c r="P33" s="790">
        <v>2</v>
      </c>
      <c r="Q33" s="735">
        <f t="shared" si="10"/>
        <v>26070</v>
      </c>
      <c r="R33" s="791" t="s">
        <v>3712</v>
      </c>
      <c r="S33" s="737">
        <f t="shared" si="11"/>
        <v>26107</v>
      </c>
      <c r="T33" s="792"/>
      <c r="U33" s="793"/>
      <c r="V33" s="738">
        <f t="shared" si="12"/>
        <v>37</v>
      </c>
      <c r="W33" s="738" t="str">
        <f t="shared" si="13"/>
        <v/>
      </c>
      <c r="X33" s="794"/>
      <c r="Y33" s="795">
        <f t="shared" si="14"/>
        <v>53.875546242312751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39.001557599086624</v>
      </c>
      <c r="B34" s="786">
        <f t="shared" si="1"/>
        <v>3</v>
      </c>
      <c r="C34" s="787">
        <v>26246.798828125</v>
      </c>
      <c r="D34" s="787">
        <v>26487.5</v>
      </c>
      <c r="E34" s="785">
        <f t="shared" si="2"/>
        <v>240.701171875</v>
      </c>
      <c r="F34" s="787">
        <v>1735.7901564983069</v>
      </c>
      <c r="G34" s="787"/>
      <c r="H34" s="787">
        <v>0</v>
      </c>
      <c r="I34" s="787">
        <v>0</v>
      </c>
      <c r="J34" s="787"/>
      <c r="K34" s="787">
        <v>0</v>
      </c>
      <c r="L34" s="787">
        <v>0</v>
      </c>
      <c r="M34" s="788">
        <f t="shared" si="3"/>
        <v>13.000519199695542</v>
      </c>
      <c r="N34" s="789">
        <f t="shared" si="4"/>
        <v>3129.240206350154</v>
      </c>
      <c r="O34" s="787" t="s">
        <v>3502</v>
      </c>
      <c r="P34" s="790">
        <v>2</v>
      </c>
      <c r="Q34" s="856">
        <f t="shared" si="10"/>
        <v>26246.798828125</v>
      </c>
      <c r="R34" s="857" t="s">
        <v>3712</v>
      </c>
      <c r="S34" s="858">
        <f t="shared" si="11"/>
        <v>26487.5</v>
      </c>
      <c r="T34" s="859"/>
      <c r="U34" s="860"/>
      <c r="V34" s="861">
        <f t="shared" si="12"/>
        <v>240.701171875</v>
      </c>
      <c r="W34" s="861" t="str">
        <f t="shared" si="13"/>
        <v/>
      </c>
      <c r="X34" s="862"/>
      <c r="Y34" s="863">
        <f t="shared" si="14"/>
        <v>421.17855204531406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3.2827649318495586</v>
      </c>
      <c r="B35" s="786">
        <f t="shared" si="1"/>
        <v>1</v>
      </c>
      <c r="C35" s="787">
        <v>29729.75</v>
      </c>
      <c r="D35" s="787">
        <v>29753</v>
      </c>
      <c r="E35" s="785">
        <f t="shared" si="2"/>
        <v>23.25</v>
      </c>
      <c r="F35" s="787">
        <v>42.337095680704344</v>
      </c>
      <c r="G35" s="787"/>
      <c r="H35" s="787">
        <v>0</v>
      </c>
      <c r="I35" s="787">
        <v>0</v>
      </c>
      <c r="J35" s="787"/>
      <c r="K35" s="787">
        <v>0</v>
      </c>
      <c r="L35" s="787">
        <v>0</v>
      </c>
      <c r="M35" s="788">
        <f t="shared" si="3"/>
        <v>3.2827649318495586</v>
      </c>
      <c r="N35" s="789">
        <f t="shared" si="4"/>
        <v>76.324284665502248</v>
      </c>
      <c r="O35" s="787" t="s">
        <v>3502</v>
      </c>
      <c r="P35" s="790">
        <v>2</v>
      </c>
      <c r="Q35" s="831">
        <f t="shared" si="10"/>
        <v>29729.75</v>
      </c>
      <c r="R35" s="832" t="s">
        <v>3712</v>
      </c>
      <c r="S35" s="833">
        <f t="shared" si="11"/>
        <v>29753</v>
      </c>
      <c r="T35" s="834"/>
      <c r="U35" s="835"/>
      <c r="V35" s="836">
        <f t="shared" si="12"/>
        <v>23.25</v>
      </c>
      <c r="W35" s="836" t="str">
        <f t="shared" si="13"/>
        <v/>
      </c>
      <c r="X35" s="837"/>
      <c r="Y35" s="838">
        <f t="shared" si="14"/>
        <v>25.963379088614552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40.903626979867369</v>
      </c>
      <c r="B36" s="786">
        <f t="shared" si="1"/>
        <v>3</v>
      </c>
      <c r="C36" s="787">
        <v>30570.5</v>
      </c>
      <c r="D36" s="787">
        <v>30870.150390625</v>
      </c>
      <c r="E36" s="785">
        <f t="shared" si="2"/>
        <v>299.650390625</v>
      </c>
      <c r="F36" s="787">
        <v>1142.2530309952838</v>
      </c>
      <c r="G36" s="787">
        <v>38</v>
      </c>
      <c r="H36" s="787">
        <v>1.7106463701495314</v>
      </c>
      <c r="I36" s="787">
        <v>95.243017135267152</v>
      </c>
      <c r="J36" s="787"/>
      <c r="K36" s="787">
        <v>0</v>
      </c>
      <c r="L36" s="787">
        <v>0</v>
      </c>
      <c r="M36" s="788">
        <f t="shared" si="3"/>
        <v>13.634542326622457</v>
      </c>
      <c r="N36" s="789">
        <f t="shared" si="4"/>
        <v>2251.194374621361</v>
      </c>
      <c r="O36" s="787" t="s">
        <v>3502</v>
      </c>
      <c r="P36" s="790">
        <v>2</v>
      </c>
      <c r="Q36" s="735">
        <f t="shared" si="10"/>
        <v>30570.5</v>
      </c>
      <c r="R36" s="791" t="s">
        <v>3712</v>
      </c>
      <c r="S36" s="737">
        <f t="shared" si="11"/>
        <v>30870.150390625</v>
      </c>
      <c r="T36" s="792"/>
      <c r="U36" s="793"/>
      <c r="V36" s="738">
        <f t="shared" si="12"/>
        <v>299.650390625</v>
      </c>
      <c r="W36" s="738" t="str">
        <f t="shared" si="13"/>
        <v/>
      </c>
      <c r="X36" s="794"/>
      <c r="Y36" s="795">
        <f t="shared" si="14"/>
        <v>443.04169579554434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41.100201079991592</v>
      </c>
      <c r="B37" s="786">
        <f t="shared" si="1"/>
        <v>3</v>
      </c>
      <c r="C37" s="787">
        <v>30910</v>
      </c>
      <c r="D37" s="787">
        <v>31110</v>
      </c>
      <c r="E37" s="785">
        <f t="shared" si="2"/>
        <v>200</v>
      </c>
      <c r="F37" s="787">
        <v>1028.6554218510323</v>
      </c>
      <c r="G37" s="787">
        <v>20</v>
      </c>
      <c r="H37" s="787">
        <v>2.1960807093663313</v>
      </c>
      <c r="I37" s="787">
        <v>22.14577321940558</v>
      </c>
      <c r="J37" s="787"/>
      <c r="K37" s="787">
        <v>0</v>
      </c>
      <c r="L37" s="787">
        <v>0</v>
      </c>
      <c r="M37" s="788">
        <f t="shared" si="3"/>
        <v>13.700067026663863</v>
      </c>
      <c r="N37" s="789">
        <f t="shared" si="4"/>
        <v>1899.0711670665225</v>
      </c>
      <c r="O37" s="787" t="s">
        <v>3502</v>
      </c>
      <c r="P37" s="790">
        <v>2</v>
      </c>
      <c r="Q37" s="735">
        <f t="shared" si="10"/>
        <v>30910</v>
      </c>
      <c r="R37" s="791" t="s">
        <v>3712</v>
      </c>
      <c r="S37" s="737">
        <f t="shared" si="11"/>
        <v>31110</v>
      </c>
      <c r="T37" s="792"/>
      <c r="U37" s="793"/>
      <c r="V37" s="738">
        <f t="shared" si="12"/>
        <v>200</v>
      </c>
      <c r="W37" s="738" t="str">
        <f t="shared" si="13"/>
        <v/>
      </c>
      <c r="X37" s="794"/>
      <c r="Y37" s="795">
        <f t="shared" si="14"/>
        <v>320.4758465349222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91.060235143577415</v>
      </c>
      <c r="B38" s="786">
        <f t="shared" si="1"/>
        <v>3</v>
      </c>
      <c r="C38" s="787">
        <v>31578.650390625</v>
      </c>
      <c r="D38" s="787">
        <v>31838</v>
      </c>
      <c r="E38" s="785">
        <f t="shared" si="2"/>
        <v>259.349609375</v>
      </c>
      <c r="F38" s="787">
        <v>2031.4126428602169</v>
      </c>
      <c r="G38" s="787">
        <v>244.69921875</v>
      </c>
      <c r="H38" s="787">
        <v>3.3112809997351906</v>
      </c>
      <c r="I38" s="787">
        <v>1568.7317159795043</v>
      </c>
      <c r="J38" s="787"/>
      <c r="K38" s="787">
        <v>0</v>
      </c>
      <c r="L38" s="787">
        <v>0</v>
      </c>
      <c r="M38" s="788">
        <f t="shared" si="3"/>
        <v>30.353411714525805</v>
      </c>
      <c r="N38" s="789">
        <f t="shared" si="4"/>
        <v>6824.0610807685234</v>
      </c>
      <c r="O38" s="787" t="s">
        <v>3502</v>
      </c>
      <c r="P38" s="790">
        <v>2</v>
      </c>
      <c r="Q38" s="735">
        <f t="shared" si="10"/>
        <v>31578.650390625</v>
      </c>
      <c r="R38" s="791" t="s">
        <v>3712</v>
      </c>
      <c r="S38" s="737">
        <f t="shared" si="11"/>
        <v>31838</v>
      </c>
      <c r="T38" s="792"/>
      <c r="U38" s="793"/>
      <c r="V38" s="738">
        <f t="shared" si="12"/>
        <v>259.349609375</v>
      </c>
      <c r="W38" s="738" t="str">
        <f t="shared" si="13"/>
        <v/>
      </c>
      <c r="X38" s="794"/>
      <c r="Y38" s="795">
        <f t="shared" si="14"/>
        <v>859.40199028948109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2.9641246615679258</v>
      </c>
      <c r="B39" s="786">
        <f t="shared" si="1"/>
        <v>1</v>
      </c>
      <c r="C39" s="787">
        <v>32641</v>
      </c>
      <c r="D39" s="787">
        <v>32665</v>
      </c>
      <c r="E39" s="785">
        <f t="shared" si="2"/>
        <v>24</v>
      </c>
      <c r="F39" s="787">
        <v>26.148008044380969</v>
      </c>
      <c r="G39" s="787">
        <v>30.370199203491211</v>
      </c>
      <c r="H39" s="787">
        <v>1</v>
      </c>
      <c r="I39" s="787">
        <v>0</v>
      </c>
      <c r="J39" s="787"/>
      <c r="K39" s="787">
        <v>0</v>
      </c>
      <c r="L39" s="787">
        <v>0</v>
      </c>
      <c r="M39" s="788">
        <f t="shared" si="3"/>
        <v>2.9641246615679258</v>
      </c>
      <c r="N39" s="789">
        <f t="shared" si="4"/>
        <v>47.138991877630225</v>
      </c>
      <c r="O39" s="787" t="s">
        <v>3502</v>
      </c>
      <c r="P39" s="790">
        <v>2</v>
      </c>
      <c r="Q39" s="735">
        <f t="shared" si="10"/>
        <v>32641</v>
      </c>
      <c r="R39" s="791" t="s">
        <v>3712</v>
      </c>
      <c r="S39" s="737">
        <f t="shared" si="11"/>
        <v>32665</v>
      </c>
      <c r="T39" s="792"/>
      <c r="U39" s="793"/>
      <c r="V39" s="738">
        <f t="shared" si="12"/>
        <v>24</v>
      </c>
      <c r="W39" s="738" t="str">
        <f t="shared" si="13"/>
        <v/>
      </c>
      <c r="X39" s="794"/>
      <c r="Y39" s="795">
        <f t="shared" si="14"/>
        <v>46.008770828963989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7.7898051984651406</v>
      </c>
      <c r="B40" s="786">
        <f t="shared" si="1"/>
        <v>1</v>
      </c>
      <c r="C40" s="787">
        <v>33156</v>
      </c>
      <c r="D40" s="787">
        <v>33195</v>
      </c>
      <c r="E40" s="785">
        <f t="shared" si="2"/>
        <v>39</v>
      </c>
      <c r="F40" s="787">
        <v>168.51925241365203</v>
      </c>
      <c r="G40" s="787"/>
      <c r="H40" s="787">
        <v>0</v>
      </c>
      <c r="I40" s="787">
        <v>0</v>
      </c>
      <c r="J40" s="787"/>
      <c r="K40" s="787">
        <v>0</v>
      </c>
      <c r="L40" s="787">
        <v>0</v>
      </c>
      <c r="M40" s="788">
        <f t="shared" si="3"/>
        <v>7.7898051984651406</v>
      </c>
      <c r="N40" s="789">
        <f t="shared" si="4"/>
        <v>303.80240274014051</v>
      </c>
      <c r="O40" s="787" t="s">
        <v>3502</v>
      </c>
      <c r="P40" s="790">
        <v>2</v>
      </c>
      <c r="Q40" s="735">
        <f t="shared" si="10"/>
        <v>33156</v>
      </c>
      <c r="R40" s="791" t="s">
        <v>3712</v>
      </c>
      <c r="S40" s="737">
        <f t="shared" si="11"/>
        <v>33195</v>
      </c>
      <c r="T40" s="792"/>
      <c r="U40" s="793"/>
      <c r="V40" s="738">
        <f t="shared" si="12"/>
        <v>39</v>
      </c>
      <c r="W40" s="738" t="str">
        <f t="shared" si="13"/>
        <v/>
      </c>
      <c r="X40" s="794"/>
      <c r="Y40" s="795">
        <f t="shared" si="14"/>
        <v>55.401284743766304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5.4800003293563968</v>
      </c>
      <c r="B41" s="786">
        <f t="shared" si="1"/>
        <v>1</v>
      </c>
      <c r="C41" s="787">
        <v>33276</v>
      </c>
      <c r="D41" s="787">
        <v>33335.5</v>
      </c>
      <c r="E41" s="785">
        <f t="shared" si="2"/>
        <v>59.5</v>
      </c>
      <c r="F41" s="787">
        <v>180.86555685149466</v>
      </c>
      <c r="G41" s="787"/>
      <c r="H41" s="787">
        <v>0</v>
      </c>
      <c r="I41" s="787">
        <v>0</v>
      </c>
      <c r="J41" s="787"/>
      <c r="K41" s="787">
        <v>0</v>
      </c>
      <c r="L41" s="787">
        <v>0</v>
      </c>
      <c r="M41" s="788">
        <f t="shared" si="3"/>
        <v>5.4800003293563968</v>
      </c>
      <c r="N41" s="789">
        <f t="shared" si="4"/>
        <v>326.06001959670562</v>
      </c>
      <c r="O41" s="787" t="s">
        <v>3502</v>
      </c>
      <c r="P41" s="790">
        <v>2</v>
      </c>
      <c r="Q41" s="735">
        <f t="shared" si="10"/>
        <v>33276</v>
      </c>
      <c r="R41" s="791" t="s">
        <v>3712</v>
      </c>
      <c r="S41" s="737">
        <f t="shared" si="11"/>
        <v>33335.5</v>
      </c>
      <c r="T41" s="792"/>
      <c r="U41" s="793"/>
      <c r="V41" s="738">
        <f t="shared" si="12"/>
        <v>59.5</v>
      </c>
      <c r="W41" s="738" t="str">
        <f t="shared" si="13"/>
        <v/>
      </c>
      <c r="X41" s="794"/>
      <c r="Y41" s="795">
        <f t="shared" si="14"/>
        <v>74.29200333674234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30.586221281671264</v>
      </c>
      <c r="B42" s="786">
        <f t="shared" si="1"/>
        <v>1</v>
      </c>
      <c r="C42" s="787">
        <v>35736.5</v>
      </c>
      <c r="D42" s="787">
        <v>35809.5</v>
      </c>
      <c r="E42" s="785">
        <f t="shared" si="2"/>
        <v>73</v>
      </c>
      <c r="F42" s="787">
        <v>465.54235492710706</v>
      </c>
      <c r="G42" s="787">
        <v>33</v>
      </c>
      <c r="H42" s="787">
        <v>2.0317653562889504</v>
      </c>
      <c r="I42" s="787">
        <v>279.27746884878718</v>
      </c>
      <c r="J42" s="787"/>
      <c r="K42" s="787">
        <v>0</v>
      </c>
      <c r="L42" s="787">
        <v>0</v>
      </c>
      <c r="M42" s="788">
        <f t="shared" si="3"/>
        <v>30.586221281671264</v>
      </c>
      <c r="N42" s="789">
        <f t="shared" si="4"/>
        <v>1402.1701500828053</v>
      </c>
      <c r="O42" s="787" t="s">
        <v>3502</v>
      </c>
      <c r="P42" s="790">
        <v>2</v>
      </c>
      <c r="Q42" s="735">
        <f t="shared" si="10"/>
        <v>35736.5</v>
      </c>
      <c r="R42" s="791" t="s">
        <v>3712</v>
      </c>
      <c r="S42" s="737">
        <f t="shared" si="11"/>
        <v>35809.5</v>
      </c>
      <c r="T42" s="792"/>
      <c r="U42" s="793"/>
      <c r="V42" s="738">
        <f t="shared" si="12"/>
        <v>73</v>
      </c>
      <c r="W42" s="738" t="str">
        <f t="shared" si="13"/>
        <v/>
      </c>
      <c r="X42" s="794"/>
      <c r="Y42" s="795">
        <f t="shared" si="14"/>
        <v>184.16572895822677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16.796987036936621</v>
      </c>
      <c r="B43" s="786">
        <f t="shared" si="1"/>
        <v>1</v>
      </c>
      <c r="C43" s="787">
        <v>35829.5</v>
      </c>
      <c r="D43" s="787">
        <v>35868</v>
      </c>
      <c r="E43" s="785">
        <f t="shared" si="2"/>
        <v>38.5</v>
      </c>
      <c r="F43" s="787">
        <v>239.32756210478038</v>
      </c>
      <c r="G43" s="787">
        <v>28</v>
      </c>
      <c r="H43" s="787">
        <v>2.7941402880893982</v>
      </c>
      <c r="I43" s="787">
        <v>38.845225756875493</v>
      </c>
      <c r="J43" s="787"/>
      <c r="K43" s="787">
        <v>0</v>
      </c>
      <c r="L43" s="787">
        <v>0</v>
      </c>
      <c r="M43" s="788">
        <f t="shared" si="3"/>
        <v>16.796987036936621</v>
      </c>
      <c r="N43" s="789">
        <f t="shared" si="4"/>
        <v>509.74895398598295</v>
      </c>
      <c r="O43" s="787" t="s">
        <v>3502</v>
      </c>
      <c r="P43" s="790">
        <v>2</v>
      </c>
      <c r="Q43" s="735">
        <f t="shared" si="10"/>
        <v>35829.5</v>
      </c>
      <c r="R43" s="791" t="s">
        <v>3712</v>
      </c>
      <c r="S43" s="737">
        <f t="shared" si="11"/>
        <v>35868</v>
      </c>
      <c r="T43" s="792"/>
      <c r="U43" s="793"/>
      <c r="V43" s="738">
        <f t="shared" si="12"/>
        <v>38.5</v>
      </c>
      <c r="W43" s="738" t="str">
        <f t="shared" si="13"/>
        <v/>
      </c>
      <c r="X43" s="794"/>
      <c r="Y43" s="795">
        <f t="shared" si="14"/>
        <v>89.84952761361285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316.61014608825201</v>
      </c>
      <c r="B44" s="786">
        <f t="shared" si="1"/>
        <v>5</v>
      </c>
      <c r="C44" s="787">
        <v>35925.5</v>
      </c>
      <c r="D44" s="787">
        <v>36345</v>
      </c>
      <c r="E44" s="785">
        <f t="shared" si="2"/>
        <v>419.5</v>
      </c>
      <c r="F44" s="787">
        <v>3251.8643682097068</v>
      </c>
      <c r="G44" s="787">
        <v>390.5</v>
      </c>
      <c r="H44" s="787">
        <v>1.6773764059993033</v>
      </c>
      <c r="I44" s="787">
        <v>2313.0121171398359</v>
      </c>
      <c r="J44" s="787">
        <v>357</v>
      </c>
      <c r="K44" s="787">
        <v>8.9268515326641005</v>
      </c>
      <c r="L44" s="787">
        <v>4279.4805909896522</v>
      </c>
      <c r="M44" s="788">
        <f t="shared" si="3"/>
        <v>63.322029217650403</v>
      </c>
      <c r="N44" s="789">
        <f t="shared" si="4"/>
        <v>20093.616335890809</v>
      </c>
      <c r="O44" s="787" t="s">
        <v>3502</v>
      </c>
      <c r="P44" s="790">
        <v>2</v>
      </c>
      <c r="Q44" s="735">
        <f t="shared" si="10"/>
        <v>35925.5</v>
      </c>
      <c r="R44" s="791" t="s">
        <v>3712</v>
      </c>
      <c r="S44" s="737">
        <f t="shared" si="11"/>
        <v>36345</v>
      </c>
      <c r="T44" s="792"/>
      <c r="U44" s="793"/>
      <c r="V44" s="738">
        <f t="shared" si="12"/>
        <v>419.5</v>
      </c>
      <c r="W44" s="738" t="str">
        <f t="shared" si="13"/>
        <v/>
      </c>
      <c r="X44" s="794"/>
      <c r="Y44" s="795">
        <f t="shared" si="14"/>
        <v>2258.97849746458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75.60909328164152</v>
      </c>
      <c r="B45" s="786">
        <f t="shared" si="1"/>
        <v>3</v>
      </c>
      <c r="C45" s="787">
        <v>36830.5</v>
      </c>
      <c r="D45" s="787">
        <v>37050</v>
      </c>
      <c r="E45" s="785">
        <f t="shared" si="2"/>
        <v>219.5</v>
      </c>
      <c r="F45" s="787">
        <v>1305.0406707466489</v>
      </c>
      <c r="G45" s="787">
        <v>73</v>
      </c>
      <c r="H45" s="787">
        <v>2.6703648665015725</v>
      </c>
      <c r="I45" s="787">
        <v>427.88966770423872</v>
      </c>
      <c r="J45" s="787"/>
      <c r="K45" s="787">
        <v>0</v>
      </c>
      <c r="L45" s="787">
        <v>0</v>
      </c>
      <c r="M45" s="788">
        <f t="shared" si="3"/>
        <v>25.203031093880504</v>
      </c>
      <c r="N45" s="789">
        <f t="shared" si="4"/>
        <v>3215.1347246878272</v>
      </c>
      <c r="O45" s="787" t="s">
        <v>3502</v>
      </c>
      <c r="P45" s="790">
        <v>2</v>
      </c>
      <c r="Q45" s="735">
        <f t="shared" si="10"/>
        <v>36830.5</v>
      </c>
      <c r="R45" s="791" t="s">
        <v>3712</v>
      </c>
      <c r="S45" s="737">
        <f t="shared" si="11"/>
        <v>37050</v>
      </c>
      <c r="T45" s="792"/>
      <c r="U45" s="793"/>
      <c r="V45" s="738">
        <f t="shared" si="12"/>
        <v>219.5</v>
      </c>
      <c r="W45" s="738" t="str">
        <f t="shared" si="13"/>
        <v/>
      </c>
      <c r="X45" s="794"/>
      <c r="Y45" s="795">
        <f t="shared" si="14"/>
        <v>467.14451718316548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7.8135422606917837</v>
      </c>
      <c r="B46" s="786">
        <f t="shared" si="1"/>
        <v>1</v>
      </c>
      <c r="C46" s="787">
        <v>37586.5</v>
      </c>
      <c r="D46" s="787">
        <v>37678.5</v>
      </c>
      <c r="E46" s="785">
        <f t="shared" si="2"/>
        <v>92</v>
      </c>
      <c r="F46" s="787">
        <v>398.74395512022647</v>
      </c>
      <c r="G46" s="787"/>
      <c r="H46" s="787">
        <v>0</v>
      </c>
      <c r="I46" s="787">
        <v>0</v>
      </c>
      <c r="J46" s="787"/>
      <c r="K46" s="787">
        <v>0</v>
      </c>
      <c r="L46" s="787">
        <v>0</v>
      </c>
      <c r="M46" s="788">
        <f t="shared" si="3"/>
        <v>7.8135422606917837</v>
      </c>
      <c r="N46" s="789">
        <f t="shared" si="4"/>
        <v>718.84588798364405</v>
      </c>
      <c r="O46" s="787" t="s">
        <v>3502</v>
      </c>
      <c r="P46" s="790">
        <v>2</v>
      </c>
      <c r="Q46" s="735">
        <f t="shared" si="10"/>
        <v>37586.5</v>
      </c>
      <c r="R46" s="791" t="s">
        <v>3712</v>
      </c>
      <c r="S46" s="737">
        <f t="shared" si="11"/>
        <v>37678.5</v>
      </c>
      <c r="T46" s="792"/>
      <c r="U46" s="793"/>
      <c r="V46" s="738">
        <f t="shared" si="12"/>
        <v>92</v>
      </c>
      <c r="W46" s="738" t="str">
        <f t="shared" si="13"/>
        <v/>
      </c>
      <c r="X46" s="794"/>
      <c r="Y46" s="795">
        <f t="shared" si="14"/>
        <v>128.62395928502633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18.157612772506543</v>
      </c>
      <c r="B47" s="786">
        <f t="shared" si="1"/>
        <v>2</v>
      </c>
      <c r="C47" s="787">
        <v>38994.5</v>
      </c>
      <c r="D47" s="787">
        <v>39112.5</v>
      </c>
      <c r="E47" s="785">
        <f t="shared" si="2"/>
        <v>118</v>
      </c>
      <c r="F47" s="787">
        <v>594.24985070557534</v>
      </c>
      <c r="G47" s="787"/>
      <c r="H47" s="787">
        <v>0</v>
      </c>
      <c r="I47" s="787">
        <v>0</v>
      </c>
      <c r="J47" s="787"/>
      <c r="K47" s="787">
        <v>0</v>
      </c>
      <c r="L47" s="787">
        <v>0</v>
      </c>
      <c r="M47" s="788">
        <f t="shared" si="3"/>
        <v>9.0788063862532713</v>
      </c>
      <c r="N47" s="789">
        <f t="shared" si="4"/>
        <v>1071.299153577886</v>
      </c>
      <c r="O47" s="787" t="s">
        <v>3502</v>
      </c>
      <c r="P47" s="790">
        <v>2</v>
      </c>
      <c r="Q47" s="735">
        <f t="shared" si="10"/>
        <v>38994.5</v>
      </c>
      <c r="R47" s="791" t="s">
        <v>3712</v>
      </c>
      <c r="S47" s="737">
        <f t="shared" si="11"/>
        <v>39112.5</v>
      </c>
      <c r="T47" s="792"/>
      <c r="U47" s="793"/>
      <c r="V47" s="738">
        <f t="shared" si="12"/>
        <v>118</v>
      </c>
      <c r="W47" s="738" t="str">
        <f t="shared" si="13"/>
        <v/>
      </c>
      <c r="X47" s="794"/>
      <c r="Y47" s="795">
        <f t="shared" si="14"/>
        <v>176.33439630594307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54.592247910174223</v>
      </c>
      <c r="B48" s="786">
        <f t="shared" si="1"/>
        <v>3</v>
      </c>
      <c r="C48" s="641">
        <v>39201</v>
      </c>
      <c r="D48" s="641">
        <v>39417</v>
      </c>
      <c r="E48" s="785">
        <f t="shared" si="2"/>
        <v>216</v>
      </c>
      <c r="F48" s="641">
        <v>1567.5514408510091</v>
      </c>
      <c r="G48" s="712">
        <v>20</v>
      </c>
      <c r="H48" s="712">
        <v>2.3644204743550552</v>
      </c>
      <c r="I48" s="712">
        <v>27.286882637132695</v>
      </c>
      <c r="J48" s="712"/>
      <c r="K48" s="712">
        <v>0</v>
      </c>
      <c r="L48" s="712">
        <v>0</v>
      </c>
      <c r="M48" s="788">
        <f t="shared" si="3"/>
        <v>18.197415970058074</v>
      </c>
      <c r="N48" s="789">
        <f t="shared" si="4"/>
        <v>2880.9420186999191</v>
      </c>
      <c r="O48" s="712" t="s">
        <v>3502</v>
      </c>
      <c r="P48" s="790">
        <v>2</v>
      </c>
      <c r="Q48" s="735">
        <f t="shared" si="10"/>
        <v>39201</v>
      </c>
      <c r="R48" s="791" t="s">
        <v>3712</v>
      </c>
      <c r="S48" s="737">
        <f t="shared" si="11"/>
        <v>39417</v>
      </c>
      <c r="T48" s="792"/>
      <c r="U48" s="793"/>
      <c r="V48" s="738">
        <f t="shared" si="12"/>
        <v>216</v>
      </c>
      <c r="W48" s="738" t="str">
        <f t="shared" si="13"/>
        <v/>
      </c>
      <c r="X48" s="794"/>
      <c r="Y48" s="795">
        <f t="shared" si="14"/>
        <v>400.81952842311114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4.2710655814740033</v>
      </c>
      <c r="B49" s="786">
        <f t="shared" si="1"/>
        <v>1</v>
      </c>
      <c r="C49" s="787">
        <v>25400</v>
      </c>
      <c r="D49" s="787">
        <v>25457.5</v>
      </c>
      <c r="E49" s="785">
        <f t="shared" si="2"/>
        <v>57.5</v>
      </c>
      <c r="F49" s="787">
        <v>136.22675267773101</v>
      </c>
      <c r="G49" s="787"/>
      <c r="H49" s="787">
        <v>0</v>
      </c>
      <c r="I49" s="787">
        <v>0</v>
      </c>
      <c r="J49" s="787"/>
      <c r="K49" s="787">
        <v>0</v>
      </c>
      <c r="L49" s="787">
        <v>0</v>
      </c>
      <c r="M49" s="788">
        <f t="shared" si="3"/>
        <v>4.2710655814740033</v>
      </c>
      <c r="N49" s="789">
        <f t="shared" si="4"/>
        <v>245.58627093475522</v>
      </c>
      <c r="O49" s="787" t="s">
        <v>3502</v>
      </c>
      <c r="P49" s="790">
        <v>2</v>
      </c>
      <c r="Q49" s="890">
        <f t="shared" si="10"/>
        <v>25400</v>
      </c>
      <c r="R49" s="791" t="s">
        <v>3712</v>
      </c>
      <c r="S49" s="891">
        <f t="shared" si="11"/>
        <v>25457.5</v>
      </c>
      <c r="T49" s="792"/>
      <c r="U49" s="793"/>
      <c r="V49" s="738">
        <f t="shared" si="12"/>
        <v>57.5</v>
      </c>
      <c r="W49" s="738" t="str">
        <f t="shared" si="13"/>
        <v/>
      </c>
      <c r="X49" s="794"/>
      <c r="Y49" s="795">
        <f t="shared" si="14"/>
        <v>67.083084436006715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4.6144980611452313</v>
      </c>
      <c r="B50" s="786">
        <f t="shared" si="1"/>
        <v>1</v>
      </c>
      <c r="C50" s="787">
        <v>25609.5</v>
      </c>
      <c r="D50" s="787">
        <v>25651.400390625</v>
      </c>
      <c r="E50" s="785">
        <f t="shared" si="2"/>
        <v>41.900390625</v>
      </c>
      <c r="F50" s="787">
        <v>107.25087873027611</v>
      </c>
      <c r="G50" s="787"/>
      <c r="H50" s="787">
        <v>0</v>
      </c>
      <c r="I50" s="787">
        <v>0</v>
      </c>
      <c r="J50" s="787"/>
      <c r="K50" s="787">
        <v>0</v>
      </c>
      <c r="L50" s="787">
        <v>0</v>
      </c>
      <c r="M50" s="788">
        <f t="shared" si="3"/>
        <v>4.6144980611452313</v>
      </c>
      <c r="N50" s="789">
        <f t="shared" si="4"/>
        <v>193.34927130029033</v>
      </c>
      <c r="O50" s="787" t="s">
        <v>3502</v>
      </c>
      <c r="P50" s="790">
        <v>2</v>
      </c>
      <c r="Q50" s="890">
        <f t="shared" si="10"/>
        <v>25609.5</v>
      </c>
      <c r="R50" s="791" t="s">
        <v>3712</v>
      </c>
      <c r="S50" s="891">
        <f t="shared" si="11"/>
        <v>25651.400390625</v>
      </c>
      <c r="T50" s="792"/>
      <c r="U50" s="793"/>
      <c r="V50" s="738">
        <f t="shared" si="12"/>
        <v>41.900390625</v>
      </c>
      <c r="W50" s="738" t="str">
        <f t="shared" si="13"/>
        <v/>
      </c>
      <c r="X50" s="794"/>
      <c r="Y50" s="795">
        <f t="shared" si="14"/>
        <v>50.128589666658129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16.554898275697127</v>
      </c>
      <c r="B51" s="786">
        <f t="shared" si="1"/>
        <v>3</v>
      </c>
      <c r="C51" s="787">
        <v>26243</v>
      </c>
      <c r="D51" s="787">
        <v>26481</v>
      </c>
      <c r="E51" s="785">
        <f t="shared" si="2"/>
        <v>238</v>
      </c>
      <c r="F51" s="787">
        <v>728.51842221342042</v>
      </c>
      <c r="G51" s="787"/>
      <c r="H51" s="787">
        <v>0</v>
      </c>
      <c r="I51" s="787">
        <v>0</v>
      </c>
      <c r="J51" s="787"/>
      <c r="K51" s="787">
        <v>0</v>
      </c>
      <c r="L51" s="787">
        <v>0</v>
      </c>
      <c r="M51" s="788">
        <f t="shared" si="3"/>
        <v>5.5182994252323763</v>
      </c>
      <c r="N51" s="789">
        <f t="shared" si="4"/>
        <v>1313.3552632053054</v>
      </c>
      <c r="O51" s="787" t="s">
        <v>3502</v>
      </c>
      <c r="P51" s="790">
        <v>2</v>
      </c>
      <c r="Q51" s="890">
        <f t="shared" si="10"/>
        <v>26243</v>
      </c>
      <c r="R51" s="791" t="s">
        <v>3712</v>
      </c>
      <c r="S51" s="891">
        <f t="shared" si="11"/>
        <v>26481</v>
      </c>
      <c r="T51" s="792"/>
      <c r="U51" s="793"/>
      <c r="V51" s="738">
        <f t="shared" si="12"/>
        <v>238</v>
      </c>
      <c r="W51" s="738" t="str">
        <f t="shared" si="13"/>
        <v/>
      </c>
      <c r="X51" s="794"/>
      <c r="Y51" s="795">
        <f t="shared" si="14"/>
        <v>296.63645926900392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8.6442874129850846</v>
      </c>
      <c r="B52" s="786">
        <f t="shared" si="1"/>
        <v>1</v>
      </c>
      <c r="C52" s="787">
        <v>28534.69921875</v>
      </c>
      <c r="D52" s="787">
        <v>28554.69921875</v>
      </c>
      <c r="E52" s="785">
        <f t="shared" si="2"/>
        <v>20</v>
      </c>
      <c r="F52" s="787">
        <v>95.899758484202096</v>
      </c>
      <c r="G52" s="787"/>
      <c r="H52" s="787">
        <v>0</v>
      </c>
      <c r="I52" s="787">
        <v>0</v>
      </c>
      <c r="J52" s="787"/>
      <c r="K52" s="787">
        <v>0</v>
      </c>
      <c r="L52" s="787">
        <v>0</v>
      </c>
      <c r="M52" s="788">
        <f t="shared" si="3"/>
        <v>8.6442874129850846</v>
      </c>
      <c r="N52" s="789">
        <f t="shared" si="4"/>
        <v>172.8857482597017</v>
      </c>
      <c r="O52" s="787" t="s">
        <v>3502</v>
      </c>
      <c r="P52" s="790">
        <v>2</v>
      </c>
      <c r="Q52" s="890">
        <f t="shared" si="10"/>
        <v>28534.69921875</v>
      </c>
      <c r="R52" s="791" t="s">
        <v>3712</v>
      </c>
      <c r="S52" s="891">
        <f t="shared" si="11"/>
        <v>28554.69921875</v>
      </c>
      <c r="T52" s="792"/>
      <c r="U52" s="793"/>
      <c r="V52" s="738">
        <f t="shared" si="12"/>
        <v>20</v>
      </c>
      <c r="W52" s="738" t="str">
        <f t="shared" si="13"/>
        <v/>
      </c>
      <c r="X52" s="794"/>
      <c r="Y52" s="795">
        <f t="shared" si="14"/>
        <v>30.488363981716581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28.592753693453144</v>
      </c>
      <c r="B53" s="786">
        <f t="shared" si="1"/>
        <v>2</v>
      </c>
      <c r="C53" s="787">
        <v>28630.19921875</v>
      </c>
      <c r="D53" s="787">
        <v>28794.69921875</v>
      </c>
      <c r="E53" s="785">
        <f t="shared" si="2"/>
        <v>164.5</v>
      </c>
      <c r="F53" s="787">
        <v>1098.5822064148394</v>
      </c>
      <c r="G53" s="787">
        <v>61</v>
      </c>
      <c r="H53" s="787">
        <v>1.3358211557375139</v>
      </c>
      <c r="I53" s="787">
        <v>27.87536139363084</v>
      </c>
      <c r="J53" s="787"/>
      <c r="K53" s="787">
        <v>0</v>
      </c>
      <c r="L53" s="787">
        <v>0</v>
      </c>
      <c r="M53" s="788">
        <f t="shared" si="3"/>
        <v>14.296376846726572</v>
      </c>
      <c r="N53" s="789">
        <f t="shared" si="4"/>
        <v>2036.6818248661396</v>
      </c>
      <c r="O53" s="787" t="s">
        <v>3502</v>
      </c>
      <c r="P53" s="790">
        <v>2</v>
      </c>
      <c r="Q53" s="890">
        <f t="shared" si="10"/>
        <v>28630.19921875</v>
      </c>
      <c r="R53" s="791" t="s">
        <v>3712</v>
      </c>
      <c r="S53" s="891">
        <f t="shared" si="11"/>
        <v>28794.69921875</v>
      </c>
      <c r="T53" s="792"/>
      <c r="U53" s="793"/>
      <c r="V53" s="738">
        <f t="shared" si="12"/>
        <v>164.5</v>
      </c>
      <c r="W53" s="738" t="str">
        <f t="shared" si="13"/>
        <v/>
      </c>
      <c r="X53" s="794"/>
      <c r="Y53" s="795">
        <f t="shared" si="14"/>
        <v>324.52459959077089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7.6990901845044881</v>
      </c>
      <c r="B54" s="786">
        <f t="shared" si="1"/>
        <v>1</v>
      </c>
      <c r="C54" s="787">
        <v>28868.69921875</v>
      </c>
      <c r="D54" s="787">
        <v>28936.19921875</v>
      </c>
      <c r="E54" s="785">
        <f t="shared" si="2"/>
        <v>67.5</v>
      </c>
      <c r="F54" s="787">
        <v>288.27136143677529</v>
      </c>
      <c r="G54" s="787"/>
      <c r="H54" s="787">
        <v>0</v>
      </c>
      <c r="I54" s="787">
        <v>0</v>
      </c>
      <c r="J54" s="787"/>
      <c r="K54" s="787">
        <v>0</v>
      </c>
      <c r="L54" s="787">
        <v>0</v>
      </c>
      <c r="M54" s="788">
        <f t="shared" si="3"/>
        <v>7.6990901845044881</v>
      </c>
      <c r="N54" s="789">
        <f t="shared" si="4"/>
        <v>519.68858745405294</v>
      </c>
      <c r="O54" s="787" t="s">
        <v>3502</v>
      </c>
      <c r="P54" s="790">
        <v>2</v>
      </c>
      <c r="Q54" s="890">
        <f t="shared" si="10"/>
        <v>28868.69921875</v>
      </c>
      <c r="R54" s="791" t="s">
        <v>3712</v>
      </c>
      <c r="S54" s="891">
        <f t="shared" si="11"/>
        <v>28936.19921875</v>
      </c>
      <c r="T54" s="792"/>
      <c r="U54" s="793"/>
      <c r="V54" s="738">
        <f t="shared" si="12"/>
        <v>67.5</v>
      </c>
      <c r="W54" s="738" t="str">
        <f t="shared" si="13"/>
        <v/>
      </c>
      <c r="X54" s="794"/>
      <c r="Y54" s="795">
        <f t="shared" si="14"/>
        <v>94.281961456838658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735"/>
      <c r="R62" s="791"/>
      <c r="S62" s="737"/>
      <c r="T62" s="792"/>
      <c r="U62" s="793"/>
      <c r="V62" s="738"/>
      <c r="W62" s="738"/>
      <c r="X62" s="794"/>
      <c r="Y62" s="795"/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735"/>
      <c r="R63" s="791"/>
      <c r="S63" s="737"/>
      <c r="T63" s="792"/>
      <c r="U63" s="793"/>
      <c r="V63" s="738"/>
      <c r="W63" s="738"/>
      <c r="X63" s="794"/>
      <c r="Y63" s="795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>
      <c r="A64" s="785"/>
      <c r="B64" s="786"/>
      <c r="C64" s="787"/>
      <c r="D64" s="787"/>
      <c r="E64" s="785"/>
      <c r="F64" s="787"/>
      <c r="G64" s="787"/>
      <c r="H64" s="787"/>
      <c r="I64" s="787"/>
      <c r="J64" s="787"/>
      <c r="K64" s="787"/>
      <c r="L64" s="787"/>
      <c r="M64" s="788"/>
      <c r="N64" s="789"/>
      <c r="O64" s="787"/>
      <c r="P64" s="790"/>
      <c r="Q64" s="735"/>
      <c r="R64" s="791"/>
      <c r="S64" s="737"/>
      <c r="T64" s="792"/>
      <c r="U64" s="793"/>
      <c r="V64" s="738"/>
      <c r="W64" s="738"/>
      <c r="X64" s="794"/>
      <c r="Y64" s="795"/>
      <c r="Z64" s="794"/>
      <c r="AA64" s="794"/>
      <c r="AB64" s="794"/>
      <c r="AC64" s="796"/>
      <c r="AD64" s="796"/>
      <c r="AE64" s="796"/>
      <c r="AF64" s="796"/>
      <c r="AG64" s="796"/>
      <c r="AH64" s="796"/>
      <c r="AI64" s="796"/>
      <c r="AJ64" s="796"/>
      <c r="AK64" s="796"/>
      <c r="AL64" s="797"/>
      <c r="AM64" s="796"/>
      <c r="AN64" s="796"/>
      <c r="AO64" s="798"/>
    </row>
    <row r="65" spans="1:41" ht="20.100000000000001" customHeight="1">
      <c r="A65" s="785"/>
      <c r="B65" s="786"/>
      <c r="C65" s="787"/>
      <c r="D65" s="787"/>
      <c r="E65" s="785"/>
      <c r="F65" s="787"/>
      <c r="G65" s="787"/>
      <c r="H65" s="787"/>
      <c r="I65" s="787"/>
      <c r="J65" s="787"/>
      <c r="K65" s="787"/>
      <c r="L65" s="787"/>
      <c r="M65" s="788"/>
      <c r="N65" s="789"/>
      <c r="O65" s="787"/>
      <c r="P65" s="790"/>
      <c r="Q65" s="735"/>
      <c r="R65" s="791"/>
      <c r="S65" s="737"/>
      <c r="T65" s="792"/>
      <c r="U65" s="793"/>
      <c r="V65" s="738"/>
      <c r="W65" s="738"/>
      <c r="X65" s="794"/>
      <c r="Y65" s="795"/>
      <c r="Z65" s="794"/>
      <c r="AA65" s="794"/>
      <c r="AB65" s="794"/>
      <c r="AC65" s="796"/>
      <c r="AD65" s="796"/>
      <c r="AE65" s="796"/>
      <c r="AF65" s="796"/>
      <c r="AG65" s="796"/>
      <c r="AH65" s="796"/>
      <c r="AI65" s="796"/>
      <c r="AJ65" s="796"/>
      <c r="AK65" s="796"/>
      <c r="AL65" s="797"/>
      <c r="AM65" s="796"/>
      <c r="AN65" s="796"/>
      <c r="AO65" s="798"/>
    </row>
    <row r="66" spans="1:41" ht="20.100000000000001" customHeight="1">
      <c r="A66" s="785"/>
      <c r="B66" s="786"/>
      <c r="C66" s="787"/>
      <c r="D66" s="787"/>
      <c r="E66" s="785"/>
      <c r="F66" s="787"/>
      <c r="G66" s="787"/>
      <c r="H66" s="787"/>
      <c r="I66" s="787"/>
      <c r="J66" s="787"/>
      <c r="K66" s="787"/>
      <c r="L66" s="787"/>
      <c r="M66" s="788"/>
      <c r="N66" s="789"/>
      <c r="O66" s="787"/>
      <c r="P66" s="790"/>
      <c r="Q66" s="735"/>
      <c r="R66" s="791"/>
      <c r="S66" s="737"/>
      <c r="T66" s="792"/>
      <c r="U66" s="793"/>
      <c r="V66" s="738"/>
      <c r="W66" s="738"/>
      <c r="X66" s="794"/>
      <c r="Y66" s="795"/>
      <c r="Z66" s="794"/>
      <c r="AA66" s="794"/>
      <c r="AB66" s="794"/>
      <c r="AC66" s="796"/>
      <c r="AD66" s="796"/>
      <c r="AE66" s="796"/>
      <c r="AF66" s="796"/>
      <c r="AG66" s="796"/>
      <c r="AH66" s="796"/>
      <c r="AI66" s="796"/>
      <c r="AJ66" s="796"/>
      <c r="AK66" s="796"/>
      <c r="AL66" s="797"/>
      <c r="AM66" s="796"/>
      <c r="AN66" s="796"/>
      <c r="AO66" s="798"/>
    </row>
    <row r="67" spans="1:41" ht="20.100000000000001" customHeight="1">
      <c r="A67" s="785"/>
      <c r="B67" s="786"/>
      <c r="C67" s="787"/>
      <c r="D67" s="787"/>
      <c r="E67" s="785"/>
      <c r="F67" s="787"/>
      <c r="G67" s="787"/>
      <c r="H67" s="787"/>
      <c r="I67" s="787"/>
      <c r="J67" s="787"/>
      <c r="K67" s="787"/>
      <c r="L67" s="787"/>
      <c r="M67" s="788"/>
      <c r="N67" s="789"/>
      <c r="O67" s="787"/>
      <c r="P67" s="790"/>
      <c r="Q67" s="735"/>
      <c r="R67" s="791"/>
      <c r="S67" s="737"/>
      <c r="T67" s="792"/>
      <c r="U67" s="793"/>
      <c r="V67" s="738"/>
      <c r="W67" s="738"/>
      <c r="X67" s="794"/>
      <c r="Y67" s="795"/>
      <c r="Z67" s="794"/>
      <c r="AA67" s="794"/>
      <c r="AB67" s="794"/>
      <c r="AC67" s="796"/>
      <c r="AD67" s="796"/>
      <c r="AE67" s="796"/>
      <c r="AF67" s="796"/>
      <c r="AG67" s="796"/>
      <c r="AH67" s="796"/>
      <c r="AI67" s="796"/>
      <c r="AJ67" s="796"/>
      <c r="AK67" s="796"/>
      <c r="AL67" s="797"/>
      <c r="AM67" s="796"/>
      <c r="AN67" s="796"/>
      <c r="AO67" s="798"/>
    </row>
    <row r="68" spans="1:41" ht="20.100000000000001" customHeight="1">
      <c r="A68" s="785"/>
      <c r="B68" s="786"/>
      <c r="C68" s="787"/>
      <c r="D68" s="787"/>
      <c r="E68" s="785"/>
      <c r="F68" s="787"/>
      <c r="G68" s="787"/>
      <c r="H68" s="787"/>
      <c r="I68" s="787"/>
      <c r="J68" s="787"/>
      <c r="K68" s="787"/>
      <c r="L68" s="787"/>
      <c r="M68" s="788"/>
      <c r="N68" s="789"/>
      <c r="O68" s="787"/>
      <c r="P68" s="790"/>
      <c r="Q68" s="735"/>
      <c r="R68" s="791"/>
      <c r="S68" s="737"/>
      <c r="T68" s="792"/>
      <c r="U68" s="793"/>
      <c r="V68" s="738"/>
      <c r="W68" s="738"/>
      <c r="X68" s="794"/>
      <c r="Y68" s="795"/>
      <c r="Z68" s="794"/>
      <c r="AA68" s="794"/>
      <c r="AB68" s="794"/>
      <c r="AC68" s="796"/>
      <c r="AD68" s="796"/>
      <c r="AE68" s="796"/>
      <c r="AF68" s="796"/>
      <c r="AG68" s="796"/>
      <c r="AH68" s="796"/>
      <c r="AI68" s="796"/>
      <c r="AJ68" s="796"/>
      <c r="AK68" s="796"/>
      <c r="AL68" s="797"/>
      <c r="AM68" s="796"/>
      <c r="AN68" s="796"/>
      <c r="AO68" s="798"/>
    </row>
    <row r="69" spans="1:41" ht="20.100000000000001" customHeight="1">
      <c r="A69" s="785"/>
      <c r="B69" s="786"/>
      <c r="C69" s="787"/>
      <c r="D69" s="787"/>
      <c r="E69" s="785"/>
      <c r="F69" s="787"/>
      <c r="G69" s="787"/>
      <c r="H69" s="787"/>
      <c r="I69" s="787"/>
      <c r="J69" s="787"/>
      <c r="K69" s="787"/>
      <c r="L69" s="787"/>
      <c r="M69" s="788"/>
      <c r="N69" s="789"/>
      <c r="O69" s="787"/>
      <c r="P69" s="790"/>
      <c r="Q69" s="735"/>
      <c r="R69" s="791"/>
      <c r="S69" s="737"/>
      <c r="T69" s="792"/>
      <c r="U69" s="793"/>
      <c r="V69" s="738"/>
      <c r="W69" s="738"/>
      <c r="X69" s="794"/>
      <c r="Y69" s="795"/>
      <c r="Z69" s="794"/>
      <c r="AA69" s="794"/>
      <c r="AB69" s="794"/>
      <c r="AC69" s="796"/>
      <c r="AD69" s="796"/>
      <c r="AE69" s="796"/>
      <c r="AF69" s="796"/>
      <c r="AG69" s="796"/>
      <c r="AH69" s="796"/>
      <c r="AI69" s="796"/>
      <c r="AJ69" s="796"/>
      <c r="AK69" s="796"/>
      <c r="AL69" s="797"/>
      <c r="AM69" s="796"/>
      <c r="AN69" s="796"/>
      <c r="AO69" s="798"/>
    </row>
    <row r="70" spans="1:41" ht="20.100000000000001" customHeight="1">
      <c r="A70" s="785"/>
      <c r="B70" s="786"/>
      <c r="C70" s="787"/>
      <c r="D70" s="787"/>
      <c r="E70" s="785"/>
      <c r="F70" s="787"/>
      <c r="G70" s="787"/>
      <c r="H70" s="787"/>
      <c r="I70" s="787"/>
      <c r="J70" s="787"/>
      <c r="K70" s="787"/>
      <c r="L70" s="787"/>
      <c r="M70" s="788"/>
      <c r="N70" s="789"/>
      <c r="O70" s="787"/>
      <c r="P70" s="790"/>
      <c r="Q70" s="735"/>
      <c r="R70" s="791"/>
      <c r="S70" s="737"/>
      <c r="T70" s="792"/>
      <c r="U70" s="793"/>
      <c r="V70" s="738"/>
      <c r="W70" s="738"/>
      <c r="X70" s="794"/>
      <c r="Y70" s="795"/>
      <c r="Z70" s="794"/>
      <c r="AA70" s="794"/>
      <c r="AB70" s="794"/>
      <c r="AC70" s="796"/>
      <c r="AD70" s="796"/>
      <c r="AE70" s="796"/>
      <c r="AF70" s="796"/>
      <c r="AG70" s="796"/>
      <c r="AH70" s="796"/>
      <c r="AI70" s="796"/>
      <c r="AJ70" s="796"/>
      <c r="AK70" s="796"/>
      <c r="AL70" s="797"/>
      <c r="AM70" s="796"/>
      <c r="AN70" s="796"/>
      <c r="AO70" s="798"/>
    </row>
    <row r="71" spans="1:41" ht="20.100000000000001" customHeight="1">
      <c r="A71" s="785"/>
      <c r="B71" s="786"/>
      <c r="C71" s="787"/>
      <c r="D71" s="787"/>
      <c r="E71" s="785"/>
      <c r="F71" s="787"/>
      <c r="G71" s="787"/>
      <c r="H71" s="787"/>
      <c r="I71" s="787"/>
      <c r="J71" s="787"/>
      <c r="K71" s="787"/>
      <c r="L71" s="787"/>
      <c r="M71" s="788"/>
      <c r="N71" s="789"/>
      <c r="O71" s="787"/>
      <c r="P71" s="790"/>
      <c r="Q71" s="735"/>
      <c r="R71" s="791"/>
      <c r="S71" s="737"/>
      <c r="T71" s="792"/>
      <c r="U71" s="793"/>
      <c r="V71" s="738"/>
      <c r="W71" s="738"/>
      <c r="X71" s="794"/>
      <c r="Y71" s="795"/>
      <c r="Z71" s="794"/>
      <c r="AA71" s="794"/>
      <c r="AB71" s="794"/>
      <c r="AC71" s="796"/>
      <c r="AD71" s="796"/>
      <c r="AE71" s="796"/>
      <c r="AF71" s="796"/>
      <c r="AG71" s="796"/>
      <c r="AH71" s="796"/>
      <c r="AI71" s="796"/>
      <c r="AJ71" s="796"/>
      <c r="AK71" s="796"/>
      <c r="AL71" s="797"/>
      <c r="AM71" s="796"/>
      <c r="AN71" s="796"/>
      <c r="AO71" s="798"/>
    </row>
    <row r="72" spans="1:41" ht="20.100000000000001" customHeight="1">
      <c r="A72" s="785"/>
      <c r="B72" s="786"/>
      <c r="C72" s="787"/>
      <c r="D72" s="787"/>
      <c r="E72" s="785"/>
      <c r="F72" s="787"/>
      <c r="G72" s="787"/>
      <c r="H72" s="787"/>
      <c r="I72" s="787"/>
      <c r="J72" s="787"/>
      <c r="K72" s="787"/>
      <c r="L72" s="787"/>
      <c r="M72" s="788"/>
      <c r="N72" s="789"/>
      <c r="O72" s="787"/>
      <c r="P72" s="790"/>
      <c r="Q72" s="735"/>
      <c r="R72" s="791"/>
      <c r="S72" s="737"/>
      <c r="T72" s="792"/>
      <c r="U72" s="793"/>
      <c r="V72" s="738"/>
      <c r="W72" s="738"/>
      <c r="X72" s="794"/>
      <c r="Y72" s="795"/>
      <c r="Z72" s="794"/>
      <c r="AA72" s="794"/>
      <c r="AB72" s="794"/>
      <c r="AC72" s="796"/>
      <c r="AD72" s="796"/>
      <c r="AE72" s="796"/>
      <c r="AF72" s="796"/>
      <c r="AG72" s="796"/>
      <c r="AH72" s="796"/>
      <c r="AI72" s="796"/>
      <c r="AJ72" s="796"/>
      <c r="AK72" s="796"/>
      <c r="AL72" s="797"/>
      <c r="AM72" s="796"/>
      <c r="AN72" s="796"/>
      <c r="AO72" s="798"/>
    </row>
    <row r="73" spans="1:41" ht="20.100000000000001" customHeight="1">
      <c r="A73" s="785"/>
      <c r="B73" s="786"/>
      <c r="C73" s="787"/>
      <c r="D73" s="787"/>
      <c r="E73" s="785"/>
      <c r="F73" s="787"/>
      <c r="G73" s="787"/>
      <c r="H73" s="787"/>
      <c r="I73" s="787"/>
      <c r="J73" s="787"/>
      <c r="K73" s="787"/>
      <c r="L73" s="787"/>
      <c r="M73" s="788"/>
      <c r="N73" s="789"/>
      <c r="O73" s="787"/>
      <c r="P73" s="790"/>
      <c r="Q73" s="735"/>
      <c r="R73" s="791"/>
      <c r="S73" s="737"/>
      <c r="T73" s="792"/>
      <c r="U73" s="793"/>
      <c r="V73" s="738"/>
      <c r="W73" s="738"/>
      <c r="X73" s="794"/>
      <c r="Y73" s="795"/>
      <c r="Z73" s="794"/>
      <c r="AA73" s="794"/>
      <c r="AB73" s="794"/>
      <c r="AC73" s="796"/>
      <c r="AD73" s="796"/>
      <c r="AE73" s="796"/>
      <c r="AF73" s="796"/>
      <c r="AG73" s="796"/>
      <c r="AH73" s="796"/>
      <c r="AI73" s="796"/>
      <c r="AJ73" s="796"/>
      <c r="AK73" s="796"/>
      <c r="AL73" s="797"/>
      <c r="AM73" s="796"/>
      <c r="AN73" s="796"/>
      <c r="AO73" s="798"/>
    </row>
    <row r="74" spans="1:41" ht="20.100000000000001" customHeight="1">
      <c r="A74" s="785"/>
      <c r="B74" s="786"/>
      <c r="C74" s="787"/>
      <c r="D74" s="787"/>
      <c r="E74" s="785"/>
      <c r="F74" s="787"/>
      <c r="G74" s="787"/>
      <c r="H74" s="787"/>
      <c r="I74" s="787"/>
      <c r="J74" s="787"/>
      <c r="K74" s="787"/>
      <c r="L74" s="787"/>
      <c r="M74" s="788"/>
      <c r="N74" s="789"/>
      <c r="O74" s="787"/>
      <c r="P74" s="790"/>
      <c r="Q74" s="735"/>
      <c r="R74" s="791"/>
      <c r="S74" s="737"/>
      <c r="T74" s="792"/>
      <c r="U74" s="793"/>
      <c r="V74" s="738"/>
      <c r="W74" s="738"/>
      <c r="X74" s="794"/>
      <c r="Y74" s="795"/>
      <c r="Z74" s="794"/>
      <c r="AA74" s="794"/>
      <c r="AB74" s="794"/>
      <c r="AC74" s="796"/>
      <c r="AD74" s="796"/>
      <c r="AE74" s="796"/>
      <c r="AF74" s="796"/>
      <c r="AG74" s="796"/>
      <c r="AH74" s="796"/>
      <c r="AI74" s="796"/>
      <c r="AJ74" s="796"/>
      <c r="AK74" s="796"/>
      <c r="AL74" s="797"/>
      <c r="AM74" s="796"/>
      <c r="AN74" s="796"/>
      <c r="AO74" s="798"/>
    </row>
    <row r="75" spans="1:41" ht="20.100000000000001" customHeight="1">
      <c r="A75" s="785"/>
      <c r="B75" s="786"/>
      <c r="C75" s="787"/>
      <c r="D75" s="787"/>
      <c r="E75" s="785"/>
      <c r="F75" s="787"/>
      <c r="G75" s="787"/>
      <c r="H75" s="787"/>
      <c r="I75" s="787"/>
      <c r="J75" s="787"/>
      <c r="K75" s="787"/>
      <c r="L75" s="787"/>
      <c r="M75" s="788"/>
      <c r="N75" s="789"/>
      <c r="O75" s="787"/>
      <c r="P75" s="790"/>
      <c r="Q75" s="735"/>
      <c r="R75" s="791"/>
      <c r="S75" s="737"/>
      <c r="T75" s="792"/>
      <c r="U75" s="793"/>
      <c r="V75" s="738"/>
      <c r="W75" s="738"/>
      <c r="X75" s="794"/>
      <c r="Y75" s="795"/>
      <c r="Z75" s="794"/>
      <c r="AA75" s="794"/>
      <c r="AB75" s="794"/>
      <c r="AC75" s="796"/>
      <c r="AD75" s="796"/>
      <c r="AE75" s="796"/>
      <c r="AF75" s="796"/>
      <c r="AG75" s="796"/>
      <c r="AH75" s="796"/>
      <c r="AI75" s="796"/>
      <c r="AJ75" s="796"/>
      <c r="AK75" s="796"/>
      <c r="AL75" s="797"/>
      <c r="AM75" s="796"/>
      <c r="AN75" s="796"/>
      <c r="AO75" s="798"/>
    </row>
    <row r="76" spans="1:41" ht="20.100000000000001" customHeight="1">
      <c r="A76" s="785"/>
      <c r="B76" s="786"/>
      <c r="C76" s="787"/>
      <c r="D76" s="787"/>
      <c r="E76" s="785"/>
      <c r="F76" s="787"/>
      <c r="G76" s="787"/>
      <c r="H76" s="787"/>
      <c r="I76" s="787"/>
      <c r="J76" s="787"/>
      <c r="K76" s="787"/>
      <c r="L76" s="787"/>
      <c r="M76" s="788"/>
      <c r="N76" s="789"/>
      <c r="O76" s="787"/>
      <c r="P76" s="790"/>
      <c r="Q76" s="735"/>
      <c r="R76" s="791"/>
      <c r="S76" s="737"/>
      <c r="T76" s="792"/>
      <c r="U76" s="793"/>
      <c r="V76" s="738"/>
      <c r="W76" s="738"/>
      <c r="X76" s="794"/>
      <c r="Y76" s="795"/>
      <c r="Z76" s="794"/>
      <c r="AA76" s="794"/>
      <c r="AB76" s="794"/>
      <c r="AC76" s="796"/>
      <c r="AD76" s="796"/>
      <c r="AE76" s="796"/>
      <c r="AF76" s="796"/>
      <c r="AG76" s="796"/>
      <c r="AH76" s="796"/>
      <c r="AI76" s="796"/>
      <c r="AJ76" s="796"/>
      <c r="AK76" s="796"/>
      <c r="AL76" s="797"/>
      <c r="AM76" s="796"/>
      <c r="AN76" s="796"/>
      <c r="AO76" s="798"/>
    </row>
    <row r="77" spans="1:41" ht="20.100000000000001" customHeight="1">
      <c r="A77" s="785"/>
      <c r="B77" s="786"/>
      <c r="C77" s="787"/>
      <c r="D77" s="787"/>
      <c r="E77" s="785"/>
      <c r="F77" s="787"/>
      <c r="G77" s="787"/>
      <c r="H77" s="787"/>
      <c r="I77" s="787"/>
      <c r="J77" s="787"/>
      <c r="K77" s="787"/>
      <c r="L77" s="787"/>
      <c r="M77" s="788"/>
      <c r="N77" s="789"/>
      <c r="O77" s="787"/>
      <c r="P77" s="790"/>
      <c r="Q77" s="735"/>
      <c r="R77" s="791"/>
      <c r="S77" s="737"/>
      <c r="T77" s="792"/>
      <c r="U77" s="793"/>
      <c r="V77" s="738"/>
      <c r="W77" s="738"/>
      <c r="X77" s="794"/>
      <c r="Y77" s="795"/>
      <c r="Z77" s="794"/>
      <c r="AA77" s="794"/>
      <c r="AB77" s="794"/>
      <c r="AC77" s="796"/>
      <c r="AD77" s="796"/>
      <c r="AE77" s="796"/>
      <c r="AF77" s="796"/>
      <c r="AG77" s="796"/>
      <c r="AH77" s="796"/>
      <c r="AI77" s="796"/>
      <c r="AJ77" s="796"/>
      <c r="AK77" s="796"/>
      <c r="AL77" s="797"/>
      <c r="AM77" s="796"/>
      <c r="AN77" s="796"/>
      <c r="AO77" s="798"/>
    </row>
    <row r="78" spans="1:41" ht="20.100000000000001" customHeight="1">
      <c r="A78" s="785"/>
      <c r="B78" s="786"/>
      <c r="C78" s="787"/>
      <c r="D78" s="787"/>
      <c r="E78" s="785"/>
      <c r="F78" s="787"/>
      <c r="G78" s="787"/>
      <c r="H78" s="787"/>
      <c r="I78" s="787"/>
      <c r="J78" s="787"/>
      <c r="K78" s="787"/>
      <c r="L78" s="787"/>
      <c r="M78" s="788"/>
      <c r="N78" s="789"/>
      <c r="O78" s="787"/>
      <c r="P78" s="790"/>
      <c r="Q78" s="735"/>
      <c r="R78" s="791"/>
      <c r="S78" s="737"/>
      <c r="T78" s="792"/>
      <c r="U78" s="793"/>
      <c r="V78" s="738"/>
      <c r="W78" s="738"/>
      <c r="X78" s="794"/>
      <c r="Y78" s="795"/>
      <c r="Z78" s="794"/>
      <c r="AA78" s="794"/>
      <c r="AB78" s="794"/>
      <c r="AC78" s="796"/>
      <c r="AD78" s="796"/>
      <c r="AE78" s="796"/>
      <c r="AF78" s="796"/>
      <c r="AG78" s="796"/>
      <c r="AH78" s="796"/>
      <c r="AI78" s="796"/>
      <c r="AJ78" s="796"/>
      <c r="AK78" s="796"/>
      <c r="AL78" s="797"/>
      <c r="AM78" s="796"/>
      <c r="AN78" s="796"/>
      <c r="AO78" s="798"/>
    </row>
    <row r="79" spans="1:41" ht="20.100000000000001" customHeight="1">
      <c r="A79" s="785"/>
      <c r="B79" s="786"/>
      <c r="C79" s="787"/>
      <c r="D79" s="787"/>
      <c r="E79" s="785"/>
      <c r="F79" s="787"/>
      <c r="G79" s="787"/>
      <c r="H79" s="787"/>
      <c r="I79" s="787"/>
      <c r="J79" s="787"/>
      <c r="K79" s="787"/>
      <c r="L79" s="787"/>
      <c r="M79" s="788"/>
      <c r="N79" s="789"/>
      <c r="O79" s="787"/>
      <c r="P79" s="790"/>
      <c r="Q79" s="735"/>
      <c r="R79" s="791"/>
      <c r="S79" s="737"/>
      <c r="T79" s="792"/>
      <c r="U79" s="793"/>
      <c r="V79" s="738"/>
      <c r="W79" s="738"/>
      <c r="X79" s="794"/>
      <c r="Y79" s="795"/>
      <c r="Z79" s="794"/>
      <c r="AA79" s="794"/>
      <c r="AB79" s="794"/>
      <c r="AC79" s="796"/>
      <c r="AD79" s="796"/>
      <c r="AE79" s="796"/>
      <c r="AF79" s="796"/>
      <c r="AG79" s="796"/>
      <c r="AH79" s="796"/>
      <c r="AI79" s="796"/>
      <c r="AJ79" s="796"/>
      <c r="AK79" s="796"/>
      <c r="AL79" s="797"/>
      <c r="AM79" s="796"/>
      <c r="AN79" s="796"/>
      <c r="AO79" s="798"/>
    </row>
    <row r="80" spans="1:41" ht="20.100000000000001" customHeight="1">
      <c r="A80" s="785"/>
      <c r="B80" s="786"/>
      <c r="C80" s="787"/>
      <c r="D80" s="787"/>
      <c r="E80" s="785"/>
      <c r="F80" s="787"/>
      <c r="G80" s="787"/>
      <c r="H80" s="787"/>
      <c r="I80" s="787"/>
      <c r="J80" s="787"/>
      <c r="K80" s="787"/>
      <c r="L80" s="787"/>
      <c r="M80" s="788"/>
      <c r="N80" s="789"/>
      <c r="O80" s="787"/>
      <c r="P80" s="790"/>
      <c r="Q80" s="735"/>
      <c r="R80" s="791"/>
      <c r="S80" s="737"/>
      <c r="T80" s="792"/>
      <c r="U80" s="793"/>
      <c r="V80" s="738"/>
      <c r="W80" s="738"/>
      <c r="X80" s="794"/>
      <c r="Y80" s="795"/>
      <c r="Z80" s="794"/>
      <c r="AA80" s="794"/>
      <c r="AB80" s="794"/>
      <c r="AC80" s="796"/>
      <c r="AD80" s="796"/>
      <c r="AE80" s="796"/>
      <c r="AF80" s="796"/>
      <c r="AG80" s="796"/>
      <c r="AH80" s="796"/>
      <c r="AI80" s="796"/>
      <c r="AJ80" s="796"/>
      <c r="AK80" s="796"/>
      <c r="AL80" s="797"/>
      <c r="AM80" s="796"/>
      <c r="AN80" s="796"/>
      <c r="AO80" s="798"/>
    </row>
    <row r="81" spans="1:41" ht="20.100000000000001" customHeight="1">
      <c r="A81" s="785"/>
      <c r="B81" s="786"/>
      <c r="C81" s="787"/>
      <c r="D81" s="787"/>
      <c r="E81" s="785"/>
      <c r="F81" s="787"/>
      <c r="G81" s="787"/>
      <c r="H81" s="787"/>
      <c r="I81" s="787"/>
      <c r="J81" s="787"/>
      <c r="K81" s="787"/>
      <c r="L81" s="787"/>
      <c r="M81" s="788"/>
      <c r="N81" s="789"/>
      <c r="O81" s="787"/>
      <c r="P81" s="790"/>
      <c r="Q81" s="735"/>
      <c r="R81" s="791"/>
      <c r="S81" s="737"/>
      <c r="T81" s="792"/>
      <c r="U81" s="793"/>
      <c r="V81" s="738"/>
      <c r="W81" s="738"/>
      <c r="X81" s="794"/>
      <c r="Y81" s="795"/>
      <c r="Z81" s="794"/>
      <c r="AA81" s="794"/>
      <c r="AB81" s="794"/>
      <c r="AC81" s="796"/>
      <c r="AD81" s="796"/>
      <c r="AE81" s="796"/>
      <c r="AF81" s="796"/>
      <c r="AG81" s="796"/>
      <c r="AH81" s="796"/>
      <c r="AI81" s="796"/>
      <c r="AJ81" s="796"/>
      <c r="AK81" s="796"/>
      <c r="AL81" s="797"/>
      <c r="AM81" s="796"/>
      <c r="AN81" s="796"/>
      <c r="AO81" s="798"/>
    </row>
    <row r="82" spans="1:41" ht="20.100000000000001" customHeight="1">
      <c r="A82" s="785"/>
      <c r="B82" s="786"/>
      <c r="C82" s="787"/>
      <c r="D82" s="787"/>
      <c r="E82" s="785"/>
      <c r="F82" s="787"/>
      <c r="G82" s="787"/>
      <c r="H82" s="787"/>
      <c r="I82" s="787"/>
      <c r="J82" s="787"/>
      <c r="K82" s="787"/>
      <c r="L82" s="787"/>
      <c r="M82" s="788"/>
      <c r="N82" s="789"/>
      <c r="O82" s="787"/>
      <c r="P82" s="790"/>
      <c r="Q82" s="735"/>
      <c r="R82" s="791"/>
      <c r="S82" s="737"/>
      <c r="T82" s="792"/>
      <c r="U82" s="793"/>
      <c r="V82" s="738"/>
      <c r="W82" s="738"/>
      <c r="X82" s="794"/>
      <c r="Y82" s="795"/>
      <c r="Z82" s="794"/>
      <c r="AA82" s="794"/>
      <c r="AB82" s="794"/>
      <c r="AC82" s="796"/>
      <c r="AD82" s="796"/>
      <c r="AE82" s="796"/>
      <c r="AF82" s="796"/>
      <c r="AG82" s="796"/>
      <c r="AH82" s="796"/>
      <c r="AI82" s="796"/>
      <c r="AJ82" s="796"/>
      <c r="AK82" s="796"/>
      <c r="AL82" s="797"/>
      <c r="AM82" s="796"/>
      <c r="AN82" s="796"/>
      <c r="AO82" s="798"/>
    </row>
    <row r="83" spans="1:41" ht="20.100000000000001" customHeight="1">
      <c r="A83" s="785"/>
      <c r="B83" s="786"/>
      <c r="C83" s="787"/>
      <c r="D83" s="787"/>
      <c r="E83" s="785"/>
      <c r="F83" s="787"/>
      <c r="G83" s="787"/>
      <c r="H83" s="787"/>
      <c r="I83" s="787"/>
      <c r="J83" s="787"/>
      <c r="K83" s="787"/>
      <c r="L83" s="787"/>
      <c r="M83" s="788"/>
      <c r="N83" s="789"/>
      <c r="O83" s="787"/>
      <c r="P83" s="790"/>
      <c r="Q83" s="735"/>
      <c r="R83" s="791"/>
      <c r="S83" s="737"/>
      <c r="T83" s="792"/>
      <c r="U83" s="793"/>
      <c r="V83" s="738"/>
      <c r="W83" s="738"/>
      <c r="X83" s="794"/>
      <c r="Y83" s="795"/>
      <c r="Z83" s="794"/>
      <c r="AA83" s="794"/>
      <c r="AB83" s="794"/>
      <c r="AC83" s="796"/>
      <c r="AD83" s="796"/>
      <c r="AE83" s="796"/>
      <c r="AF83" s="796"/>
      <c r="AG83" s="796"/>
      <c r="AH83" s="796"/>
      <c r="AI83" s="796"/>
      <c r="AJ83" s="796"/>
      <c r="AK83" s="796"/>
      <c r="AL83" s="797"/>
      <c r="AM83" s="796"/>
      <c r="AN83" s="796"/>
      <c r="AO83" s="798"/>
    </row>
    <row r="84" spans="1:41" ht="20.100000000000001" customHeight="1">
      <c r="A84" s="785"/>
      <c r="B84" s="786"/>
      <c r="C84" s="787"/>
      <c r="D84" s="787"/>
      <c r="E84" s="785"/>
      <c r="F84" s="787"/>
      <c r="G84" s="787"/>
      <c r="H84" s="787"/>
      <c r="I84" s="787"/>
      <c r="J84" s="787"/>
      <c r="K84" s="787"/>
      <c r="L84" s="787"/>
      <c r="M84" s="788"/>
      <c r="N84" s="789"/>
      <c r="O84" s="787"/>
      <c r="P84" s="790"/>
      <c r="Q84" s="735"/>
      <c r="R84" s="791"/>
      <c r="S84" s="737"/>
      <c r="T84" s="792"/>
      <c r="U84" s="793"/>
      <c r="V84" s="738"/>
      <c r="W84" s="738"/>
      <c r="X84" s="794"/>
      <c r="Y84" s="795"/>
      <c r="Z84" s="794"/>
      <c r="AA84" s="794"/>
      <c r="AB84" s="794"/>
      <c r="AC84" s="796"/>
      <c r="AD84" s="796"/>
      <c r="AE84" s="796"/>
      <c r="AF84" s="796"/>
      <c r="AG84" s="796"/>
      <c r="AH84" s="796"/>
      <c r="AI84" s="796"/>
      <c r="AJ84" s="796"/>
      <c r="AK84" s="796"/>
      <c r="AL84" s="797"/>
      <c r="AM84" s="796"/>
      <c r="AN84" s="796"/>
      <c r="AO84" s="798"/>
    </row>
    <row r="85" spans="1:41" ht="20.100000000000001" customHeight="1">
      <c r="A85" s="785"/>
      <c r="B85" s="786"/>
      <c r="C85" s="787"/>
      <c r="D85" s="787"/>
      <c r="E85" s="785"/>
      <c r="F85" s="787"/>
      <c r="G85" s="787"/>
      <c r="H85" s="787"/>
      <c r="I85" s="787"/>
      <c r="J85" s="787"/>
      <c r="K85" s="787"/>
      <c r="L85" s="787"/>
      <c r="M85" s="788"/>
      <c r="N85" s="789"/>
      <c r="O85" s="787"/>
      <c r="P85" s="790"/>
      <c r="Q85" s="735"/>
      <c r="R85" s="791"/>
      <c r="S85" s="737"/>
      <c r="T85" s="792"/>
      <c r="U85" s="793"/>
      <c r="V85" s="738"/>
      <c r="W85" s="738"/>
      <c r="X85" s="794"/>
      <c r="Y85" s="795"/>
      <c r="Z85" s="794"/>
      <c r="AA85" s="794"/>
      <c r="AB85" s="794"/>
      <c r="AC85" s="796"/>
      <c r="AD85" s="796"/>
      <c r="AE85" s="796"/>
      <c r="AF85" s="796"/>
      <c r="AG85" s="796"/>
      <c r="AH85" s="796"/>
      <c r="AI85" s="796"/>
      <c r="AJ85" s="796"/>
      <c r="AK85" s="796"/>
      <c r="AL85" s="797"/>
      <c r="AM85" s="796"/>
      <c r="AN85" s="796"/>
      <c r="AO85" s="798"/>
    </row>
    <row r="86" spans="1:41" ht="20.100000000000001" customHeight="1">
      <c r="A86" s="785"/>
      <c r="B86" s="786"/>
      <c r="C86" s="787"/>
      <c r="D86" s="787"/>
      <c r="E86" s="785"/>
      <c r="F86" s="787"/>
      <c r="G86" s="787"/>
      <c r="H86" s="787"/>
      <c r="I86" s="787"/>
      <c r="J86" s="787"/>
      <c r="K86" s="787"/>
      <c r="L86" s="787"/>
      <c r="M86" s="788"/>
      <c r="N86" s="789"/>
      <c r="O86" s="787"/>
      <c r="P86" s="790"/>
      <c r="Q86" s="735"/>
      <c r="R86" s="791"/>
      <c r="S86" s="737"/>
      <c r="T86" s="792"/>
      <c r="U86" s="793"/>
      <c r="V86" s="738"/>
      <c r="W86" s="738"/>
      <c r="X86" s="794"/>
      <c r="Y86" s="795"/>
      <c r="Z86" s="794"/>
      <c r="AA86" s="794"/>
      <c r="AB86" s="794"/>
      <c r="AC86" s="796"/>
      <c r="AD86" s="796"/>
      <c r="AE86" s="796"/>
      <c r="AF86" s="796"/>
      <c r="AG86" s="796"/>
      <c r="AH86" s="796"/>
      <c r="AI86" s="796"/>
      <c r="AJ86" s="796"/>
      <c r="AK86" s="796"/>
      <c r="AL86" s="797"/>
      <c r="AM86" s="796"/>
      <c r="AN86" s="796"/>
      <c r="AO86" s="798"/>
    </row>
    <row r="87" spans="1:41" ht="20.100000000000001" customHeight="1">
      <c r="A87" s="785"/>
      <c r="B87" s="786"/>
      <c r="C87" s="787"/>
      <c r="D87" s="787"/>
      <c r="E87" s="785"/>
      <c r="F87" s="787"/>
      <c r="G87" s="787"/>
      <c r="H87" s="787"/>
      <c r="I87" s="787"/>
      <c r="J87" s="787"/>
      <c r="K87" s="787"/>
      <c r="L87" s="787"/>
      <c r="M87" s="788"/>
      <c r="N87" s="789"/>
      <c r="O87" s="787"/>
      <c r="P87" s="790"/>
      <c r="Q87" s="735"/>
      <c r="R87" s="791"/>
      <c r="S87" s="737"/>
      <c r="T87" s="792"/>
      <c r="U87" s="793"/>
      <c r="V87" s="738"/>
      <c r="W87" s="738"/>
      <c r="X87" s="794"/>
      <c r="Y87" s="795"/>
      <c r="Z87" s="794"/>
      <c r="AA87" s="794"/>
      <c r="AB87" s="794"/>
      <c r="AC87" s="796"/>
      <c r="AD87" s="796"/>
      <c r="AE87" s="796"/>
      <c r="AF87" s="796"/>
      <c r="AG87" s="796"/>
      <c r="AH87" s="796"/>
      <c r="AI87" s="796"/>
      <c r="AJ87" s="796"/>
      <c r="AK87" s="796"/>
      <c r="AL87" s="797"/>
      <c r="AM87" s="796"/>
      <c r="AN87" s="796"/>
      <c r="AO87" s="798"/>
    </row>
    <row r="88" spans="1:41" ht="20.100000000000001" customHeight="1">
      <c r="A88" s="785"/>
      <c r="B88" s="786"/>
      <c r="C88" s="787"/>
      <c r="D88" s="787"/>
      <c r="E88" s="785"/>
      <c r="F88" s="787"/>
      <c r="G88" s="787"/>
      <c r="H88" s="787"/>
      <c r="I88" s="787"/>
      <c r="J88" s="787"/>
      <c r="K88" s="787"/>
      <c r="L88" s="787"/>
      <c r="M88" s="788"/>
      <c r="N88" s="789"/>
      <c r="O88" s="787"/>
      <c r="P88" s="790"/>
      <c r="Q88" s="735"/>
      <c r="R88" s="791"/>
      <c r="S88" s="737"/>
      <c r="T88" s="792"/>
      <c r="U88" s="793"/>
      <c r="V88" s="738"/>
      <c r="W88" s="738"/>
      <c r="X88" s="794"/>
      <c r="Y88" s="795"/>
      <c r="Z88" s="794"/>
      <c r="AA88" s="794"/>
      <c r="AB88" s="794"/>
      <c r="AC88" s="796"/>
      <c r="AD88" s="796"/>
      <c r="AE88" s="796"/>
      <c r="AF88" s="796"/>
      <c r="AG88" s="796"/>
      <c r="AH88" s="796"/>
      <c r="AI88" s="796"/>
      <c r="AJ88" s="796"/>
      <c r="AK88" s="796"/>
      <c r="AL88" s="797"/>
      <c r="AM88" s="796"/>
      <c r="AN88" s="796"/>
      <c r="AO88" s="798"/>
    </row>
    <row r="89" spans="1:41" ht="20.100000000000001" customHeight="1">
      <c r="A89" s="785"/>
      <c r="B89" s="786"/>
      <c r="C89" s="787"/>
      <c r="D89" s="787"/>
      <c r="E89" s="785"/>
      <c r="F89" s="787"/>
      <c r="G89" s="787"/>
      <c r="H89" s="787"/>
      <c r="I89" s="787"/>
      <c r="J89" s="787"/>
      <c r="K89" s="787"/>
      <c r="L89" s="787"/>
      <c r="M89" s="788"/>
      <c r="N89" s="789"/>
      <c r="O89" s="787"/>
      <c r="P89" s="790"/>
      <c r="Q89" s="735"/>
      <c r="R89" s="791"/>
      <c r="S89" s="737"/>
      <c r="T89" s="792"/>
      <c r="U89" s="793"/>
      <c r="V89" s="738"/>
      <c r="W89" s="738"/>
      <c r="X89" s="794"/>
      <c r="Y89" s="795"/>
      <c r="Z89" s="794"/>
      <c r="AA89" s="794"/>
      <c r="AB89" s="794"/>
      <c r="AC89" s="796"/>
      <c r="AD89" s="796"/>
      <c r="AE89" s="796"/>
      <c r="AF89" s="796"/>
      <c r="AG89" s="796"/>
      <c r="AH89" s="796"/>
      <c r="AI89" s="796"/>
      <c r="AJ89" s="796"/>
      <c r="AK89" s="796"/>
      <c r="AL89" s="797"/>
      <c r="AM89" s="796"/>
      <c r="AN89" s="796"/>
      <c r="AO89" s="798"/>
    </row>
    <row r="90" spans="1:41" ht="20.100000000000001" customHeight="1">
      <c r="A90" s="785"/>
      <c r="B90" s="786"/>
      <c r="C90" s="787"/>
      <c r="D90" s="787"/>
      <c r="E90" s="785"/>
      <c r="F90" s="787"/>
      <c r="G90" s="787"/>
      <c r="H90" s="787"/>
      <c r="I90" s="787"/>
      <c r="J90" s="787"/>
      <c r="K90" s="787"/>
      <c r="L90" s="787"/>
      <c r="M90" s="788"/>
      <c r="N90" s="789"/>
      <c r="O90" s="787"/>
      <c r="P90" s="790"/>
      <c r="Q90" s="735"/>
      <c r="R90" s="791"/>
      <c r="S90" s="737"/>
      <c r="T90" s="792"/>
      <c r="U90" s="793"/>
      <c r="V90" s="738"/>
      <c r="W90" s="738"/>
      <c r="X90" s="794"/>
      <c r="Y90" s="795"/>
      <c r="Z90" s="794"/>
      <c r="AA90" s="794"/>
      <c r="AB90" s="794"/>
      <c r="AC90" s="796"/>
      <c r="AD90" s="796"/>
      <c r="AE90" s="796"/>
      <c r="AF90" s="796"/>
      <c r="AG90" s="796"/>
      <c r="AH90" s="796"/>
      <c r="AI90" s="796"/>
      <c r="AJ90" s="796"/>
      <c r="AK90" s="796"/>
      <c r="AL90" s="797"/>
      <c r="AM90" s="796"/>
      <c r="AN90" s="796"/>
      <c r="AO90" s="798"/>
    </row>
    <row r="91" spans="1:41" ht="20.100000000000001" customHeight="1">
      <c r="A91" s="785"/>
      <c r="B91" s="786"/>
      <c r="C91" s="787"/>
      <c r="D91" s="787"/>
      <c r="E91" s="785"/>
      <c r="F91" s="787"/>
      <c r="G91" s="787"/>
      <c r="H91" s="787"/>
      <c r="I91" s="787"/>
      <c r="J91" s="787"/>
      <c r="K91" s="787"/>
      <c r="L91" s="787"/>
      <c r="M91" s="788"/>
      <c r="N91" s="789"/>
      <c r="O91" s="787"/>
      <c r="P91" s="790"/>
      <c r="Q91" s="735"/>
      <c r="R91" s="791"/>
      <c r="S91" s="737"/>
      <c r="T91" s="792"/>
      <c r="U91" s="793"/>
      <c r="V91" s="738"/>
      <c r="W91" s="738"/>
      <c r="X91" s="794"/>
      <c r="Y91" s="795"/>
      <c r="Z91" s="794"/>
      <c r="AA91" s="794"/>
      <c r="AB91" s="794"/>
      <c r="AC91" s="796"/>
      <c r="AD91" s="796"/>
      <c r="AE91" s="796"/>
      <c r="AF91" s="796"/>
      <c r="AG91" s="796"/>
      <c r="AH91" s="796"/>
      <c r="AI91" s="796"/>
      <c r="AJ91" s="796"/>
      <c r="AK91" s="796"/>
      <c r="AL91" s="797"/>
      <c r="AM91" s="796"/>
      <c r="AN91" s="796"/>
      <c r="AO91" s="798"/>
    </row>
    <row r="92" spans="1:41" ht="20.100000000000001" customHeight="1">
      <c r="A92" s="785"/>
      <c r="B92" s="786"/>
      <c r="C92" s="787"/>
      <c r="D92" s="787"/>
      <c r="E92" s="785"/>
      <c r="F92" s="787"/>
      <c r="G92" s="787"/>
      <c r="H92" s="787"/>
      <c r="I92" s="787"/>
      <c r="J92" s="787"/>
      <c r="K92" s="787"/>
      <c r="L92" s="787"/>
      <c r="M92" s="788"/>
      <c r="N92" s="789"/>
      <c r="O92" s="787"/>
      <c r="P92" s="790"/>
      <c r="Q92" s="735"/>
      <c r="R92" s="791"/>
      <c r="S92" s="737"/>
      <c r="T92" s="792"/>
      <c r="U92" s="793"/>
      <c r="V92" s="738"/>
      <c r="W92" s="738"/>
      <c r="X92" s="794"/>
      <c r="Y92" s="795"/>
      <c r="Z92" s="794"/>
      <c r="AA92" s="794"/>
      <c r="AB92" s="794"/>
      <c r="AC92" s="796"/>
      <c r="AD92" s="796"/>
      <c r="AE92" s="796"/>
      <c r="AF92" s="796"/>
      <c r="AG92" s="796"/>
      <c r="AH92" s="796"/>
      <c r="AI92" s="796"/>
      <c r="AJ92" s="796"/>
      <c r="AK92" s="796"/>
      <c r="AL92" s="797"/>
      <c r="AM92" s="796"/>
      <c r="AN92" s="796"/>
      <c r="AO92" s="798"/>
    </row>
    <row r="93" spans="1:41" ht="20.100000000000001" customHeight="1">
      <c r="A93" s="785"/>
      <c r="B93" s="786"/>
      <c r="C93" s="787"/>
      <c r="D93" s="787"/>
      <c r="E93" s="785"/>
      <c r="F93" s="787"/>
      <c r="G93" s="787"/>
      <c r="H93" s="787"/>
      <c r="I93" s="787"/>
      <c r="J93" s="787"/>
      <c r="K93" s="787"/>
      <c r="L93" s="787"/>
      <c r="M93" s="788"/>
      <c r="N93" s="789"/>
      <c r="O93" s="787"/>
      <c r="P93" s="790"/>
      <c r="Q93" s="1019" t="s">
        <v>3740</v>
      </c>
      <c r="R93" s="1020"/>
      <c r="S93" s="1020"/>
      <c r="T93" s="806"/>
      <c r="U93" s="793"/>
      <c r="V93" s="886">
        <f>SUM(V6:V92)</f>
        <v>4174.1015625</v>
      </c>
      <c r="W93" s="886">
        <f t="shared" ref="W93:AM93" si="20">SUM(W6:W92)</f>
        <v>3426.25390625</v>
      </c>
      <c r="X93" s="794">
        <f t="shared" si="20"/>
        <v>0</v>
      </c>
      <c r="Y93" s="717">
        <f t="shared" si="20"/>
        <v>18875.753482938744</v>
      </c>
      <c r="Z93" s="794">
        <f t="shared" si="20"/>
        <v>0</v>
      </c>
      <c r="AA93" s="794">
        <f t="shared" si="20"/>
        <v>0</v>
      </c>
      <c r="AB93" s="794">
        <f t="shared" si="20"/>
        <v>0</v>
      </c>
      <c r="AC93" s="796">
        <f t="shared" si="20"/>
        <v>0</v>
      </c>
      <c r="AD93" s="796">
        <f t="shared" si="20"/>
        <v>0</v>
      </c>
      <c r="AE93" s="796">
        <f t="shared" si="20"/>
        <v>0</v>
      </c>
      <c r="AF93" s="807">
        <f t="shared" si="20"/>
        <v>0</v>
      </c>
      <c r="AG93" s="807">
        <f t="shared" si="20"/>
        <v>0</v>
      </c>
      <c r="AH93" s="807">
        <f t="shared" si="20"/>
        <v>0</v>
      </c>
      <c r="AI93" s="807">
        <f t="shared" si="20"/>
        <v>0</v>
      </c>
      <c r="AJ93" s="807">
        <f t="shared" si="20"/>
        <v>0</v>
      </c>
      <c r="AK93" s="807">
        <f t="shared" si="20"/>
        <v>0</v>
      </c>
      <c r="AL93" s="807">
        <f t="shared" si="20"/>
        <v>0</v>
      </c>
      <c r="AM93" s="807">
        <f t="shared" si="20"/>
        <v>0</v>
      </c>
      <c r="AN93" s="808"/>
      <c r="AO93" s="809"/>
    </row>
    <row r="94" spans="1:41" ht="20.100000000000001" customHeight="1" thickBot="1">
      <c r="A94" s="785"/>
      <c r="B94" s="786"/>
      <c r="C94" s="641"/>
      <c r="D94" s="641"/>
      <c r="E94" s="785"/>
      <c r="F94" s="641"/>
      <c r="G94" s="712"/>
      <c r="H94" s="712"/>
      <c r="I94" s="712"/>
      <c r="J94" s="712"/>
      <c r="K94" s="712"/>
      <c r="L94" s="712"/>
      <c r="M94" s="788"/>
      <c r="N94" s="789"/>
      <c r="O94" s="712"/>
      <c r="P94" s="790"/>
      <c r="Q94" s="745"/>
      <c r="R94" s="746"/>
      <c r="S94" s="747"/>
      <c r="T94" s="748"/>
      <c r="U94" s="749"/>
      <c r="V94" s="750"/>
      <c r="W94" s="751"/>
      <c r="X94" s="752"/>
      <c r="Y94" s="751"/>
      <c r="Z94" s="752"/>
      <c r="AA94" s="752"/>
      <c r="AB94" s="752"/>
      <c r="AC94" s="752"/>
      <c r="AD94" s="752"/>
      <c r="AE94" s="752"/>
      <c r="AF94" s="752"/>
      <c r="AG94" s="752"/>
      <c r="AH94" s="752"/>
      <c r="AI94" s="752"/>
      <c r="AJ94" s="752"/>
      <c r="AK94" s="752"/>
      <c r="AL94" s="752"/>
      <c r="AM94" s="752"/>
      <c r="AN94" s="752"/>
      <c r="AO94" s="753"/>
    </row>
    <row r="95" spans="1:41">
      <c r="A95" s="785"/>
      <c r="B95" s="786"/>
      <c r="C95" s="754"/>
      <c r="D95" s="754"/>
      <c r="E95" s="785"/>
      <c r="F95" s="754"/>
      <c r="G95" s="755"/>
      <c r="H95" s="755"/>
      <c r="I95" s="755"/>
      <c r="J95" s="755"/>
      <c r="K95" s="755"/>
      <c r="L95" s="755"/>
      <c r="M95" s="788"/>
      <c r="N95" s="789"/>
      <c r="O95" s="755"/>
      <c r="P95" s="790"/>
      <c r="X95" s="759"/>
      <c r="Y95" s="760"/>
      <c r="Z95" s="761"/>
    </row>
    <row r="96" spans="1:41">
      <c r="A96" s="785"/>
      <c r="B96" s="786"/>
      <c r="C96" s="754"/>
      <c r="D96" s="754"/>
      <c r="E96" s="785"/>
      <c r="F96" s="754"/>
      <c r="G96" s="755"/>
      <c r="H96" s="755"/>
      <c r="I96" s="755"/>
      <c r="J96" s="755"/>
      <c r="K96" s="755"/>
      <c r="L96" s="755"/>
      <c r="M96" s="788"/>
      <c r="N96" s="789"/>
      <c r="O96" s="755"/>
      <c r="P96" s="790"/>
      <c r="W96" s="766"/>
      <c r="X96" s="761"/>
      <c r="Y96" s="767"/>
      <c r="Z96" s="768"/>
      <c r="AA96" s="766"/>
      <c r="AB96" s="766"/>
      <c r="AC96" s="769"/>
      <c r="AD96" s="769"/>
      <c r="AE96" s="769"/>
      <c r="AF96" s="769"/>
      <c r="AG96" s="769"/>
      <c r="AH96" s="769"/>
      <c r="AI96" s="769"/>
      <c r="AJ96" s="769"/>
      <c r="AK96" s="770"/>
      <c r="AL96" s="770"/>
      <c r="AM96" s="769"/>
      <c r="AN96" s="766"/>
    </row>
    <row r="97" spans="1:40">
      <c r="A97" s="785"/>
      <c r="B97" s="786"/>
      <c r="C97" s="771"/>
      <c r="D97" s="771"/>
      <c r="E97" s="785"/>
      <c r="F97" s="771"/>
      <c r="G97" s="772"/>
      <c r="H97" s="772"/>
      <c r="I97" s="772"/>
      <c r="J97" s="772"/>
      <c r="K97" s="772"/>
      <c r="L97" s="772"/>
      <c r="M97" s="788"/>
      <c r="N97" s="789"/>
      <c r="O97" s="772"/>
      <c r="P97" s="790"/>
      <c r="W97" s="766"/>
      <c r="X97" s="768"/>
      <c r="Y97" s="767"/>
      <c r="Z97" s="768"/>
      <c r="AA97" s="768"/>
      <c r="AB97" s="768"/>
      <c r="AC97" s="769"/>
      <c r="AD97" s="769"/>
      <c r="AE97" s="769"/>
      <c r="AF97" s="769"/>
      <c r="AG97" s="769"/>
      <c r="AH97" s="769"/>
      <c r="AI97" s="769"/>
      <c r="AJ97" s="769"/>
      <c r="AK97" s="770"/>
      <c r="AL97" s="770"/>
      <c r="AM97" s="769"/>
      <c r="AN97" s="766"/>
    </row>
    <row r="98" spans="1:40">
      <c r="A98" s="785"/>
      <c r="B98" s="786"/>
      <c r="C98" s="773"/>
      <c r="D98" s="773"/>
      <c r="E98" s="785"/>
      <c r="F98" s="773"/>
      <c r="L98" s="695"/>
      <c r="M98" s="788"/>
      <c r="N98" s="789"/>
      <c r="O98" s="695"/>
      <c r="P98" s="790"/>
      <c r="W98" s="766"/>
      <c r="X98" s="768"/>
      <c r="Y98" s="767"/>
      <c r="Z98" s="768"/>
      <c r="AA98" s="768"/>
      <c r="AB98" s="768"/>
      <c r="AC98" s="769"/>
      <c r="AD98" s="769"/>
      <c r="AE98" s="769"/>
      <c r="AF98" s="769"/>
      <c r="AG98" s="769"/>
      <c r="AH98" s="769"/>
      <c r="AI98" s="769"/>
      <c r="AJ98" s="769"/>
      <c r="AK98" s="770"/>
      <c r="AL98" s="770"/>
      <c r="AM98" s="769"/>
      <c r="AN98" s="766"/>
    </row>
    <row r="99" spans="1:40">
      <c r="A99" s="785"/>
      <c r="B99" s="786"/>
      <c r="C99" s="773"/>
      <c r="D99" s="773"/>
      <c r="E99" s="785"/>
      <c r="F99" s="773"/>
      <c r="L99" s="695"/>
      <c r="M99" s="788"/>
      <c r="N99" s="789"/>
      <c r="O99" s="695"/>
      <c r="P99" s="790"/>
      <c r="W99" s="766"/>
      <c r="X99" s="768"/>
      <c r="Y99" s="767"/>
      <c r="Z99" s="768"/>
      <c r="AA99" s="768"/>
      <c r="AB99" s="768"/>
      <c r="AC99" s="769"/>
      <c r="AD99" s="769"/>
      <c r="AE99" s="769"/>
      <c r="AF99" s="769"/>
      <c r="AG99" s="769"/>
      <c r="AH99" s="769"/>
      <c r="AI99" s="769"/>
      <c r="AJ99" s="769"/>
      <c r="AK99" s="770"/>
      <c r="AL99" s="770"/>
      <c r="AM99" s="769"/>
      <c r="AN99" s="766"/>
    </row>
    <row r="100" spans="1:40">
      <c r="A100" s="785"/>
      <c r="B100" s="786"/>
      <c r="E100" s="785"/>
      <c r="M100" s="788"/>
      <c r="N100" s="789"/>
      <c r="P100" s="790"/>
      <c r="W100" s="766"/>
      <c r="X100" s="768"/>
      <c r="Y100" s="767"/>
      <c r="Z100" s="768"/>
      <c r="AA100" s="768"/>
      <c r="AB100" s="768"/>
      <c r="AC100" s="769"/>
      <c r="AD100" s="769"/>
      <c r="AE100" s="769"/>
      <c r="AF100" s="769"/>
      <c r="AG100" s="769"/>
      <c r="AH100" s="769"/>
      <c r="AI100" s="769"/>
      <c r="AJ100" s="769"/>
      <c r="AK100" s="770"/>
      <c r="AL100" s="770"/>
      <c r="AM100" s="769"/>
      <c r="AN100" s="766"/>
    </row>
    <row r="101" spans="1:40">
      <c r="A101" s="785"/>
      <c r="B101" s="786"/>
      <c r="E101" s="785"/>
      <c r="M101" s="788"/>
      <c r="N101" s="789"/>
      <c r="P101" s="790"/>
      <c r="W101" s="766"/>
      <c r="X101" s="766"/>
      <c r="Y101" s="774"/>
      <c r="Z101" s="766"/>
      <c r="AA101" s="766"/>
      <c r="AB101" s="766"/>
      <c r="AC101" s="769"/>
      <c r="AD101" s="769"/>
      <c r="AE101" s="769"/>
      <c r="AF101" s="769"/>
      <c r="AG101" s="769"/>
      <c r="AH101" s="769"/>
      <c r="AI101" s="769"/>
      <c r="AJ101" s="769"/>
      <c r="AK101" s="770"/>
      <c r="AL101" s="770"/>
      <c r="AM101" s="769"/>
      <c r="AN101" s="766"/>
    </row>
    <row r="102" spans="1:40">
      <c r="A102" s="785"/>
      <c r="B102" s="786"/>
      <c r="E102" s="785"/>
      <c r="M102" s="788"/>
      <c r="N102" s="789"/>
      <c r="P102" s="790"/>
      <c r="W102" s="766"/>
      <c r="X102" s="766"/>
      <c r="Y102" s="774"/>
      <c r="Z102" s="766"/>
      <c r="AA102" s="766"/>
      <c r="AB102" s="766"/>
      <c r="AC102" s="769"/>
      <c r="AD102" s="769"/>
      <c r="AE102" s="769"/>
      <c r="AF102" s="769"/>
      <c r="AG102" s="769"/>
      <c r="AH102" s="769"/>
      <c r="AI102" s="769"/>
      <c r="AJ102" s="769"/>
      <c r="AK102" s="770"/>
      <c r="AL102" s="770"/>
      <c r="AM102" s="769"/>
      <c r="AN102" s="766"/>
    </row>
    <row r="103" spans="1:40">
      <c r="A103" s="785"/>
      <c r="B103" s="786"/>
      <c r="E103" s="785"/>
      <c r="M103" s="788"/>
      <c r="N103" s="789"/>
      <c r="P103" s="790"/>
      <c r="X103" s="766"/>
      <c r="Z103" s="698"/>
      <c r="AA103" s="698"/>
      <c r="AB103" s="698"/>
      <c r="AC103" s="698"/>
      <c r="AD103" s="698"/>
      <c r="AE103" s="698"/>
      <c r="AF103" s="698"/>
      <c r="AG103" s="698"/>
      <c r="AH103" s="698"/>
      <c r="AI103" s="698"/>
      <c r="AJ103" s="698"/>
      <c r="AK103" s="698"/>
      <c r="AL103" s="698"/>
      <c r="AM103" s="698"/>
      <c r="AN103" s="698"/>
    </row>
    <row r="104" spans="1:40">
      <c r="A104" s="785"/>
      <c r="B104" s="786"/>
      <c r="E104" s="785"/>
      <c r="M104" s="788"/>
      <c r="N104" s="789"/>
      <c r="P104" s="790"/>
      <c r="X104" s="698"/>
    </row>
    <row r="105" spans="1:40">
      <c r="A105" s="785"/>
      <c r="B105" s="786"/>
      <c r="E105" s="785"/>
      <c r="M105" s="788"/>
      <c r="N105" s="789"/>
      <c r="P105" s="790"/>
    </row>
    <row r="106" spans="1:40">
      <c r="A106" s="785"/>
      <c r="B106" s="786"/>
      <c r="E106" s="785"/>
      <c r="M106" s="788"/>
      <c r="N106" s="789"/>
      <c r="P106" s="790"/>
    </row>
    <row r="107" spans="1:40">
      <c r="A107" s="785"/>
      <c r="B107" s="786"/>
      <c r="E107" s="785"/>
      <c r="M107" s="788"/>
      <c r="N107" s="789"/>
      <c r="P107" s="790"/>
    </row>
    <row r="108" spans="1:40">
      <c r="A108" s="785"/>
      <c r="B108" s="786"/>
      <c r="E108" s="785"/>
      <c r="M108" s="788"/>
      <c r="N108" s="789"/>
      <c r="P108" s="790"/>
    </row>
    <row r="109" spans="1:40">
      <c r="A109" s="785"/>
      <c r="B109" s="786"/>
      <c r="E109" s="785"/>
      <c r="M109" s="788"/>
      <c r="N109" s="789"/>
      <c r="P109" s="790"/>
    </row>
    <row r="110" spans="1:40">
      <c r="A110" s="785"/>
      <c r="B110" s="786"/>
      <c r="E110" s="785"/>
      <c r="M110" s="788"/>
      <c r="N110" s="789"/>
      <c r="P110" s="790"/>
    </row>
    <row r="111" spans="1:40">
      <c r="A111" s="785"/>
      <c r="B111" s="786"/>
      <c r="E111" s="785"/>
      <c r="M111" s="788"/>
      <c r="N111" s="789"/>
      <c r="P111" s="790"/>
    </row>
    <row r="112" spans="1:40">
      <c r="A112" s="785"/>
      <c r="B112" s="786"/>
      <c r="E112" s="785"/>
      <c r="M112" s="788"/>
      <c r="N112" s="789"/>
      <c r="P112" s="790"/>
    </row>
    <row r="113" spans="1:16">
      <c r="A113" s="785"/>
      <c r="B113" s="786"/>
      <c r="E113" s="785"/>
      <c r="M113" s="788"/>
      <c r="N113" s="789"/>
      <c r="P113" s="790"/>
    </row>
    <row r="114" spans="1:16">
      <c r="A114" s="785"/>
      <c r="B114" s="786"/>
      <c r="E114" s="785"/>
      <c r="M114" s="788"/>
      <c r="N114" s="789"/>
      <c r="P114" s="790"/>
    </row>
    <row r="115" spans="1:16">
      <c r="A115" s="785"/>
      <c r="B115" s="786"/>
      <c r="E115" s="785"/>
      <c r="M115" s="788"/>
      <c r="N115" s="789"/>
      <c r="P115" s="790"/>
    </row>
    <row r="116" spans="1:16">
      <c r="A116" s="785"/>
      <c r="B116" s="786"/>
      <c r="E116" s="785"/>
      <c r="M116" s="788"/>
      <c r="N116" s="789"/>
      <c r="P116" s="790"/>
    </row>
    <row r="117" spans="1:16">
      <c r="A117" s="785"/>
      <c r="B117" s="786"/>
      <c r="E117" s="785"/>
      <c r="M117" s="788"/>
      <c r="N117" s="789"/>
      <c r="P117" s="790"/>
    </row>
    <row r="118" spans="1:16">
      <c r="A118" s="785"/>
      <c r="B118" s="786"/>
      <c r="E118" s="785"/>
      <c r="M118" s="788"/>
      <c r="N118" s="789"/>
      <c r="P118" s="790"/>
    </row>
    <row r="119" spans="1:16">
      <c r="A119" s="785"/>
      <c r="B119" s="786"/>
      <c r="E119" s="785"/>
      <c r="M119" s="788"/>
      <c r="N119" s="789"/>
      <c r="P119" s="790"/>
    </row>
    <row r="120" spans="1:16">
      <c r="A120" s="785"/>
      <c r="B120" s="786"/>
      <c r="E120" s="785"/>
      <c r="M120" s="788"/>
      <c r="N120" s="789"/>
      <c r="P120" s="790"/>
    </row>
    <row r="121" spans="1:16">
      <c r="A121" s="785"/>
      <c r="B121" s="786"/>
      <c r="E121" s="785"/>
      <c r="M121" s="788"/>
      <c r="N121" s="789"/>
      <c r="P121" s="790"/>
    </row>
    <row r="122" spans="1:16">
      <c r="A122" s="785"/>
      <c r="B122" s="786"/>
      <c r="E122" s="785"/>
      <c r="M122" s="788"/>
      <c r="N122" s="789"/>
      <c r="P122" s="790"/>
    </row>
    <row r="123" spans="1:16">
      <c r="A123" s="785"/>
      <c r="B123" s="786"/>
      <c r="E123" s="785"/>
      <c r="M123" s="788"/>
      <c r="N123" s="789"/>
      <c r="P123" s="790"/>
    </row>
    <row r="124" spans="1:16">
      <c r="A124" s="785"/>
      <c r="B124" s="786"/>
      <c r="E124" s="785"/>
      <c r="M124" s="788"/>
      <c r="N124" s="789"/>
      <c r="P124" s="790"/>
    </row>
    <row r="125" spans="1:16">
      <c r="A125" s="785"/>
      <c r="B125" s="786"/>
      <c r="E125" s="785"/>
      <c r="M125" s="788"/>
      <c r="N125" s="789"/>
      <c r="P125" s="790"/>
    </row>
    <row r="126" spans="1:16">
      <c r="A126" s="785"/>
      <c r="B126" s="786"/>
      <c r="E126" s="785"/>
      <c r="M126" s="788"/>
      <c r="N126" s="789"/>
      <c r="P126" s="790"/>
    </row>
    <row r="127" spans="1:16">
      <c r="A127" s="785"/>
      <c r="B127" s="786"/>
      <c r="E127" s="785"/>
      <c r="M127" s="788"/>
      <c r="N127" s="789"/>
      <c r="P127" s="790"/>
    </row>
    <row r="128" spans="1:16">
      <c r="A128" s="785"/>
      <c r="B128" s="786"/>
      <c r="E128" s="785"/>
      <c r="M128" s="788"/>
      <c r="N128" s="789"/>
      <c r="P128" s="790"/>
    </row>
    <row r="129" spans="1:16">
      <c r="A129" s="785"/>
      <c r="B129" s="786"/>
      <c r="E129" s="785"/>
      <c r="M129" s="788"/>
      <c r="N129" s="789"/>
      <c r="P129" s="790"/>
    </row>
    <row r="130" spans="1:16">
      <c r="A130" s="785"/>
      <c r="B130" s="786"/>
      <c r="E130" s="785"/>
      <c r="M130" s="788"/>
      <c r="N130" s="789"/>
      <c r="P130" s="790"/>
    </row>
    <row r="131" spans="1:16">
      <c r="A131" s="785"/>
      <c r="B131" s="786"/>
      <c r="E131" s="785"/>
      <c r="M131" s="788"/>
      <c r="N131" s="789"/>
      <c r="P131" s="790"/>
    </row>
    <row r="132" spans="1:16">
      <c r="A132" s="785"/>
      <c r="B132" s="786"/>
      <c r="E132" s="785"/>
      <c r="M132" s="788"/>
      <c r="N132" s="789"/>
      <c r="P132" s="790"/>
    </row>
    <row r="133" spans="1:16">
      <c r="A133" s="785"/>
      <c r="B133" s="786"/>
      <c r="E133" s="785"/>
      <c r="M133" s="788"/>
      <c r="N133" s="789"/>
      <c r="P133" s="790"/>
    </row>
    <row r="134" spans="1:16">
      <c r="A134" s="785"/>
      <c r="B134" s="786"/>
      <c r="E134" s="785"/>
      <c r="M134" s="788"/>
      <c r="N134" s="789"/>
      <c r="P134" s="790"/>
    </row>
    <row r="135" spans="1:16">
      <c r="A135" s="785"/>
      <c r="B135" s="786"/>
      <c r="E135" s="785"/>
      <c r="M135" s="788"/>
      <c r="N135" s="789"/>
      <c r="P135" s="790"/>
    </row>
    <row r="136" spans="1:16">
      <c r="A136" s="785"/>
      <c r="B136" s="786"/>
      <c r="E136" s="785"/>
      <c r="M136" s="788"/>
      <c r="N136" s="789"/>
      <c r="P136" s="790"/>
    </row>
    <row r="137" spans="1:16">
      <c r="A137" s="785"/>
      <c r="B137" s="786"/>
      <c r="E137" s="785"/>
      <c r="M137" s="788"/>
      <c r="N137" s="789"/>
      <c r="P137" s="790"/>
    </row>
    <row r="138" spans="1:16">
      <c r="A138" s="785"/>
      <c r="B138" s="786"/>
      <c r="E138" s="785"/>
      <c r="M138" s="788"/>
      <c r="N138" s="789"/>
      <c r="P138" s="790"/>
    </row>
    <row r="139" spans="1:16">
      <c r="A139" s="785"/>
      <c r="B139" s="786"/>
      <c r="E139" s="785"/>
      <c r="M139" s="788"/>
      <c r="N139" s="789"/>
      <c r="P139" s="790"/>
    </row>
    <row r="140" spans="1:16">
      <c r="A140" s="785"/>
      <c r="B140" s="786"/>
      <c r="E140" s="785"/>
      <c r="M140" s="788"/>
      <c r="N140" s="789"/>
      <c r="P140" s="790"/>
    </row>
    <row r="141" spans="1:16">
      <c r="A141" s="785"/>
      <c r="B141" s="786"/>
      <c r="E141" s="785"/>
      <c r="M141" s="788"/>
      <c r="N141" s="789"/>
      <c r="P141" s="790"/>
    </row>
    <row r="142" spans="1:16">
      <c r="A142" s="785"/>
      <c r="B142" s="786"/>
      <c r="E142" s="785"/>
      <c r="M142" s="788"/>
      <c r="N142" s="789"/>
      <c r="P142" s="790"/>
    </row>
    <row r="143" spans="1:16">
      <c r="A143" s="785"/>
      <c r="B143" s="786"/>
      <c r="E143" s="785"/>
      <c r="M143" s="788"/>
      <c r="N143" s="789"/>
      <c r="P143" s="790"/>
    </row>
    <row r="144" spans="1:16">
      <c r="A144" s="785"/>
      <c r="B144" s="786"/>
      <c r="E144" s="785"/>
      <c r="M144" s="788"/>
      <c r="N144" s="789"/>
      <c r="P144" s="790"/>
    </row>
    <row r="145" spans="1:16">
      <c r="A145" s="785"/>
      <c r="B145" s="786"/>
      <c r="E145" s="785"/>
      <c r="M145" s="788"/>
      <c r="N145" s="789"/>
      <c r="P145" s="790"/>
    </row>
    <row r="146" spans="1:16">
      <c r="A146" s="785"/>
      <c r="B146" s="786"/>
      <c r="E146" s="785"/>
      <c r="M146" s="788"/>
      <c r="N146" s="789"/>
      <c r="P146" s="790"/>
    </row>
    <row r="147" spans="1:16">
      <c r="A147" s="785"/>
      <c r="B147" s="786"/>
      <c r="E147" s="785"/>
      <c r="M147" s="788"/>
      <c r="N147" s="789"/>
      <c r="P147" s="790"/>
    </row>
    <row r="148" spans="1:16">
      <c r="A148" s="785"/>
      <c r="B148" s="786"/>
      <c r="E148" s="785"/>
      <c r="M148" s="788"/>
      <c r="N148" s="789"/>
      <c r="P148" s="790"/>
    </row>
    <row r="149" spans="1:16">
      <c r="A149" s="785"/>
      <c r="B149" s="786"/>
      <c r="E149" s="785"/>
      <c r="M149" s="788"/>
      <c r="N149" s="789"/>
      <c r="P149" s="790"/>
    </row>
    <row r="150" spans="1:16">
      <c r="A150" s="785"/>
      <c r="B150" s="786"/>
      <c r="E150" s="785"/>
      <c r="M150" s="788"/>
      <c r="N150" s="789"/>
      <c r="P150" s="790"/>
    </row>
    <row r="151" spans="1:16">
      <c r="A151" s="785"/>
      <c r="B151" s="786"/>
      <c r="E151" s="785"/>
      <c r="M151" s="788"/>
      <c r="N151" s="789"/>
      <c r="P151" s="790"/>
    </row>
    <row r="152" spans="1:16">
      <c r="A152" s="785"/>
      <c r="B152" s="786"/>
      <c r="E152" s="785"/>
      <c r="M152" s="788"/>
      <c r="N152" s="789"/>
      <c r="P152" s="790"/>
    </row>
    <row r="153" spans="1:16">
      <c r="A153" s="785"/>
      <c r="B153" s="786"/>
      <c r="E153" s="785"/>
      <c r="M153" s="788"/>
      <c r="N153" s="789"/>
      <c r="P153" s="790"/>
    </row>
    <row r="154" spans="1:16">
      <c r="A154" s="785"/>
      <c r="B154" s="786"/>
      <c r="E154" s="785"/>
      <c r="M154" s="788"/>
      <c r="N154" s="789"/>
      <c r="P154" s="790"/>
    </row>
    <row r="155" spans="1:16">
      <c r="A155" s="785"/>
      <c r="B155" s="786"/>
      <c r="E155" s="785"/>
      <c r="M155" s="788"/>
      <c r="N155" s="789"/>
      <c r="P155" s="790"/>
    </row>
    <row r="156" spans="1:16">
      <c r="A156" s="785"/>
      <c r="B156" s="786"/>
      <c r="E156" s="785"/>
      <c r="M156" s="788"/>
      <c r="N156" s="789"/>
      <c r="P156" s="790"/>
    </row>
    <row r="157" spans="1:16">
      <c r="A157" s="785"/>
      <c r="B157" s="786"/>
      <c r="E157" s="785"/>
      <c r="M157" s="788"/>
      <c r="N157" s="789"/>
      <c r="P157" s="790"/>
    </row>
  </sheetData>
  <mergeCells count="8">
    <mergeCell ref="Q1:AO1"/>
    <mergeCell ref="Q93:S93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260098" r:id="rId4" name="更新表格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260098" r:id="rId4" name="更新表格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O104"/>
  <sheetViews>
    <sheetView showZeros="0" view="pageBreakPreview" zoomScale="70" zoomScaleNormal="100" zoomScaleSheetLayoutView="70" workbookViewId="0">
      <pane ySplit="4" topLeftCell="A5" activePane="bottomLeft" state="frozen"/>
      <selection activeCell="V16" sqref="V16"/>
      <selection pane="bottomLeft" activeCell="M7" sqref="M7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9.625" style="698" bestFit="1" customWidth="1"/>
    <col min="261" max="261" width="9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9.625" style="698" bestFit="1" customWidth="1"/>
    <col min="517" max="517" width="9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9.625" style="698" bestFit="1" customWidth="1"/>
    <col min="773" max="773" width="9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9.625" style="698" bestFit="1" customWidth="1"/>
    <col min="1029" max="1029" width="9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9.625" style="698" bestFit="1" customWidth="1"/>
    <col min="1285" max="1285" width="9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9.625" style="698" bestFit="1" customWidth="1"/>
    <col min="1541" max="1541" width="9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9.625" style="698" bestFit="1" customWidth="1"/>
    <col min="1797" max="1797" width="9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9.625" style="698" bestFit="1" customWidth="1"/>
    <col min="2053" max="2053" width="9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9.625" style="698" bestFit="1" customWidth="1"/>
    <col min="2309" max="2309" width="9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9.625" style="698" bestFit="1" customWidth="1"/>
    <col min="2565" max="2565" width="9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9.625" style="698" bestFit="1" customWidth="1"/>
    <col min="2821" max="2821" width="9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9.625" style="698" bestFit="1" customWidth="1"/>
    <col min="3077" max="3077" width="9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9.625" style="698" bestFit="1" customWidth="1"/>
    <col min="3333" max="3333" width="9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9.625" style="698" bestFit="1" customWidth="1"/>
    <col min="3589" max="3589" width="9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9.625" style="698" bestFit="1" customWidth="1"/>
    <col min="3845" max="3845" width="9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9.625" style="698" bestFit="1" customWidth="1"/>
    <col min="4101" max="4101" width="9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9.625" style="698" bestFit="1" customWidth="1"/>
    <col min="4357" max="4357" width="9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9.625" style="698" bestFit="1" customWidth="1"/>
    <col min="4613" max="4613" width="9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9.625" style="698" bestFit="1" customWidth="1"/>
    <col min="4869" max="4869" width="9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9.625" style="698" bestFit="1" customWidth="1"/>
    <col min="5125" max="5125" width="9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9.625" style="698" bestFit="1" customWidth="1"/>
    <col min="5381" max="5381" width="9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9.625" style="698" bestFit="1" customWidth="1"/>
    <col min="5637" max="5637" width="9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9.625" style="698" bestFit="1" customWidth="1"/>
    <col min="5893" max="5893" width="9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9.625" style="698" bestFit="1" customWidth="1"/>
    <col min="6149" max="6149" width="9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9.625" style="698" bestFit="1" customWidth="1"/>
    <col min="6405" max="6405" width="9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9.625" style="698" bestFit="1" customWidth="1"/>
    <col min="6661" max="6661" width="9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9.625" style="698" bestFit="1" customWidth="1"/>
    <col min="6917" max="6917" width="9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9.625" style="698" bestFit="1" customWidth="1"/>
    <col min="7173" max="7173" width="9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9.625" style="698" bestFit="1" customWidth="1"/>
    <col min="7429" max="7429" width="9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9.625" style="698" bestFit="1" customWidth="1"/>
    <col min="7685" max="7685" width="9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9.625" style="698" bestFit="1" customWidth="1"/>
    <col min="7941" max="7941" width="9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9.625" style="698" bestFit="1" customWidth="1"/>
    <col min="8197" max="8197" width="9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9.625" style="698" bestFit="1" customWidth="1"/>
    <col min="8453" max="8453" width="9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9.625" style="698" bestFit="1" customWidth="1"/>
    <col min="8709" max="8709" width="9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9.625" style="698" bestFit="1" customWidth="1"/>
    <col min="8965" max="8965" width="9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9.625" style="698" bestFit="1" customWidth="1"/>
    <col min="9221" max="9221" width="9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9.625" style="698" bestFit="1" customWidth="1"/>
    <col min="9477" max="9477" width="9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9.625" style="698" bestFit="1" customWidth="1"/>
    <col min="9733" max="9733" width="9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9.625" style="698" bestFit="1" customWidth="1"/>
    <col min="9989" max="9989" width="9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9.625" style="698" bestFit="1" customWidth="1"/>
    <col min="10245" max="10245" width="9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9.625" style="698" bestFit="1" customWidth="1"/>
    <col min="10501" max="10501" width="9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9.625" style="698" bestFit="1" customWidth="1"/>
    <col min="10757" max="10757" width="9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9.625" style="698" bestFit="1" customWidth="1"/>
    <col min="11013" max="11013" width="9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9.625" style="698" bestFit="1" customWidth="1"/>
    <col min="11269" max="11269" width="9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9.625" style="698" bestFit="1" customWidth="1"/>
    <col min="11525" max="11525" width="9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9.625" style="698" bestFit="1" customWidth="1"/>
    <col min="11781" max="11781" width="9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9.625" style="698" bestFit="1" customWidth="1"/>
    <col min="12037" max="12037" width="9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9.625" style="698" bestFit="1" customWidth="1"/>
    <col min="12293" max="12293" width="9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9.625" style="698" bestFit="1" customWidth="1"/>
    <col min="12549" max="12549" width="9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9.625" style="698" bestFit="1" customWidth="1"/>
    <col min="12805" max="12805" width="9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9.625" style="698" bestFit="1" customWidth="1"/>
    <col min="13061" max="13061" width="9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9.625" style="698" bestFit="1" customWidth="1"/>
    <col min="13317" max="13317" width="9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9.625" style="698" bestFit="1" customWidth="1"/>
    <col min="13573" max="13573" width="9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9.625" style="698" bestFit="1" customWidth="1"/>
    <col min="13829" max="13829" width="9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9.625" style="698" bestFit="1" customWidth="1"/>
    <col min="14085" max="14085" width="9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9.625" style="698" bestFit="1" customWidth="1"/>
    <col min="14341" max="14341" width="9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9.625" style="698" bestFit="1" customWidth="1"/>
    <col min="14597" max="14597" width="9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9.625" style="698" bestFit="1" customWidth="1"/>
    <col min="14853" max="14853" width="9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9.625" style="698" bestFit="1" customWidth="1"/>
    <col min="15109" max="15109" width="9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9.625" style="698" bestFit="1" customWidth="1"/>
    <col min="15365" max="15365" width="9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9.625" style="698" bestFit="1" customWidth="1"/>
    <col min="15621" max="15621" width="9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9.625" style="698" bestFit="1" customWidth="1"/>
    <col min="15877" max="15877" width="9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9.625" style="698" bestFit="1" customWidth="1"/>
    <col min="16133" max="16133" width="9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5" t="s">
        <v>3496</v>
      </c>
      <c r="R1" s="1055"/>
      <c r="S1" s="1055"/>
      <c r="T1" s="1055"/>
      <c r="U1" s="1055"/>
      <c r="V1" s="1055"/>
      <c r="W1" s="1055"/>
      <c r="X1" s="1055"/>
      <c r="Y1" s="1055"/>
      <c r="Z1" s="1055"/>
      <c r="AA1" s="1055"/>
      <c r="AB1" s="1055"/>
      <c r="AC1" s="1055"/>
      <c r="AD1" s="1055"/>
      <c r="AE1" s="1055"/>
      <c r="AF1" s="1055"/>
      <c r="AG1" s="1055"/>
      <c r="AH1" s="1055"/>
      <c r="AI1" s="1055"/>
      <c r="AJ1" s="1055"/>
      <c r="AK1" s="1055"/>
      <c r="AL1" s="1055"/>
      <c r="AM1" s="1055"/>
      <c r="AN1" s="1055"/>
      <c r="AO1" s="1055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1" t="s">
        <v>3689</v>
      </c>
      <c r="R2" s="1061"/>
      <c r="S2" s="1061"/>
      <c r="T2" s="1061"/>
      <c r="U2" s="1061"/>
      <c r="V2" s="1061"/>
      <c r="W2" s="1061"/>
      <c r="X2" s="1061"/>
      <c r="Y2" s="1061"/>
      <c r="Z2" s="1061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2" t="s">
        <v>3498</v>
      </c>
      <c r="R3" s="1063"/>
      <c r="S3" s="1064"/>
      <c r="T3" s="1068" t="s">
        <v>3499</v>
      </c>
      <c r="U3" s="1068" t="s">
        <v>3500</v>
      </c>
      <c r="V3" s="1070" t="s">
        <v>3690</v>
      </c>
      <c r="W3" s="1071"/>
      <c r="X3" s="1072"/>
      <c r="Y3" s="1072"/>
      <c r="Z3" s="1072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3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5"/>
      <c r="R4" s="1066"/>
      <c r="S4" s="1067"/>
      <c r="T4" s="1069"/>
      <c r="U4" s="1069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3734</v>
      </c>
      <c r="M5" s="780" t="s">
        <v>3735</v>
      </c>
      <c r="N5" s="780" t="s">
        <v>3736</v>
      </c>
      <c r="O5" s="779" t="s">
        <v>3737</v>
      </c>
      <c r="P5" s="781" t="s">
        <v>3738</v>
      </c>
      <c r="Q5" s="799"/>
      <c r="R5" s="800"/>
      <c r="S5" s="801"/>
      <c r="T5" s="720" t="s">
        <v>3739</v>
      </c>
      <c r="U5" s="782"/>
      <c r="V5" s="782"/>
      <c r="W5" s="784"/>
      <c r="X5" s="802"/>
      <c r="Y5" s="802"/>
      <c r="Z5" s="802"/>
      <c r="AA5" s="802"/>
      <c r="AB5" s="802"/>
      <c r="AC5" s="802"/>
      <c r="AD5" s="802"/>
      <c r="AE5" s="802"/>
      <c r="AF5" s="802"/>
      <c r="AG5" s="802"/>
      <c r="AH5" s="802"/>
      <c r="AI5" s="802"/>
      <c r="AJ5" s="802"/>
      <c r="AK5" s="802"/>
      <c r="AL5" s="802"/>
      <c r="AM5" s="802"/>
      <c r="AN5" s="802"/>
      <c r="AO5" s="803"/>
    </row>
    <row r="6" spans="1:41" ht="20.100000000000001" customHeight="1">
      <c r="A6" s="785">
        <f t="shared" ref="A6:A65" si="0">B6*M6</f>
        <v>10</v>
      </c>
      <c r="B6" s="786">
        <f t="shared" ref="B6:B65" si="1">INT(E6/100)+1</f>
        <v>1</v>
      </c>
      <c r="C6" s="787">
        <v>21520</v>
      </c>
      <c r="D6" s="787">
        <v>21520</v>
      </c>
      <c r="E6" s="785">
        <f t="shared" ref="E6:E65" si="2">D6-C6</f>
        <v>0</v>
      </c>
      <c r="F6" s="787">
        <v>0</v>
      </c>
      <c r="G6" s="787"/>
      <c r="H6" s="787"/>
      <c r="I6" s="787"/>
      <c r="J6" s="787"/>
      <c r="K6" s="787"/>
      <c r="L6" s="787"/>
      <c r="M6" s="788">
        <v>10</v>
      </c>
      <c r="N6" s="789">
        <f t="shared" ref="N6:N65" si="3">(F6*(1+1.5*1.5)^0.5+I6*(1+1.75*1.75)^0.5+L6*(1+2*2)^0.5)</f>
        <v>0</v>
      </c>
      <c r="O6" s="787" t="s">
        <v>3731</v>
      </c>
      <c r="P6" s="790">
        <v>2</v>
      </c>
      <c r="Q6" s="735"/>
      <c r="R6" s="791"/>
      <c r="S6" s="737"/>
      <c r="T6" s="792"/>
      <c r="U6" s="793"/>
      <c r="V6" s="738"/>
      <c r="W6" s="738"/>
      <c r="X6" s="794"/>
      <c r="Y6" s="795"/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97.7521580956127</v>
      </c>
      <c r="B7" s="786">
        <f t="shared" si="1"/>
        <v>2</v>
      </c>
      <c r="C7" s="787">
        <v>21612</v>
      </c>
      <c r="D7" s="787">
        <v>21792.5</v>
      </c>
      <c r="E7" s="785">
        <f t="shared" si="2"/>
        <v>180.5</v>
      </c>
      <c r="F7" s="787">
        <v>2475.9262937726098</v>
      </c>
      <c r="G7" s="787">
        <v>137</v>
      </c>
      <c r="H7" s="787">
        <v>1.5</v>
      </c>
      <c r="I7" s="787">
        <v>1539.3622993383101</v>
      </c>
      <c r="J7" s="787"/>
      <c r="K7" s="787"/>
      <c r="L7" s="787"/>
      <c r="M7" s="788">
        <f t="shared" ref="M7:M65" si="4">IF(J7&gt;0,F7/E7*(1+1.5*1.5)^0.5+I7/G7*(1+1.75*1.75)^0.5+L7/J7*(1+2*2)^0.5,IF(G7&gt;0,F7/E7*(1+1.5*1.5)^0.5+I7/G7*(1+1.75*1.75)^0.5,F7/E7*(1+1.5*1.5)^0.5))+H7+K7</f>
        <v>48.87607904780635</v>
      </c>
      <c r="N7" s="789">
        <f t="shared" si="3"/>
        <v>7566.2235095530705</v>
      </c>
      <c r="O7" s="787" t="s">
        <v>3731</v>
      </c>
      <c r="P7" s="790">
        <v>2</v>
      </c>
      <c r="Q7" s="735">
        <f t="shared" ref="Q7:Q65" si="5">C7</f>
        <v>21612</v>
      </c>
      <c r="R7" s="791" t="s">
        <v>3712</v>
      </c>
      <c r="S7" s="737">
        <f t="shared" ref="S7:S65" si="6">D7</f>
        <v>21792.5</v>
      </c>
      <c r="T7" s="792"/>
      <c r="U7" s="793"/>
      <c r="V7" s="738" t="str">
        <f t="shared" ref="V7:V65" si="7">IF($O7="左",E7,IF($O7="右",""))</f>
        <v/>
      </c>
      <c r="W7" s="738">
        <f t="shared" ref="W7:W65" si="8">IF($O7="右",E7,IF($O7="左",""))</f>
        <v>180.5</v>
      </c>
      <c r="X7" s="794"/>
      <c r="Y7" s="795">
        <f t="shared" ref="Y7:Y65" si="9">IF(P7=1,0.156*E7+(0.225+0.25+0.225)*G7+(0.25+0.225+0.225)*J7+0.205*A7+0.0651*N7+(0.599*(E7-G7)+0.623*(G7-J7)+0.648*J7)*1.2,IF(P7=2,0.156*E7+(0.225+0.25+0.199)*G7+(0.25+0.225+0.199)*J7+0.209*A7+(0.06+0.0047)*N7+(0.599*(E7-G7)+0.623*(G7-J7)+0.648*J7)*1.2,""))</f>
        <v>764.14986211006669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73.337487259117509</v>
      </c>
      <c r="B8" s="786">
        <f t="shared" si="1"/>
        <v>2</v>
      </c>
      <c r="C8" s="787">
        <v>21871</v>
      </c>
      <c r="D8" s="787">
        <v>22030</v>
      </c>
      <c r="E8" s="785">
        <f t="shared" si="2"/>
        <v>159</v>
      </c>
      <c r="F8" s="787">
        <v>1838.85608264034</v>
      </c>
      <c r="G8" s="787">
        <v>62</v>
      </c>
      <c r="H8" s="787">
        <v>1.5</v>
      </c>
      <c r="I8" s="787">
        <v>440.47367215565703</v>
      </c>
      <c r="J8" s="787"/>
      <c r="K8" s="787"/>
      <c r="L8" s="787"/>
      <c r="M8" s="788">
        <f t="shared" si="4"/>
        <v>36.668743629558755</v>
      </c>
      <c r="N8" s="789">
        <f t="shared" si="3"/>
        <v>4202.848016143912</v>
      </c>
      <c r="O8" s="787" t="s">
        <v>3731</v>
      </c>
      <c r="P8" s="790">
        <v>2</v>
      </c>
      <c r="Q8" s="735">
        <f t="shared" si="5"/>
        <v>21871</v>
      </c>
      <c r="R8" s="791" t="s">
        <v>3712</v>
      </c>
      <c r="S8" s="737">
        <f t="shared" si="6"/>
        <v>22030</v>
      </c>
      <c r="T8" s="792"/>
      <c r="U8" s="793"/>
      <c r="V8" s="738" t="str">
        <f t="shared" si="7"/>
        <v/>
      </c>
      <c r="W8" s="738">
        <f t="shared" si="8"/>
        <v>159</v>
      </c>
      <c r="X8" s="794"/>
      <c r="Y8" s="795">
        <f t="shared" si="9"/>
        <v>469.9186014816666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11.166372356167438</v>
      </c>
      <c r="B9" s="786">
        <f t="shared" si="1"/>
        <v>1</v>
      </c>
      <c r="C9" s="787">
        <v>22190.5</v>
      </c>
      <c r="D9" s="787">
        <v>22229</v>
      </c>
      <c r="E9" s="785">
        <f t="shared" si="2"/>
        <v>38.5</v>
      </c>
      <c r="F9" s="787">
        <v>238.46857407796699</v>
      </c>
      <c r="G9" s="787"/>
      <c r="H9" s="787"/>
      <c r="I9" s="787"/>
      <c r="J9" s="787"/>
      <c r="K9" s="787"/>
      <c r="L9" s="787"/>
      <c r="M9" s="788">
        <f t="shared" si="4"/>
        <v>11.166372356167438</v>
      </c>
      <c r="N9" s="789">
        <f t="shared" si="3"/>
        <v>429.90533571244634</v>
      </c>
      <c r="O9" s="787" t="s">
        <v>3731</v>
      </c>
      <c r="P9" s="790">
        <v>2</v>
      </c>
      <c r="Q9" s="735">
        <f t="shared" si="5"/>
        <v>22190.5</v>
      </c>
      <c r="R9" s="791" t="s">
        <v>3712</v>
      </c>
      <c r="S9" s="737">
        <f t="shared" si="6"/>
        <v>22229</v>
      </c>
      <c r="T9" s="792"/>
      <c r="U9" s="793"/>
      <c r="V9" s="738" t="str">
        <f t="shared" si="7"/>
        <v/>
      </c>
      <c r="W9" s="738">
        <f t="shared" si="8"/>
        <v>38.5</v>
      </c>
      <c r="X9" s="794"/>
      <c r="Y9" s="795">
        <f t="shared" si="9"/>
        <v>63.828447043034274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103.12555421276252</v>
      </c>
      <c r="B10" s="786">
        <f t="shared" si="1"/>
        <v>2</v>
      </c>
      <c r="C10" s="787">
        <v>22420</v>
      </c>
      <c r="D10" s="787">
        <v>22545</v>
      </c>
      <c r="E10" s="785">
        <f t="shared" si="2"/>
        <v>125</v>
      </c>
      <c r="F10" s="787">
        <v>1698.4537620839101</v>
      </c>
      <c r="G10" s="787">
        <v>93.400390625</v>
      </c>
      <c r="H10" s="787">
        <v>1.5</v>
      </c>
      <c r="I10" s="787">
        <v>533.46524191394099</v>
      </c>
      <c r="J10" s="787">
        <v>93.400390625</v>
      </c>
      <c r="K10" s="787">
        <v>1.5</v>
      </c>
      <c r="L10" s="787">
        <v>524.43142772224905</v>
      </c>
      <c r="M10" s="788">
        <f t="shared" si="4"/>
        <v>51.562777106381262</v>
      </c>
      <c r="N10" s="789">
        <f t="shared" si="3"/>
        <v>5309.828956040501</v>
      </c>
      <c r="O10" s="787" t="s">
        <v>3731</v>
      </c>
      <c r="P10" s="790">
        <v>2</v>
      </c>
      <c r="Q10" s="735">
        <f t="shared" si="5"/>
        <v>22420</v>
      </c>
      <c r="R10" s="791" t="s">
        <v>3712</v>
      </c>
      <c r="S10" s="737">
        <f t="shared" si="6"/>
        <v>22545</v>
      </c>
      <c r="T10" s="792"/>
      <c r="U10" s="793"/>
      <c r="V10" s="738" t="str">
        <f t="shared" si="7"/>
        <v/>
      </c>
      <c r="W10" s="738">
        <f t="shared" si="8"/>
        <v>125</v>
      </c>
      <c r="X10" s="794"/>
      <c r="Y10" s="795">
        <f t="shared" si="9"/>
        <v>605.84484381753771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150.46304386790723</v>
      </c>
      <c r="B11" s="786">
        <f t="shared" si="1"/>
        <v>4</v>
      </c>
      <c r="C11" s="787">
        <v>22741</v>
      </c>
      <c r="D11" s="787">
        <v>23125</v>
      </c>
      <c r="E11" s="785">
        <f t="shared" si="2"/>
        <v>384</v>
      </c>
      <c r="F11" s="787">
        <v>5182.9149763602099</v>
      </c>
      <c r="G11" s="787">
        <v>223</v>
      </c>
      <c r="H11" s="787">
        <v>1.5</v>
      </c>
      <c r="I11" s="787">
        <v>1303.7015972428001</v>
      </c>
      <c r="J11" s="787"/>
      <c r="K11" s="787"/>
      <c r="L11" s="787"/>
      <c r="M11" s="788">
        <f t="shared" si="4"/>
        <v>37.615760966976808</v>
      </c>
      <c r="N11" s="789">
        <f t="shared" si="3"/>
        <v>11971.327427778473</v>
      </c>
      <c r="O11" s="787" t="s">
        <v>3731</v>
      </c>
      <c r="P11" s="790">
        <v>2</v>
      </c>
      <c r="Q11" s="735">
        <f t="shared" si="5"/>
        <v>22741</v>
      </c>
      <c r="R11" s="791" t="s">
        <v>3712</v>
      </c>
      <c r="S11" s="737">
        <f t="shared" si="6"/>
        <v>23125</v>
      </c>
      <c r="T11" s="792"/>
      <c r="U11" s="793"/>
      <c r="V11" s="738" t="str">
        <f t="shared" si="7"/>
        <v/>
      </c>
      <c r="W11" s="738">
        <f t="shared" si="8"/>
        <v>384</v>
      </c>
      <c r="X11" s="794"/>
      <c r="Y11" s="795">
        <f t="shared" si="9"/>
        <v>1298.6392607456596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129.2072376761592</v>
      </c>
      <c r="B12" s="786">
        <f t="shared" si="1"/>
        <v>3</v>
      </c>
      <c r="C12" s="787">
        <v>23165</v>
      </c>
      <c r="D12" s="787">
        <v>23390</v>
      </c>
      <c r="E12" s="785">
        <f t="shared" si="2"/>
        <v>225</v>
      </c>
      <c r="F12" s="787">
        <v>2638.3034872695198</v>
      </c>
      <c r="G12" s="787">
        <v>150</v>
      </c>
      <c r="H12" s="787">
        <v>1.5</v>
      </c>
      <c r="I12" s="787">
        <v>1520.4255738873101</v>
      </c>
      <c r="J12" s="787"/>
      <c r="K12" s="787"/>
      <c r="L12" s="787"/>
      <c r="M12" s="788">
        <f t="shared" si="4"/>
        <v>43.069079225386403</v>
      </c>
      <c r="N12" s="789">
        <f t="shared" si="3"/>
        <v>7820.7849677389122</v>
      </c>
      <c r="O12" s="787" t="s">
        <v>3731</v>
      </c>
      <c r="P12" s="790">
        <v>2</v>
      </c>
      <c r="Q12" s="735">
        <f t="shared" si="5"/>
        <v>23165</v>
      </c>
      <c r="R12" s="791" t="s">
        <v>3712</v>
      </c>
      <c r="S12" s="737">
        <f t="shared" si="6"/>
        <v>23390</v>
      </c>
      <c r="T12" s="792"/>
      <c r="U12" s="793"/>
      <c r="V12" s="738" t="str">
        <f t="shared" si="7"/>
        <v/>
      </c>
      <c r="W12" s="738">
        <f t="shared" si="8"/>
        <v>225</v>
      </c>
      <c r="X12" s="794"/>
      <c r="Y12" s="795">
        <f t="shared" si="9"/>
        <v>835.25910008702476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41.839773285387679</v>
      </c>
      <c r="B13" s="786">
        <f t="shared" si="1"/>
        <v>1</v>
      </c>
      <c r="C13" s="787">
        <v>23470</v>
      </c>
      <c r="D13" s="787">
        <v>23531.2998046875</v>
      </c>
      <c r="E13" s="785">
        <f t="shared" si="2"/>
        <v>61.2998046875</v>
      </c>
      <c r="F13" s="787">
        <v>682.57363762305499</v>
      </c>
      <c r="G13" s="787">
        <v>33</v>
      </c>
      <c r="H13" s="787">
        <v>1.5</v>
      </c>
      <c r="I13" s="787">
        <v>331.80447171106903</v>
      </c>
      <c r="J13" s="787"/>
      <c r="K13" s="787"/>
      <c r="L13" s="787"/>
      <c r="M13" s="788">
        <f t="shared" si="4"/>
        <v>41.839773285387679</v>
      </c>
      <c r="N13" s="789">
        <f t="shared" si="3"/>
        <v>1899.3004181081187</v>
      </c>
      <c r="O13" s="787" t="s">
        <v>3731</v>
      </c>
      <c r="P13" s="790">
        <v>2</v>
      </c>
      <c r="Q13" s="735">
        <f t="shared" si="5"/>
        <v>23470</v>
      </c>
      <c r="R13" s="791" t="s">
        <v>3712</v>
      </c>
      <c r="S13" s="737">
        <f t="shared" si="6"/>
        <v>23531.2998046875</v>
      </c>
      <c r="T13" s="792"/>
      <c r="U13" s="793"/>
      <c r="V13" s="738" t="str">
        <f t="shared" si="7"/>
        <v/>
      </c>
      <c r="W13" s="738">
        <f t="shared" si="8"/>
        <v>61.2998046875</v>
      </c>
      <c r="X13" s="794"/>
      <c r="Y13" s="795">
        <f t="shared" si="9"/>
        <v>208.44671880886628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0.48425001047906169</v>
      </c>
      <c r="B14" s="786">
        <f t="shared" si="1"/>
        <v>1</v>
      </c>
      <c r="C14" s="787">
        <v>23751</v>
      </c>
      <c r="D14" s="787">
        <v>23772</v>
      </c>
      <c r="E14" s="785">
        <f t="shared" si="2"/>
        <v>21</v>
      </c>
      <c r="F14" s="787">
        <v>5.6408850925309002</v>
      </c>
      <c r="G14" s="787"/>
      <c r="H14" s="787"/>
      <c r="I14" s="787"/>
      <c r="J14" s="787"/>
      <c r="K14" s="787"/>
      <c r="L14" s="787"/>
      <c r="M14" s="788">
        <f t="shared" si="4"/>
        <v>0.48425001047906169</v>
      </c>
      <c r="N14" s="789">
        <f t="shared" si="3"/>
        <v>10.169250220060295</v>
      </c>
      <c r="O14" s="787" t="s">
        <v>3731</v>
      </c>
      <c r="P14" s="790">
        <v>2</v>
      </c>
      <c r="Q14" s="735">
        <f t="shared" si="5"/>
        <v>23751</v>
      </c>
      <c r="R14" s="791" t="s">
        <v>3712</v>
      </c>
      <c r="S14" s="737">
        <f t="shared" si="6"/>
        <v>23772</v>
      </c>
      <c r="T14" s="792"/>
      <c r="U14" s="793"/>
      <c r="V14" s="738" t="str">
        <f t="shared" si="7"/>
        <v/>
      </c>
      <c r="W14" s="738">
        <f t="shared" si="8"/>
        <v>21</v>
      </c>
      <c r="X14" s="794"/>
      <c r="Y14" s="795">
        <f t="shared" si="9"/>
        <v>19.129958741428023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6.8099169756620759</v>
      </c>
      <c r="B15" s="786">
        <f t="shared" si="1"/>
        <v>1</v>
      </c>
      <c r="C15" s="787">
        <v>24191</v>
      </c>
      <c r="D15" s="787">
        <v>24251.5</v>
      </c>
      <c r="E15" s="785">
        <f t="shared" si="2"/>
        <v>60.5</v>
      </c>
      <c r="F15" s="787">
        <v>228.536468101975</v>
      </c>
      <c r="G15" s="787"/>
      <c r="H15" s="787"/>
      <c r="I15" s="787"/>
      <c r="J15" s="787"/>
      <c r="K15" s="787"/>
      <c r="L15" s="787"/>
      <c r="M15" s="788">
        <f t="shared" si="4"/>
        <v>6.8099169756620759</v>
      </c>
      <c r="N15" s="789">
        <f t="shared" si="3"/>
        <v>411.99997702755564</v>
      </c>
      <c r="O15" s="787" t="s">
        <v>3731</v>
      </c>
      <c r="P15" s="790">
        <v>2</v>
      </c>
      <c r="Q15" s="735">
        <f t="shared" si="5"/>
        <v>24191</v>
      </c>
      <c r="R15" s="791" t="s">
        <v>3712</v>
      </c>
      <c r="S15" s="737">
        <f t="shared" si="6"/>
        <v>24251.5</v>
      </c>
      <c r="T15" s="792"/>
      <c r="U15" s="793"/>
      <c r="V15" s="738" t="str">
        <f t="shared" si="7"/>
        <v/>
      </c>
      <c r="W15" s="738">
        <f t="shared" si="8"/>
        <v>60.5</v>
      </c>
      <c r="X15" s="794"/>
      <c r="Y15" s="795">
        <f t="shared" si="9"/>
        <v>81.00507116159622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2.0767838523226452</v>
      </c>
      <c r="B16" s="786">
        <f t="shared" si="1"/>
        <v>1</v>
      </c>
      <c r="C16" s="787">
        <v>25871.5</v>
      </c>
      <c r="D16" s="787">
        <v>25910</v>
      </c>
      <c r="E16" s="785">
        <f t="shared" si="2"/>
        <v>38.5</v>
      </c>
      <c r="F16" s="787">
        <v>44.351707800429203</v>
      </c>
      <c r="G16" s="787"/>
      <c r="H16" s="787"/>
      <c r="I16" s="787"/>
      <c r="J16" s="787"/>
      <c r="K16" s="787"/>
      <c r="L16" s="787"/>
      <c r="M16" s="788">
        <f t="shared" si="4"/>
        <v>2.0767838523226452</v>
      </c>
      <c r="N16" s="789">
        <f t="shared" si="3"/>
        <v>79.956178314421834</v>
      </c>
      <c r="O16" s="787" t="s">
        <v>3731</v>
      </c>
      <c r="P16" s="790">
        <v>2</v>
      </c>
      <c r="Q16" s="735">
        <f t="shared" si="5"/>
        <v>25871.5</v>
      </c>
      <c r="R16" s="791" t="s">
        <v>3712</v>
      </c>
      <c r="S16" s="737">
        <f t="shared" si="6"/>
        <v>25910</v>
      </c>
      <c r="T16" s="792"/>
      <c r="U16" s="793"/>
      <c r="V16" s="738" t="str">
        <f t="shared" si="7"/>
        <v/>
      </c>
      <c r="W16" s="738">
        <f t="shared" si="8"/>
        <v>38.5</v>
      </c>
      <c r="X16" s="794"/>
      <c r="Y16" s="795">
        <f t="shared" si="9"/>
        <v>39.287012562078523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31.2896811807272</v>
      </c>
      <c r="B17" s="786">
        <f t="shared" si="1"/>
        <v>2</v>
      </c>
      <c r="C17" s="787">
        <v>25930</v>
      </c>
      <c r="D17" s="787">
        <v>26107</v>
      </c>
      <c r="E17" s="785">
        <f t="shared" si="2"/>
        <v>177</v>
      </c>
      <c r="F17" s="787">
        <v>1536.0407177335201</v>
      </c>
      <c r="G17" s="787"/>
      <c r="H17" s="787"/>
      <c r="I17" s="787"/>
      <c r="J17" s="787"/>
      <c r="K17" s="787"/>
      <c r="L17" s="787"/>
      <c r="M17" s="788">
        <f t="shared" si="4"/>
        <v>15.6448405903636</v>
      </c>
      <c r="N17" s="789">
        <f t="shared" si="3"/>
        <v>2769.1367844943575</v>
      </c>
      <c r="O17" s="787" t="s">
        <v>3731</v>
      </c>
      <c r="P17" s="790">
        <v>2</v>
      </c>
      <c r="Q17" s="735">
        <f t="shared" si="5"/>
        <v>25930</v>
      </c>
      <c r="R17" s="791" t="s">
        <v>3712</v>
      </c>
      <c r="S17" s="737">
        <f t="shared" si="6"/>
        <v>26107</v>
      </c>
      <c r="T17" s="792"/>
      <c r="U17" s="793"/>
      <c r="V17" s="738" t="str">
        <f t="shared" si="7"/>
        <v/>
      </c>
      <c r="W17" s="738">
        <f t="shared" si="8"/>
        <v>177</v>
      </c>
      <c r="X17" s="794"/>
      <c r="Y17" s="795">
        <f t="shared" si="9"/>
        <v>340.54229332355692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148.28199067017141</v>
      </c>
      <c r="B18" s="786">
        <f t="shared" si="1"/>
        <v>3</v>
      </c>
      <c r="C18" s="787">
        <v>26229</v>
      </c>
      <c r="D18" s="787">
        <v>26445</v>
      </c>
      <c r="E18" s="785">
        <f t="shared" si="2"/>
        <v>216</v>
      </c>
      <c r="F18" s="787">
        <v>3021.9915301535102</v>
      </c>
      <c r="G18" s="787">
        <v>188</v>
      </c>
      <c r="H18" s="787">
        <v>1.5</v>
      </c>
      <c r="I18" s="787">
        <v>2117.8107630084401</v>
      </c>
      <c r="J18" s="787"/>
      <c r="K18" s="787"/>
      <c r="L18" s="787"/>
      <c r="M18" s="788">
        <f t="shared" si="4"/>
        <v>49.42733022339047</v>
      </c>
      <c r="N18" s="789">
        <f t="shared" si="3"/>
        <v>9716.5567663668953</v>
      </c>
      <c r="O18" s="787" t="s">
        <v>3731</v>
      </c>
      <c r="P18" s="790">
        <v>2</v>
      </c>
      <c r="Q18" s="735">
        <f t="shared" si="5"/>
        <v>26229</v>
      </c>
      <c r="R18" s="791" t="s">
        <v>3712</v>
      </c>
      <c r="S18" s="737">
        <f t="shared" si="6"/>
        <v>26445</v>
      </c>
      <c r="T18" s="792"/>
      <c r="U18" s="793"/>
      <c r="V18" s="738" t="str">
        <f t="shared" si="7"/>
        <v/>
      </c>
      <c r="W18" s="738">
        <f t="shared" si="8"/>
        <v>216</v>
      </c>
      <c r="X18" s="794"/>
      <c r="Y18" s="795">
        <f t="shared" si="9"/>
        <v>980.73535883400393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1.3605582003076571</v>
      </c>
      <c r="B19" s="786">
        <f t="shared" si="1"/>
        <v>1</v>
      </c>
      <c r="C19" s="787">
        <v>28450</v>
      </c>
      <c r="D19" s="787">
        <v>28488.7998046875</v>
      </c>
      <c r="E19" s="785">
        <f t="shared" si="2"/>
        <v>38.7998046875</v>
      </c>
      <c r="F19" s="787">
        <v>29.282286343921299</v>
      </c>
      <c r="G19" s="787"/>
      <c r="H19" s="787"/>
      <c r="I19" s="787"/>
      <c r="J19" s="787"/>
      <c r="K19" s="787"/>
      <c r="L19" s="787"/>
      <c r="M19" s="788">
        <f t="shared" si="4"/>
        <v>1.3605582003076571</v>
      </c>
      <c r="N19" s="789">
        <f t="shared" si="3"/>
        <v>52.789392437913598</v>
      </c>
      <c r="O19" s="787" t="s">
        <v>3731</v>
      </c>
      <c r="P19" s="790">
        <v>2</v>
      </c>
      <c r="Q19" s="735">
        <f t="shared" si="5"/>
        <v>28450</v>
      </c>
      <c r="R19" s="791" t="s">
        <v>3712</v>
      </c>
      <c r="S19" s="737">
        <f t="shared" si="6"/>
        <v>28488.7998046875</v>
      </c>
      <c r="T19" s="792"/>
      <c r="U19" s="793"/>
      <c r="V19" s="738" t="str">
        <f t="shared" si="7"/>
        <v/>
      </c>
      <c r="W19" s="738">
        <f t="shared" si="8"/>
        <v>38.7998046875</v>
      </c>
      <c r="X19" s="794"/>
      <c r="Y19" s="795">
        <f t="shared" si="9"/>
        <v>37.641899495222304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14.14833945974334</v>
      </c>
      <c r="B20" s="786">
        <f t="shared" si="1"/>
        <v>1</v>
      </c>
      <c r="C20" s="787">
        <v>28529.650390625</v>
      </c>
      <c r="D20" s="787">
        <v>28600</v>
      </c>
      <c r="E20" s="785">
        <f t="shared" si="2"/>
        <v>70.349609375</v>
      </c>
      <c r="F20" s="787">
        <v>713.07686719228604</v>
      </c>
      <c r="G20" s="787">
        <v>20</v>
      </c>
      <c r="H20" s="787">
        <v>1.5</v>
      </c>
      <c r="I20" s="787">
        <v>-55.814969188842603</v>
      </c>
      <c r="J20" s="787"/>
      <c r="K20" s="787"/>
      <c r="L20" s="787"/>
      <c r="M20" s="788">
        <f t="shared" si="4"/>
        <v>14.14833945974334</v>
      </c>
      <c r="N20" s="789">
        <f t="shared" si="3"/>
        <v>1173.0189370510584</v>
      </c>
      <c r="O20" s="787" t="s">
        <v>3731</v>
      </c>
      <c r="P20" s="790">
        <v>2</v>
      </c>
      <c r="Q20" s="735">
        <f t="shared" si="5"/>
        <v>28529.650390625</v>
      </c>
      <c r="R20" s="791" t="s">
        <v>3712</v>
      </c>
      <c r="S20" s="737">
        <f t="shared" si="6"/>
        <v>28600</v>
      </c>
      <c r="T20" s="792"/>
      <c r="U20" s="793"/>
      <c r="V20" s="738" t="str">
        <f t="shared" si="7"/>
        <v/>
      </c>
      <c r="W20" s="738">
        <f t="shared" si="8"/>
        <v>70.349609375</v>
      </c>
      <c r="X20" s="794"/>
      <c r="Y20" s="795">
        <f t="shared" si="9"/>
        <v>154.44916645553982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155.53321378676057</v>
      </c>
      <c r="B21" s="786">
        <f t="shared" si="1"/>
        <v>4</v>
      </c>
      <c r="C21" s="787">
        <v>28620</v>
      </c>
      <c r="D21" s="787">
        <v>29012.650390625</v>
      </c>
      <c r="E21" s="785">
        <f t="shared" si="2"/>
        <v>392.650390625</v>
      </c>
      <c r="F21" s="787">
        <v>4602.5888714782604</v>
      </c>
      <c r="G21" s="787">
        <v>175</v>
      </c>
      <c r="H21" s="787">
        <v>1.5</v>
      </c>
      <c r="I21" s="787">
        <v>1411.0199890086701</v>
      </c>
      <c r="J21" s="787"/>
      <c r="K21" s="787"/>
      <c r="L21" s="787"/>
      <c r="M21" s="788">
        <f t="shared" si="4"/>
        <v>38.883303446690142</v>
      </c>
      <c r="N21" s="789">
        <f t="shared" si="3"/>
        <v>11141.436797844723</v>
      </c>
      <c r="O21" s="787" t="s">
        <v>3731</v>
      </c>
      <c r="P21" s="790">
        <v>2</v>
      </c>
      <c r="Q21" s="735">
        <f t="shared" si="5"/>
        <v>28620</v>
      </c>
      <c r="R21" s="791" t="s">
        <v>3712</v>
      </c>
      <c r="S21" s="737">
        <f t="shared" si="6"/>
        <v>29012.650390625</v>
      </c>
      <c r="T21" s="792"/>
      <c r="U21" s="793"/>
      <c r="V21" s="738" t="str">
        <f t="shared" si="7"/>
        <v/>
      </c>
      <c r="W21" s="738">
        <f t="shared" si="8"/>
        <v>392.650390625</v>
      </c>
      <c r="X21" s="794"/>
      <c r="Y21" s="795">
        <f t="shared" si="9"/>
        <v>1219.8379642207365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5.446800263688055</v>
      </c>
      <c r="B22" s="786">
        <f t="shared" si="1"/>
        <v>1</v>
      </c>
      <c r="C22" s="787">
        <v>29729.75</v>
      </c>
      <c r="D22" s="787">
        <v>29753</v>
      </c>
      <c r="E22" s="785">
        <f t="shared" si="2"/>
        <v>23.25</v>
      </c>
      <c r="F22" s="787">
        <v>70.246182320316905</v>
      </c>
      <c r="G22" s="787"/>
      <c r="H22" s="787"/>
      <c r="I22" s="787"/>
      <c r="J22" s="787"/>
      <c r="K22" s="787"/>
      <c r="L22" s="787"/>
      <c r="M22" s="788">
        <f t="shared" si="4"/>
        <v>5.446800263688055</v>
      </c>
      <c r="N22" s="789">
        <f t="shared" si="3"/>
        <v>126.63810613074727</v>
      </c>
      <c r="O22" s="787" t="s">
        <v>3731</v>
      </c>
      <c r="P22" s="790">
        <v>2</v>
      </c>
      <c r="Q22" s="735">
        <f t="shared" si="5"/>
        <v>29729.75</v>
      </c>
      <c r="R22" s="791" t="s">
        <v>3712</v>
      </c>
      <c r="S22" s="737">
        <f t="shared" si="6"/>
        <v>29753</v>
      </c>
      <c r="T22" s="792"/>
      <c r="U22" s="793"/>
      <c r="V22" s="738" t="str">
        <f t="shared" si="7"/>
        <v/>
      </c>
      <c r="W22" s="738">
        <f t="shared" si="8"/>
        <v>23.25</v>
      </c>
      <c r="X22" s="794"/>
      <c r="Y22" s="795">
        <f t="shared" si="9"/>
        <v>29.670966721770149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1.3605582003076571</v>
      </c>
      <c r="B23" s="786">
        <f t="shared" si="1"/>
        <v>1</v>
      </c>
      <c r="C23" s="787">
        <v>28450</v>
      </c>
      <c r="D23" s="787">
        <v>28488.7998046875</v>
      </c>
      <c r="E23" s="785">
        <f t="shared" si="2"/>
        <v>38.7998046875</v>
      </c>
      <c r="F23" s="787">
        <v>29.282286343921299</v>
      </c>
      <c r="G23" s="787"/>
      <c r="H23" s="787"/>
      <c r="I23" s="787"/>
      <c r="J23" s="787"/>
      <c r="K23" s="787"/>
      <c r="L23" s="787"/>
      <c r="M23" s="788">
        <f t="shared" si="4"/>
        <v>1.3605582003076571</v>
      </c>
      <c r="N23" s="789">
        <f t="shared" si="3"/>
        <v>52.789392437913598</v>
      </c>
      <c r="O23" s="787" t="s">
        <v>3731</v>
      </c>
      <c r="P23" s="790">
        <v>2</v>
      </c>
      <c r="Q23" s="735">
        <f t="shared" si="5"/>
        <v>28450</v>
      </c>
      <c r="R23" s="791" t="s">
        <v>3712</v>
      </c>
      <c r="S23" s="737">
        <f t="shared" si="6"/>
        <v>28488.7998046875</v>
      </c>
      <c r="T23" s="792"/>
      <c r="U23" s="793"/>
      <c r="V23" s="738" t="str">
        <f t="shared" si="7"/>
        <v/>
      </c>
      <c r="W23" s="738">
        <f t="shared" si="8"/>
        <v>38.7998046875</v>
      </c>
      <c r="X23" s="794"/>
      <c r="Y23" s="795">
        <f t="shared" si="9"/>
        <v>37.641899495222304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14.14833945974334</v>
      </c>
      <c r="B24" s="786">
        <f t="shared" si="1"/>
        <v>1</v>
      </c>
      <c r="C24" s="787">
        <v>28529.650390625</v>
      </c>
      <c r="D24" s="787">
        <v>28600</v>
      </c>
      <c r="E24" s="785">
        <f t="shared" si="2"/>
        <v>70.349609375</v>
      </c>
      <c r="F24" s="787">
        <v>713.07686719228604</v>
      </c>
      <c r="G24" s="787">
        <v>20</v>
      </c>
      <c r="H24" s="787">
        <v>1.5</v>
      </c>
      <c r="I24" s="787">
        <v>-55.814969188842603</v>
      </c>
      <c r="J24" s="787"/>
      <c r="K24" s="787"/>
      <c r="L24" s="787"/>
      <c r="M24" s="788">
        <f t="shared" si="4"/>
        <v>14.14833945974334</v>
      </c>
      <c r="N24" s="789">
        <f t="shared" si="3"/>
        <v>1173.0189370510584</v>
      </c>
      <c r="O24" s="787" t="s">
        <v>3731</v>
      </c>
      <c r="P24" s="790">
        <v>2</v>
      </c>
      <c r="Q24" s="735">
        <f t="shared" si="5"/>
        <v>28529.650390625</v>
      </c>
      <c r="R24" s="791" t="s">
        <v>3712</v>
      </c>
      <c r="S24" s="737">
        <f t="shared" si="6"/>
        <v>28600</v>
      </c>
      <c r="T24" s="792"/>
      <c r="U24" s="793"/>
      <c r="V24" s="738" t="str">
        <f t="shared" si="7"/>
        <v/>
      </c>
      <c r="W24" s="738">
        <f t="shared" si="8"/>
        <v>70.349609375</v>
      </c>
      <c r="X24" s="794"/>
      <c r="Y24" s="795">
        <f t="shared" si="9"/>
        <v>154.44916645553982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155.53321378676057</v>
      </c>
      <c r="B25" s="786">
        <f t="shared" si="1"/>
        <v>4</v>
      </c>
      <c r="C25" s="787">
        <v>28620</v>
      </c>
      <c r="D25" s="787">
        <v>29012.650390625</v>
      </c>
      <c r="E25" s="785">
        <f t="shared" si="2"/>
        <v>392.650390625</v>
      </c>
      <c r="F25" s="787">
        <v>4602.5888714782604</v>
      </c>
      <c r="G25" s="787">
        <v>175</v>
      </c>
      <c r="H25" s="787">
        <v>1.5</v>
      </c>
      <c r="I25" s="787">
        <v>1411.0199890086701</v>
      </c>
      <c r="J25" s="787"/>
      <c r="K25" s="787"/>
      <c r="L25" s="787"/>
      <c r="M25" s="788">
        <f t="shared" si="4"/>
        <v>38.883303446690142</v>
      </c>
      <c r="N25" s="789">
        <f t="shared" si="3"/>
        <v>11141.436797844723</v>
      </c>
      <c r="O25" s="787" t="s">
        <v>3731</v>
      </c>
      <c r="P25" s="790">
        <v>2</v>
      </c>
      <c r="Q25" s="735">
        <f t="shared" si="5"/>
        <v>28620</v>
      </c>
      <c r="R25" s="791" t="s">
        <v>3712</v>
      </c>
      <c r="S25" s="737">
        <f t="shared" si="6"/>
        <v>29012.650390625</v>
      </c>
      <c r="T25" s="792"/>
      <c r="U25" s="793"/>
      <c r="V25" s="738" t="str">
        <f t="shared" si="7"/>
        <v/>
      </c>
      <c r="W25" s="738">
        <f t="shared" si="8"/>
        <v>392.650390625</v>
      </c>
      <c r="X25" s="794"/>
      <c r="Y25" s="795">
        <f t="shared" si="9"/>
        <v>1219.8379642207365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5.446800263688055</v>
      </c>
      <c r="B26" s="786">
        <f t="shared" si="1"/>
        <v>1</v>
      </c>
      <c r="C26" s="787">
        <v>29729.75</v>
      </c>
      <c r="D26" s="787">
        <v>29753</v>
      </c>
      <c r="E26" s="785">
        <f t="shared" si="2"/>
        <v>23.25</v>
      </c>
      <c r="F26" s="787">
        <v>70.246182320316905</v>
      </c>
      <c r="G26" s="787"/>
      <c r="H26" s="787"/>
      <c r="I26" s="787"/>
      <c r="J26" s="787"/>
      <c r="K26" s="787"/>
      <c r="L26" s="787"/>
      <c r="M26" s="788">
        <f t="shared" si="4"/>
        <v>5.446800263688055</v>
      </c>
      <c r="N26" s="789">
        <f t="shared" si="3"/>
        <v>126.63810613074727</v>
      </c>
      <c r="O26" s="787" t="s">
        <v>3731</v>
      </c>
      <c r="P26" s="790">
        <v>2</v>
      </c>
      <c r="Q26" s="735">
        <f t="shared" si="5"/>
        <v>29729.75</v>
      </c>
      <c r="R26" s="791" t="s">
        <v>3712</v>
      </c>
      <c r="S26" s="737">
        <f t="shared" si="6"/>
        <v>29753</v>
      </c>
      <c r="T26" s="792"/>
      <c r="U26" s="793"/>
      <c r="V26" s="738" t="str">
        <f t="shared" si="7"/>
        <v/>
      </c>
      <c r="W26" s="738">
        <f t="shared" si="8"/>
        <v>23.25</v>
      </c>
      <c r="X26" s="794"/>
      <c r="Y26" s="795">
        <f t="shared" si="9"/>
        <v>29.670966721770149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0.56346357163466798</v>
      </c>
      <c r="B27" s="786">
        <f t="shared" si="1"/>
        <v>1</v>
      </c>
      <c r="C27" s="787">
        <v>30094</v>
      </c>
      <c r="D27" s="787">
        <v>30110</v>
      </c>
      <c r="E27" s="785">
        <f t="shared" si="2"/>
        <v>16</v>
      </c>
      <c r="F27" s="787">
        <v>5.0008536600243003</v>
      </c>
      <c r="G27" s="787"/>
      <c r="H27" s="787"/>
      <c r="I27" s="787"/>
      <c r="J27" s="787"/>
      <c r="K27" s="787"/>
      <c r="L27" s="787"/>
      <c r="M27" s="788">
        <f t="shared" si="4"/>
        <v>0.56346357163466798</v>
      </c>
      <c r="N27" s="789">
        <f t="shared" si="3"/>
        <v>9.0154171461546877</v>
      </c>
      <c r="O27" s="787" t="s">
        <v>3731</v>
      </c>
      <c r="P27" s="790">
        <v>2</v>
      </c>
      <c r="Q27" s="735">
        <f t="shared" si="5"/>
        <v>30094</v>
      </c>
      <c r="R27" s="791" t="s">
        <v>3712</v>
      </c>
      <c r="S27" s="737">
        <f t="shared" si="6"/>
        <v>30110</v>
      </c>
      <c r="T27" s="792"/>
      <c r="U27" s="793"/>
      <c r="V27" s="738" t="str">
        <f t="shared" si="7"/>
        <v/>
      </c>
      <c r="W27" s="738">
        <f t="shared" si="8"/>
        <v>16</v>
      </c>
      <c r="X27" s="794"/>
      <c r="Y27" s="795">
        <f t="shared" si="9"/>
        <v>14.697861375827854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0.69474200773107453</v>
      </c>
      <c r="B28" s="786">
        <f t="shared" si="1"/>
        <v>1</v>
      </c>
      <c r="C28" s="787">
        <v>30170</v>
      </c>
      <c r="D28" s="787">
        <v>30191.5</v>
      </c>
      <c r="E28" s="785">
        <f t="shared" si="2"/>
        <v>21.5</v>
      </c>
      <c r="F28" s="787">
        <v>8.2855308523082396</v>
      </c>
      <c r="G28" s="787"/>
      <c r="H28" s="787"/>
      <c r="I28" s="787"/>
      <c r="J28" s="787"/>
      <c r="K28" s="787"/>
      <c r="L28" s="787"/>
      <c r="M28" s="788">
        <f t="shared" si="4"/>
        <v>0.69474200773107453</v>
      </c>
      <c r="N28" s="789">
        <f t="shared" si="3"/>
        <v>14.936953166218103</v>
      </c>
      <c r="O28" s="787" t="s">
        <v>3731</v>
      </c>
      <c r="P28" s="790">
        <v>2</v>
      </c>
      <c r="Q28" s="735">
        <f t="shared" si="5"/>
        <v>30170</v>
      </c>
      <c r="R28" s="791" t="s">
        <v>3712</v>
      </c>
      <c r="S28" s="737">
        <f t="shared" si="6"/>
        <v>30191.5</v>
      </c>
      <c r="T28" s="792"/>
      <c r="U28" s="793"/>
      <c r="V28" s="738" t="str">
        <f t="shared" si="7"/>
        <v/>
      </c>
      <c r="W28" s="738">
        <f t="shared" si="8"/>
        <v>21.5</v>
      </c>
      <c r="X28" s="794"/>
      <c r="Y28" s="795">
        <f t="shared" si="9"/>
        <v>19.919821949470105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218.38682612588491</v>
      </c>
      <c r="B29" s="786">
        <f t="shared" si="1"/>
        <v>5</v>
      </c>
      <c r="C29" s="787">
        <v>30448.75</v>
      </c>
      <c r="D29" s="787">
        <v>30849.5</v>
      </c>
      <c r="E29" s="785">
        <f t="shared" si="2"/>
        <v>400.75</v>
      </c>
      <c r="F29" s="787">
        <v>5575.8696509122301</v>
      </c>
      <c r="G29" s="787">
        <v>360.75</v>
      </c>
      <c r="H29" s="787">
        <v>1.5</v>
      </c>
      <c r="I29" s="787">
        <v>3059.5724908310399</v>
      </c>
      <c r="J29" s="787"/>
      <c r="K29" s="787"/>
      <c r="L29" s="787"/>
      <c r="M29" s="788">
        <f t="shared" si="4"/>
        <v>43.677365225176985</v>
      </c>
      <c r="N29" s="789">
        <f t="shared" si="3"/>
        <v>16218.807471004679</v>
      </c>
      <c r="O29" s="787" t="s">
        <v>3731</v>
      </c>
      <c r="P29" s="790">
        <v>2</v>
      </c>
      <c r="Q29" s="735">
        <f t="shared" si="5"/>
        <v>30448.75</v>
      </c>
      <c r="R29" s="791" t="s">
        <v>3712</v>
      </c>
      <c r="S29" s="737">
        <f t="shared" si="6"/>
        <v>30849.5</v>
      </c>
      <c r="T29" s="792"/>
      <c r="U29" s="793"/>
      <c r="V29" s="738" t="str">
        <f t="shared" si="7"/>
        <v/>
      </c>
      <c r="W29" s="738">
        <f t="shared" si="8"/>
        <v>400.75</v>
      </c>
      <c r="X29" s="794"/>
      <c r="Y29" s="795">
        <f t="shared" si="9"/>
        <v>1699.1108900343124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160.65482694063451</v>
      </c>
      <c r="B30" s="786">
        <f t="shared" si="1"/>
        <v>4</v>
      </c>
      <c r="C30" s="787">
        <v>30870.150390625</v>
      </c>
      <c r="D30" s="787">
        <v>31211</v>
      </c>
      <c r="E30" s="785">
        <f t="shared" si="2"/>
        <v>340.849609375</v>
      </c>
      <c r="F30" s="787">
        <v>3916.7103721391099</v>
      </c>
      <c r="G30" s="787">
        <v>283</v>
      </c>
      <c r="H30" s="787">
        <v>1.5</v>
      </c>
      <c r="I30" s="787">
        <v>2520.0266619858799</v>
      </c>
      <c r="J30" s="787"/>
      <c r="K30" s="787"/>
      <c r="L30" s="787"/>
      <c r="M30" s="788">
        <f t="shared" si="4"/>
        <v>40.163706735158627</v>
      </c>
      <c r="N30" s="789">
        <f t="shared" si="3"/>
        <v>12140.226159323249</v>
      </c>
      <c r="O30" s="787" t="s">
        <v>3731</v>
      </c>
      <c r="P30" s="790">
        <v>2</v>
      </c>
      <c r="Q30" s="735">
        <f t="shared" si="5"/>
        <v>30870.150390625</v>
      </c>
      <c r="R30" s="791" t="s">
        <v>3712</v>
      </c>
      <c r="S30" s="737">
        <f t="shared" si="6"/>
        <v>31211</v>
      </c>
      <c r="T30" s="792"/>
      <c r="U30" s="793"/>
      <c r="V30" s="738" t="str">
        <f t="shared" si="7"/>
        <v/>
      </c>
      <c r="W30" s="738">
        <f t="shared" si="8"/>
        <v>340.849609375</v>
      </c>
      <c r="X30" s="794"/>
      <c r="Y30" s="795">
        <f t="shared" si="9"/>
        <v>1316.1171296200566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1.8951263741333646</v>
      </c>
      <c r="B31" s="786">
        <f t="shared" si="1"/>
        <v>1</v>
      </c>
      <c r="C31" s="787">
        <v>31838.0009765625</v>
      </c>
      <c r="D31" s="787">
        <v>31848.001953125</v>
      </c>
      <c r="E31" s="785">
        <f t="shared" si="2"/>
        <v>10.0009765625</v>
      </c>
      <c r="F31" s="787">
        <v>10.5132963048733</v>
      </c>
      <c r="G31" s="787"/>
      <c r="H31" s="787"/>
      <c r="I31" s="787"/>
      <c r="J31" s="787"/>
      <c r="K31" s="787"/>
      <c r="L31" s="787"/>
      <c r="M31" s="788">
        <f t="shared" si="4"/>
        <v>1.8951263741333646</v>
      </c>
      <c r="N31" s="789">
        <f t="shared" si="3"/>
        <v>18.953114450683387</v>
      </c>
      <c r="O31" s="787" t="s">
        <v>3731</v>
      </c>
      <c r="P31" s="790">
        <v>2</v>
      </c>
      <c r="Q31" s="735">
        <f t="shared" si="5"/>
        <v>31838.0009765625</v>
      </c>
      <c r="R31" s="791" t="s">
        <v>3712</v>
      </c>
      <c r="S31" s="737">
        <f t="shared" si="6"/>
        <v>31848.001953125</v>
      </c>
      <c r="T31" s="792"/>
      <c r="U31" s="793"/>
      <c r="V31" s="738" t="str">
        <f t="shared" si="7"/>
        <v/>
      </c>
      <c r="W31" s="738">
        <f t="shared" si="8"/>
        <v>10.0009765625</v>
      </c>
      <c r="X31" s="794"/>
      <c r="Y31" s="795">
        <f t="shared" si="9"/>
        <v>10.371202214028088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15.252768638818461</v>
      </c>
      <c r="B32" s="786">
        <f t="shared" si="1"/>
        <v>1</v>
      </c>
      <c r="C32" s="787">
        <v>32110.0205078125</v>
      </c>
      <c r="D32" s="787">
        <v>32190.025390625</v>
      </c>
      <c r="E32" s="785">
        <f t="shared" si="2"/>
        <v>80.0048828125</v>
      </c>
      <c r="F32" s="787">
        <v>676.89841263334097</v>
      </c>
      <c r="G32" s="787"/>
      <c r="H32" s="787"/>
      <c r="I32" s="787"/>
      <c r="J32" s="787"/>
      <c r="K32" s="787"/>
      <c r="L32" s="787"/>
      <c r="M32" s="788">
        <f t="shared" si="4"/>
        <v>15.252768638818461</v>
      </c>
      <c r="N32" s="789">
        <f t="shared" si="3"/>
        <v>1220.2959675148461</v>
      </c>
      <c r="O32" s="787" t="s">
        <v>3731</v>
      </c>
      <c r="P32" s="790">
        <v>2</v>
      </c>
      <c r="Q32" s="735">
        <f t="shared" si="5"/>
        <v>32110.0205078125</v>
      </c>
      <c r="R32" s="791" t="s">
        <v>3712</v>
      </c>
      <c r="S32" s="737">
        <f t="shared" si="6"/>
        <v>32190.025390625</v>
      </c>
      <c r="T32" s="792"/>
      <c r="U32" s="793"/>
      <c r="V32" s="738" t="str">
        <f t="shared" si="7"/>
        <v/>
      </c>
      <c r="W32" s="738">
        <f t="shared" si="8"/>
        <v>80.0048828125</v>
      </c>
      <c r="X32" s="794"/>
      <c r="Y32" s="795">
        <f t="shared" si="9"/>
        <v>152.12924922809859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12.883399648261815</v>
      </c>
      <c r="B33" s="786">
        <f t="shared" si="1"/>
        <v>1</v>
      </c>
      <c r="C33" s="787">
        <v>32427</v>
      </c>
      <c r="D33" s="787">
        <v>32500</v>
      </c>
      <c r="E33" s="785">
        <f t="shared" si="2"/>
        <v>73</v>
      </c>
      <c r="F33" s="787">
        <v>521.68897484453805</v>
      </c>
      <c r="G33" s="787"/>
      <c r="H33" s="787"/>
      <c r="I33" s="787"/>
      <c r="J33" s="787"/>
      <c r="K33" s="787"/>
      <c r="L33" s="787"/>
      <c r="M33" s="788">
        <f t="shared" si="4"/>
        <v>12.883399648261815</v>
      </c>
      <c r="N33" s="789">
        <f t="shared" si="3"/>
        <v>940.4881743231125</v>
      </c>
      <c r="O33" s="787" t="s">
        <v>3731</v>
      </c>
      <c r="P33" s="790">
        <v>2</v>
      </c>
      <c r="Q33" s="735">
        <f t="shared" si="5"/>
        <v>32427</v>
      </c>
      <c r="R33" s="791" t="s">
        <v>3712</v>
      </c>
      <c r="S33" s="737">
        <f t="shared" si="6"/>
        <v>32500</v>
      </c>
      <c r="T33" s="792"/>
      <c r="U33" s="793"/>
      <c r="V33" s="738" t="str">
        <f t="shared" si="7"/>
        <v/>
      </c>
      <c r="W33" s="738">
        <f t="shared" si="8"/>
        <v>73</v>
      </c>
      <c r="X33" s="794"/>
      <c r="Y33" s="795">
        <f t="shared" si="9"/>
        <v>127.40261540519208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5.2004111680210574</v>
      </c>
      <c r="B34" s="786">
        <f t="shared" si="1"/>
        <v>1</v>
      </c>
      <c r="C34" s="787">
        <v>32600</v>
      </c>
      <c r="D34" s="787">
        <v>32665</v>
      </c>
      <c r="E34" s="785">
        <f t="shared" si="2"/>
        <v>65</v>
      </c>
      <c r="F34" s="787">
        <v>187.50349119795499</v>
      </c>
      <c r="G34" s="787"/>
      <c r="H34" s="787"/>
      <c r="I34" s="787"/>
      <c r="J34" s="787"/>
      <c r="K34" s="787"/>
      <c r="L34" s="787"/>
      <c r="M34" s="788">
        <f t="shared" si="4"/>
        <v>5.2004111680210574</v>
      </c>
      <c r="N34" s="789">
        <f t="shared" si="3"/>
        <v>338.02672592136872</v>
      </c>
      <c r="O34" s="787" t="s">
        <v>3731</v>
      </c>
      <c r="P34" s="790">
        <v>2</v>
      </c>
      <c r="Q34" s="856">
        <f t="shared" si="5"/>
        <v>32600</v>
      </c>
      <c r="R34" s="857" t="s">
        <v>3712</v>
      </c>
      <c r="S34" s="858">
        <f t="shared" si="6"/>
        <v>32665</v>
      </c>
      <c r="T34" s="859"/>
      <c r="U34" s="860"/>
      <c r="V34" s="861" t="str">
        <f t="shared" si="7"/>
        <v/>
      </c>
      <c r="W34" s="861">
        <f t="shared" si="8"/>
        <v>65</v>
      </c>
      <c r="X34" s="862"/>
      <c r="Y34" s="863">
        <f t="shared" si="9"/>
        <v>79.819215101228949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19.422805714538384</v>
      </c>
      <c r="B35" s="786">
        <f t="shared" si="1"/>
        <v>1</v>
      </c>
      <c r="C35" s="787">
        <v>33256</v>
      </c>
      <c r="D35" s="787">
        <v>33335.5</v>
      </c>
      <c r="E35" s="785">
        <f t="shared" si="2"/>
        <v>79.5</v>
      </c>
      <c r="F35" s="787">
        <v>856.51981421736605</v>
      </c>
      <c r="G35" s="787"/>
      <c r="H35" s="787"/>
      <c r="I35" s="787"/>
      <c r="J35" s="787"/>
      <c r="K35" s="787"/>
      <c r="L35" s="787"/>
      <c r="M35" s="788">
        <f t="shared" si="4"/>
        <v>19.422805714538384</v>
      </c>
      <c r="N35" s="789">
        <f t="shared" si="3"/>
        <v>1544.1130543058016</v>
      </c>
      <c r="O35" s="787" t="s">
        <v>3731</v>
      </c>
      <c r="P35" s="790">
        <v>2</v>
      </c>
      <c r="Q35" s="831">
        <f t="shared" si="5"/>
        <v>33256</v>
      </c>
      <c r="R35" s="832" t="s">
        <v>3712</v>
      </c>
      <c r="S35" s="833">
        <f t="shared" si="6"/>
        <v>33335.5</v>
      </c>
      <c r="T35" s="834"/>
      <c r="U35" s="835"/>
      <c r="V35" s="836" t="str">
        <f t="shared" si="7"/>
        <v/>
      </c>
      <c r="W35" s="836">
        <f t="shared" si="8"/>
        <v>79.5</v>
      </c>
      <c r="X35" s="837"/>
      <c r="Y35" s="838">
        <f t="shared" si="9"/>
        <v>173.51008100792387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29.516943241000284</v>
      </c>
      <c r="B36" s="786">
        <f t="shared" si="1"/>
        <v>1</v>
      </c>
      <c r="C36" s="787">
        <v>33395.5</v>
      </c>
      <c r="D36" s="787">
        <v>33437.5</v>
      </c>
      <c r="E36" s="785">
        <f t="shared" si="2"/>
        <v>42</v>
      </c>
      <c r="F36" s="787">
        <v>387.67628732839199</v>
      </c>
      <c r="G36" s="787">
        <v>6.25</v>
      </c>
      <c r="H36" s="787">
        <v>1.5</v>
      </c>
      <c r="I36" s="787">
        <v>35.277416559898697</v>
      </c>
      <c r="J36" s="787"/>
      <c r="K36" s="787"/>
      <c r="L36" s="787"/>
      <c r="M36" s="788">
        <f t="shared" si="4"/>
        <v>29.516943241000284</v>
      </c>
      <c r="N36" s="789">
        <f t="shared" si="3"/>
        <v>769.99727237201353</v>
      </c>
      <c r="O36" s="787" t="s">
        <v>3731</v>
      </c>
      <c r="P36" s="790">
        <v>2</v>
      </c>
      <c r="Q36" s="735">
        <f t="shared" si="5"/>
        <v>33395.5</v>
      </c>
      <c r="R36" s="791" t="s">
        <v>3712</v>
      </c>
      <c r="S36" s="737">
        <f t="shared" si="6"/>
        <v>33437.5</v>
      </c>
      <c r="T36" s="792"/>
      <c r="U36" s="793"/>
      <c r="V36" s="738" t="str">
        <f t="shared" si="7"/>
        <v/>
      </c>
      <c r="W36" s="738">
        <f t="shared" si="8"/>
        <v>42</v>
      </c>
      <c r="X36" s="794"/>
      <c r="Y36" s="795">
        <f t="shared" si="9"/>
        <v>97.121964659838341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27.867739751747546</v>
      </c>
      <c r="B37" s="786">
        <f t="shared" si="1"/>
        <v>2</v>
      </c>
      <c r="C37" s="787">
        <v>37565.5</v>
      </c>
      <c r="D37" s="787">
        <v>37694</v>
      </c>
      <c r="E37" s="785">
        <f t="shared" si="2"/>
        <v>128.5</v>
      </c>
      <c r="F37" s="787">
        <v>993.19196553063296</v>
      </c>
      <c r="G37" s="787"/>
      <c r="H37" s="787"/>
      <c r="I37" s="787"/>
      <c r="J37" s="787"/>
      <c r="K37" s="787"/>
      <c r="L37" s="787"/>
      <c r="M37" s="788">
        <f t="shared" si="4"/>
        <v>13.933869875873773</v>
      </c>
      <c r="N37" s="789">
        <f t="shared" si="3"/>
        <v>1790.5022790497801</v>
      </c>
      <c r="O37" s="787" t="s">
        <v>3731</v>
      </c>
      <c r="P37" s="790">
        <v>2</v>
      </c>
      <c r="Q37" s="735">
        <f t="shared" si="5"/>
        <v>37565.5</v>
      </c>
      <c r="R37" s="791" t="s">
        <v>3712</v>
      </c>
      <c r="S37" s="737">
        <f t="shared" si="6"/>
        <v>37694</v>
      </c>
      <c r="T37" s="792"/>
      <c r="U37" s="793"/>
      <c r="V37" s="738" t="str">
        <f t="shared" si="7"/>
        <v/>
      </c>
      <c r="W37" s="738">
        <f t="shared" si="8"/>
        <v>128.5</v>
      </c>
      <c r="X37" s="794"/>
      <c r="Y37" s="795">
        <f t="shared" si="9"/>
        <v>234.081655062636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14.716824349628505</v>
      </c>
      <c r="B38" s="786">
        <f t="shared" si="1"/>
        <v>1</v>
      </c>
      <c r="C38" s="787">
        <v>37913</v>
      </c>
      <c r="D38" s="787">
        <v>37971.5</v>
      </c>
      <c r="E38" s="785">
        <f t="shared" si="2"/>
        <v>58.5</v>
      </c>
      <c r="F38" s="787">
        <v>477.56038324124302</v>
      </c>
      <c r="G38" s="787"/>
      <c r="H38" s="787"/>
      <c r="I38" s="787"/>
      <c r="J38" s="787"/>
      <c r="K38" s="787"/>
      <c r="L38" s="787"/>
      <c r="M38" s="788">
        <f t="shared" si="4"/>
        <v>14.716824349628505</v>
      </c>
      <c r="N38" s="789">
        <f t="shared" si="3"/>
        <v>860.93422445326757</v>
      </c>
      <c r="O38" s="787" t="s">
        <v>3731</v>
      </c>
      <c r="P38" s="790">
        <v>2</v>
      </c>
      <c r="Q38" s="735">
        <f t="shared" si="5"/>
        <v>37913</v>
      </c>
      <c r="R38" s="791" t="s">
        <v>3712</v>
      </c>
      <c r="S38" s="737">
        <f t="shared" si="6"/>
        <v>37971.5</v>
      </c>
      <c r="T38" s="792"/>
      <c r="U38" s="793"/>
      <c r="V38" s="738" t="str">
        <f t="shared" si="7"/>
        <v/>
      </c>
      <c r="W38" s="738">
        <f t="shared" si="8"/>
        <v>58.5</v>
      </c>
      <c r="X38" s="794"/>
      <c r="Y38" s="795">
        <f t="shared" si="9"/>
        <v>109.95406061119877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16.155121158777405</v>
      </c>
      <c r="B39" s="786">
        <f t="shared" si="1"/>
        <v>1</v>
      </c>
      <c r="C39" s="787">
        <v>21520</v>
      </c>
      <c r="D39" s="787">
        <v>21550</v>
      </c>
      <c r="E39" s="785">
        <f t="shared" si="2"/>
        <v>30</v>
      </c>
      <c r="F39" s="787">
        <v>243.87595747435</v>
      </c>
      <c r="G39" s="787">
        <v>0</v>
      </c>
      <c r="H39" s="787">
        <v>1.5</v>
      </c>
      <c r="I39" s="787">
        <v>170.250545528429</v>
      </c>
      <c r="J39" s="787"/>
      <c r="K39" s="787"/>
      <c r="L39" s="787"/>
      <c r="M39" s="788">
        <f t="shared" si="4"/>
        <v>16.155121158777405</v>
      </c>
      <c r="N39" s="789">
        <f t="shared" si="3"/>
        <v>782.80457972297995</v>
      </c>
      <c r="O39" s="787" t="s">
        <v>3502</v>
      </c>
      <c r="P39" s="790">
        <v>2</v>
      </c>
      <c r="Q39" s="735">
        <f t="shared" si="5"/>
        <v>21520</v>
      </c>
      <c r="R39" s="791" t="s">
        <v>3712</v>
      </c>
      <c r="S39" s="737">
        <f t="shared" si="6"/>
        <v>21550</v>
      </c>
      <c r="T39" s="792"/>
      <c r="U39" s="793"/>
      <c r="V39" s="738">
        <f t="shared" si="7"/>
        <v>30</v>
      </c>
      <c r="W39" s="738" t="str">
        <f t="shared" si="8"/>
        <v/>
      </c>
      <c r="X39" s="794"/>
      <c r="Y39" s="795">
        <f t="shared" si="9"/>
        <v>80.26787663026127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149.5215622776339</v>
      </c>
      <c r="B40" s="786">
        <f t="shared" si="1"/>
        <v>2</v>
      </c>
      <c r="C40" s="787">
        <v>21612</v>
      </c>
      <c r="D40" s="787">
        <v>21773</v>
      </c>
      <c r="E40" s="785">
        <f t="shared" si="2"/>
        <v>161</v>
      </c>
      <c r="F40" s="787">
        <v>1971.95744046717</v>
      </c>
      <c r="G40" s="787">
        <v>99</v>
      </c>
      <c r="H40" s="787">
        <v>1.5</v>
      </c>
      <c r="I40" s="787">
        <v>872.86041143089506</v>
      </c>
      <c r="J40" s="787">
        <v>61</v>
      </c>
      <c r="K40" s="787">
        <v>1.5</v>
      </c>
      <c r="L40" s="787">
        <v>870.48619554394702</v>
      </c>
      <c r="M40" s="788">
        <f t="shared" si="4"/>
        <v>74.760781138816952</v>
      </c>
      <c r="N40" s="789">
        <f t="shared" si="3"/>
        <v>7260.7695428404422</v>
      </c>
      <c r="O40" s="787" t="s">
        <v>3503</v>
      </c>
      <c r="P40" s="790">
        <v>2</v>
      </c>
      <c r="Q40" s="735">
        <f t="shared" si="5"/>
        <v>21612</v>
      </c>
      <c r="R40" s="791" t="s">
        <v>3712</v>
      </c>
      <c r="S40" s="737">
        <f t="shared" si="6"/>
        <v>21773</v>
      </c>
      <c r="T40" s="792"/>
      <c r="U40" s="793"/>
      <c r="V40" s="738" t="str">
        <f t="shared" si="7"/>
        <v/>
      </c>
      <c r="W40" s="738">
        <f t="shared" si="8"/>
        <v>161</v>
      </c>
      <c r="X40" s="794"/>
      <c r="Y40" s="795">
        <f t="shared" si="9"/>
        <v>754.38579593780207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319.92800789951616</v>
      </c>
      <c r="B41" s="786">
        <f t="shared" si="1"/>
        <v>6</v>
      </c>
      <c r="C41" s="787">
        <v>22545</v>
      </c>
      <c r="D41" s="787">
        <v>23107.5</v>
      </c>
      <c r="E41" s="785">
        <f t="shared" si="2"/>
        <v>562.5</v>
      </c>
      <c r="F41" s="787">
        <v>7961.8350826911501</v>
      </c>
      <c r="G41" s="787">
        <v>514</v>
      </c>
      <c r="H41" s="787">
        <v>1.5</v>
      </c>
      <c r="I41" s="787">
        <v>6707.9700787614302</v>
      </c>
      <c r="J41" s="787"/>
      <c r="K41" s="787"/>
      <c r="L41" s="787"/>
      <c r="M41" s="788">
        <f t="shared" si="4"/>
        <v>53.321334649919358</v>
      </c>
      <c r="N41" s="789">
        <f t="shared" si="3"/>
        <v>27873.748254427795</v>
      </c>
      <c r="O41" s="787" t="s">
        <v>3503</v>
      </c>
      <c r="P41" s="790">
        <v>2</v>
      </c>
      <c r="Q41" s="735">
        <f t="shared" si="5"/>
        <v>22545</v>
      </c>
      <c r="R41" s="791" t="s">
        <v>3712</v>
      </c>
      <c r="S41" s="737">
        <f t="shared" si="6"/>
        <v>23107.5</v>
      </c>
      <c r="T41" s="792"/>
      <c r="U41" s="793"/>
      <c r="V41" s="738" t="str">
        <f t="shared" si="7"/>
        <v/>
      </c>
      <c r="W41" s="738">
        <f t="shared" si="8"/>
        <v>562.5</v>
      </c>
      <c r="X41" s="794"/>
      <c r="Y41" s="795">
        <f t="shared" si="9"/>
        <v>2723.6106657124769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272.18254474105055</v>
      </c>
      <c r="B42" s="786">
        <f t="shared" si="1"/>
        <v>4</v>
      </c>
      <c r="C42" s="787">
        <v>23165</v>
      </c>
      <c r="D42" s="787">
        <v>23470</v>
      </c>
      <c r="E42" s="785">
        <f t="shared" si="2"/>
        <v>305</v>
      </c>
      <c r="F42" s="787">
        <v>4252.99560895789</v>
      </c>
      <c r="G42" s="787">
        <v>295</v>
      </c>
      <c r="H42" s="787">
        <v>1.5</v>
      </c>
      <c r="I42" s="787">
        <v>1233.67609334238</v>
      </c>
      <c r="J42" s="787">
        <v>251</v>
      </c>
      <c r="K42" s="787">
        <v>1.5</v>
      </c>
      <c r="L42" s="787">
        <v>3533.4573688594201</v>
      </c>
      <c r="M42" s="788">
        <f t="shared" si="4"/>
        <v>68.045636185262637</v>
      </c>
      <c r="N42" s="789">
        <f t="shared" si="3"/>
        <v>18054.801404187718</v>
      </c>
      <c r="O42" s="787" t="s">
        <v>3502</v>
      </c>
      <c r="P42" s="790">
        <v>2</v>
      </c>
      <c r="Q42" s="735">
        <f t="shared" si="5"/>
        <v>23165</v>
      </c>
      <c r="R42" s="791" t="s">
        <v>3712</v>
      </c>
      <c r="S42" s="737">
        <f t="shared" si="6"/>
        <v>23470</v>
      </c>
      <c r="T42" s="792"/>
      <c r="U42" s="793"/>
      <c r="V42" s="738">
        <f t="shared" si="7"/>
        <v>305</v>
      </c>
      <c r="W42" s="738" t="str">
        <f t="shared" si="8"/>
        <v/>
      </c>
      <c r="X42" s="794"/>
      <c r="Y42" s="795">
        <f t="shared" si="9"/>
        <v>1875.8758027018248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2.3843048885613323</v>
      </c>
      <c r="B43" s="786">
        <f t="shared" si="1"/>
        <v>1</v>
      </c>
      <c r="C43" s="787">
        <v>25392.5</v>
      </c>
      <c r="D43" s="787">
        <v>25457.400390625</v>
      </c>
      <c r="E43" s="785">
        <f t="shared" si="2"/>
        <v>64.900390625</v>
      </c>
      <c r="F43" s="787">
        <v>85.835594512139707</v>
      </c>
      <c r="G43" s="787"/>
      <c r="H43" s="787"/>
      <c r="I43" s="787"/>
      <c r="J43" s="787"/>
      <c r="K43" s="787"/>
      <c r="L43" s="787"/>
      <c r="M43" s="788">
        <f t="shared" si="4"/>
        <v>2.3843048885613323</v>
      </c>
      <c r="N43" s="789">
        <f t="shared" si="3"/>
        <v>154.74231863672756</v>
      </c>
      <c r="O43" s="787" t="s">
        <v>3502</v>
      </c>
      <c r="P43" s="790">
        <v>2</v>
      </c>
      <c r="Q43" s="735">
        <f t="shared" si="5"/>
        <v>25392.5</v>
      </c>
      <c r="R43" s="791" t="s">
        <v>3712</v>
      </c>
      <c r="S43" s="737">
        <f t="shared" si="6"/>
        <v>25457.400390625</v>
      </c>
      <c r="T43" s="792"/>
      <c r="U43" s="793"/>
      <c r="V43" s="738">
        <f t="shared" si="7"/>
        <v>64.900390625</v>
      </c>
      <c r="W43" s="738" t="str">
        <f t="shared" si="8"/>
        <v/>
      </c>
      <c r="X43" s="794"/>
      <c r="Y43" s="795">
        <f t="shared" si="9"/>
        <v>67.28500945625558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4.7409421250287416</v>
      </c>
      <c r="B44" s="786">
        <f t="shared" si="1"/>
        <v>1</v>
      </c>
      <c r="C44" s="787">
        <v>25530</v>
      </c>
      <c r="D44" s="787">
        <v>25569</v>
      </c>
      <c r="E44" s="785">
        <f t="shared" si="2"/>
        <v>39</v>
      </c>
      <c r="F44" s="787">
        <v>102.56225955479</v>
      </c>
      <c r="G44" s="787"/>
      <c r="H44" s="787"/>
      <c r="I44" s="787"/>
      <c r="J44" s="787"/>
      <c r="K44" s="787"/>
      <c r="L44" s="787"/>
      <c r="M44" s="788">
        <f t="shared" si="4"/>
        <v>4.7409421250287416</v>
      </c>
      <c r="N44" s="789">
        <f t="shared" si="3"/>
        <v>184.8967428761209</v>
      </c>
      <c r="O44" s="787" t="s">
        <v>3503</v>
      </c>
      <c r="P44" s="790">
        <v>2</v>
      </c>
      <c r="Q44" s="735">
        <f t="shared" si="5"/>
        <v>25530</v>
      </c>
      <c r="R44" s="791" t="s">
        <v>3712</v>
      </c>
      <c r="S44" s="737">
        <f t="shared" si="6"/>
        <v>25569</v>
      </c>
      <c r="T44" s="792"/>
      <c r="U44" s="793"/>
      <c r="V44" s="738" t="str">
        <f t="shared" si="7"/>
        <v/>
      </c>
      <c r="W44" s="738">
        <f t="shared" si="8"/>
        <v>39</v>
      </c>
      <c r="X44" s="794"/>
      <c r="Y44" s="795">
        <f t="shared" si="9"/>
        <v>47.070876168216031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7.6691407281615653</v>
      </c>
      <c r="B45" s="786">
        <f t="shared" si="1"/>
        <v>1</v>
      </c>
      <c r="C45" s="787">
        <v>25588</v>
      </c>
      <c r="D45" s="787">
        <v>25656</v>
      </c>
      <c r="E45" s="785">
        <f t="shared" si="2"/>
        <v>68</v>
      </c>
      <c r="F45" s="787">
        <v>289.27702294172798</v>
      </c>
      <c r="G45" s="787"/>
      <c r="H45" s="787"/>
      <c r="I45" s="787"/>
      <c r="J45" s="787"/>
      <c r="K45" s="787"/>
      <c r="L45" s="787"/>
      <c r="M45" s="788">
        <f t="shared" si="4"/>
        <v>7.6691407281615653</v>
      </c>
      <c r="N45" s="789">
        <f t="shared" si="3"/>
        <v>521.5015695149865</v>
      </c>
      <c r="O45" s="787" t="s">
        <v>3503</v>
      </c>
      <c r="P45" s="790">
        <v>2</v>
      </c>
      <c r="Q45" s="735">
        <f t="shared" si="5"/>
        <v>25588</v>
      </c>
      <c r="R45" s="791" t="s">
        <v>3712</v>
      </c>
      <c r="S45" s="737">
        <f t="shared" si="6"/>
        <v>25656</v>
      </c>
      <c r="T45" s="792"/>
      <c r="U45" s="793"/>
      <c r="V45" s="738" t="str">
        <f t="shared" si="7"/>
        <v/>
      </c>
      <c r="W45" s="738">
        <f t="shared" si="8"/>
        <v>68</v>
      </c>
      <c r="X45" s="794"/>
      <c r="Y45" s="795">
        <f t="shared" si="9"/>
        <v>94.830401959805386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11.11241701803041</v>
      </c>
      <c r="B46" s="786">
        <f t="shared" si="1"/>
        <v>1</v>
      </c>
      <c r="C46" s="787">
        <v>25744.25</v>
      </c>
      <c r="D46" s="787">
        <v>25823.5</v>
      </c>
      <c r="E46" s="785">
        <f t="shared" si="2"/>
        <v>79.25</v>
      </c>
      <c r="F46" s="787">
        <v>488.50174710971498</v>
      </c>
      <c r="G46" s="787"/>
      <c r="H46" s="787"/>
      <c r="I46" s="787"/>
      <c r="J46" s="787"/>
      <c r="K46" s="787"/>
      <c r="L46" s="787"/>
      <c r="M46" s="788">
        <f t="shared" si="4"/>
        <v>11.11241701803041</v>
      </c>
      <c r="N46" s="789">
        <f t="shared" si="3"/>
        <v>880.65904867890993</v>
      </c>
      <c r="O46" s="787" t="s">
        <v>3502</v>
      </c>
      <c r="P46" s="790">
        <v>2</v>
      </c>
      <c r="Q46" s="735">
        <f t="shared" si="5"/>
        <v>25744.25</v>
      </c>
      <c r="R46" s="791" t="s">
        <v>3712</v>
      </c>
      <c r="S46" s="737">
        <f t="shared" si="6"/>
        <v>25823.5</v>
      </c>
      <c r="T46" s="792"/>
      <c r="U46" s="793"/>
      <c r="V46" s="738">
        <f t="shared" si="7"/>
        <v>79.25</v>
      </c>
      <c r="W46" s="738" t="str">
        <f t="shared" si="8"/>
        <v/>
      </c>
      <c r="X46" s="794"/>
      <c r="Y46" s="795">
        <f t="shared" si="9"/>
        <v>128.62903560629383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14.898316137727116</v>
      </c>
      <c r="B47" s="786">
        <f t="shared" si="1"/>
        <v>1</v>
      </c>
      <c r="C47" s="787">
        <v>26070</v>
      </c>
      <c r="D47" s="787">
        <v>26107</v>
      </c>
      <c r="E47" s="785">
        <f t="shared" si="2"/>
        <v>37</v>
      </c>
      <c r="F47" s="787">
        <v>305.77165874584102</v>
      </c>
      <c r="G47" s="787"/>
      <c r="H47" s="787"/>
      <c r="I47" s="787"/>
      <c r="J47" s="787"/>
      <c r="K47" s="787"/>
      <c r="L47" s="787"/>
      <c r="M47" s="788">
        <f t="shared" si="4"/>
        <v>14.898316137727116</v>
      </c>
      <c r="N47" s="789">
        <f t="shared" si="3"/>
        <v>551.2376970959034</v>
      </c>
      <c r="O47" s="787" t="s">
        <v>3503</v>
      </c>
      <c r="P47" s="790">
        <v>2</v>
      </c>
      <c r="Q47" s="735">
        <f t="shared" si="5"/>
        <v>26070</v>
      </c>
      <c r="R47" s="791" t="s">
        <v>3712</v>
      </c>
      <c r="S47" s="737">
        <f t="shared" si="6"/>
        <v>26107</v>
      </c>
      <c r="T47" s="792"/>
      <c r="U47" s="793"/>
      <c r="V47" s="738" t="str">
        <f t="shared" si="7"/>
        <v/>
      </c>
      <c r="W47" s="738">
        <f t="shared" si="8"/>
        <v>37</v>
      </c>
      <c r="X47" s="794"/>
      <c r="Y47" s="795">
        <f t="shared" si="9"/>
        <v>71.146427074889914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70.320093650829691</v>
      </c>
      <c r="B48" s="786">
        <f t="shared" si="1"/>
        <v>3</v>
      </c>
      <c r="C48" s="787">
        <v>26246.7998046875</v>
      </c>
      <c r="D48" s="787">
        <v>26487.5</v>
      </c>
      <c r="E48" s="785">
        <f t="shared" si="2"/>
        <v>240.7001953125</v>
      </c>
      <c r="F48" s="787">
        <v>3129.6296521664499</v>
      </c>
      <c r="G48" s="787"/>
      <c r="H48" s="787"/>
      <c r="I48" s="787"/>
      <c r="J48" s="787"/>
      <c r="K48" s="787"/>
      <c r="L48" s="787"/>
      <c r="M48" s="788">
        <f t="shared" si="4"/>
        <v>23.440031216943229</v>
      </c>
      <c r="N48" s="789">
        <f t="shared" si="3"/>
        <v>5642.0200920493317</v>
      </c>
      <c r="O48" s="787" t="s">
        <v>3503</v>
      </c>
      <c r="P48" s="790">
        <v>2</v>
      </c>
      <c r="Q48" s="735">
        <f t="shared" si="5"/>
        <v>26246.7998046875</v>
      </c>
      <c r="R48" s="791" t="s">
        <v>3712</v>
      </c>
      <c r="S48" s="737">
        <f t="shared" si="6"/>
        <v>26487.5</v>
      </c>
      <c r="T48" s="792"/>
      <c r="U48" s="793"/>
      <c r="V48" s="738" t="str">
        <f t="shared" si="7"/>
        <v/>
      </c>
      <c r="W48" s="738">
        <f t="shared" si="8"/>
        <v>240.7001953125</v>
      </c>
      <c r="X48" s="794"/>
      <c r="Y48" s="795">
        <f t="shared" si="9"/>
        <v>590.30013038799007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5.9188251721247527</v>
      </c>
      <c r="B49" s="786">
        <f t="shared" si="1"/>
        <v>1</v>
      </c>
      <c r="C49" s="787">
        <v>29729.75</v>
      </c>
      <c r="D49" s="787">
        <v>29753</v>
      </c>
      <c r="E49" s="785">
        <f t="shared" si="2"/>
        <v>23.25</v>
      </c>
      <c r="F49" s="787">
        <v>76.333783512309907</v>
      </c>
      <c r="G49" s="787"/>
      <c r="H49" s="787"/>
      <c r="I49" s="787"/>
      <c r="J49" s="787"/>
      <c r="K49" s="787"/>
      <c r="L49" s="787"/>
      <c r="M49" s="788">
        <f t="shared" si="4"/>
        <v>5.9188251721247527</v>
      </c>
      <c r="N49" s="789">
        <f t="shared" si="3"/>
        <v>137.6126852519005</v>
      </c>
      <c r="O49" s="787" t="s">
        <v>3503</v>
      </c>
      <c r="P49" s="790">
        <v>2</v>
      </c>
      <c r="Q49" s="735">
        <f t="shared" si="5"/>
        <v>29729.75</v>
      </c>
      <c r="R49" s="791" t="s">
        <v>3712</v>
      </c>
      <c r="S49" s="737">
        <f t="shared" si="6"/>
        <v>29753</v>
      </c>
      <c r="T49" s="792"/>
      <c r="U49" s="793"/>
      <c r="V49" s="738" t="str">
        <f t="shared" si="7"/>
        <v/>
      </c>
      <c r="W49" s="738">
        <f t="shared" si="8"/>
        <v>23.25</v>
      </c>
      <c r="X49" s="794"/>
      <c r="Y49" s="795">
        <f t="shared" si="9"/>
        <v>30.479675196772035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72.224454071220208</v>
      </c>
      <c r="B50" s="786">
        <f t="shared" si="1"/>
        <v>3</v>
      </c>
      <c r="C50" s="787">
        <v>30570.5</v>
      </c>
      <c r="D50" s="787">
        <v>30870.150390625</v>
      </c>
      <c r="E50" s="785">
        <f t="shared" si="2"/>
        <v>299.650390625</v>
      </c>
      <c r="F50" s="787">
        <v>2059.4822148845001</v>
      </c>
      <c r="G50" s="787">
        <v>38</v>
      </c>
      <c r="H50" s="787">
        <v>1.5</v>
      </c>
      <c r="I50" s="787">
        <v>192.00992254469901</v>
      </c>
      <c r="J50" s="787"/>
      <c r="K50" s="787"/>
      <c r="L50" s="787"/>
      <c r="M50" s="788">
        <f t="shared" si="4"/>
        <v>24.074818023740072</v>
      </c>
      <c r="N50" s="789">
        <f t="shared" si="3"/>
        <v>4099.7927347826562</v>
      </c>
      <c r="O50" s="787" t="s">
        <v>3502</v>
      </c>
      <c r="P50" s="790">
        <v>2</v>
      </c>
      <c r="Q50" s="735">
        <f t="shared" si="5"/>
        <v>30570.5</v>
      </c>
      <c r="R50" s="791" t="s">
        <v>3712</v>
      </c>
      <c r="S50" s="737">
        <f t="shared" si="6"/>
        <v>30870.150390625</v>
      </c>
      <c r="T50" s="792"/>
      <c r="U50" s="793"/>
      <c r="V50" s="738">
        <f t="shared" si="7"/>
        <v>299.650390625</v>
      </c>
      <c r="W50" s="738" t="str">
        <f t="shared" si="8"/>
        <v/>
      </c>
      <c r="X50" s="794"/>
      <c r="Y50" s="795">
        <f t="shared" si="9"/>
        <v>569.19206256007283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67.985553011744059</v>
      </c>
      <c r="B51" s="786">
        <f t="shared" si="1"/>
        <v>3</v>
      </c>
      <c r="C51" s="787">
        <v>30910</v>
      </c>
      <c r="D51" s="787">
        <v>31150</v>
      </c>
      <c r="E51" s="785">
        <f t="shared" si="2"/>
        <v>240</v>
      </c>
      <c r="F51" s="787">
        <v>2218.2485774359502</v>
      </c>
      <c r="G51" s="787">
        <v>20</v>
      </c>
      <c r="H51" s="787">
        <v>1.5</v>
      </c>
      <c r="I51" s="787">
        <v>44.645878810321598</v>
      </c>
      <c r="J51" s="787"/>
      <c r="K51" s="787"/>
      <c r="L51" s="787"/>
      <c r="M51" s="788">
        <f t="shared" si="4"/>
        <v>22.661851003914684</v>
      </c>
      <c r="N51" s="789">
        <f t="shared" si="3"/>
        <v>4088.9911394272131</v>
      </c>
      <c r="O51" s="787" t="s">
        <v>3502</v>
      </c>
      <c r="P51" s="790">
        <v>2</v>
      </c>
      <c r="Q51" s="735">
        <f t="shared" si="5"/>
        <v>30910</v>
      </c>
      <c r="R51" s="791" t="s">
        <v>3712</v>
      </c>
      <c r="S51" s="737">
        <f t="shared" si="6"/>
        <v>31150</v>
      </c>
      <c r="T51" s="792"/>
      <c r="U51" s="793"/>
      <c r="V51" s="738">
        <f t="shared" si="7"/>
        <v>240</v>
      </c>
      <c r="W51" s="738" t="str">
        <f t="shared" si="8"/>
        <v/>
      </c>
      <c r="X51" s="794"/>
      <c r="Y51" s="795">
        <f t="shared" si="9"/>
        <v>502.77470730039511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159.02743307474566</v>
      </c>
      <c r="B52" s="786">
        <f t="shared" si="1"/>
        <v>3</v>
      </c>
      <c r="C52" s="787">
        <v>31578.650390625</v>
      </c>
      <c r="D52" s="787">
        <v>31838.0009765625</v>
      </c>
      <c r="E52" s="785">
        <f t="shared" si="2"/>
        <v>259.3505859375</v>
      </c>
      <c r="F52" s="787">
        <v>3662.6369950769699</v>
      </c>
      <c r="G52" s="787">
        <v>244.69921875</v>
      </c>
      <c r="H52" s="787">
        <v>1.5</v>
      </c>
      <c r="I52" s="787">
        <v>3162.5631394146799</v>
      </c>
      <c r="J52" s="787"/>
      <c r="K52" s="787"/>
      <c r="L52" s="787"/>
      <c r="M52" s="788">
        <f t="shared" si="4"/>
        <v>53.009144358248548</v>
      </c>
      <c r="N52" s="789">
        <f t="shared" si="3"/>
        <v>12977.262538388028</v>
      </c>
      <c r="O52" s="787" t="s">
        <v>3502</v>
      </c>
      <c r="P52" s="790">
        <v>2</v>
      </c>
      <c r="Q52" s="735">
        <f t="shared" si="5"/>
        <v>31578.650390625</v>
      </c>
      <c r="R52" s="791" t="s">
        <v>3712</v>
      </c>
      <c r="S52" s="737">
        <f t="shared" si="6"/>
        <v>31838.0009765625</v>
      </c>
      <c r="T52" s="792"/>
      <c r="U52" s="793"/>
      <c r="V52" s="738">
        <f t="shared" si="7"/>
        <v>259.3505859375</v>
      </c>
      <c r="W52" s="738" t="str">
        <f t="shared" si="8"/>
        <v/>
      </c>
      <c r="X52" s="794"/>
      <c r="Y52" s="795">
        <f t="shared" si="9"/>
        <v>1271.720123261952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5.0413167648069717</v>
      </c>
      <c r="B53" s="786">
        <f t="shared" si="1"/>
        <v>1</v>
      </c>
      <c r="C53" s="787">
        <v>32641</v>
      </c>
      <c r="D53" s="787">
        <v>32665</v>
      </c>
      <c r="E53" s="785">
        <f t="shared" si="2"/>
        <v>24</v>
      </c>
      <c r="F53" s="787">
        <v>47.144858504018899</v>
      </c>
      <c r="G53" s="787">
        <v>30.3701992034912</v>
      </c>
      <c r="H53" s="787">
        <v>1.5</v>
      </c>
      <c r="I53" s="787"/>
      <c r="J53" s="787"/>
      <c r="K53" s="787"/>
      <c r="L53" s="787"/>
      <c r="M53" s="788">
        <f t="shared" si="4"/>
        <v>5.0413167648069717</v>
      </c>
      <c r="N53" s="789">
        <f t="shared" si="3"/>
        <v>84.99160235536732</v>
      </c>
      <c r="O53" s="787" t="s">
        <v>3502</v>
      </c>
      <c r="P53" s="790">
        <v>2</v>
      </c>
      <c r="Q53" s="735">
        <f t="shared" si="5"/>
        <v>32641</v>
      </c>
      <c r="R53" s="791" t="s">
        <v>3712</v>
      </c>
      <c r="S53" s="737">
        <f t="shared" si="6"/>
        <v>32665</v>
      </c>
      <c r="T53" s="792"/>
      <c r="U53" s="793"/>
      <c r="V53" s="738">
        <f t="shared" si="7"/>
        <v>24</v>
      </c>
      <c r="W53" s="738" t="str">
        <f t="shared" si="8"/>
        <v/>
      </c>
      <c r="X53" s="794"/>
      <c r="Y53" s="795">
        <f t="shared" si="9"/>
        <v>48.891967876450536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14.045018772832666</v>
      </c>
      <c r="B54" s="786">
        <f t="shared" si="1"/>
        <v>1</v>
      </c>
      <c r="C54" s="787">
        <v>33156</v>
      </c>
      <c r="D54" s="787">
        <v>33195</v>
      </c>
      <c r="E54" s="785">
        <f t="shared" si="2"/>
        <v>39</v>
      </c>
      <c r="F54" s="787">
        <v>303.84021210181498</v>
      </c>
      <c r="G54" s="787"/>
      <c r="H54" s="787"/>
      <c r="I54" s="787"/>
      <c r="J54" s="787"/>
      <c r="K54" s="787"/>
      <c r="L54" s="787"/>
      <c r="M54" s="788">
        <f t="shared" si="4"/>
        <v>14.045018772832666</v>
      </c>
      <c r="N54" s="789">
        <f t="shared" si="3"/>
        <v>547.75573214047404</v>
      </c>
      <c r="O54" s="787" t="s">
        <v>3503</v>
      </c>
      <c r="P54" s="790">
        <v>2</v>
      </c>
      <c r="Q54" s="735">
        <f t="shared" si="5"/>
        <v>33156</v>
      </c>
      <c r="R54" s="791" t="s">
        <v>3712</v>
      </c>
      <c r="S54" s="737">
        <f t="shared" si="6"/>
        <v>33195</v>
      </c>
      <c r="T54" s="792"/>
      <c r="U54" s="793"/>
      <c r="V54" s="738" t="str">
        <f t="shared" si="7"/>
        <v/>
      </c>
      <c r="W54" s="738">
        <f t="shared" si="8"/>
        <v>39</v>
      </c>
      <c r="X54" s="794"/>
      <c r="Y54" s="795">
        <f t="shared" si="9"/>
        <v>72.492404793010706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>
        <f t="shared" si="0"/>
        <v>9.8804405938295883</v>
      </c>
      <c r="B55" s="786">
        <f t="shared" si="1"/>
        <v>1</v>
      </c>
      <c r="C55" s="787">
        <v>33276</v>
      </c>
      <c r="D55" s="787">
        <v>33335.5</v>
      </c>
      <c r="E55" s="785">
        <f t="shared" si="2"/>
        <v>59.5</v>
      </c>
      <c r="F55" s="787">
        <v>326.10059900324501</v>
      </c>
      <c r="G55" s="787"/>
      <c r="H55" s="787"/>
      <c r="I55" s="787"/>
      <c r="J55" s="787"/>
      <c r="K55" s="787"/>
      <c r="L55" s="787"/>
      <c r="M55" s="788">
        <f t="shared" si="4"/>
        <v>9.8804405938295883</v>
      </c>
      <c r="N55" s="789">
        <f t="shared" si="3"/>
        <v>587.8862153328605</v>
      </c>
      <c r="O55" s="787" t="s">
        <v>3503</v>
      </c>
      <c r="P55" s="790">
        <v>2</v>
      </c>
      <c r="Q55" s="735">
        <f t="shared" si="5"/>
        <v>33276</v>
      </c>
      <c r="R55" s="791" t="s">
        <v>3712</v>
      </c>
      <c r="S55" s="737">
        <f t="shared" si="6"/>
        <v>33335.5</v>
      </c>
      <c r="T55" s="792"/>
      <c r="U55" s="793"/>
      <c r="V55" s="738" t="str">
        <f t="shared" si="7"/>
        <v/>
      </c>
      <c r="W55" s="738">
        <f t="shared" si="8"/>
        <v>59.5</v>
      </c>
      <c r="X55" s="794"/>
      <c r="Y55" s="795">
        <f t="shared" si="9"/>
        <v>92.151850216146443</v>
      </c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>
        <f t="shared" si="0"/>
        <v>28.213164066148664</v>
      </c>
      <c r="B56" s="786">
        <f t="shared" si="1"/>
        <v>1</v>
      </c>
      <c r="C56" s="787">
        <v>33395.5</v>
      </c>
      <c r="D56" s="787">
        <v>33437.5</v>
      </c>
      <c r="E56" s="785">
        <f t="shared" si="2"/>
        <v>42</v>
      </c>
      <c r="F56" s="787">
        <v>413.44137626161398</v>
      </c>
      <c r="G56" s="787">
        <v>6.25</v>
      </c>
      <c r="H56" s="787">
        <v>1.5</v>
      </c>
      <c r="I56" s="787">
        <v>27.8052540631375</v>
      </c>
      <c r="J56" s="787"/>
      <c r="K56" s="787"/>
      <c r="L56" s="787"/>
      <c r="M56" s="788">
        <f t="shared" si="4"/>
        <v>28.213164066148664</v>
      </c>
      <c r="N56" s="789">
        <f t="shared" si="3"/>
        <v>801.38532200830969</v>
      </c>
      <c r="O56" s="787" t="s">
        <v>3502</v>
      </c>
      <c r="P56" s="790">
        <v>2</v>
      </c>
      <c r="Q56" s="735">
        <f t="shared" si="5"/>
        <v>33395.5</v>
      </c>
      <c r="R56" s="791" t="s">
        <v>3712</v>
      </c>
      <c r="S56" s="737">
        <f t="shared" si="6"/>
        <v>33437.5</v>
      </c>
      <c r="T56" s="792"/>
      <c r="U56" s="793"/>
      <c r="V56" s="738">
        <f t="shared" si="7"/>
        <v>42</v>
      </c>
      <c r="W56" s="738" t="str">
        <f t="shared" si="8"/>
        <v/>
      </c>
      <c r="X56" s="794"/>
      <c r="Y56" s="795">
        <f t="shared" si="9"/>
        <v>98.880281623762698</v>
      </c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>
        <f t="shared" si="0"/>
        <v>56.616958863867609</v>
      </c>
      <c r="B57" s="786">
        <f t="shared" si="1"/>
        <v>1</v>
      </c>
      <c r="C57" s="787">
        <v>35736.5</v>
      </c>
      <c r="D57" s="787">
        <v>35809.5</v>
      </c>
      <c r="E57" s="785">
        <f t="shared" si="2"/>
        <v>73</v>
      </c>
      <c r="F57" s="787">
        <v>839.37286593357396</v>
      </c>
      <c r="G57" s="787">
        <v>33</v>
      </c>
      <c r="H57" s="787">
        <v>1.5</v>
      </c>
      <c r="I57" s="787">
        <v>563.02337719915499</v>
      </c>
      <c r="J57" s="787"/>
      <c r="K57" s="787"/>
      <c r="L57" s="787"/>
      <c r="M57" s="788">
        <f t="shared" si="4"/>
        <v>56.616958863867609</v>
      </c>
      <c r="N57" s="789">
        <f t="shared" si="3"/>
        <v>2648.0108500026067</v>
      </c>
      <c r="O57" s="787" t="s">
        <v>3503</v>
      </c>
      <c r="P57" s="790">
        <v>2</v>
      </c>
      <c r="Q57" s="735">
        <f t="shared" si="5"/>
        <v>35736.5</v>
      </c>
      <c r="R57" s="791" t="s">
        <v>3712</v>
      </c>
      <c r="S57" s="737">
        <f t="shared" si="6"/>
        <v>35809.5</v>
      </c>
      <c r="T57" s="792"/>
      <c r="U57" s="793"/>
      <c r="V57" s="738" t="str">
        <f t="shared" si="7"/>
        <v/>
      </c>
      <c r="W57" s="738">
        <f t="shared" si="8"/>
        <v>73</v>
      </c>
      <c r="X57" s="794"/>
      <c r="Y57" s="795">
        <f t="shared" si="9"/>
        <v>270.21204639771696</v>
      </c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>
        <f t="shared" si="0"/>
        <v>27.342734361019861</v>
      </c>
      <c r="B58" s="786">
        <f t="shared" si="1"/>
        <v>1</v>
      </c>
      <c r="C58" s="787">
        <v>35829.5</v>
      </c>
      <c r="D58" s="787">
        <v>35868</v>
      </c>
      <c r="E58" s="785">
        <f t="shared" si="2"/>
        <v>38.5</v>
      </c>
      <c r="F58" s="787">
        <v>431.50759447491902</v>
      </c>
      <c r="G58" s="787">
        <v>28</v>
      </c>
      <c r="H58" s="787">
        <v>1.5</v>
      </c>
      <c r="I58" s="787">
        <v>78.311975125860997</v>
      </c>
      <c r="J58" s="787"/>
      <c r="K58" s="787"/>
      <c r="L58" s="787"/>
      <c r="M58" s="788">
        <f t="shared" si="4"/>
        <v>27.342734361019861</v>
      </c>
      <c r="N58" s="789">
        <f t="shared" si="3"/>
        <v>935.7542108764801</v>
      </c>
      <c r="O58" s="787" t="s">
        <v>3502</v>
      </c>
      <c r="P58" s="790">
        <v>2</v>
      </c>
      <c r="Q58" s="735">
        <f t="shared" si="5"/>
        <v>35829.5</v>
      </c>
      <c r="R58" s="791" t="s">
        <v>3712</v>
      </c>
      <c r="S58" s="737">
        <f t="shared" si="6"/>
        <v>35868</v>
      </c>
      <c r="T58" s="792"/>
      <c r="U58" s="793"/>
      <c r="V58" s="738">
        <f t="shared" si="7"/>
        <v>38.5</v>
      </c>
      <c r="W58" s="738" t="str">
        <f t="shared" si="8"/>
        <v/>
      </c>
      <c r="X58" s="794"/>
      <c r="Y58" s="795">
        <f t="shared" si="9"/>
        <v>119.61612892516141</v>
      </c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>
        <f t="shared" si="0"/>
        <v>560.99735282621441</v>
      </c>
      <c r="B59" s="786">
        <f t="shared" si="1"/>
        <v>5</v>
      </c>
      <c r="C59" s="787">
        <v>35925.5</v>
      </c>
      <c r="D59" s="787">
        <v>36345</v>
      </c>
      <c r="E59" s="785">
        <f t="shared" si="2"/>
        <v>419.5</v>
      </c>
      <c r="F59" s="787">
        <v>5863.1114558821</v>
      </c>
      <c r="G59" s="787">
        <v>390.5</v>
      </c>
      <c r="H59" s="787">
        <v>1.5</v>
      </c>
      <c r="I59" s="787">
        <v>4663.0324281539097</v>
      </c>
      <c r="J59" s="787">
        <v>357</v>
      </c>
      <c r="K59" s="787">
        <v>1.5</v>
      </c>
      <c r="L59" s="787">
        <v>9568.9186014528605</v>
      </c>
      <c r="M59" s="788">
        <f t="shared" si="4"/>
        <v>112.19947056524288</v>
      </c>
      <c r="N59" s="789">
        <f t="shared" si="3"/>
        <v>41365.269289095246</v>
      </c>
      <c r="O59" s="787" t="s">
        <v>3502</v>
      </c>
      <c r="P59" s="790">
        <v>2</v>
      </c>
      <c r="Q59" s="735">
        <f t="shared" si="5"/>
        <v>35925.5</v>
      </c>
      <c r="R59" s="791" t="s">
        <v>3712</v>
      </c>
      <c r="S59" s="737">
        <f t="shared" si="6"/>
        <v>36345</v>
      </c>
      <c r="T59" s="792"/>
      <c r="U59" s="793"/>
      <c r="V59" s="738">
        <f t="shared" si="7"/>
        <v>419.5</v>
      </c>
      <c r="W59" s="738" t="str">
        <f t="shared" si="8"/>
        <v/>
      </c>
      <c r="X59" s="794"/>
      <c r="Y59" s="795">
        <f t="shared" si="9"/>
        <v>3686.3313697451408</v>
      </c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>
        <f t="shared" si="0"/>
        <v>133.9284881584303</v>
      </c>
      <c r="B60" s="786">
        <f t="shared" si="1"/>
        <v>3</v>
      </c>
      <c r="C60" s="787">
        <v>36830.5</v>
      </c>
      <c r="D60" s="787">
        <v>37050</v>
      </c>
      <c r="E60" s="785">
        <f t="shared" si="2"/>
        <v>219.5</v>
      </c>
      <c r="F60" s="787">
        <v>2352.9883293562102</v>
      </c>
      <c r="G60" s="787">
        <v>73</v>
      </c>
      <c r="H60" s="787">
        <v>1.5</v>
      </c>
      <c r="I60" s="787">
        <v>862.62557009174498</v>
      </c>
      <c r="J60" s="787"/>
      <c r="K60" s="787"/>
      <c r="L60" s="787"/>
      <c r="M60" s="788">
        <f t="shared" si="4"/>
        <v>44.642829386143433</v>
      </c>
      <c r="N60" s="789">
        <f t="shared" si="3"/>
        <v>5980.5874576192382</v>
      </c>
      <c r="O60" s="787" t="s">
        <v>3503</v>
      </c>
      <c r="P60" s="790">
        <v>2</v>
      </c>
      <c r="Q60" s="735">
        <f t="shared" si="5"/>
        <v>36830.5</v>
      </c>
      <c r="R60" s="791" t="s">
        <v>3712</v>
      </c>
      <c r="S60" s="737">
        <f t="shared" si="6"/>
        <v>37050</v>
      </c>
      <c r="T60" s="792"/>
      <c r="U60" s="793"/>
      <c r="V60" s="738" t="str">
        <f t="shared" si="7"/>
        <v/>
      </c>
      <c r="W60" s="738">
        <f t="shared" si="8"/>
        <v>219.5</v>
      </c>
      <c r="X60" s="794"/>
      <c r="Y60" s="795">
        <f t="shared" si="9"/>
        <v>658.25806253307655</v>
      </c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>
        <f t="shared" si="0"/>
        <v>15.219507886923182</v>
      </c>
      <c r="B61" s="786">
        <f t="shared" si="1"/>
        <v>1</v>
      </c>
      <c r="C61" s="787">
        <v>37630</v>
      </c>
      <c r="D61" s="787">
        <v>37678.5</v>
      </c>
      <c r="E61" s="785">
        <f t="shared" si="2"/>
        <v>48.5</v>
      </c>
      <c r="F61" s="787">
        <v>409.449804549394</v>
      </c>
      <c r="G61" s="787"/>
      <c r="H61" s="787"/>
      <c r="I61" s="787"/>
      <c r="J61" s="787"/>
      <c r="K61" s="787"/>
      <c r="L61" s="787"/>
      <c r="M61" s="788">
        <f t="shared" si="4"/>
        <v>15.219507886923182</v>
      </c>
      <c r="N61" s="789">
        <f t="shared" si="3"/>
        <v>738.1461325157743</v>
      </c>
      <c r="O61" s="787" t="s">
        <v>3503</v>
      </c>
      <c r="P61" s="790">
        <v>2</v>
      </c>
      <c r="Q61" s="735">
        <f t="shared" si="5"/>
        <v>37630</v>
      </c>
      <c r="R61" s="791" t="s">
        <v>3712</v>
      </c>
      <c r="S61" s="737">
        <f t="shared" si="6"/>
        <v>37678.5</v>
      </c>
      <c r="T61" s="792"/>
      <c r="U61" s="793"/>
      <c r="V61" s="738" t="str">
        <f t="shared" si="7"/>
        <v/>
      </c>
      <c r="W61" s="738">
        <f t="shared" si="8"/>
        <v>48.5</v>
      </c>
      <c r="X61" s="794"/>
      <c r="Y61" s="795">
        <f t="shared" si="9"/>
        <v>93.366731922137546</v>
      </c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>
        <f t="shared" si="0"/>
        <v>3.6932999491691261</v>
      </c>
      <c r="B62" s="786">
        <f t="shared" si="1"/>
        <v>1</v>
      </c>
      <c r="C62" s="787">
        <v>38637.5</v>
      </c>
      <c r="D62" s="787">
        <v>38644.5</v>
      </c>
      <c r="E62" s="785">
        <f t="shared" si="2"/>
        <v>7</v>
      </c>
      <c r="F62" s="787">
        <v>14.3407194456592</v>
      </c>
      <c r="G62" s="787"/>
      <c r="H62" s="787"/>
      <c r="I62" s="787"/>
      <c r="J62" s="787"/>
      <c r="K62" s="787"/>
      <c r="L62" s="787"/>
      <c r="M62" s="788">
        <f t="shared" si="4"/>
        <v>3.6932999491691261</v>
      </c>
      <c r="N62" s="789">
        <f t="shared" si="3"/>
        <v>25.853099644183882</v>
      </c>
      <c r="O62" s="787" t="s">
        <v>3502</v>
      </c>
      <c r="P62" s="790">
        <v>2</v>
      </c>
      <c r="Q62" s="735">
        <f t="shared" si="5"/>
        <v>38637.5</v>
      </c>
      <c r="R62" s="791" t="s">
        <v>3712</v>
      </c>
      <c r="S62" s="737">
        <f t="shared" si="6"/>
        <v>38644.5</v>
      </c>
      <c r="T62" s="792"/>
      <c r="U62" s="793"/>
      <c r="V62" s="738">
        <f t="shared" si="7"/>
        <v>7</v>
      </c>
      <c r="W62" s="738" t="str">
        <f t="shared" si="8"/>
        <v/>
      </c>
      <c r="X62" s="794"/>
      <c r="Y62" s="795">
        <f t="shared" si="9"/>
        <v>8.5681952363550433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>
        <f t="shared" si="0"/>
        <v>4.186868066864216</v>
      </c>
      <c r="B63" s="786">
        <f t="shared" si="1"/>
        <v>1</v>
      </c>
      <c r="C63" s="787">
        <v>38748.5</v>
      </c>
      <c r="D63" s="787">
        <v>38832.5</v>
      </c>
      <c r="E63" s="785">
        <f t="shared" si="2"/>
        <v>84</v>
      </c>
      <c r="F63" s="787">
        <v>195.086349213733</v>
      </c>
      <c r="G63" s="787"/>
      <c r="H63" s="787"/>
      <c r="I63" s="787"/>
      <c r="J63" s="787"/>
      <c r="K63" s="787"/>
      <c r="L63" s="787"/>
      <c r="M63" s="788">
        <f t="shared" si="4"/>
        <v>4.186868066864216</v>
      </c>
      <c r="N63" s="789">
        <f t="shared" si="3"/>
        <v>351.69691761659413</v>
      </c>
      <c r="O63" s="787" t="s">
        <v>3503</v>
      </c>
      <c r="P63" s="790">
        <v>2</v>
      </c>
      <c r="Q63" s="735">
        <f t="shared" si="5"/>
        <v>38748.5</v>
      </c>
      <c r="R63" s="791" t="s">
        <v>3712</v>
      </c>
      <c r="S63" s="737">
        <f t="shared" si="6"/>
        <v>38832.5</v>
      </c>
      <c r="T63" s="792"/>
      <c r="U63" s="793"/>
      <c r="V63" s="738" t="str">
        <f t="shared" si="7"/>
        <v/>
      </c>
      <c r="W63" s="738">
        <f t="shared" si="8"/>
        <v>84</v>
      </c>
      <c r="X63" s="794"/>
      <c r="Y63" s="795">
        <f t="shared" si="9"/>
        <v>97.113045995768246</v>
      </c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>
      <c r="A64" s="785">
        <f t="shared" si="0"/>
        <v>32.738175828829227</v>
      </c>
      <c r="B64" s="786">
        <f t="shared" si="1"/>
        <v>2</v>
      </c>
      <c r="C64" s="787">
        <v>38994.5</v>
      </c>
      <c r="D64" s="787">
        <v>39112.5</v>
      </c>
      <c r="E64" s="785">
        <f t="shared" si="2"/>
        <v>118</v>
      </c>
      <c r="F64" s="787">
        <v>1071.43248082215</v>
      </c>
      <c r="G64" s="787"/>
      <c r="H64" s="787"/>
      <c r="I64" s="787"/>
      <c r="J64" s="787"/>
      <c r="K64" s="787"/>
      <c r="L64" s="787"/>
      <c r="M64" s="788">
        <f t="shared" si="4"/>
        <v>16.369087914414614</v>
      </c>
      <c r="N64" s="789">
        <f t="shared" si="3"/>
        <v>1931.5523739009245</v>
      </c>
      <c r="O64" s="787" t="s">
        <v>3503</v>
      </c>
      <c r="P64" s="790">
        <v>2</v>
      </c>
      <c r="Q64" s="735">
        <f t="shared" si="5"/>
        <v>38994.5</v>
      </c>
      <c r="R64" s="791" t="s">
        <v>3712</v>
      </c>
      <c r="S64" s="737">
        <f t="shared" si="6"/>
        <v>39112.5</v>
      </c>
      <c r="T64" s="792"/>
      <c r="U64" s="793"/>
      <c r="V64" s="738" t="str">
        <f t="shared" si="7"/>
        <v/>
      </c>
      <c r="W64" s="738">
        <f t="shared" si="8"/>
        <v>118</v>
      </c>
      <c r="X64" s="794"/>
      <c r="Y64" s="795">
        <f t="shared" si="9"/>
        <v>235.04011733961511</v>
      </c>
      <c r="Z64" s="794"/>
      <c r="AA64" s="794"/>
      <c r="AB64" s="794"/>
      <c r="AC64" s="796"/>
      <c r="AD64" s="796"/>
      <c r="AE64" s="796"/>
      <c r="AF64" s="796"/>
      <c r="AG64" s="796"/>
      <c r="AH64" s="796"/>
      <c r="AI64" s="796"/>
      <c r="AJ64" s="796"/>
      <c r="AK64" s="796"/>
      <c r="AL64" s="797"/>
      <c r="AM64" s="796"/>
      <c r="AN64" s="796"/>
      <c r="AO64" s="798"/>
    </row>
    <row r="65" spans="1:41" ht="20.100000000000001" customHeight="1">
      <c r="A65" s="785">
        <f t="shared" si="0"/>
        <v>81.458042073100984</v>
      </c>
      <c r="B65" s="786">
        <f t="shared" si="1"/>
        <v>3</v>
      </c>
      <c r="C65" s="787">
        <v>39201</v>
      </c>
      <c r="D65" s="787">
        <v>39417</v>
      </c>
      <c r="E65" s="785">
        <f t="shared" si="2"/>
        <v>216</v>
      </c>
      <c r="F65" s="787">
        <v>2826.2952478543698</v>
      </c>
      <c r="G65" s="787">
        <v>20</v>
      </c>
      <c r="H65" s="787">
        <v>1.5</v>
      </c>
      <c r="I65" s="787">
        <v>20.4796419964226</v>
      </c>
      <c r="J65" s="787"/>
      <c r="K65" s="787"/>
      <c r="L65" s="787"/>
      <c r="M65" s="788">
        <f t="shared" si="4"/>
        <v>27.152680691033662</v>
      </c>
      <c r="N65" s="789">
        <f t="shared" si="3"/>
        <v>5136.4542559615766</v>
      </c>
      <c r="O65" s="787" t="s">
        <v>3503</v>
      </c>
      <c r="P65" s="790">
        <v>2</v>
      </c>
      <c r="Q65" s="735">
        <f t="shared" si="5"/>
        <v>39201</v>
      </c>
      <c r="R65" s="791" t="s">
        <v>3712</v>
      </c>
      <c r="S65" s="737">
        <f t="shared" si="6"/>
        <v>39417</v>
      </c>
      <c r="T65" s="792"/>
      <c r="U65" s="793"/>
      <c r="V65" s="738" t="str">
        <f t="shared" si="7"/>
        <v/>
      </c>
      <c r="W65" s="738">
        <f t="shared" si="8"/>
        <v>216</v>
      </c>
      <c r="X65" s="794"/>
      <c r="Y65" s="795">
        <f t="shared" si="9"/>
        <v>552.36612115399214</v>
      </c>
      <c r="Z65" s="794"/>
      <c r="AA65" s="794"/>
      <c r="AB65" s="794"/>
      <c r="AC65" s="796"/>
      <c r="AD65" s="796"/>
      <c r="AE65" s="796"/>
      <c r="AF65" s="796"/>
      <c r="AG65" s="796"/>
      <c r="AH65" s="796"/>
      <c r="AI65" s="796"/>
      <c r="AJ65" s="796"/>
      <c r="AK65" s="796"/>
      <c r="AL65" s="797"/>
      <c r="AM65" s="796"/>
      <c r="AN65" s="796"/>
      <c r="AO65" s="798"/>
    </row>
    <row r="66" spans="1:41" ht="20.100000000000001" customHeight="1">
      <c r="A66" s="785"/>
      <c r="B66" s="786"/>
      <c r="C66" s="787"/>
      <c r="D66" s="787"/>
      <c r="E66" s="785"/>
      <c r="F66" s="787"/>
      <c r="G66" s="787"/>
      <c r="H66" s="787"/>
      <c r="I66" s="787"/>
      <c r="J66" s="787"/>
      <c r="K66" s="787"/>
      <c r="L66" s="787"/>
      <c r="M66" s="788"/>
      <c r="N66" s="789"/>
      <c r="O66" s="787"/>
      <c r="P66" s="790"/>
      <c r="Q66" s="735"/>
      <c r="R66" s="791"/>
      <c r="S66" s="737"/>
      <c r="T66" s="792"/>
      <c r="U66" s="793"/>
      <c r="V66" s="738"/>
      <c r="W66" s="738"/>
      <c r="X66" s="794"/>
      <c r="Y66" s="795"/>
      <c r="Z66" s="794"/>
      <c r="AA66" s="794"/>
      <c r="AB66" s="794"/>
      <c r="AC66" s="796"/>
      <c r="AD66" s="796"/>
      <c r="AE66" s="796"/>
      <c r="AF66" s="796"/>
      <c r="AG66" s="796"/>
      <c r="AH66" s="796"/>
      <c r="AI66" s="796"/>
      <c r="AJ66" s="796"/>
      <c r="AK66" s="796"/>
      <c r="AL66" s="797"/>
      <c r="AM66" s="796"/>
      <c r="AN66" s="796"/>
      <c r="AO66" s="798"/>
    </row>
    <row r="67" spans="1:41" ht="20.100000000000001" customHeight="1">
      <c r="A67" s="785"/>
      <c r="B67" s="786"/>
      <c r="C67" s="787"/>
      <c r="D67" s="787"/>
      <c r="E67" s="785"/>
      <c r="F67" s="787"/>
      <c r="G67" s="787"/>
      <c r="H67" s="787"/>
      <c r="I67" s="787"/>
      <c r="J67" s="787"/>
      <c r="K67" s="787"/>
      <c r="L67" s="787"/>
      <c r="M67" s="788"/>
      <c r="N67" s="789"/>
      <c r="O67" s="787"/>
      <c r="P67" s="790"/>
      <c r="Q67" s="735"/>
      <c r="R67" s="791"/>
      <c r="S67" s="737"/>
      <c r="T67" s="792"/>
      <c r="U67" s="793"/>
      <c r="V67" s="738"/>
      <c r="W67" s="738"/>
      <c r="X67" s="794"/>
      <c r="Y67" s="795"/>
      <c r="Z67" s="794"/>
      <c r="AA67" s="794"/>
      <c r="AB67" s="794"/>
      <c r="AC67" s="796"/>
      <c r="AD67" s="796"/>
      <c r="AE67" s="796"/>
      <c r="AF67" s="796"/>
      <c r="AG67" s="796"/>
      <c r="AH67" s="796"/>
      <c r="AI67" s="796"/>
      <c r="AJ67" s="796"/>
      <c r="AK67" s="796"/>
      <c r="AL67" s="797"/>
      <c r="AM67" s="796"/>
      <c r="AN67" s="796"/>
      <c r="AO67" s="798"/>
    </row>
    <row r="68" spans="1:41" ht="20.100000000000001" customHeight="1">
      <c r="A68" s="785"/>
      <c r="B68" s="786"/>
      <c r="C68" s="787"/>
      <c r="D68" s="787"/>
      <c r="E68" s="785"/>
      <c r="F68" s="787"/>
      <c r="G68" s="787"/>
      <c r="H68" s="787"/>
      <c r="I68" s="787"/>
      <c r="J68" s="787"/>
      <c r="K68" s="787"/>
      <c r="L68" s="787"/>
      <c r="M68" s="788"/>
      <c r="N68" s="789"/>
      <c r="O68" s="787"/>
      <c r="P68" s="790"/>
      <c r="Q68" s="735"/>
      <c r="R68" s="791"/>
      <c r="S68" s="737"/>
      <c r="T68" s="792"/>
      <c r="U68" s="793"/>
      <c r="V68" s="738"/>
      <c r="W68" s="738"/>
      <c r="X68" s="794"/>
      <c r="Y68" s="795"/>
      <c r="Z68" s="794"/>
      <c r="AA68" s="794"/>
      <c r="AB68" s="794"/>
      <c r="AC68" s="796"/>
      <c r="AD68" s="796"/>
      <c r="AE68" s="796"/>
      <c r="AF68" s="796"/>
      <c r="AG68" s="796"/>
      <c r="AH68" s="796"/>
      <c r="AI68" s="796"/>
      <c r="AJ68" s="796"/>
      <c r="AK68" s="796"/>
      <c r="AL68" s="797"/>
      <c r="AM68" s="796"/>
      <c r="AN68" s="796"/>
      <c r="AO68" s="798"/>
    </row>
    <row r="69" spans="1:41" ht="20.100000000000001" customHeight="1">
      <c r="A69" s="785"/>
      <c r="B69" s="786"/>
      <c r="C69" s="787"/>
      <c r="D69" s="787"/>
      <c r="E69" s="785"/>
      <c r="F69" s="787"/>
      <c r="G69" s="787"/>
      <c r="H69" s="787"/>
      <c r="I69" s="787"/>
      <c r="J69" s="787"/>
      <c r="K69" s="787"/>
      <c r="L69" s="787"/>
      <c r="M69" s="788"/>
      <c r="N69" s="789"/>
      <c r="O69" s="787"/>
      <c r="P69" s="790"/>
      <c r="Q69" s="735"/>
      <c r="R69" s="791"/>
      <c r="S69" s="737"/>
      <c r="T69" s="792"/>
      <c r="U69" s="793"/>
      <c r="V69" s="738"/>
      <c r="W69" s="738"/>
      <c r="X69" s="794"/>
      <c r="Y69" s="795"/>
      <c r="Z69" s="794"/>
      <c r="AA69" s="794"/>
      <c r="AB69" s="794"/>
      <c r="AC69" s="796"/>
      <c r="AD69" s="796"/>
      <c r="AE69" s="796"/>
      <c r="AF69" s="796"/>
      <c r="AG69" s="796"/>
      <c r="AH69" s="796"/>
      <c r="AI69" s="796"/>
      <c r="AJ69" s="796"/>
      <c r="AK69" s="796"/>
      <c r="AL69" s="797"/>
      <c r="AM69" s="796"/>
      <c r="AN69" s="796"/>
      <c r="AO69" s="798"/>
    </row>
    <row r="70" spans="1:41" ht="20.100000000000001" customHeight="1">
      <c r="A70" s="785"/>
      <c r="B70" s="786"/>
      <c r="C70" s="787"/>
      <c r="D70" s="787"/>
      <c r="E70" s="785"/>
      <c r="F70" s="787"/>
      <c r="G70" s="787"/>
      <c r="H70" s="787"/>
      <c r="I70" s="787"/>
      <c r="J70" s="787"/>
      <c r="K70" s="787"/>
      <c r="L70" s="787"/>
      <c r="M70" s="788"/>
      <c r="N70" s="789"/>
      <c r="O70" s="787"/>
      <c r="P70" s="790"/>
      <c r="Q70" s="735"/>
      <c r="R70" s="791"/>
      <c r="S70" s="737"/>
      <c r="T70" s="792"/>
      <c r="U70" s="793"/>
      <c r="V70" s="738"/>
      <c r="W70" s="738"/>
      <c r="X70" s="794"/>
      <c r="Y70" s="795"/>
      <c r="Z70" s="794"/>
      <c r="AA70" s="794"/>
      <c r="AB70" s="794"/>
      <c r="AC70" s="796"/>
      <c r="AD70" s="796"/>
      <c r="AE70" s="796"/>
      <c r="AF70" s="796"/>
      <c r="AG70" s="796"/>
      <c r="AH70" s="796"/>
      <c r="AI70" s="796"/>
      <c r="AJ70" s="796"/>
      <c r="AK70" s="796"/>
      <c r="AL70" s="797"/>
      <c r="AM70" s="796"/>
      <c r="AN70" s="796"/>
      <c r="AO70" s="798"/>
    </row>
    <row r="71" spans="1:41" ht="20.100000000000001" customHeight="1">
      <c r="A71" s="785"/>
      <c r="B71" s="786"/>
      <c r="C71" s="787"/>
      <c r="D71" s="787"/>
      <c r="E71" s="785"/>
      <c r="F71" s="787"/>
      <c r="G71" s="787"/>
      <c r="H71" s="787"/>
      <c r="I71" s="787"/>
      <c r="J71" s="787"/>
      <c r="K71" s="787"/>
      <c r="L71" s="787"/>
      <c r="M71" s="788"/>
      <c r="N71" s="789"/>
      <c r="O71" s="787"/>
      <c r="P71" s="790"/>
      <c r="Q71" s="735"/>
      <c r="R71" s="791"/>
      <c r="S71" s="737"/>
      <c r="T71" s="792"/>
      <c r="U71" s="793"/>
      <c r="V71" s="738"/>
      <c r="W71" s="738"/>
      <c r="X71" s="794"/>
      <c r="Y71" s="795"/>
      <c r="Z71" s="794"/>
      <c r="AA71" s="794"/>
      <c r="AB71" s="794"/>
      <c r="AC71" s="796"/>
      <c r="AD71" s="796"/>
      <c r="AE71" s="796"/>
      <c r="AF71" s="796"/>
      <c r="AG71" s="796"/>
      <c r="AH71" s="796"/>
      <c r="AI71" s="796"/>
      <c r="AJ71" s="796"/>
      <c r="AK71" s="796"/>
      <c r="AL71" s="797"/>
      <c r="AM71" s="796"/>
      <c r="AN71" s="796"/>
      <c r="AO71" s="798"/>
    </row>
    <row r="72" spans="1:41" ht="20.100000000000001" customHeight="1">
      <c r="A72" s="785"/>
      <c r="B72" s="786"/>
      <c r="C72" s="787"/>
      <c r="D72" s="787"/>
      <c r="E72" s="785"/>
      <c r="F72" s="787"/>
      <c r="G72" s="787"/>
      <c r="H72" s="787"/>
      <c r="I72" s="787"/>
      <c r="J72" s="787"/>
      <c r="K72" s="787"/>
      <c r="L72" s="787"/>
      <c r="M72" s="788"/>
      <c r="N72" s="789"/>
      <c r="O72" s="787"/>
      <c r="P72" s="790"/>
      <c r="Q72" s="735"/>
      <c r="R72" s="791"/>
      <c r="S72" s="737"/>
      <c r="T72" s="792"/>
      <c r="U72" s="793"/>
      <c r="V72" s="738"/>
      <c r="W72" s="738"/>
      <c r="X72" s="794"/>
      <c r="Y72" s="795"/>
      <c r="Z72" s="794"/>
      <c r="AA72" s="794"/>
      <c r="AB72" s="794"/>
      <c r="AC72" s="796"/>
      <c r="AD72" s="796"/>
      <c r="AE72" s="796"/>
      <c r="AF72" s="796"/>
      <c r="AG72" s="796"/>
      <c r="AH72" s="796"/>
      <c r="AI72" s="796"/>
      <c r="AJ72" s="796"/>
      <c r="AK72" s="796"/>
      <c r="AL72" s="797"/>
      <c r="AM72" s="796"/>
      <c r="AN72" s="796"/>
      <c r="AO72" s="798"/>
    </row>
    <row r="73" spans="1:41" ht="20.100000000000001" customHeight="1">
      <c r="A73" s="785"/>
      <c r="B73" s="786"/>
      <c r="C73" s="787"/>
      <c r="D73" s="787"/>
      <c r="E73" s="785"/>
      <c r="F73" s="787"/>
      <c r="G73" s="787"/>
      <c r="H73" s="787"/>
      <c r="I73" s="787"/>
      <c r="J73" s="787"/>
      <c r="K73" s="787"/>
      <c r="L73" s="787"/>
      <c r="M73" s="788"/>
      <c r="N73" s="789"/>
      <c r="O73" s="787"/>
      <c r="P73" s="790"/>
      <c r="Q73" s="735"/>
      <c r="R73" s="791"/>
      <c r="S73" s="737"/>
      <c r="T73" s="792"/>
      <c r="U73" s="793"/>
      <c r="V73" s="738"/>
      <c r="W73" s="738"/>
      <c r="X73" s="794"/>
      <c r="Y73" s="795"/>
      <c r="Z73" s="794"/>
      <c r="AA73" s="794"/>
      <c r="AB73" s="794"/>
      <c r="AC73" s="796"/>
      <c r="AD73" s="796"/>
      <c r="AE73" s="796"/>
      <c r="AF73" s="796"/>
      <c r="AG73" s="796"/>
      <c r="AH73" s="796"/>
      <c r="AI73" s="796"/>
      <c r="AJ73" s="796"/>
      <c r="AK73" s="796"/>
      <c r="AL73" s="797"/>
      <c r="AM73" s="796"/>
      <c r="AN73" s="796"/>
      <c r="AO73" s="798"/>
    </row>
    <row r="74" spans="1:41" ht="20.100000000000001" customHeight="1">
      <c r="A74" s="785"/>
      <c r="B74" s="786"/>
      <c r="C74" s="787"/>
      <c r="D74" s="787"/>
      <c r="E74" s="785"/>
      <c r="F74" s="787"/>
      <c r="G74" s="787"/>
      <c r="H74" s="787"/>
      <c r="I74" s="787"/>
      <c r="J74" s="787"/>
      <c r="K74" s="787"/>
      <c r="L74" s="787"/>
      <c r="M74" s="788"/>
      <c r="N74" s="789"/>
      <c r="O74" s="787"/>
      <c r="P74" s="790"/>
      <c r="Q74" s="735"/>
      <c r="R74" s="791"/>
      <c r="S74" s="737"/>
      <c r="T74" s="792"/>
      <c r="U74" s="793"/>
      <c r="V74" s="738"/>
      <c r="W74" s="738"/>
      <c r="X74" s="794"/>
      <c r="Y74" s="795"/>
      <c r="Z74" s="794"/>
      <c r="AA74" s="794"/>
      <c r="AB74" s="794"/>
      <c r="AC74" s="796"/>
      <c r="AD74" s="796"/>
      <c r="AE74" s="796"/>
      <c r="AF74" s="796"/>
      <c r="AG74" s="796"/>
      <c r="AH74" s="796"/>
      <c r="AI74" s="796"/>
      <c r="AJ74" s="796"/>
      <c r="AK74" s="796"/>
      <c r="AL74" s="797"/>
      <c r="AM74" s="796"/>
      <c r="AN74" s="796"/>
      <c r="AO74" s="798"/>
    </row>
    <row r="75" spans="1:41" ht="20.100000000000001" customHeight="1">
      <c r="A75" s="785"/>
      <c r="B75" s="786"/>
      <c r="C75" s="787"/>
      <c r="D75" s="787"/>
      <c r="E75" s="785"/>
      <c r="F75" s="787"/>
      <c r="G75" s="787"/>
      <c r="H75" s="787"/>
      <c r="I75" s="787"/>
      <c r="J75" s="787"/>
      <c r="K75" s="787"/>
      <c r="L75" s="787"/>
      <c r="M75" s="788"/>
      <c r="N75" s="789"/>
      <c r="O75" s="787"/>
      <c r="P75" s="790"/>
      <c r="Q75" s="735"/>
      <c r="R75" s="791"/>
      <c r="S75" s="737"/>
      <c r="T75" s="792"/>
      <c r="U75" s="793"/>
      <c r="V75" s="738"/>
      <c r="W75" s="738"/>
      <c r="X75" s="794"/>
      <c r="Y75" s="795"/>
      <c r="Z75" s="794"/>
      <c r="AA75" s="794"/>
      <c r="AB75" s="794"/>
      <c r="AC75" s="796"/>
      <c r="AD75" s="796"/>
      <c r="AE75" s="796"/>
      <c r="AF75" s="796"/>
      <c r="AG75" s="796"/>
      <c r="AH75" s="796"/>
      <c r="AI75" s="796"/>
      <c r="AJ75" s="796"/>
      <c r="AK75" s="796"/>
      <c r="AL75" s="797"/>
      <c r="AM75" s="796"/>
      <c r="AN75" s="796"/>
      <c r="AO75" s="798"/>
    </row>
    <row r="76" spans="1:41" ht="20.100000000000001" customHeight="1">
      <c r="A76" s="785"/>
      <c r="B76" s="786"/>
      <c r="C76" s="787"/>
      <c r="D76" s="787"/>
      <c r="E76" s="785"/>
      <c r="F76" s="787"/>
      <c r="G76" s="787"/>
      <c r="H76" s="787"/>
      <c r="I76" s="787"/>
      <c r="J76" s="787"/>
      <c r="K76" s="787"/>
      <c r="L76" s="787"/>
      <c r="M76" s="788"/>
      <c r="N76" s="789"/>
      <c r="O76" s="787"/>
      <c r="P76" s="790"/>
      <c r="Q76" s="735"/>
      <c r="R76" s="791"/>
      <c r="S76" s="737"/>
      <c r="T76" s="792"/>
      <c r="U76" s="793"/>
      <c r="V76" s="738"/>
      <c r="W76" s="738"/>
      <c r="X76" s="794"/>
      <c r="Y76" s="795"/>
      <c r="Z76" s="794"/>
      <c r="AA76" s="794"/>
      <c r="AB76" s="794"/>
      <c r="AC76" s="796"/>
      <c r="AD76" s="796"/>
      <c r="AE76" s="796"/>
      <c r="AF76" s="796"/>
      <c r="AG76" s="796"/>
      <c r="AH76" s="796"/>
      <c r="AI76" s="796"/>
      <c r="AJ76" s="796"/>
      <c r="AK76" s="796"/>
      <c r="AL76" s="797"/>
      <c r="AM76" s="796"/>
      <c r="AN76" s="796"/>
      <c r="AO76" s="798"/>
    </row>
    <row r="77" spans="1:41" ht="20.100000000000001" customHeight="1">
      <c r="A77" s="785"/>
      <c r="B77" s="786"/>
      <c r="C77" s="787"/>
      <c r="D77" s="787"/>
      <c r="E77" s="785"/>
      <c r="F77" s="787"/>
      <c r="G77" s="787"/>
      <c r="H77" s="787"/>
      <c r="I77" s="787"/>
      <c r="J77" s="787"/>
      <c r="K77" s="787"/>
      <c r="L77" s="787"/>
      <c r="M77" s="788"/>
      <c r="N77" s="789"/>
      <c r="O77" s="787"/>
      <c r="P77" s="790"/>
      <c r="Q77" s="735"/>
      <c r="R77" s="791"/>
      <c r="S77" s="737"/>
      <c r="T77" s="792"/>
      <c r="U77" s="793"/>
      <c r="V77" s="738"/>
      <c r="W77" s="738"/>
      <c r="X77" s="794"/>
      <c r="Y77" s="795"/>
      <c r="Z77" s="794"/>
      <c r="AA77" s="794"/>
      <c r="AB77" s="794"/>
      <c r="AC77" s="796"/>
      <c r="AD77" s="796"/>
      <c r="AE77" s="796"/>
      <c r="AF77" s="796"/>
      <c r="AG77" s="796"/>
      <c r="AH77" s="796"/>
      <c r="AI77" s="796"/>
      <c r="AJ77" s="796"/>
      <c r="AK77" s="796"/>
      <c r="AL77" s="797"/>
      <c r="AM77" s="796"/>
      <c r="AN77" s="796"/>
      <c r="AO77" s="798"/>
    </row>
    <row r="78" spans="1:41" ht="20.100000000000001" customHeight="1">
      <c r="A78" s="785"/>
      <c r="B78" s="786"/>
      <c r="C78" s="787"/>
      <c r="D78" s="787"/>
      <c r="E78" s="785"/>
      <c r="F78" s="787"/>
      <c r="G78" s="787"/>
      <c r="H78" s="787"/>
      <c r="I78" s="787"/>
      <c r="J78" s="787"/>
      <c r="K78" s="787"/>
      <c r="L78" s="787"/>
      <c r="M78" s="788"/>
      <c r="N78" s="789"/>
      <c r="O78" s="787"/>
      <c r="P78" s="790"/>
      <c r="Q78" s="735"/>
      <c r="R78" s="791"/>
      <c r="S78" s="737"/>
      <c r="T78" s="792"/>
      <c r="U78" s="793"/>
      <c r="V78" s="738"/>
      <c r="W78" s="738"/>
      <c r="X78" s="794"/>
      <c r="Y78" s="795"/>
      <c r="Z78" s="794"/>
      <c r="AA78" s="794"/>
      <c r="AB78" s="794"/>
      <c r="AC78" s="796"/>
      <c r="AD78" s="796"/>
      <c r="AE78" s="796"/>
      <c r="AF78" s="796"/>
      <c r="AG78" s="796"/>
      <c r="AH78" s="796"/>
      <c r="AI78" s="796"/>
      <c r="AJ78" s="796"/>
      <c r="AK78" s="796"/>
      <c r="AL78" s="797"/>
      <c r="AM78" s="796"/>
      <c r="AN78" s="796"/>
      <c r="AO78" s="798"/>
    </row>
    <row r="79" spans="1:41" ht="20.100000000000001" customHeight="1">
      <c r="A79" s="785"/>
      <c r="B79" s="786"/>
      <c r="C79" s="787"/>
      <c r="D79" s="787"/>
      <c r="E79" s="785"/>
      <c r="F79" s="787"/>
      <c r="G79" s="787"/>
      <c r="H79" s="787"/>
      <c r="I79" s="787"/>
      <c r="J79" s="787"/>
      <c r="K79" s="787"/>
      <c r="L79" s="787"/>
      <c r="M79" s="788"/>
      <c r="N79" s="789"/>
      <c r="O79" s="787"/>
      <c r="P79" s="790"/>
      <c r="Q79" s="735"/>
      <c r="R79" s="791"/>
      <c r="S79" s="737"/>
      <c r="T79" s="792"/>
      <c r="U79" s="793"/>
      <c r="V79" s="738"/>
      <c r="W79" s="738"/>
      <c r="X79" s="794"/>
      <c r="Y79" s="795"/>
      <c r="Z79" s="794"/>
      <c r="AA79" s="794"/>
      <c r="AB79" s="794"/>
      <c r="AC79" s="796"/>
      <c r="AD79" s="796"/>
      <c r="AE79" s="796"/>
      <c r="AF79" s="796"/>
      <c r="AG79" s="796"/>
      <c r="AH79" s="796"/>
      <c r="AI79" s="796"/>
      <c r="AJ79" s="796"/>
      <c r="AK79" s="796"/>
      <c r="AL79" s="797"/>
      <c r="AM79" s="796"/>
      <c r="AN79" s="796"/>
      <c r="AO79" s="798"/>
    </row>
    <row r="80" spans="1:41" ht="20.100000000000001" customHeight="1">
      <c r="A80" s="785"/>
      <c r="B80" s="786"/>
      <c r="C80" s="787"/>
      <c r="D80" s="787"/>
      <c r="E80" s="785"/>
      <c r="F80" s="787"/>
      <c r="G80" s="787"/>
      <c r="H80" s="787"/>
      <c r="I80" s="787"/>
      <c r="J80" s="787"/>
      <c r="K80" s="787"/>
      <c r="L80" s="787"/>
      <c r="M80" s="788"/>
      <c r="N80" s="789"/>
      <c r="O80" s="787"/>
      <c r="P80" s="790"/>
      <c r="Q80" s="735"/>
      <c r="R80" s="791"/>
      <c r="S80" s="737"/>
      <c r="T80" s="792"/>
      <c r="U80" s="793"/>
      <c r="V80" s="738"/>
      <c r="W80" s="738"/>
      <c r="X80" s="794"/>
      <c r="Y80" s="795"/>
      <c r="Z80" s="794"/>
      <c r="AA80" s="794"/>
      <c r="AB80" s="794"/>
      <c r="AC80" s="796"/>
      <c r="AD80" s="796"/>
      <c r="AE80" s="796"/>
      <c r="AF80" s="796"/>
      <c r="AG80" s="796"/>
      <c r="AH80" s="796"/>
      <c r="AI80" s="796"/>
      <c r="AJ80" s="796"/>
      <c r="AK80" s="796"/>
      <c r="AL80" s="797"/>
      <c r="AM80" s="796"/>
      <c r="AN80" s="796"/>
      <c r="AO80" s="798"/>
    </row>
    <row r="81" spans="1:41" ht="20.100000000000001" customHeight="1">
      <c r="A81" s="785"/>
      <c r="B81" s="786"/>
      <c r="C81" s="787"/>
      <c r="D81" s="787"/>
      <c r="E81" s="785"/>
      <c r="F81" s="787"/>
      <c r="G81" s="787"/>
      <c r="H81" s="787"/>
      <c r="I81" s="787"/>
      <c r="J81" s="787"/>
      <c r="K81" s="787"/>
      <c r="L81" s="787"/>
      <c r="M81" s="788"/>
      <c r="N81" s="789"/>
      <c r="O81" s="787"/>
      <c r="P81" s="790"/>
      <c r="Q81" s="735"/>
      <c r="R81" s="791"/>
      <c r="S81" s="737"/>
      <c r="T81" s="792"/>
      <c r="U81" s="793"/>
      <c r="V81" s="738"/>
      <c r="W81" s="738"/>
      <c r="X81" s="794"/>
      <c r="Y81" s="795"/>
      <c r="Z81" s="794"/>
      <c r="AA81" s="794"/>
      <c r="AB81" s="794"/>
      <c r="AC81" s="796"/>
      <c r="AD81" s="796"/>
      <c r="AE81" s="796"/>
      <c r="AF81" s="796"/>
      <c r="AG81" s="796"/>
      <c r="AH81" s="796"/>
      <c r="AI81" s="796"/>
      <c r="AJ81" s="796"/>
      <c r="AK81" s="796"/>
      <c r="AL81" s="797"/>
      <c r="AM81" s="796"/>
      <c r="AN81" s="796"/>
      <c r="AO81" s="798"/>
    </row>
    <row r="82" spans="1:41" ht="20.100000000000001" customHeight="1">
      <c r="A82" s="785"/>
      <c r="B82" s="786"/>
      <c r="C82" s="787"/>
      <c r="D82" s="787"/>
      <c r="E82" s="785"/>
      <c r="F82" s="787"/>
      <c r="G82" s="787"/>
      <c r="H82" s="787"/>
      <c r="I82" s="787"/>
      <c r="J82" s="787"/>
      <c r="K82" s="787"/>
      <c r="L82" s="787"/>
      <c r="M82" s="788"/>
      <c r="N82" s="789"/>
      <c r="O82" s="787"/>
      <c r="P82" s="790"/>
      <c r="Q82" s="735"/>
      <c r="R82" s="791"/>
      <c r="S82" s="737"/>
      <c r="T82" s="792"/>
      <c r="U82" s="793"/>
      <c r="V82" s="738"/>
      <c r="W82" s="738"/>
      <c r="X82" s="794"/>
      <c r="Y82" s="795"/>
      <c r="Z82" s="794"/>
      <c r="AA82" s="794"/>
      <c r="AB82" s="794"/>
      <c r="AC82" s="796"/>
      <c r="AD82" s="796"/>
      <c r="AE82" s="796"/>
      <c r="AF82" s="796"/>
      <c r="AG82" s="796"/>
      <c r="AH82" s="796"/>
      <c r="AI82" s="796"/>
      <c r="AJ82" s="796"/>
      <c r="AK82" s="796"/>
      <c r="AL82" s="797"/>
      <c r="AM82" s="796"/>
      <c r="AN82" s="796"/>
      <c r="AO82" s="798"/>
    </row>
    <row r="83" spans="1:41" ht="20.100000000000001" customHeight="1">
      <c r="A83" s="785"/>
      <c r="B83" s="786"/>
      <c r="C83" s="787"/>
      <c r="D83" s="787"/>
      <c r="E83" s="785"/>
      <c r="F83" s="787"/>
      <c r="G83" s="787"/>
      <c r="H83" s="787"/>
      <c r="I83" s="787"/>
      <c r="J83" s="787"/>
      <c r="K83" s="787"/>
      <c r="L83" s="787"/>
      <c r="M83" s="788"/>
      <c r="N83" s="789"/>
      <c r="O83" s="787"/>
      <c r="P83" s="790"/>
      <c r="Q83" s="735"/>
      <c r="R83" s="791"/>
      <c r="S83" s="737"/>
      <c r="T83" s="792"/>
      <c r="U83" s="793"/>
      <c r="V83" s="738"/>
      <c r="W83" s="738"/>
      <c r="X83" s="794"/>
      <c r="Y83" s="795"/>
      <c r="Z83" s="794"/>
      <c r="AA83" s="794"/>
      <c r="AB83" s="794"/>
      <c r="AC83" s="796"/>
      <c r="AD83" s="796"/>
      <c r="AE83" s="796"/>
      <c r="AF83" s="796"/>
      <c r="AG83" s="796"/>
      <c r="AH83" s="796"/>
      <c r="AI83" s="796"/>
      <c r="AJ83" s="796"/>
      <c r="AK83" s="796"/>
      <c r="AL83" s="797"/>
      <c r="AM83" s="796"/>
      <c r="AN83" s="796"/>
      <c r="AO83" s="798"/>
    </row>
    <row r="84" spans="1:41" ht="20.100000000000001" customHeight="1">
      <c r="A84" s="785"/>
      <c r="B84" s="786"/>
      <c r="C84" s="787"/>
      <c r="D84" s="787"/>
      <c r="E84" s="785"/>
      <c r="F84" s="787"/>
      <c r="G84" s="787"/>
      <c r="H84" s="787"/>
      <c r="I84" s="787"/>
      <c r="J84" s="787"/>
      <c r="K84" s="787"/>
      <c r="L84" s="787"/>
      <c r="M84" s="788"/>
      <c r="N84" s="789"/>
      <c r="O84" s="787"/>
      <c r="P84" s="790"/>
      <c r="Q84" s="735"/>
      <c r="R84" s="791"/>
      <c r="S84" s="737"/>
      <c r="T84" s="792"/>
      <c r="U84" s="793"/>
      <c r="V84" s="738"/>
      <c r="W84" s="738"/>
      <c r="X84" s="794"/>
      <c r="Y84" s="795"/>
      <c r="Z84" s="794"/>
      <c r="AA84" s="794"/>
      <c r="AB84" s="794"/>
      <c r="AC84" s="796"/>
      <c r="AD84" s="796"/>
      <c r="AE84" s="796"/>
      <c r="AF84" s="796"/>
      <c r="AG84" s="796"/>
      <c r="AH84" s="796"/>
      <c r="AI84" s="796"/>
      <c r="AJ84" s="796"/>
      <c r="AK84" s="796"/>
      <c r="AL84" s="797"/>
      <c r="AM84" s="796"/>
      <c r="AN84" s="796"/>
      <c r="AO84" s="798"/>
    </row>
    <row r="85" spans="1:41" ht="20.100000000000001" customHeight="1">
      <c r="A85" s="785"/>
      <c r="B85" s="786"/>
      <c r="C85" s="787"/>
      <c r="D85" s="787"/>
      <c r="E85" s="785"/>
      <c r="F85" s="787"/>
      <c r="G85" s="787"/>
      <c r="H85" s="787"/>
      <c r="I85" s="787"/>
      <c r="J85" s="787"/>
      <c r="K85" s="787"/>
      <c r="L85" s="787"/>
      <c r="M85" s="788"/>
      <c r="N85" s="789"/>
      <c r="O85" s="787"/>
      <c r="P85" s="790"/>
      <c r="Q85" s="735"/>
      <c r="R85" s="791"/>
      <c r="S85" s="737"/>
      <c r="T85" s="792"/>
      <c r="U85" s="793"/>
      <c r="V85" s="738"/>
      <c r="W85" s="738"/>
      <c r="X85" s="794"/>
      <c r="Y85" s="795"/>
      <c r="Z85" s="794"/>
      <c r="AA85" s="794"/>
      <c r="AB85" s="794"/>
      <c r="AC85" s="796"/>
      <c r="AD85" s="796"/>
      <c r="AE85" s="796"/>
      <c r="AF85" s="796"/>
      <c r="AG85" s="796"/>
      <c r="AH85" s="796"/>
      <c r="AI85" s="796"/>
      <c r="AJ85" s="796"/>
      <c r="AK85" s="796"/>
      <c r="AL85" s="797"/>
      <c r="AM85" s="796"/>
      <c r="AN85" s="796"/>
      <c r="AO85" s="798"/>
    </row>
    <row r="86" spans="1:41" ht="20.100000000000001" customHeight="1">
      <c r="A86" s="785"/>
      <c r="B86" s="786"/>
      <c r="C86" s="787"/>
      <c r="D86" s="787"/>
      <c r="E86" s="785"/>
      <c r="F86" s="787"/>
      <c r="G86" s="787"/>
      <c r="H86" s="787"/>
      <c r="I86" s="787"/>
      <c r="J86" s="787"/>
      <c r="K86" s="787"/>
      <c r="L86" s="787"/>
      <c r="M86" s="788"/>
      <c r="N86" s="789"/>
      <c r="O86" s="787"/>
      <c r="P86" s="790"/>
      <c r="Q86" s="735"/>
      <c r="R86" s="791"/>
      <c r="S86" s="737"/>
      <c r="T86" s="792"/>
      <c r="U86" s="793"/>
      <c r="V86" s="738"/>
      <c r="W86" s="738"/>
      <c r="X86" s="794"/>
      <c r="Y86" s="795"/>
      <c r="Z86" s="794"/>
      <c r="AA86" s="794"/>
      <c r="AB86" s="794"/>
      <c r="AC86" s="796"/>
      <c r="AD86" s="796"/>
      <c r="AE86" s="796"/>
      <c r="AF86" s="796"/>
      <c r="AG86" s="796"/>
      <c r="AH86" s="796"/>
      <c r="AI86" s="796"/>
      <c r="AJ86" s="796"/>
      <c r="AK86" s="796"/>
      <c r="AL86" s="797"/>
      <c r="AM86" s="796"/>
      <c r="AN86" s="796"/>
      <c r="AO86" s="798"/>
    </row>
    <row r="87" spans="1:41" ht="20.100000000000001" customHeight="1">
      <c r="A87" s="785"/>
      <c r="B87" s="786"/>
      <c r="C87" s="787"/>
      <c r="D87" s="787"/>
      <c r="E87" s="785"/>
      <c r="F87" s="787"/>
      <c r="G87" s="787"/>
      <c r="H87" s="787"/>
      <c r="I87" s="787"/>
      <c r="J87" s="787"/>
      <c r="K87" s="787"/>
      <c r="L87" s="787"/>
      <c r="M87" s="788"/>
      <c r="N87" s="789"/>
      <c r="O87" s="787"/>
      <c r="P87" s="790"/>
      <c r="Q87" s="735"/>
      <c r="R87" s="791"/>
      <c r="S87" s="737"/>
      <c r="T87" s="792"/>
      <c r="U87" s="793"/>
      <c r="V87" s="738"/>
      <c r="W87" s="738"/>
      <c r="X87" s="794"/>
      <c r="Y87" s="795"/>
      <c r="Z87" s="794"/>
      <c r="AA87" s="794"/>
      <c r="AB87" s="794"/>
      <c r="AC87" s="796"/>
      <c r="AD87" s="796"/>
      <c r="AE87" s="796"/>
      <c r="AF87" s="796"/>
      <c r="AG87" s="796"/>
      <c r="AH87" s="796"/>
      <c r="AI87" s="796"/>
      <c r="AJ87" s="796"/>
      <c r="AK87" s="796"/>
      <c r="AL87" s="797"/>
      <c r="AM87" s="796"/>
      <c r="AN87" s="796"/>
      <c r="AO87" s="798"/>
    </row>
    <row r="88" spans="1:41" ht="20.100000000000001" customHeight="1">
      <c r="A88" s="785"/>
      <c r="B88" s="786"/>
      <c r="C88" s="787"/>
      <c r="D88" s="787"/>
      <c r="E88" s="785"/>
      <c r="F88" s="787"/>
      <c r="G88" s="787"/>
      <c r="H88" s="787"/>
      <c r="I88" s="787"/>
      <c r="J88" s="787"/>
      <c r="K88" s="787"/>
      <c r="L88" s="787"/>
      <c r="M88" s="788"/>
      <c r="N88" s="789"/>
      <c r="O88" s="787"/>
      <c r="P88" s="790"/>
      <c r="Q88" s="735"/>
      <c r="R88" s="791"/>
      <c r="S88" s="737"/>
      <c r="T88" s="792"/>
      <c r="U88" s="793"/>
      <c r="V88" s="738"/>
      <c r="W88" s="738"/>
      <c r="X88" s="794"/>
      <c r="Y88" s="795"/>
      <c r="Z88" s="794"/>
      <c r="AA88" s="794"/>
      <c r="AB88" s="794"/>
      <c r="AC88" s="796"/>
      <c r="AD88" s="796"/>
      <c r="AE88" s="796"/>
      <c r="AF88" s="796"/>
      <c r="AG88" s="796"/>
      <c r="AH88" s="796"/>
      <c r="AI88" s="796"/>
      <c r="AJ88" s="796"/>
      <c r="AK88" s="796"/>
      <c r="AL88" s="797"/>
      <c r="AM88" s="796"/>
      <c r="AN88" s="796"/>
      <c r="AO88" s="798"/>
    </row>
    <row r="89" spans="1:41" ht="20.100000000000001" customHeight="1">
      <c r="A89" s="785"/>
      <c r="B89" s="786"/>
      <c r="C89" s="787"/>
      <c r="D89" s="787"/>
      <c r="E89" s="785"/>
      <c r="F89" s="787"/>
      <c r="G89" s="787"/>
      <c r="H89" s="787"/>
      <c r="I89" s="787"/>
      <c r="J89" s="787"/>
      <c r="K89" s="787"/>
      <c r="L89" s="787"/>
      <c r="M89" s="788"/>
      <c r="N89" s="789"/>
      <c r="O89" s="787"/>
      <c r="P89" s="790"/>
      <c r="Q89" s="735"/>
      <c r="R89" s="791"/>
      <c r="S89" s="737"/>
      <c r="T89" s="792"/>
      <c r="U89" s="793"/>
      <c r="V89" s="738"/>
      <c r="W89" s="738"/>
      <c r="X89" s="794"/>
      <c r="Y89" s="795"/>
      <c r="Z89" s="794"/>
      <c r="AA89" s="794"/>
      <c r="AB89" s="794"/>
      <c r="AC89" s="796"/>
      <c r="AD89" s="796"/>
      <c r="AE89" s="796"/>
      <c r="AF89" s="796"/>
      <c r="AG89" s="796"/>
      <c r="AH89" s="796"/>
      <c r="AI89" s="796"/>
      <c r="AJ89" s="796"/>
      <c r="AK89" s="796"/>
      <c r="AL89" s="797"/>
      <c r="AM89" s="796"/>
      <c r="AN89" s="796"/>
      <c r="AO89" s="798"/>
    </row>
    <row r="90" spans="1:41" ht="20.100000000000001" customHeight="1">
      <c r="A90" s="785"/>
      <c r="B90" s="786"/>
      <c r="C90" s="787"/>
      <c r="D90" s="787"/>
      <c r="E90" s="785"/>
      <c r="F90" s="787"/>
      <c r="G90" s="787"/>
      <c r="H90" s="787"/>
      <c r="I90" s="787"/>
      <c r="J90" s="787"/>
      <c r="K90" s="787"/>
      <c r="L90" s="787"/>
      <c r="M90" s="788"/>
      <c r="N90" s="789"/>
      <c r="O90" s="787"/>
      <c r="P90" s="790"/>
      <c r="Q90" s="735"/>
      <c r="R90" s="791"/>
      <c r="S90" s="737"/>
      <c r="T90" s="792"/>
      <c r="U90" s="793"/>
      <c r="V90" s="738"/>
      <c r="W90" s="738"/>
      <c r="X90" s="794"/>
      <c r="Y90" s="795"/>
      <c r="Z90" s="794"/>
      <c r="AA90" s="794"/>
      <c r="AB90" s="794"/>
      <c r="AC90" s="796"/>
      <c r="AD90" s="796"/>
      <c r="AE90" s="796"/>
      <c r="AF90" s="796"/>
      <c r="AG90" s="796"/>
      <c r="AH90" s="796"/>
      <c r="AI90" s="796"/>
      <c r="AJ90" s="796"/>
      <c r="AK90" s="796"/>
      <c r="AL90" s="797"/>
      <c r="AM90" s="796"/>
      <c r="AN90" s="796"/>
      <c r="AO90" s="798"/>
    </row>
    <row r="91" spans="1:41" ht="20.100000000000001" customHeight="1">
      <c r="A91" s="785"/>
      <c r="B91" s="786"/>
      <c r="C91" s="787"/>
      <c r="D91" s="787"/>
      <c r="E91" s="785"/>
      <c r="F91" s="787"/>
      <c r="G91" s="787"/>
      <c r="H91" s="787"/>
      <c r="I91" s="787"/>
      <c r="J91" s="787"/>
      <c r="K91" s="787"/>
      <c r="L91" s="787"/>
      <c r="M91" s="788"/>
      <c r="N91" s="789"/>
      <c r="O91" s="787"/>
      <c r="P91" s="790"/>
      <c r="Q91" s="735"/>
      <c r="R91" s="791"/>
      <c r="S91" s="737"/>
      <c r="T91" s="792"/>
      <c r="U91" s="793"/>
      <c r="V91" s="738"/>
      <c r="W91" s="738"/>
      <c r="X91" s="794"/>
      <c r="Y91" s="795"/>
      <c r="Z91" s="794"/>
      <c r="AA91" s="794"/>
      <c r="AB91" s="794"/>
      <c r="AC91" s="796"/>
      <c r="AD91" s="796"/>
      <c r="AE91" s="796"/>
      <c r="AF91" s="796"/>
      <c r="AG91" s="796"/>
      <c r="AH91" s="796"/>
      <c r="AI91" s="796"/>
      <c r="AJ91" s="796"/>
      <c r="AK91" s="796"/>
      <c r="AL91" s="797"/>
      <c r="AM91" s="796"/>
      <c r="AN91" s="796"/>
      <c r="AO91" s="798"/>
    </row>
    <row r="92" spans="1:41" ht="20.100000000000001" customHeight="1">
      <c r="A92" s="785"/>
      <c r="B92" s="786"/>
      <c r="C92" s="787"/>
      <c r="D92" s="787"/>
      <c r="E92" s="785"/>
      <c r="F92" s="787"/>
      <c r="G92" s="787"/>
      <c r="H92" s="787"/>
      <c r="I92" s="787"/>
      <c r="J92" s="787"/>
      <c r="K92" s="787"/>
      <c r="L92" s="787"/>
      <c r="M92" s="788"/>
      <c r="N92" s="789"/>
      <c r="O92" s="787"/>
      <c r="P92" s="790"/>
      <c r="Q92" s="735"/>
      <c r="R92" s="791"/>
      <c r="S92" s="737"/>
      <c r="T92" s="792"/>
      <c r="U92" s="793"/>
      <c r="V92" s="738"/>
      <c r="W92" s="738"/>
      <c r="X92" s="794"/>
      <c r="Y92" s="795"/>
      <c r="Z92" s="794"/>
      <c r="AA92" s="794"/>
      <c r="AB92" s="794"/>
      <c r="AC92" s="796"/>
      <c r="AD92" s="796"/>
      <c r="AE92" s="796"/>
      <c r="AF92" s="796"/>
      <c r="AG92" s="796"/>
      <c r="AH92" s="796"/>
      <c r="AI92" s="796"/>
      <c r="AJ92" s="796"/>
      <c r="AK92" s="796"/>
      <c r="AL92" s="797"/>
      <c r="AM92" s="796"/>
      <c r="AN92" s="796"/>
      <c r="AO92" s="798"/>
    </row>
    <row r="93" spans="1:41" ht="20.100000000000001" customHeight="1">
      <c r="A93" s="804"/>
      <c r="B93" s="805"/>
      <c r="C93" s="787"/>
      <c r="D93" s="787"/>
      <c r="E93" s="785"/>
      <c r="F93" s="787"/>
      <c r="G93" s="787"/>
      <c r="H93" s="787"/>
      <c r="I93" s="787"/>
      <c r="J93" s="787"/>
      <c r="K93" s="787"/>
      <c r="L93" s="787"/>
      <c r="M93" s="788"/>
      <c r="N93" s="789"/>
      <c r="O93" s="787"/>
      <c r="P93" s="790"/>
      <c r="Q93" s="1019" t="s">
        <v>3740</v>
      </c>
      <c r="R93" s="1020"/>
      <c r="S93" s="1020"/>
      <c r="T93" s="806"/>
      <c r="U93" s="793"/>
      <c r="V93" s="886">
        <f>SUM(V6:V92)</f>
        <v>1809.1513671875</v>
      </c>
      <c r="W93" s="886">
        <f t="shared" ref="W93:AM93" si="10">SUM(W6:W92)</f>
        <v>6040.955078125</v>
      </c>
      <c r="X93" s="794">
        <f t="shared" si="10"/>
        <v>0</v>
      </c>
      <c r="Y93" s="717">
        <f t="shared" si="10"/>
        <v>27465.07918248621</v>
      </c>
      <c r="Z93" s="794">
        <f t="shared" si="10"/>
        <v>0</v>
      </c>
      <c r="AA93" s="794">
        <f t="shared" si="10"/>
        <v>0</v>
      </c>
      <c r="AB93" s="794">
        <f t="shared" si="10"/>
        <v>0</v>
      </c>
      <c r="AC93" s="796">
        <f t="shared" si="10"/>
        <v>0</v>
      </c>
      <c r="AD93" s="796">
        <f t="shared" si="10"/>
        <v>0</v>
      </c>
      <c r="AE93" s="796">
        <f t="shared" si="10"/>
        <v>0</v>
      </c>
      <c r="AF93" s="807">
        <f t="shared" si="10"/>
        <v>0</v>
      </c>
      <c r="AG93" s="807">
        <f t="shared" si="10"/>
        <v>0</v>
      </c>
      <c r="AH93" s="807">
        <f t="shared" si="10"/>
        <v>0</v>
      </c>
      <c r="AI93" s="807">
        <f t="shared" si="10"/>
        <v>0</v>
      </c>
      <c r="AJ93" s="807">
        <f t="shared" si="10"/>
        <v>0</v>
      </c>
      <c r="AK93" s="807">
        <f t="shared" si="10"/>
        <v>0</v>
      </c>
      <c r="AL93" s="807">
        <f t="shared" si="10"/>
        <v>0</v>
      </c>
      <c r="AM93" s="807">
        <f t="shared" si="10"/>
        <v>0</v>
      </c>
      <c r="AN93" s="808"/>
      <c r="AO93" s="809"/>
    </row>
    <row r="94" spans="1:41" ht="20.100000000000001" customHeight="1" thickBot="1">
      <c r="C94" s="641"/>
      <c r="D94" s="641"/>
      <c r="E94" s="641"/>
      <c r="F94" s="641"/>
      <c r="G94" s="712"/>
      <c r="H94" s="712"/>
      <c r="I94" s="712"/>
      <c r="J94" s="712"/>
      <c r="K94" s="712"/>
      <c r="L94" s="712"/>
      <c r="M94" s="712"/>
      <c r="N94" s="712"/>
      <c r="O94" s="712"/>
      <c r="P94" s="712"/>
      <c r="Q94" s="745"/>
      <c r="R94" s="746"/>
      <c r="S94" s="747"/>
      <c r="T94" s="748"/>
      <c r="U94" s="749"/>
      <c r="V94" s="750"/>
      <c r="W94" s="751"/>
      <c r="X94" s="752"/>
      <c r="Y94" s="751"/>
      <c r="Z94" s="752"/>
      <c r="AA94" s="752"/>
      <c r="AB94" s="752"/>
      <c r="AC94" s="752"/>
      <c r="AD94" s="752"/>
      <c r="AE94" s="752"/>
      <c r="AF94" s="752"/>
      <c r="AG94" s="752"/>
      <c r="AH94" s="752"/>
      <c r="AI94" s="752"/>
      <c r="AJ94" s="752"/>
      <c r="AK94" s="752"/>
      <c r="AL94" s="752"/>
      <c r="AM94" s="752"/>
      <c r="AN94" s="752"/>
      <c r="AO94" s="753"/>
    </row>
    <row r="95" spans="1:41">
      <c r="C95" s="754"/>
      <c r="D95" s="754"/>
      <c r="E95" s="754"/>
      <c r="F95" s="754"/>
      <c r="G95" s="755"/>
      <c r="H95" s="755"/>
      <c r="I95" s="755"/>
      <c r="J95" s="755"/>
      <c r="K95" s="755"/>
      <c r="L95" s="755"/>
      <c r="M95" s="755"/>
      <c r="N95" s="755"/>
      <c r="O95" s="755"/>
      <c r="P95" s="755"/>
      <c r="X95" s="759"/>
      <c r="Y95" s="760"/>
      <c r="Z95" s="761"/>
    </row>
    <row r="96" spans="1:41">
      <c r="C96" s="754"/>
      <c r="D96" s="754"/>
      <c r="E96" s="754"/>
      <c r="F96" s="754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W96" s="766"/>
      <c r="X96" s="761"/>
      <c r="Y96" s="767"/>
      <c r="Z96" s="768"/>
      <c r="AA96" s="766"/>
      <c r="AB96" s="766"/>
      <c r="AC96" s="769"/>
      <c r="AD96" s="769"/>
      <c r="AE96" s="769"/>
      <c r="AF96" s="769"/>
      <c r="AG96" s="769"/>
      <c r="AH96" s="769"/>
      <c r="AI96" s="769"/>
      <c r="AJ96" s="769"/>
      <c r="AK96" s="770"/>
      <c r="AL96" s="770"/>
      <c r="AM96" s="769"/>
      <c r="AN96" s="766"/>
    </row>
    <row r="97" spans="3:40">
      <c r="C97" s="771"/>
      <c r="D97" s="771"/>
      <c r="E97" s="771"/>
      <c r="F97" s="771"/>
      <c r="G97" s="772"/>
      <c r="H97" s="772"/>
      <c r="I97" s="772"/>
      <c r="J97" s="772"/>
      <c r="K97" s="772"/>
      <c r="L97" s="772"/>
      <c r="M97" s="772"/>
      <c r="N97" s="772"/>
      <c r="O97" s="772"/>
      <c r="P97" s="772"/>
      <c r="W97" s="766"/>
      <c r="X97" s="768"/>
      <c r="Y97" s="767"/>
      <c r="Z97" s="768"/>
      <c r="AA97" s="768"/>
      <c r="AB97" s="768"/>
      <c r="AC97" s="769"/>
      <c r="AD97" s="769"/>
      <c r="AE97" s="769"/>
      <c r="AF97" s="769"/>
      <c r="AG97" s="769"/>
      <c r="AH97" s="769"/>
      <c r="AI97" s="769"/>
      <c r="AJ97" s="769"/>
      <c r="AK97" s="770"/>
      <c r="AL97" s="770"/>
      <c r="AM97" s="769"/>
      <c r="AN97" s="766"/>
    </row>
    <row r="98" spans="3:40">
      <c r="C98" s="773"/>
      <c r="D98" s="773"/>
      <c r="E98" s="773"/>
      <c r="F98" s="773"/>
      <c r="L98" s="695"/>
      <c r="M98" s="695"/>
      <c r="N98" s="695"/>
      <c r="O98" s="695"/>
      <c r="P98" s="695"/>
      <c r="W98" s="766"/>
      <c r="X98" s="768"/>
      <c r="Y98" s="767"/>
      <c r="Z98" s="768"/>
      <c r="AA98" s="768"/>
      <c r="AB98" s="768"/>
      <c r="AC98" s="769"/>
      <c r="AD98" s="769"/>
      <c r="AE98" s="769"/>
      <c r="AF98" s="769"/>
      <c r="AG98" s="769"/>
      <c r="AH98" s="769"/>
      <c r="AI98" s="769"/>
      <c r="AJ98" s="769"/>
      <c r="AK98" s="770"/>
      <c r="AL98" s="770"/>
      <c r="AM98" s="769"/>
      <c r="AN98" s="766"/>
    </row>
    <row r="99" spans="3:40">
      <c r="C99" s="773"/>
      <c r="D99" s="773"/>
      <c r="E99" s="773"/>
      <c r="F99" s="773"/>
      <c r="L99" s="695"/>
      <c r="M99" s="695"/>
      <c r="N99" s="695"/>
      <c r="O99" s="695"/>
      <c r="P99" s="695"/>
      <c r="W99" s="766"/>
      <c r="X99" s="768"/>
      <c r="Y99" s="767"/>
      <c r="Z99" s="768"/>
      <c r="AA99" s="768"/>
      <c r="AB99" s="768"/>
      <c r="AC99" s="769"/>
      <c r="AD99" s="769"/>
      <c r="AE99" s="769"/>
      <c r="AF99" s="769"/>
      <c r="AG99" s="769"/>
      <c r="AH99" s="769"/>
      <c r="AI99" s="769"/>
      <c r="AJ99" s="769"/>
      <c r="AK99" s="770"/>
      <c r="AL99" s="770"/>
      <c r="AM99" s="769"/>
      <c r="AN99" s="766"/>
    </row>
    <row r="100" spans="3:40">
      <c r="W100" s="766"/>
      <c r="X100" s="768"/>
      <c r="Y100" s="767"/>
      <c r="Z100" s="768"/>
      <c r="AA100" s="768"/>
      <c r="AB100" s="768"/>
      <c r="AC100" s="769"/>
      <c r="AD100" s="769"/>
      <c r="AE100" s="769"/>
      <c r="AF100" s="769"/>
      <c r="AG100" s="769"/>
      <c r="AH100" s="769"/>
      <c r="AI100" s="769"/>
      <c r="AJ100" s="769"/>
      <c r="AK100" s="770"/>
      <c r="AL100" s="770"/>
      <c r="AM100" s="769"/>
      <c r="AN100" s="766"/>
    </row>
    <row r="101" spans="3:40">
      <c r="W101" s="766"/>
      <c r="X101" s="766"/>
      <c r="Y101" s="774"/>
      <c r="Z101" s="766"/>
      <c r="AA101" s="766"/>
      <c r="AB101" s="766"/>
      <c r="AC101" s="769"/>
      <c r="AD101" s="769"/>
      <c r="AE101" s="769"/>
      <c r="AF101" s="769"/>
      <c r="AG101" s="769"/>
      <c r="AH101" s="769"/>
      <c r="AI101" s="769"/>
      <c r="AJ101" s="769"/>
      <c r="AK101" s="770"/>
      <c r="AL101" s="770"/>
      <c r="AM101" s="769"/>
      <c r="AN101" s="766"/>
    </row>
    <row r="102" spans="3:40">
      <c r="W102" s="766"/>
      <c r="X102" s="766"/>
      <c r="Y102" s="774"/>
      <c r="Z102" s="766"/>
      <c r="AA102" s="766"/>
      <c r="AB102" s="766"/>
      <c r="AC102" s="769"/>
      <c r="AD102" s="769"/>
      <c r="AE102" s="769"/>
      <c r="AF102" s="769"/>
      <c r="AG102" s="769"/>
      <c r="AH102" s="769"/>
      <c r="AI102" s="769"/>
      <c r="AJ102" s="769"/>
      <c r="AK102" s="770"/>
      <c r="AL102" s="770"/>
      <c r="AM102" s="769"/>
      <c r="AN102" s="766"/>
    </row>
    <row r="103" spans="3:40">
      <c r="X103" s="766"/>
      <c r="Z103" s="698"/>
      <c r="AA103" s="698"/>
      <c r="AB103" s="698"/>
      <c r="AC103" s="698"/>
      <c r="AD103" s="698"/>
      <c r="AE103" s="698"/>
      <c r="AF103" s="698"/>
      <c r="AG103" s="698"/>
      <c r="AH103" s="698"/>
      <c r="AI103" s="698"/>
      <c r="AJ103" s="698"/>
      <c r="AK103" s="698"/>
      <c r="AL103" s="698"/>
      <c r="AM103" s="698"/>
      <c r="AN103" s="698"/>
    </row>
    <row r="104" spans="3:40">
      <c r="X104" s="698"/>
    </row>
  </sheetData>
  <mergeCells count="8">
    <mergeCell ref="Q93:S93"/>
    <mergeCell ref="Q1:AO1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M70"/>
  <sheetViews>
    <sheetView showZeros="0" view="pageBreakPreview" topLeftCell="B1" zoomScale="85" zoomScaleSheetLayoutView="85" zoomScalePageLayoutView="145" workbookViewId="0">
      <selection activeCell="BA21" sqref="BA21:BA22"/>
    </sheetView>
  </sheetViews>
  <sheetFormatPr defaultRowHeight="14.25"/>
  <cols>
    <col min="1" max="1" width="19.625" style="33" customWidth="1"/>
    <col min="2" max="3" width="7.375" style="33" customWidth="1"/>
    <col min="4" max="8" width="6.625" style="132" customWidth="1"/>
    <col min="9" max="9" width="3.375" style="33" customWidth="1"/>
    <col min="10" max="11" width="7.125" style="33" customWidth="1"/>
    <col min="12" max="17" width="6.625" style="33" customWidth="1"/>
    <col min="18" max="18" width="7.125" style="33" customWidth="1"/>
    <col min="19" max="19" width="6.875" style="22" customWidth="1"/>
    <col min="20" max="22" width="7.125" style="33" customWidth="1"/>
    <col min="23" max="23" width="6.625" style="33" customWidth="1"/>
    <col min="24" max="24" width="2.5" style="33" customWidth="1"/>
    <col min="25" max="25" width="6.625" style="33" customWidth="1"/>
    <col min="26" max="26" width="18.5" style="33" customWidth="1"/>
    <col min="27" max="27" width="9.625" style="43" hidden="1" customWidth="1"/>
    <col min="28" max="28" width="7.75" style="43" hidden="1" customWidth="1"/>
    <col min="29" max="30" width="10.5" style="43" hidden="1" customWidth="1"/>
    <col min="31" max="31" width="8.875" style="20" hidden="1" customWidth="1"/>
    <col min="32" max="32" width="8" style="20" hidden="1" customWidth="1"/>
    <col min="33" max="33" width="7.625" style="20" hidden="1" customWidth="1"/>
    <col min="34" max="34" width="6.75" style="20" hidden="1" customWidth="1"/>
    <col min="35" max="35" width="7.625" style="20" hidden="1" customWidth="1"/>
    <col min="36" max="36" width="7.625" style="21" hidden="1" customWidth="1"/>
    <col min="37" max="37" width="5.75" style="21" hidden="1" customWidth="1"/>
    <col min="38" max="38" width="8.5" style="21" hidden="1" customWidth="1"/>
    <col min="39" max="39" width="5" style="21" hidden="1" customWidth="1"/>
    <col min="40" max="40" width="9.375" style="21" hidden="1" customWidth="1"/>
    <col min="41" max="41" width="5" style="21" hidden="1" customWidth="1"/>
    <col min="42" max="42" width="8.5" style="21" hidden="1" customWidth="1"/>
    <col min="43" max="43" width="5.625" style="21" hidden="1" customWidth="1"/>
    <col min="44" max="44" width="8.5" style="21" hidden="1" customWidth="1"/>
    <col min="45" max="45" width="7.625" style="21" hidden="1" customWidth="1"/>
    <col min="46" max="46" width="8" style="21" hidden="1" customWidth="1"/>
    <col min="47" max="47" width="5" style="21" hidden="1" customWidth="1"/>
    <col min="48" max="48" width="8.5" style="21" hidden="1" customWidth="1"/>
    <col min="49" max="49" width="5" style="21" hidden="1" customWidth="1"/>
    <col min="50" max="50" width="9" style="21" customWidth="1"/>
    <col min="51" max="51" width="10.875" style="33" bestFit="1" customWidth="1"/>
    <col min="52" max="52" width="9.625" style="33" customWidth="1"/>
    <col min="53" max="16384" width="9" style="33"/>
  </cols>
  <sheetData>
    <row r="1" spans="1:65" s="22" customFormat="1" ht="30" customHeight="1">
      <c r="A1" s="1090" t="s">
        <v>102</v>
      </c>
      <c r="B1" s="1090"/>
      <c r="C1" s="1090"/>
      <c r="D1" s="1090"/>
      <c r="E1" s="1090"/>
      <c r="F1" s="1090"/>
      <c r="G1" s="1090"/>
      <c r="H1" s="1090"/>
      <c r="I1" s="1090"/>
      <c r="J1" s="1090"/>
      <c r="K1" s="1090"/>
      <c r="L1" s="1090"/>
      <c r="M1" s="1090"/>
      <c r="N1" s="1090"/>
      <c r="O1" s="1090"/>
      <c r="P1" s="1090"/>
      <c r="Q1" s="1090"/>
      <c r="R1" s="1090"/>
      <c r="S1" s="1090"/>
      <c r="T1" s="1090"/>
      <c r="U1" s="1090"/>
      <c r="V1" s="1090"/>
      <c r="W1" s="1090"/>
      <c r="X1" s="1090"/>
      <c r="Y1" s="1090"/>
      <c r="Z1" s="1090"/>
      <c r="AA1" s="20"/>
      <c r="AB1" s="20"/>
      <c r="AC1" s="20"/>
      <c r="AD1" s="20"/>
      <c r="AE1" s="20"/>
      <c r="AF1" s="20"/>
      <c r="AG1" s="20"/>
      <c r="AH1" s="20"/>
      <c r="AI1" s="20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79"/>
      <c r="AY1" s="279"/>
      <c r="AZ1" s="279"/>
      <c r="BA1" s="280" t="s">
        <v>3405</v>
      </c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</row>
    <row r="2" spans="1:65" s="27" customFormat="1" ht="24" customHeight="1" thickBot="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V2" s="25"/>
      <c r="W2" s="25"/>
      <c r="X2" s="25"/>
      <c r="Y2" s="25"/>
      <c r="Z2" s="26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BA2" s="33" t="s">
        <v>3416</v>
      </c>
    </row>
    <row r="3" spans="1:65" ht="14.25" customHeight="1">
      <c r="A3" s="1091" t="s">
        <v>103</v>
      </c>
      <c r="B3" s="1093" t="s">
        <v>104</v>
      </c>
      <c r="C3" s="1093"/>
      <c r="D3" s="1093"/>
      <c r="E3" s="1093"/>
      <c r="F3" s="1093"/>
      <c r="G3" s="1093"/>
      <c r="H3" s="1093"/>
      <c r="I3" s="1093"/>
      <c r="J3" s="1094" t="s">
        <v>105</v>
      </c>
      <c r="K3" s="1095"/>
      <c r="L3" s="1095"/>
      <c r="M3" s="1095"/>
      <c r="N3" s="1095"/>
      <c r="O3" s="1095"/>
      <c r="P3" s="1095"/>
      <c r="Q3" s="1096"/>
      <c r="R3" s="1093" t="s">
        <v>106</v>
      </c>
      <c r="S3" s="1093"/>
      <c r="T3" s="1093" t="s">
        <v>107</v>
      </c>
      <c r="U3" s="1093"/>
      <c r="V3" s="1093"/>
      <c r="W3" s="1097" t="s">
        <v>108</v>
      </c>
      <c r="X3" s="1098"/>
      <c r="Y3" s="1099"/>
      <c r="Z3" s="1100" t="s">
        <v>109</v>
      </c>
      <c r="AA3" s="20"/>
      <c r="AB3" s="29"/>
      <c r="AC3" s="29"/>
      <c r="AD3" s="20"/>
      <c r="AH3" s="30"/>
      <c r="AI3" s="30"/>
      <c r="AJ3" s="31"/>
      <c r="AK3" s="31"/>
      <c r="AL3" s="1088" t="s">
        <v>110</v>
      </c>
      <c r="AM3" s="1088"/>
      <c r="AN3" s="1088"/>
      <c r="AO3" s="1088"/>
      <c r="AP3" s="1088" t="s">
        <v>111</v>
      </c>
      <c r="AQ3" s="1088"/>
      <c r="AR3" s="1088"/>
      <c r="AS3" s="1088"/>
      <c r="AT3" s="1088" t="s">
        <v>112</v>
      </c>
      <c r="AU3" s="1088"/>
      <c r="AV3" s="1088"/>
      <c r="AW3" s="1088"/>
      <c r="AX3" s="32" t="s">
        <v>113</v>
      </c>
      <c r="BA3" s="33" t="s">
        <v>3406</v>
      </c>
    </row>
    <row r="4" spans="1:65">
      <c r="A4" s="1092"/>
      <c r="B4" s="1074" t="s">
        <v>114</v>
      </c>
      <c r="C4" s="1074"/>
      <c r="D4" s="1102" t="s">
        <v>115</v>
      </c>
      <c r="E4" s="1102"/>
      <c r="F4" s="1102"/>
      <c r="G4" s="1074" t="s">
        <v>116</v>
      </c>
      <c r="H4" s="1074"/>
      <c r="I4" s="1074"/>
      <c r="J4" s="1074" t="s">
        <v>114</v>
      </c>
      <c r="K4" s="1103"/>
      <c r="L4" s="1074" t="s">
        <v>117</v>
      </c>
      <c r="M4" s="1074"/>
      <c r="N4" s="1074" t="s">
        <v>118</v>
      </c>
      <c r="O4" s="1074"/>
      <c r="P4" s="1074" t="s">
        <v>119</v>
      </c>
      <c r="Q4" s="1074"/>
      <c r="R4" s="34" t="s">
        <v>115</v>
      </c>
      <c r="S4" s="34" t="s">
        <v>116</v>
      </c>
      <c r="T4" s="34" t="s">
        <v>115</v>
      </c>
      <c r="U4" s="34" t="s">
        <v>116</v>
      </c>
      <c r="V4" s="34" t="s">
        <v>120</v>
      </c>
      <c r="W4" s="35" t="s">
        <v>121</v>
      </c>
      <c r="X4" s="36" t="s">
        <v>122</v>
      </c>
      <c r="Y4" s="37" t="s">
        <v>123</v>
      </c>
      <c r="Z4" s="1101"/>
      <c r="AA4" s="38"/>
      <c r="AB4" s="29"/>
      <c r="AC4" s="29"/>
      <c r="AD4" s="38"/>
      <c r="AE4" s="38"/>
      <c r="AF4" s="38"/>
      <c r="AG4" s="38"/>
      <c r="AH4" s="1089" t="s">
        <v>124</v>
      </c>
      <c r="AI4" s="1089"/>
      <c r="AJ4" s="1088" t="s">
        <v>125</v>
      </c>
      <c r="AK4" s="1088"/>
      <c r="AL4" s="1088" t="s">
        <v>126</v>
      </c>
      <c r="AM4" s="1088"/>
      <c r="AN4" s="1088" t="s">
        <v>127</v>
      </c>
      <c r="AO4" s="1088"/>
      <c r="AP4" s="1088" t="s">
        <v>126</v>
      </c>
      <c r="AQ4" s="1088"/>
      <c r="AR4" s="1088" t="s">
        <v>127</v>
      </c>
      <c r="AS4" s="1088"/>
      <c r="AT4" s="31" t="s">
        <v>128</v>
      </c>
      <c r="AU4" s="31" t="s">
        <v>129</v>
      </c>
      <c r="AV4" s="31" t="s">
        <v>130</v>
      </c>
      <c r="AW4" s="31" t="s">
        <v>129</v>
      </c>
      <c r="AX4" s="31" t="s">
        <v>131</v>
      </c>
      <c r="BA4" s="33" t="s">
        <v>3407</v>
      </c>
    </row>
    <row r="5" spans="1:65" ht="20.100000000000001" customHeight="1">
      <c r="A5" s="1092"/>
      <c r="B5" s="34" t="s">
        <v>115</v>
      </c>
      <c r="C5" s="34" t="s">
        <v>116</v>
      </c>
      <c r="D5" s="40" t="s">
        <v>132</v>
      </c>
      <c r="E5" s="40" t="s">
        <v>133</v>
      </c>
      <c r="F5" s="40" t="s">
        <v>134</v>
      </c>
      <c r="G5" s="40" t="s">
        <v>135</v>
      </c>
      <c r="H5" s="40" t="s">
        <v>136</v>
      </c>
      <c r="I5" s="34" t="s">
        <v>137</v>
      </c>
      <c r="J5" s="34" t="s">
        <v>115</v>
      </c>
      <c r="K5" s="34" t="s">
        <v>116</v>
      </c>
      <c r="L5" s="34" t="s">
        <v>115</v>
      </c>
      <c r="M5" s="34" t="s">
        <v>116</v>
      </c>
      <c r="N5" s="34" t="s">
        <v>115</v>
      </c>
      <c r="O5" s="34" t="s">
        <v>116</v>
      </c>
      <c r="P5" s="34" t="s">
        <v>115</v>
      </c>
      <c r="Q5" s="34" t="s">
        <v>116</v>
      </c>
      <c r="R5" s="1074" t="s">
        <v>138</v>
      </c>
      <c r="S5" s="1074"/>
      <c r="T5" s="1074" t="s">
        <v>138</v>
      </c>
      <c r="U5" s="1074"/>
      <c r="V5" s="1074"/>
      <c r="W5" s="1075" t="s">
        <v>139</v>
      </c>
      <c r="X5" s="1076"/>
      <c r="Y5" s="1077"/>
      <c r="Z5" s="1101"/>
      <c r="AA5" s="20"/>
      <c r="AB5" s="20"/>
      <c r="AC5" s="20"/>
      <c r="AD5" s="20"/>
      <c r="AH5" s="30" t="s">
        <v>140</v>
      </c>
      <c r="AI5" s="30" t="s">
        <v>141</v>
      </c>
      <c r="AJ5" s="31" t="s">
        <v>142</v>
      </c>
      <c r="AK5" s="31" t="s">
        <v>129</v>
      </c>
      <c r="AL5" s="31" t="s">
        <v>142</v>
      </c>
      <c r="AM5" s="31" t="s">
        <v>129</v>
      </c>
      <c r="AN5" s="31" t="s">
        <v>142</v>
      </c>
      <c r="AO5" s="31" t="s">
        <v>129</v>
      </c>
      <c r="AP5" s="31" t="s">
        <v>142</v>
      </c>
      <c r="AQ5" s="31" t="s">
        <v>129</v>
      </c>
      <c r="AR5" s="31" t="s">
        <v>142</v>
      </c>
      <c r="AS5" s="31" t="s">
        <v>129</v>
      </c>
      <c r="AT5" s="31"/>
      <c r="AU5" s="31"/>
      <c r="AV5" s="31"/>
      <c r="AW5" s="31"/>
      <c r="AX5" s="31"/>
      <c r="BA5" s="33" t="s">
        <v>3408</v>
      </c>
    </row>
    <row r="6" spans="1:65" ht="20.100000000000001" customHeight="1">
      <c r="A6" s="41">
        <v>1</v>
      </c>
      <c r="B6" s="34">
        <v>2</v>
      </c>
      <c r="C6" s="34">
        <v>3</v>
      </c>
      <c r="D6" s="40">
        <v>4</v>
      </c>
      <c r="E6" s="40">
        <v>5</v>
      </c>
      <c r="F6" s="40">
        <v>6</v>
      </c>
      <c r="G6" s="40">
        <v>7</v>
      </c>
      <c r="H6" s="40">
        <v>8</v>
      </c>
      <c r="I6" s="34">
        <v>9</v>
      </c>
      <c r="J6" s="34">
        <v>10</v>
      </c>
      <c r="K6" s="34">
        <v>11</v>
      </c>
      <c r="L6" s="34">
        <v>12</v>
      </c>
      <c r="M6" s="34">
        <v>13</v>
      </c>
      <c r="N6" s="34">
        <v>14</v>
      </c>
      <c r="O6" s="34">
        <v>15</v>
      </c>
      <c r="P6" s="34">
        <v>16</v>
      </c>
      <c r="Q6" s="34">
        <v>17</v>
      </c>
      <c r="R6" s="34">
        <v>18</v>
      </c>
      <c r="S6" s="34">
        <v>19</v>
      </c>
      <c r="T6" s="34">
        <v>20</v>
      </c>
      <c r="U6" s="34">
        <v>21</v>
      </c>
      <c r="V6" s="34">
        <v>22</v>
      </c>
      <c r="W6" s="1075">
        <v>23</v>
      </c>
      <c r="X6" s="1078"/>
      <c r="Y6" s="1077"/>
      <c r="Z6" s="42">
        <v>24</v>
      </c>
      <c r="AB6" s="20"/>
      <c r="AC6" s="20"/>
      <c r="AH6" s="30"/>
      <c r="AI6" s="30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BA6" s="33" t="s">
        <v>3409</v>
      </c>
    </row>
    <row r="7" spans="1:65" ht="20.100000000000001" customHeight="1">
      <c r="A7" s="44" t="s">
        <v>143</v>
      </c>
      <c r="B7" s="45"/>
      <c r="C7" s="30"/>
      <c r="D7" s="46"/>
      <c r="E7" s="46"/>
      <c r="F7" s="46"/>
      <c r="G7" s="46"/>
      <c r="H7" s="46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47"/>
      <c r="X7" s="48"/>
      <c r="Y7" s="49"/>
      <c r="Z7" s="42"/>
      <c r="AA7" s="20">
        <f>D7+E7+F7+G7+H7+I7-J7-R7-S7</f>
        <v>0</v>
      </c>
      <c r="AB7" s="20">
        <f>AA7+N7+O7+M7+L7-H7-G7-F7-E7-D7+R7+S7+P7+Q7</f>
        <v>0</v>
      </c>
      <c r="AC7" s="20"/>
      <c r="AD7" s="20">
        <f>S7</f>
        <v>0</v>
      </c>
      <c r="AH7" s="30" t="e">
        <f>AJ7*AK7+AL7*AM7+AN7*AO7+AT7*AU7+AX7*#REF!</f>
        <v>#REF!</v>
      </c>
      <c r="AI7" s="30" t="e">
        <f>AP7*AQ7+AR7*AS7+AV7*AW7+#REF!*#REF!</f>
        <v>#REF!</v>
      </c>
      <c r="AJ7" s="31">
        <f>R7</f>
        <v>0</v>
      </c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Z7" s="50"/>
      <c r="BA7" s="33" t="s">
        <v>3410</v>
      </c>
    </row>
    <row r="8" spans="1:65" ht="20.100000000000001" customHeight="1">
      <c r="A8" s="44" t="s">
        <v>144</v>
      </c>
      <c r="B8" s="30">
        <f>D8+E8+F8</f>
        <v>20852</v>
      </c>
      <c r="C8" s="30">
        <f>G8+H8</f>
        <v>83404</v>
      </c>
      <c r="D8" s="46">
        <v>5213</v>
      </c>
      <c r="E8" s="46">
        <v>10426</v>
      </c>
      <c r="F8" s="46">
        <v>5213</v>
      </c>
      <c r="G8" s="46">
        <v>41702</v>
      </c>
      <c r="H8" s="46">
        <v>41702</v>
      </c>
      <c r="I8" s="51"/>
      <c r="J8" s="30">
        <v>724118</v>
      </c>
      <c r="K8" s="30"/>
      <c r="L8" s="30">
        <v>1053</v>
      </c>
      <c r="M8" s="30">
        <v>3045</v>
      </c>
      <c r="N8" s="30">
        <f>E8+F8-L8</f>
        <v>14586</v>
      </c>
      <c r="O8" s="52">
        <f>G8+H8-M8</f>
        <v>80359</v>
      </c>
      <c r="P8" s="30"/>
      <c r="Q8" s="53">
        <f>ABS(AY8+AY13+AY22+AY23)</f>
        <v>557095</v>
      </c>
      <c r="R8" s="30">
        <f>D8</f>
        <v>5213</v>
      </c>
      <c r="S8" s="30"/>
      <c r="T8" s="30">
        <f>B8</f>
        <v>20852</v>
      </c>
      <c r="U8" s="30">
        <f>C8</f>
        <v>83404</v>
      </c>
      <c r="V8" s="30">
        <f>T8+U8</f>
        <v>104256</v>
      </c>
      <c r="W8" s="54">
        <f>N8*1+R8*2</f>
        <v>25012</v>
      </c>
      <c r="X8" s="48" t="s">
        <v>122</v>
      </c>
      <c r="Y8" s="55">
        <f>O8*1+S8*2+Q8*3</f>
        <v>1751644</v>
      </c>
      <c r="Z8" s="56"/>
      <c r="AA8" s="20"/>
      <c r="AB8" s="20"/>
      <c r="AC8" s="20"/>
      <c r="AD8" s="20"/>
      <c r="AH8" s="30"/>
      <c r="AI8" s="30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57">
        <f>B8+C8-D8-J8</f>
        <v>-625075</v>
      </c>
      <c r="AZ8" s="58"/>
      <c r="BA8" s="33" t="s">
        <v>3411</v>
      </c>
    </row>
    <row r="9" spans="1:65" ht="20.100000000000001" customHeight="1">
      <c r="A9" s="44" t="s">
        <v>145</v>
      </c>
      <c r="B9" s="30">
        <f>D9+E9+F9</f>
        <v>429</v>
      </c>
      <c r="C9" s="30">
        <f>G9+H9</f>
        <v>1720</v>
      </c>
      <c r="D9" s="46">
        <v>107</v>
      </c>
      <c r="E9" s="46">
        <v>215</v>
      </c>
      <c r="F9" s="46">
        <v>107</v>
      </c>
      <c r="G9" s="46">
        <v>860</v>
      </c>
      <c r="H9" s="46">
        <v>860</v>
      </c>
      <c r="I9" s="51"/>
      <c r="J9" s="30">
        <v>49962</v>
      </c>
      <c r="K9" s="30"/>
      <c r="L9" s="30">
        <v>130</v>
      </c>
      <c r="M9" s="30">
        <v>1719</v>
      </c>
      <c r="N9" s="30">
        <f>E9+F9-L9</f>
        <v>192</v>
      </c>
      <c r="O9" s="52">
        <f>G9+H9-M9</f>
        <v>1</v>
      </c>
      <c r="P9" s="30"/>
      <c r="Q9" s="53">
        <f>-AY9</f>
        <v>47920</v>
      </c>
      <c r="R9" s="30">
        <f>D9</f>
        <v>107</v>
      </c>
      <c r="S9" s="30"/>
      <c r="T9" s="30">
        <f>B9</f>
        <v>429</v>
      </c>
      <c r="U9" s="30">
        <f>C9</f>
        <v>1720</v>
      </c>
      <c r="V9" s="30">
        <f>T9+U9</f>
        <v>2149</v>
      </c>
      <c r="W9" s="54">
        <f>N9*1+R9*2</f>
        <v>406</v>
      </c>
      <c r="X9" s="48" t="s">
        <v>122</v>
      </c>
      <c r="Y9" s="55">
        <f>O9*1+S9*2+Q9*3</f>
        <v>143761</v>
      </c>
      <c r="Z9" s="56"/>
      <c r="AA9" s="20"/>
      <c r="AB9" s="20"/>
      <c r="AC9" s="20"/>
      <c r="AD9" s="20"/>
      <c r="AH9" s="30"/>
      <c r="AI9" s="30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57">
        <f>B9+C9-D9-J9</f>
        <v>-47920</v>
      </c>
      <c r="AZ9" s="58"/>
      <c r="BA9" s="33" t="s">
        <v>3412</v>
      </c>
    </row>
    <row r="10" spans="1:65" ht="20.100000000000001" customHeight="1">
      <c r="A10" s="44" t="s">
        <v>146</v>
      </c>
      <c r="B10" s="30">
        <f>SUM(B8:B9)</f>
        <v>21281</v>
      </c>
      <c r="C10" s="30">
        <f t="shared" ref="C10:V10" si="0">SUM(C8:C9)</f>
        <v>85124</v>
      </c>
      <c r="D10" s="30">
        <f t="shared" si="0"/>
        <v>5320</v>
      </c>
      <c r="E10" s="30">
        <f t="shared" si="0"/>
        <v>10641</v>
      </c>
      <c r="F10" s="30">
        <f t="shared" si="0"/>
        <v>5320</v>
      </c>
      <c r="G10" s="30">
        <f t="shared" si="0"/>
        <v>42562</v>
      </c>
      <c r="H10" s="30">
        <f t="shared" si="0"/>
        <v>42562</v>
      </c>
      <c r="I10" s="30">
        <f t="shared" si="0"/>
        <v>0</v>
      </c>
      <c r="J10" s="30">
        <f t="shared" si="0"/>
        <v>774080</v>
      </c>
      <c r="K10" s="30"/>
      <c r="L10" s="30">
        <f t="shared" si="0"/>
        <v>1183</v>
      </c>
      <c r="M10" s="30">
        <f t="shared" si="0"/>
        <v>4764</v>
      </c>
      <c r="N10" s="30">
        <f t="shared" si="0"/>
        <v>14778</v>
      </c>
      <c r="O10" s="52">
        <f t="shared" si="0"/>
        <v>80360</v>
      </c>
      <c r="P10" s="30"/>
      <c r="Q10" s="59">
        <f t="shared" si="0"/>
        <v>605015</v>
      </c>
      <c r="R10" s="30">
        <f t="shared" si="0"/>
        <v>5320</v>
      </c>
      <c r="S10" s="30"/>
      <c r="T10" s="30">
        <f t="shared" si="0"/>
        <v>21281</v>
      </c>
      <c r="U10" s="30">
        <f t="shared" si="0"/>
        <v>85124</v>
      </c>
      <c r="V10" s="30">
        <f t="shared" si="0"/>
        <v>106405</v>
      </c>
      <c r="W10" s="54">
        <f>SUM(W8:W9)</f>
        <v>25418</v>
      </c>
      <c r="X10" s="48" t="s">
        <v>122</v>
      </c>
      <c r="Y10" s="55">
        <f>SUM(Y8:Y9)</f>
        <v>1895405</v>
      </c>
      <c r="Z10" s="56"/>
      <c r="AA10" s="20"/>
      <c r="AB10" s="20"/>
      <c r="AC10" s="20"/>
      <c r="AD10" s="20"/>
      <c r="AH10" s="30"/>
      <c r="AI10" s="30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57">
        <f>B10+C10-D10-J10</f>
        <v>-672995</v>
      </c>
      <c r="AZ10" s="58"/>
      <c r="BA10" s="33" t="s">
        <v>3414</v>
      </c>
    </row>
    <row r="11" spans="1:65" ht="20.100000000000001" customHeight="1">
      <c r="A11" s="44"/>
      <c r="B11" s="30"/>
      <c r="C11" s="30"/>
      <c r="D11" s="60"/>
      <c r="E11" s="60"/>
      <c r="F11" s="60"/>
      <c r="G11" s="60"/>
      <c r="H11" s="60"/>
      <c r="I11" s="61"/>
      <c r="J11" s="61"/>
      <c r="K11" s="30"/>
      <c r="L11" s="30"/>
      <c r="M11" s="30"/>
      <c r="N11" s="30"/>
      <c r="O11" s="30"/>
      <c r="P11" s="30"/>
      <c r="Q11" s="53"/>
      <c r="R11" s="30"/>
      <c r="S11" s="30"/>
      <c r="T11" s="30"/>
      <c r="U11" s="30"/>
      <c r="V11" s="30"/>
      <c r="W11" s="62"/>
      <c r="X11" s="48"/>
      <c r="Y11" s="63"/>
      <c r="Z11" s="42"/>
      <c r="AA11" s="20"/>
      <c r="AB11" s="20"/>
      <c r="AC11" s="20"/>
      <c r="AD11" s="20"/>
      <c r="AH11" s="30"/>
      <c r="AI11" s="30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57"/>
      <c r="AZ11" s="58"/>
      <c r="BA11" s="33" t="s">
        <v>3413</v>
      </c>
    </row>
    <row r="12" spans="1:65" ht="20.100000000000001" customHeight="1">
      <c r="A12" s="44" t="s">
        <v>147</v>
      </c>
      <c r="B12" s="30"/>
      <c r="C12" s="30"/>
      <c r="D12" s="60"/>
      <c r="E12" s="60"/>
      <c r="F12" s="60"/>
      <c r="G12" s="60"/>
      <c r="H12" s="60"/>
      <c r="I12" s="61"/>
      <c r="J12" s="61"/>
      <c r="K12" s="30"/>
      <c r="L12" s="30"/>
      <c r="M12" s="30"/>
      <c r="N12" s="30"/>
      <c r="O12" s="30"/>
      <c r="P12" s="30"/>
      <c r="Q12" s="53"/>
      <c r="R12" s="30"/>
      <c r="S12" s="30"/>
      <c r="T12" s="30"/>
      <c r="U12" s="30"/>
      <c r="V12" s="30"/>
      <c r="W12" s="54"/>
      <c r="X12" s="48"/>
      <c r="Y12" s="63"/>
      <c r="Z12" s="42"/>
      <c r="AA12" s="20"/>
      <c r="AB12" s="20"/>
      <c r="AC12" s="20"/>
      <c r="AD12" s="20"/>
      <c r="AH12" s="30"/>
      <c r="AI12" s="30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57"/>
      <c r="AZ12" s="58"/>
      <c r="BA12" s="33" t="s">
        <v>3415</v>
      </c>
    </row>
    <row r="13" spans="1:65" ht="20.100000000000001" customHeight="1">
      <c r="A13" s="44" t="s">
        <v>148</v>
      </c>
      <c r="B13" s="30">
        <f>D13+E13+F13</f>
        <v>4997</v>
      </c>
      <c r="C13" s="30">
        <f>G13+H13</f>
        <v>19990</v>
      </c>
      <c r="D13" s="46">
        <v>1249</v>
      </c>
      <c r="E13" s="46">
        <v>2499</v>
      </c>
      <c r="F13" s="46">
        <v>1249</v>
      </c>
      <c r="G13" s="46">
        <v>9995</v>
      </c>
      <c r="H13" s="46">
        <v>9995</v>
      </c>
      <c r="I13" s="51"/>
      <c r="J13" s="30">
        <f>AZ13</f>
        <v>18012</v>
      </c>
      <c r="K13" s="30"/>
      <c r="L13" s="30">
        <v>176</v>
      </c>
      <c r="M13" s="30">
        <f>L13*1.5</f>
        <v>264</v>
      </c>
      <c r="N13" s="30">
        <f>E13+F13-L13</f>
        <v>3572</v>
      </c>
      <c r="O13" s="52">
        <f>G13+H13-M13</f>
        <v>19726</v>
      </c>
      <c r="P13" s="30"/>
      <c r="Q13" s="53"/>
      <c r="R13" s="30">
        <f>D13</f>
        <v>1249</v>
      </c>
      <c r="S13" s="30"/>
      <c r="T13" s="30">
        <f>B13</f>
        <v>4997</v>
      </c>
      <c r="U13" s="30">
        <f>C13</f>
        <v>19990</v>
      </c>
      <c r="V13" s="30">
        <f>T13+U13</f>
        <v>24987</v>
      </c>
      <c r="W13" s="54">
        <f>N13*1+R13*2</f>
        <v>6070</v>
      </c>
      <c r="X13" s="48" t="s">
        <v>122</v>
      </c>
      <c r="Y13" s="55">
        <f>O13*1+S13*2+Q13*3</f>
        <v>19726</v>
      </c>
      <c r="Z13" s="56"/>
      <c r="AA13" s="20"/>
      <c r="AB13" s="20"/>
      <c r="AC13" s="20"/>
      <c r="AD13" s="20"/>
      <c r="AH13" s="30"/>
      <c r="AI13" s="30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57">
        <f>B13+C13-D13-J13</f>
        <v>5726</v>
      </c>
      <c r="AZ13" s="64">
        <v>18012</v>
      </c>
    </row>
    <row r="14" spans="1:65" ht="20.100000000000001" customHeight="1">
      <c r="A14" s="65"/>
      <c r="B14" s="66"/>
      <c r="C14" s="66"/>
      <c r="D14" s="46"/>
      <c r="E14" s="46"/>
      <c r="F14" s="46"/>
      <c r="G14" s="46"/>
      <c r="H14" s="46"/>
      <c r="I14" s="66"/>
      <c r="J14" s="30">
        <f t="shared" ref="J14:J26" si="1">AZ14</f>
        <v>0</v>
      </c>
      <c r="K14" s="30"/>
      <c r="L14" s="66"/>
      <c r="M14" s="66"/>
      <c r="N14" s="66"/>
      <c r="O14" s="66"/>
      <c r="P14" s="66"/>
      <c r="Q14" s="67"/>
      <c r="R14" s="66"/>
      <c r="S14" s="66"/>
      <c r="T14" s="66"/>
      <c r="U14" s="66"/>
      <c r="V14" s="66"/>
      <c r="W14" s="68"/>
      <c r="X14" s="48"/>
      <c r="Y14" s="69"/>
      <c r="Z14" s="56"/>
      <c r="AA14" s="20"/>
      <c r="AB14" s="20"/>
      <c r="AC14" s="20"/>
      <c r="AD14" s="20"/>
      <c r="AH14" s="30"/>
      <c r="AI14" s="30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57"/>
      <c r="AZ14" s="64">
        <v>0</v>
      </c>
    </row>
    <row r="15" spans="1:65" ht="20.100000000000001" customHeight="1">
      <c r="A15" s="44" t="s">
        <v>149</v>
      </c>
      <c r="B15" s="30"/>
      <c r="C15" s="30"/>
      <c r="D15" s="60"/>
      <c r="E15" s="60"/>
      <c r="F15" s="60"/>
      <c r="G15" s="60"/>
      <c r="H15" s="60"/>
      <c r="I15" s="61"/>
      <c r="J15" s="30">
        <f t="shared" si="1"/>
        <v>0</v>
      </c>
      <c r="K15" s="30"/>
      <c r="L15" s="30"/>
      <c r="M15" s="30"/>
      <c r="N15" s="30"/>
      <c r="O15" s="30"/>
      <c r="P15" s="30"/>
      <c r="Q15" s="53"/>
      <c r="R15" s="30"/>
      <c r="S15" s="30"/>
      <c r="T15" s="30"/>
      <c r="U15" s="30"/>
      <c r="V15" s="30"/>
      <c r="W15" s="54"/>
      <c r="X15" s="48"/>
      <c r="Y15" s="70"/>
      <c r="Z15" s="71"/>
      <c r="AA15" s="20"/>
      <c r="AB15" s="20"/>
      <c r="AC15" s="20"/>
      <c r="AD15" s="20"/>
      <c r="AH15" s="30"/>
      <c r="AI15" s="30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57"/>
      <c r="AZ15" s="64">
        <v>0</v>
      </c>
    </row>
    <row r="16" spans="1:65" ht="20.100000000000001" customHeight="1">
      <c r="A16" s="44" t="s">
        <v>150</v>
      </c>
      <c r="B16" s="30">
        <f>D16+E16+F16</f>
        <v>1552</v>
      </c>
      <c r="C16" s="30">
        <f>G16+H16</f>
        <v>6210</v>
      </c>
      <c r="D16" s="46">
        <v>388</v>
      </c>
      <c r="E16" s="46">
        <v>776</v>
      </c>
      <c r="F16" s="46">
        <v>388</v>
      </c>
      <c r="G16" s="46">
        <v>3105</v>
      </c>
      <c r="H16" s="46">
        <v>3105</v>
      </c>
      <c r="I16" s="51"/>
      <c r="J16" s="30">
        <f t="shared" si="1"/>
        <v>116276</v>
      </c>
      <c r="K16" s="30"/>
      <c r="L16" s="30">
        <v>126</v>
      </c>
      <c r="M16" s="30">
        <f>L16*1.5</f>
        <v>189</v>
      </c>
      <c r="N16" s="30">
        <f>E16+F16-L16</f>
        <v>1038</v>
      </c>
      <c r="O16" s="52">
        <f>G16+H16-M16</f>
        <v>6021</v>
      </c>
      <c r="P16" s="30"/>
      <c r="Q16" s="53">
        <f>-AY16</f>
        <v>108902</v>
      </c>
      <c r="R16" s="30">
        <f>D16</f>
        <v>388</v>
      </c>
      <c r="S16" s="30"/>
      <c r="T16" s="30">
        <f>B16</f>
        <v>1552</v>
      </c>
      <c r="U16" s="30">
        <f>C16</f>
        <v>6210</v>
      </c>
      <c r="V16" s="30">
        <f>T16+U16</f>
        <v>7762</v>
      </c>
      <c r="W16" s="54">
        <f>N16*1+R16*2</f>
        <v>1814</v>
      </c>
      <c r="X16" s="48" t="s">
        <v>122</v>
      </c>
      <c r="Y16" s="55">
        <f>O16*1+S16*2+Q16*3</f>
        <v>332727</v>
      </c>
      <c r="Z16" s="71"/>
      <c r="AA16" s="20"/>
      <c r="AB16" s="20"/>
      <c r="AC16" s="20"/>
      <c r="AD16" s="20"/>
      <c r="AH16" s="30"/>
      <c r="AI16" s="30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57">
        <f>B16+C16-D16-J16</f>
        <v>-108902</v>
      </c>
      <c r="AZ16" s="64">
        <v>116276</v>
      </c>
    </row>
    <row r="17" spans="1:52" ht="20.100000000000001" customHeight="1">
      <c r="A17" s="44"/>
      <c r="B17" s="66"/>
      <c r="C17" s="30"/>
      <c r="D17" s="46"/>
      <c r="E17" s="46"/>
      <c r="F17" s="46"/>
      <c r="G17" s="46"/>
      <c r="H17" s="46"/>
      <c r="I17" s="61"/>
      <c r="J17" s="30">
        <f t="shared" si="1"/>
        <v>0</v>
      </c>
      <c r="K17" s="30"/>
      <c r="L17" s="30"/>
      <c r="M17" s="30"/>
      <c r="N17" s="30"/>
      <c r="O17" s="30"/>
      <c r="P17" s="30"/>
      <c r="Q17" s="53"/>
      <c r="R17" s="30"/>
      <c r="S17" s="30"/>
      <c r="T17" s="30"/>
      <c r="U17" s="30"/>
      <c r="V17" s="30"/>
      <c r="W17" s="54"/>
      <c r="X17" s="48"/>
      <c r="Y17" s="72"/>
      <c r="Z17" s="71"/>
      <c r="AA17" s="20"/>
      <c r="AB17" s="20"/>
      <c r="AC17" s="20"/>
      <c r="AD17" s="20"/>
      <c r="AH17" s="30"/>
      <c r="AI17" s="30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57"/>
      <c r="AZ17" s="64">
        <v>0</v>
      </c>
    </row>
    <row r="18" spans="1:52" ht="20.100000000000001" customHeight="1">
      <c r="A18" s="44" t="s">
        <v>151</v>
      </c>
      <c r="B18" s="30"/>
      <c r="C18" s="30"/>
      <c r="D18" s="60"/>
      <c r="E18" s="60"/>
      <c r="F18" s="60"/>
      <c r="G18" s="60"/>
      <c r="H18" s="60"/>
      <c r="I18" s="61"/>
      <c r="J18" s="30">
        <f t="shared" si="1"/>
        <v>0</v>
      </c>
      <c r="K18" s="30"/>
      <c r="L18" s="30"/>
      <c r="M18" s="30"/>
      <c r="N18" s="30"/>
      <c r="O18" s="30"/>
      <c r="P18" s="30"/>
      <c r="Q18" s="53"/>
      <c r="R18" s="30"/>
      <c r="S18" s="30"/>
      <c r="T18" s="30"/>
      <c r="U18" s="30"/>
      <c r="V18" s="30"/>
      <c r="W18" s="54"/>
      <c r="X18" s="48"/>
      <c r="Y18" s="70"/>
      <c r="Z18" s="71"/>
      <c r="AA18" s="20"/>
      <c r="AB18" s="20"/>
      <c r="AC18" s="20"/>
      <c r="AD18" s="20"/>
      <c r="AH18" s="30"/>
      <c r="AI18" s="30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57"/>
      <c r="AZ18" s="64">
        <v>0</v>
      </c>
    </row>
    <row r="19" spans="1:52" ht="20.100000000000001" customHeight="1">
      <c r="A19" s="44" t="s">
        <v>152</v>
      </c>
      <c r="B19" s="30">
        <f>D19+E19+F19</f>
        <v>393</v>
      </c>
      <c r="C19" s="30">
        <f>G19+H19</f>
        <v>1576</v>
      </c>
      <c r="D19" s="46">
        <v>98</v>
      </c>
      <c r="E19" s="46">
        <v>197</v>
      </c>
      <c r="F19" s="46">
        <v>98</v>
      </c>
      <c r="G19" s="46">
        <v>788</v>
      </c>
      <c r="H19" s="46">
        <v>788</v>
      </c>
      <c r="I19" s="51"/>
      <c r="J19" s="30">
        <f t="shared" si="1"/>
        <v>77419</v>
      </c>
      <c r="K19" s="30"/>
      <c r="L19" s="30">
        <v>194</v>
      </c>
      <c r="M19" s="30">
        <f>L19*1.5</f>
        <v>291</v>
      </c>
      <c r="N19" s="30">
        <f>E19+F19-L19</f>
        <v>101</v>
      </c>
      <c r="O19" s="52">
        <f>G19+H19-M19</f>
        <v>1285</v>
      </c>
      <c r="P19" s="30"/>
      <c r="Q19" s="53">
        <f>-AY19</f>
        <v>75548</v>
      </c>
      <c r="R19" s="30">
        <f>D19</f>
        <v>98</v>
      </c>
      <c r="S19" s="30"/>
      <c r="T19" s="30">
        <f>B19</f>
        <v>393</v>
      </c>
      <c r="U19" s="30">
        <f>C19</f>
        <v>1576</v>
      </c>
      <c r="V19" s="30">
        <f>T19+U19</f>
        <v>1969</v>
      </c>
      <c r="W19" s="54">
        <f>N19*1+R19*2</f>
        <v>297</v>
      </c>
      <c r="X19" s="48" t="s">
        <v>122</v>
      </c>
      <c r="Y19" s="55">
        <f>O19*1+S19*2+Q19*3</f>
        <v>227929</v>
      </c>
      <c r="Z19" s="71"/>
      <c r="AA19" s="20"/>
      <c r="AB19" s="20"/>
      <c r="AC19" s="20"/>
      <c r="AD19" s="20"/>
      <c r="AH19" s="30"/>
      <c r="AI19" s="30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57">
        <f>B19+C19-D19-J19</f>
        <v>-75548</v>
      </c>
      <c r="AZ19" s="64">
        <v>77419</v>
      </c>
    </row>
    <row r="20" spans="1:52" ht="20.100000000000001" customHeight="1">
      <c r="A20" s="44"/>
      <c r="B20" s="30"/>
      <c r="C20" s="30"/>
      <c r="D20" s="46"/>
      <c r="E20" s="46"/>
      <c r="F20" s="46"/>
      <c r="G20" s="46"/>
      <c r="H20" s="46"/>
      <c r="I20" s="61"/>
      <c r="J20" s="30">
        <f t="shared" si="1"/>
        <v>0</v>
      </c>
      <c r="K20" s="30"/>
      <c r="L20" s="30"/>
      <c r="M20" s="30"/>
      <c r="N20" s="30"/>
      <c r="O20" s="30"/>
      <c r="P20" s="30"/>
      <c r="Q20" s="53"/>
      <c r="R20" s="30"/>
      <c r="S20" s="30"/>
      <c r="T20" s="30"/>
      <c r="U20" s="30"/>
      <c r="V20" s="30"/>
      <c r="W20" s="54"/>
      <c r="X20" s="48"/>
      <c r="Y20" s="63"/>
      <c r="Z20" s="71"/>
      <c r="AA20" s="20"/>
      <c r="AB20" s="20"/>
      <c r="AC20" s="20"/>
      <c r="AD20" s="20"/>
      <c r="AH20" s="30"/>
      <c r="AI20" s="30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57"/>
      <c r="AZ20" s="64">
        <v>0</v>
      </c>
    </row>
    <row r="21" spans="1:52" ht="20.100000000000001" customHeight="1">
      <c r="A21" s="44" t="s">
        <v>153</v>
      </c>
      <c r="B21" s="30"/>
      <c r="C21" s="30"/>
      <c r="D21" s="60"/>
      <c r="E21" s="60"/>
      <c r="F21" s="60"/>
      <c r="G21" s="60"/>
      <c r="H21" s="60"/>
      <c r="I21" s="61"/>
      <c r="J21" s="30">
        <f t="shared" si="1"/>
        <v>0</v>
      </c>
      <c r="K21" s="30"/>
      <c r="L21" s="30"/>
      <c r="M21" s="30"/>
      <c r="N21" s="30"/>
      <c r="O21" s="30"/>
      <c r="P21" s="30"/>
      <c r="Q21" s="53"/>
      <c r="R21" s="30"/>
      <c r="S21" s="30"/>
      <c r="T21" s="30"/>
      <c r="U21" s="30"/>
      <c r="V21" s="30"/>
      <c r="W21" s="54"/>
      <c r="X21" s="48"/>
      <c r="Y21" s="70"/>
      <c r="Z21" s="71"/>
      <c r="AA21" s="20"/>
      <c r="AB21" s="20"/>
      <c r="AC21" s="20"/>
      <c r="AD21" s="20"/>
      <c r="AH21" s="30"/>
      <c r="AI21" s="30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57"/>
      <c r="AZ21" s="64">
        <v>0</v>
      </c>
    </row>
    <row r="22" spans="1:52" ht="20.100000000000001" customHeight="1">
      <c r="A22" s="44" t="s">
        <v>154</v>
      </c>
      <c r="B22" s="30">
        <f>D22+E22+F22</f>
        <v>5103</v>
      </c>
      <c r="C22" s="30">
        <f>G22+H22</f>
        <v>20410</v>
      </c>
      <c r="D22" s="46">
        <v>1276</v>
      </c>
      <c r="E22" s="46">
        <v>2551</v>
      </c>
      <c r="F22" s="46">
        <v>1276</v>
      </c>
      <c r="G22" s="46">
        <v>10205</v>
      </c>
      <c r="H22" s="46">
        <v>10205</v>
      </c>
      <c r="I22" s="51"/>
      <c r="J22" s="30">
        <f t="shared" si="1"/>
        <v>4219</v>
      </c>
      <c r="K22" s="30"/>
      <c r="L22" s="30">
        <v>454</v>
      </c>
      <c r="M22" s="30">
        <f>L22*1.5</f>
        <v>681</v>
      </c>
      <c r="N22" s="30">
        <f>E22+F22-L22</f>
        <v>3373</v>
      </c>
      <c r="O22" s="52">
        <f>G22+H22-M22</f>
        <v>19729</v>
      </c>
      <c r="P22" s="30"/>
      <c r="Q22" s="53"/>
      <c r="R22" s="30">
        <f>D22</f>
        <v>1276</v>
      </c>
      <c r="S22" s="30"/>
      <c r="T22" s="30">
        <f>B22</f>
        <v>5103</v>
      </c>
      <c r="U22" s="30">
        <f>C22</f>
        <v>20410</v>
      </c>
      <c r="V22" s="30">
        <f>T22+U22</f>
        <v>25513</v>
      </c>
      <c r="W22" s="54">
        <f>N22*1+R22*2</f>
        <v>5925</v>
      </c>
      <c r="X22" s="48" t="s">
        <v>122</v>
      </c>
      <c r="Y22" s="73">
        <f>O22*1+S22*2</f>
        <v>19729</v>
      </c>
      <c r="Z22" s="71"/>
      <c r="AA22" s="20"/>
      <c r="AB22" s="20"/>
      <c r="AC22" s="20"/>
      <c r="AD22" s="20"/>
      <c r="AH22" s="30"/>
      <c r="AI22" s="30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57">
        <f>B22+C22-D22-J22</f>
        <v>20018</v>
      </c>
      <c r="AZ22" s="64">
        <v>4219</v>
      </c>
    </row>
    <row r="23" spans="1:52" ht="20.100000000000001" customHeight="1">
      <c r="A23" s="44" t="s">
        <v>155</v>
      </c>
      <c r="B23" s="30">
        <f>D23+E23+F23</f>
        <v>9780</v>
      </c>
      <c r="C23" s="30">
        <f>G23+H23</f>
        <v>39120</v>
      </c>
      <c r="D23" s="46">
        <v>2445</v>
      </c>
      <c r="E23" s="46">
        <v>4890</v>
      </c>
      <c r="F23" s="46">
        <v>2445</v>
      </c>
      <c r="G23" s="46">
        <v>19560</v>
      </c>
      <c r="H23" s="46">
        <v>19560</v>
      </c>
      <c r="I23" s="51"/>
      <c r="J23" s="30">
        <f t="shared" si="1"/>
        <v>4219</v>
      </c>
      <c r="K23" s="30"/>
      <c r="L23" s="30">
        <v>705.26</v>
      </c>
      <c r="M23" s="30">
        <f>L23*1.5</f>
        <v>1057.8899999999999</v>
      </c>
      <c r="N23" s="30">
        <f>E23+F23-L23</f>
        <v>6629.74</v>
      </c>
      <c r="O23" s="52">
        <f>G23+H23-M23</f>
        <v>38062.11</v>
      </c>
      <c r="P23" s="30"/>
      <c r="Q23" s="53"/>
      <c r="R23" s="30">
        <f>D23</f>
        <v>2445</v>
      </c>
      <c r="S23" s="30"/>
      <c r="T23" s="30">
        <f>B23</f>
        <v>9780</v>
      </c>
      <c r="U23" s="30">
        <f>C23</f>
        <v>39120</v>
      </c>
      <c r="V23" s="30">
        <f>T23+U23</f>
        <v>48900</v>
      </c>
      <c r="W23" s="54">
        <f>N23*1+R23*2</f>
        <v>11519.74</v>
      </c>
      <c r="X23" s="48" t="s">
        <v>122</v>
      </c>
      <c r="Y23" s="73">
        <f>O23*1+S23*2</f>
        <v>38062.11</v>
      </c>
      <c r="Z23" s="71"/>
      <c r="AA23" s="20"/>
      <c r="AB23" s="20"/>
      <c r="AC23" s="20"/>
      <c r="AD23" s="20"/>
      <c r="AH23" s="30"/>
      <c r="AI23" s="30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57">
        <f>B23+C23-D23-J23</f>
        <v>42236</v>
      </c>
      <c r="AZ23" s="64">
        <v>4219</v>
      </c>
    </row>
    <row r="24" spans="1:52" ht="20.100000000000001" customHeight="1">
      <c r="A24" s="44" t="s">
        <v>156</v>
      </c>
      <c r="B24" s="30"/>
      <c r="C24" s="30"/>
      <c r="D24" s="60"/>
      <c r="E24" s="60"/>
      <c r="F24" s="60"/>
      <c r="G24" s="60"/>
      <c r="H24" s="60"/>
      <c r="I24" s="61"/>
      <c r="J24" s="30">
        <f t="shared" si="1"/>
        <v>0</v>
      </c>
      <c r="K24" s="30"/>
      <c r="L24" s="30"/>
      <c r="M24" s="30"/>
      <c r="N24" s="30"/>
      <c r="O24" s="30"/>
      <c r="P24" s="30"/>
      <c r="Q24" s="53"/>
      <c r="R24" s="30"/>
      <c r="S24" s="30"/>
      <c r="T24" s="30"/>
      <c r="U24" s="30"/>
      <c r="V24" s="30"/>
      <c r="W24" s="54"/>
      <c r="X24" s="48"/>
      <c r="Y24" s="70"/>
      <c r="Z24" s="71"/>
      <c r="AA24" s="20"/>
      <c r="AB24" s="20"/>
      <c r="AC24" s="20"/>
      <c r="AD24" s="20"/>
      <c r="AH24" s="30"/>
      <c r="AI24" s="30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57"/>
      <c r="AZ24" s="64">
        <v>0</v>
      </c>
    </row>
    <row r="25" spans="1:52" ht="20.100000000000001" customHeight="1">
      <c r="A25" s="44" t="s">
        <v>157</v>
      </c>
      <c r="B25" s="30">
        <f>D25+E25+F25</f>
        <v>35.21</v>
      </c>
      <c r="C25" s="30">
        <f>G25+H25</f>
        <v>140.84</v>
      </c>
      <c r="D25" s="46">
        <v>8.8025000000000002</v>
      </c>
      <c r="E25" s="46">
        <v>17.605</v>
      </c>
      <c r="F25" s="46">
        <v>8.8025000000000002</v>
      </c>
      <c r="G25" s="46">
        <v>70.42</v>
      </c>
      <c r="H25" s="46">
        <v>70.42</v>
      </c>
      <c r="I25" s="51"/>
      <c r="J25" s="30">
        <f t="shared" si="1"/>
        <v>14409</v>
      </c>
      <c r="K25" s="30"/>
      <c r="L25" s="30">
        <v>3</v>
      </c>
      <c r="M25" s="30">
        <f>L25*1.5</f>
        <v>4.5</v>
      </c>
      <c r="N25" s="30">
        <f>E25+F25-L25</f>
        <v>23.407499999999999</v>
      </c>
      <c r="O25" s="52">
        <f>G25+H25-M25</f>
        <v>136.34</v>
      </c>
      <c r="P25" s="30"/>
      <c r="Q25" s="53">
        <f>-AY25</f>
        <v>14241.752500000001</v>
      </c>
      <c r="R25" s="30">
        <f>D25</f>
        <v>8.8025000000000002</v>
      </c>
      <c r="S25" s="30"/>
      <c r="T25" s="30">
        <f>B25</f>
        <v>35.21</v>
      </c>
      <c r="U25" s="30">
        <f>C25</f>
        <v>140.84</v>
      </c>
      <c r="V25" s="30">
        <f>T25+U25</f>
        <v>176.05</v>
      </c>
      <c r="W25" s="54">
        <f>N25*1+R25*2</f>
        <v>41.012500000000003</v>
      </c>
      <c r="X25" s="48" t="s">
        <v>122</v>
      </c>
      <c r="Y25" s="73">
        <f>O25*1+S25*2</f>
        <v>136.34</v>
      </c>
      <c r="Z25" s="71"/>
      <c r="AA25" s="20"/>
      <c r="AB25" s="20"/>
      <c r="AC25" s="20"/>
      <c r="AD25" s="20"/>
      <c r="AH25" s="30"/>
      <c r="AI25" s="30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57">
        <f>B25+C25-D25-J25</f>
        <v>-14241.752500000001</v>
      </c>
      <c r="AZ25" s="64">
        <v>14409</v>
      </c>
    </row>
    <row r="26" spans="1:52" ht="20.100000000000001" customHeight="1">
      <c r="A26" s="44"/>
      <c r="B26" s="30"/>
      <c r="C26" s="30"/>
      <c r="D26" s="46"/>
      <c r="E26" s="46"/>
      <c r="F26" s="46"/>
      <c r="G26" s="46"/>
      <c r="H26" s="46"/>
      <c r="I26" s="61"/>
      <c r="J26" s="30">
        <f t="shared" si="1"/>
        <v>0</v>
      </c>
      <c r="K26" s="30"/>
      <c r="L26" s="30"/>
      <c r="M26" s="30"/>
      <c r="N26" s="30"/>
      <c r="O26" s="30"/>
      <c r="P26" s="30"/>
      <c r="Q26" s="53"/>
      <c r="R26" s="30"/>
      <c r="S26" s="30"/>
      <c r="T26" s="30"/>
      <c r="U26" s="30"/>
      <c r="V26" s="30"/>
      <c r="W26" s="54"/>
      <c r="X26" s="48"/>
      <c r="Y26" s="63"/>
      <c r="Z26" s="71"/>
      <c r="AA26" s="20"/>
      <c r="AB26" s="20"/>
      <c r="AC26" s="20"/>
      <c r="AD26" s="20"/>
      <c r="AH26" s="30"/>
      <c r="AI26" s="30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57"/>
      <c r="AZ26" s="64">
        <v>0</v>
      </c>
    </row>
    <row r="27" spans="1:52" ht="20.100000000000001" customHeight="1">
      <c r="A27" s="44" t="s">
        <v>158</v>
      </c>
      <c r="B27" s="30"/>
      <c r="C27" s="30"/>
      <c r="D27" s="60"/>
      <c r="E27" s="60"/>
      <c r="F27" s="60"/>
      <c r="G27" s="60"/>
      <c r="H27" s="60"/>
      <c r="I27" s="61"/>
      <c r="J27" s="30">
        <f>AZ27</f>
        <v>0</v>
      </c>
      <c r="K27" s="30"/>
      <c r="L27" s="30"/>
      <c r="M27" s="30"/>
      <c r="N27" s="30"/>
      <c r="O27" s="30"/>
      <c r="P27" s="30"/>
      <c r="Q27" s="53"/>
      <c r="R27" s="30"/>
      <c r="S27" s="30"/>
      <c r="T27" s="30"/>
      <c r="U27" s="30"/>
      <c r="V27" s="30"/>
      <c r="W27" s="54"/>
      <c r="X27" s="48"/>
      <c r="Y27" s="70"/>
      <c r="Z27" s="71"/>
      <c r="AA27" s="20"/>
      <c r="AB27" s="20"/>
      <c r="AC27" s="20"/>
      <c r="AD27" s="20"/>
      <c r="AH27" s="30"/>
      <c r="AI27" s="30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57"/>
      <c r="AZ27" s="64">
        <v>0</v>
      </c>
    </row>
    <row r="28" spans="1:52" ht="20.100000000000001" customHeight="1">
      <c r="A28" s="44" t="s">
        <v>159</v>
      </c>
      <c r="B28" s="30">
        <f>D28+E28+F28</f>
        <v>1365</v>
      </c>
      <c r="C28" s="30">
        <f>G28+H28</f>
        <v>5464</v>
      </c>
      <c r="D28" s="46">
        <v>341</v>
      </c>
      <c r="E28" s="46">
        <v>683</v>
      </c>
      <c r="F28" s="46">
        <v>341</v>
      </c>
      <c r="G28" s="46">
        <v>2732</v>
      </c>
      <c r="H28" s="46">
        <v>2732</v>
      </c>
      <c r="I28" s="51"/>
      <c r="J28" s="30">
        <f t="shared" ref="J28:J34" si="2">AZ28</f>
        <v>145109</v>
      </c>
      <c r="K28" s="30"/>
      <c r="L28" s="30">
        <v>325</v>
      </c>
      <c r="M28" s="30">
        <f>L28*1.5</f>
        <v>487.5</v>
      </c>
      <c r="N28" s="30">
        <f>E28+F28-L28</f>
        <v>699</v>
      </c>
      <c r="O28" s="52">
        <f>G28+H28-M28</f>
        <v>4976.5</v>
      </c>
      <c r="P28" s="30"/>
      <c r="Q28" s="53">
        <f>-AY28</f>
        <v>138621</v>
      </c>
      <c r="R28" s="30">
        <f>D28</f>
        <v>341</v>
      </c>
      <c r="S28" s="30"/>
      <c r="T28" s="30">
        <f>B28</f>
        <v>1365</v>
      </c>
      <c r="U28" s="30">
        <f>C28</f>
        <v>5464</v>
      </c>
      <c r="V28" s="30">
        <f>T28+U28</f>
        <v>6829</v>
      </c>
      <c r="W28" s="54">
        <f>N28*1+R28*2</f>
        <v>1381</v>
      </c>
      <c r="X28" s="48" t="s">
        <v>122</v>
      </c>
      <c r="Y28" s="55">
        <f>O28*1+S28*2+Q28*3</f>
        <v>420839.5</v>
      </c>
      <c r="Z28" s="71"/>
      <c r="AA28" s="20"/>
      <c r="AB28" s="20"/>
      <c r="AC28" s="20"/>
      <c r="AD28" s="20"/>
      <c r="AH28" s="30"/>
      <c r="AI28" s="30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57">
        <f>B28+C28-D28-J28</f>
        <v>-138621</v>
      </c>
      <c r="AZ28" s="64">
        <v>145109</v>
      </c>
    </row>
    <row r="29" spans="1:52" ht="20.100000000000001" customHeight="1">
      <c r="A29" s="44"/>
      <c r="B29" s="30"/>
      <c r="C29" s="30"/>
      <c r="D29" s="46"/>
      <c r="E29" s="46"/>
      <c r="F29" s="46"/>
      <c r="G29" s="46"/>
      <c r="H29" s="46"/>
      <c r="I29" s="61"/>
      <c r="J29" s="30">
        <f t="shared" si="2"/>
        <v>0</v>
      </c>
      <c r="K29" s="30"/>
      <c r="L29" s="30"/>
      <c r="M29" s="30"/>
      <c r="N29" s="30"/>
      <c r="O29" s="30"/>
      <c r="P29" s="30"/>
      <c r="Q29" s="53"/>
      <c r="R29" s="30"/>
      <c r="S29" s="30"/>
      <c r="T29" s="30"/>
      <c r="U29" s="30"/>
      <c r="V29" s="30"/>
      <c r="W29" s="54"/>
      <c r="X29" s="48"/>
      <c r="Y29" s="63"/>
      <c r="Z29" s="71"/>
      <c r="AA29" s="20"/>
      <c r="AB29" s="20"/>
      <c r="AC29" s="20"/>
      <c r="AD29" s="20"/>
      <c r="AH29" s="30"/>
      <c r="AI29" s="30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57"/>
      <c r="AZ29" s="64">
        <v>0</v>
      </c>
    </row>
    <row r="30" spans="1:52" ht="20.100000000000001" customHeight="1">
      <c r="A30" s="44" t="str">
        <f>LEFT(A31,1)&amp;"线"</f>
        <v>G线</v>
      </c>
      <c r="B30" s="30"/>
      <c r="C30" s="30"/>
      <c r="D30" s="60"/>
      <c r="E30" s="60"/>
      <c r="F30" s="60"/>
      <c r="G30" s="60"/>
      <c r="H30" s="60"/>
      <c r="I30" s="61"/>
      <c r="J30" s="30">
        <f t="shared" si="2"/>
        <v>0</v>
      </c>
      <c r="K30" s="30"/>
      <c r="L30" s="30"/>
      <c r="M30" s="30"/>
      <c r="N30" s="30"/>
      <c r="O30" s="30"/>
      <c r="P30" s="30"/>
      <c r="Q30" s="53"/>
      <c r="R30" s="30"/>
      <c r="S30" s="30"/>
      <c r="T30" s="30"/>
      <c r="U30" s="30"/>
      <c r="V30" s="30"/>
      <c r="W30" s="54"/>
      <c r="X30" s="48"/>
      <c r="Y30" s="70"/>
      <c r="Z30" s="71"/>
      <c r="AA30" s="20"/>
      <c r="AB30" s="20"/>
      <c r="AC30" s="20"/>
      <c r="AD30" s="20"/>
      <c r="AH30" s="30"/>
      <c r="AI30" s="30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57"/>
      <c r="AZ30" s="64">
        <v>0</v>
      </c>
    </row>
    <row r="31" spans="1:52" ht="20.100000000000001" customHeight="1">
      <c r="A31" s="44" t="s">
        <v>160</v>
      </c>
      <c r="B31" s="30">
        <f>D31+E31+F31</f>
        <v>120</v>
      </c>
      <c r="C31" s="30">
        <f>G31+H31</f>
        <v>482</v>
      </c>
      <c r="D31" s="46">
        <v>30</v>
      </c>
      <c r="E31" s="46">
        <v>60</v>
      </c>
      <c r="F31" s="46">
        <v>30</v>
      </c>
      <c r="G31" s="46">
        <v>241</v>
      </c>
      <c r="H31" s="46">
        <v>241</v>
      </c>
      <c r="I31" s="51"/>
      <c r="J31" s="30">
        <f t="shared" si="2"/>
        <v>40289</v>
      </c>
      <c r="K31" s="30"/>
      <c r="L31" s="30">
        <v>21</v>
      </c>
      <c r="M31" s="30">
        <f>L31*1.5</f>
        <v>31.5</v>
      </c>
      <c r="N31" s="30">
        <f>E31+F31-L31</f>
        <v>69</v>
      </c>
      <c r="O31" s="52">
        <f>G31+H31-M31</f>
        <v>450.5</v>
      </c>
      <c r="P31" s="30"/>
      <c r="Q31" s="53">
        <f>-AY31</f>
        <v>39717</v>
      </c>
      <c r="R31" s="30">
        <f>D31</f>
        <v>30</v>
      </c>
      <c r="S31" s="30"/>
      <c r="T31" s="30">
        <f>B31</f>
        <v>120</v>
      </c>
      <c r="U31" s="30">
        <f>C31</f>
        <v>482</v>
      </c>
      <c r="V31" s="30">
        <f>T31+U31</f>
        <v>602</v>
      </c>
      <c r="W31" s="54">
        <f>N31*1+R31*2</f>
        <v>129</v>
      </c>
      <c r="X31" s="48" t="s">
        <v>122</v>
      </c>
      <c r="Y31" s="55">
        <f>O31*1+S31*2+Q31*3</f>
        <v>119601.5</v>
      </c>
      <c r="Z31" s="71"/>
      <c r="AA31" s="20"/>
      <c r="AB31" s="20"/>
      <c r="AC31" s="20"/>
      <c r="AD31" s="20"/>
      <c r="AH31" s="30"/>
      <c r="AI31" s="30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57">
        <f>B31+C31-D31-J31</f>
        <v>-39717</v>
      </c>
      <c r="AZ31" s="64">
        <v>40289</v>
      </c>
    </row>
    <row r="32" spans="1:52" ht="20.100000000000001" customHeight="1">
      <c r="A32" s="44"/>
      <c r="B32" s="30"/>
      <c r="C32" s="30"/>
      <c r="D32" s="46"/>
      <c r="E32" s="46"/>
      <c r="F32" s="46"/>
      <c r="G32" s="46"/>
      <c r="H32" s="46"/>
      <c r="I32" s="61"/>
      <c r="J32" s="30">
        <f t="shared" si="2"/>
        <v>0</v>
      </c>
      <c r="K32" s="30"/>
      <c r="L32" s="30"/>
      <c r="M32" s="30"/>
      <c r="N32" s="30"/>
      <c r="O32" s="30"/>
      <c r="P32" s="30"/>
      <c r="Q32" s="53"/>
      <c r="R32" s="30"/>
      <c r="S32" s="30"/>
      <c r="T32" s="30"/>
      <c r="U32" s="30"/>
      <c r="V32" s="30"/>
      <c r="W32" s="54"/>
      <c r="X32" s="48"/>
      <c r="Y32" s="63"/>
      <c r="Z32" s="71"/>
      <c r="AA32" s="20"/>
      <c r="AB32" s="20"/>
      <c r="AC32" s="20"/>
      <c r="AD32" s="20"/>
      <c r="AH32" s="30"/>
      <c r="AI32" s="30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57"/>
      <c r="AZ32" s="64">
        <v>0</v>
      </c>
    </row>
    <row r="33" spans="1:52" ht="20.100000000000001" customHeight="1">
      <c r="A33" s="44" t="str">
        <f>LEFT(A34,1)&amp;"线"</f>
        <v>H线</v>
      </c>
      <c r="B33" s="30"/>
      <c r="C33" s="30"/>
      <c r="D33" s="60"/>
      <c r="E33" s="60"/>
      <c r="F33" s="60"/>
      <c r="G33" s="60"/>
      <c r="H33" s="60"/>
      <c r="I33" s="61"/>
      <c r="J33" s="30">
        <f t="shared" si="2"/>
        <v>0</v>
      </c>
      <c r="K33" s="30"/>
      <c r="L33" s="30"/>
      <c r="M33" s="30"/>
      <c r="N33" s="30"/>
      <c r="O33" s="30"/>
      <c r="P33" s="30"/>
      <c r="Q33" s="53"/>
      <c r="R33" s="30"/>
      <c r="S33" s="30"/>
      <c r="T33" s="30"/>
      <c r="U33" s="30"/>
      <c r="V33" s="30"/>
      <c r="W33" s="54"/>
      <c r="X33" s="48"/>
      <c r="Y33" s="70"/>
      <c r="Z33" s="71"/>
      <c r="AA33" s="20"/>
      <c r="AB33" s="20"/>
      <c r="AC33" s="20"/>
      <c r="AD33" s="20"/>
      <c r="AH33" s="30"/>
      <c r="AI33" s="30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57"/>
      <c r="AZ33" s="64">
        <v>0</v>
      </c>
    </row>
    <row r="34" spans="1:52" ht="20.100000000000001" customHeight="1">
      <c r="A34" s="44" t="s">
        <v>161</v>
      </c>
      <c r="B34" s="30">
        <f>D34+E34+F34</f>
        <v>5648</v>
      </c>
      <c r="C34" s="30">
        <f>G34+H34</f>
        <v>22590.76</v>
      </c>
      <c r="D34" s="46">
        <v>1412</v>
      </c>
      <c r="E34" s="46">
        <v>2824</v>
      </c>
      <c r="F34" s="46">
        <v>1412</v>
      </c>
      <c r="G34" s="46">
        <v>11295.38</v>
      </c>
      <c r="H34" s="46">
        <v>11295.38</v>
      </c>
      <c r="I34" s="51"/>
      <c r="J34" s="30">
        <f t="shared" si="2"/>
        <v>229669</v>
      </c>
      <c r="K34" s="30"/>
      <c r="L34" s="30">
        <v>561</v>
      </c>
      <c r="M34" s="30">
        <f>L34*1.5</f>
        <v>841.5</v>
      </c>
      <c r="N34" s="30">
        <f>E34+F34-L34</f>
        <v>3675</v>
      </c>
      <c r="O34" s="52">
        <f>G34+H34-M34</f>
        <v>21749.26</v>
      </c>
      <c r="P34" s="30"/>
      <c r="Q34" s="53">
        <f>-AY34</f>
        <v>202842.23999999999</v>
      </c>
      <c r="R34" s="30">
        <f>D34</f>
        <v>1412</v>
      </c>
      <c r="S34" s="30"/>
      <c r="T34" s="30">
        <f>B34</f>
        <v>5648</v>
      </c>
      <c r="U34" s="30">
        <f>C34</f>
        <v>22590.76</v>
      </c>
      <c r="V34" s="30">
        <f>T34+U34</f>
        <v>28238.76</v>
      </c>
      <c r="W34" s="54">
        <f>N34*1+R34*2</f>
        <v>6499</v>
      </c>
      <c r="X34" s="48" t="s">
        <v>122</v>
      </c>
      <c r="Y34" s="55">
        <f>O34*1+S34*2+Q34*3</f>
        <v>630275.98</v>
      </c>
      <c r="Z34" s="71"/>
      <c r="AA34" s="20"/>
      <c r="AB34" s="20"/>
      <c r="AC34" s="20"/>
      <c r="AD34" s="20"/>
      <c r="AH34" s="30"/>
      <c r="AI34" s="30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57">
        <f>B34+C34-D34-J34</f>
        <v>-202842.23999999999</v>
      </c>
      <c r="AZ34" s="64">
        <v>229669</v>
      </c>
    </row>
    <row r="35" spans="1:52" ht="20.100000000000001" customHeight="1">
      <c r="A35" s="140"/>
      <c r="B35" s="39"/>
      <c r="C35" s="39"/>
      <c r="D35" s="46"/>
      <c r="E35" s="46"/>
      <c r="F35" s="46"/>
      <c r="G35" s="46"/>
      <c r="H35" s="46"/>
      <c r="I35" s="141"/>
      <c r="J35" s="141"/>
      <c r="K35" s="39"/>
      <c r="L35" s="39"/>
      <c r="M35" s="39"/>
      <c r="N35" s="39"/>
      <c r="O35" s="39"/>
      <c r="P35" s="39"/>
      <c r="Q35" s="53"/>
      <c r="R35" s="39"/>
      <c r="S35" s="39"/>
      <c r="T35" s="39"/>
      <c r="U35" s="39"/>
      <c r="V35" s="39"/>
      <c r="W35" s="54"/>
      <c r="X35" s="48"/>
      <c r="Y35" s="63"/>
      <c r="Z35" s="71"/>
      <c r="AA35" s="20"/>
      <c r="AB35" s="20"/>
      <c r="AC35" s="20"/>
      <c r="AD35" s="20"/>
      <c r="AH35" s="39"/>
      <c r="AI35" s="39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57"/>
      <c r="AZ35" s="64">
        <v>0</v>
      </c>
    </row>
    <row r="36" spans="1:52" ht="20.100000000000001" customHeight="1" thickBot="1">
      <c r="A36" s="135"/>
      <c r="B36" s="119"/>
      <c r="C36" s="119"/>
      <c r="D36" s="120"/>
      <c r="E36" s="120"/>
      <c r="F36" s="120"/>
      <c r="G36" s="120"/>
      <c r="H36" s="120"/>
      <c r="I36" s="136"/>
      <c r="J36" s="136"/>
      <c r="K36" s="119"/>
      <c r="L36" s="119"/>
      <c r="M36" s="119"/>
      <c r="N36" s="119"/>
      <c r="O36" s="119"/>
      <c r="P36" s="119"/>
      <c r="Q36" s="137"/>
      <c r="R36" s="119"/>
      <c r="S36" s="119"/>
      <c r="T36" s="119"/>
      <c r="U36" s="119"/>
      <c r="V36" s="119"/>
      <c r="W36" s="121"/>
      <c r="X36" s="138"/>
      <c r="Y36" s="75"/>
      <c r="Z36" s="139"/>
      <c r="AA36" s="20"/>
      <c r="AB36" s="20"/>
      <c r="AC36" s="20"/>
      <c r="AD36" s="20"/>
      <c r="AH36" s="30"/>
      <c r="AI36" s="30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57"/>
      <c r="AZ36" s="64">
        <v>0</v>
      </c>
    </row>
    <row r="37" spans="1:52" ht="20.100000000000001" customHeight="1">
      <c r="A37" s="76" t="str">
        <f>LEFT(A38,1)&amp;"H线"</f>
        <v>GH线</v>
      </c>
      <c r="B37" s="77"/>
      <c r="C37" s="77"/>
      <c r="D37" s="78"/>
      <c r="E37" s="78"/>
      <c r="F37" s="78"/>
      <c r="G37" s="78"/>
      <c r="H37" s="78"/>
      <c r="I37" s="79"/>
      <c r="J37" s="79"/>
      <c r="K37" s="77"/>
      <c r="L37" s="77"/>
      <c r="M37" s="77"/>
      <c r="N37" s="77"/>
      <c r="O37" s="77"/>
      <c r="P37" s="77"/>
      <c r="Q37" s="80"/>
      <c r="R37" s="77"/>
      <c r="S37" s="77"/>
      <c r="T37" s="77"/>
      <c r="U37" s="77"/>
      <c r="V37" s="77"/>
      <c r="W37" s="81"/>
      <c r="X37" s="82"/>
      <c r="Y37" s="72"/>
      <c r="Z37" s="83"/>
      <c r="AA37" s="20"/>
      <c r="AB37" s="20"/>
      <c r="AC37" s="20"/>
      <c r="AD37" s="20"/>
      <c r="AH37" s="30"/>
      <c r="AI37" s="30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57"/>
      <c r="AZ37" s="64">
        <v>0</v>
      </c>
    </row>
    <row r="38" spans="1:52" ht="20.100000000000001" customHeight="1">
      <c r="A38" s="44" t="s">
        <v>162</v>
      </c>
      <c r="B38" s="30">
        <f>D38+E38+F38</f>
        <v>13896</v>
      </c>
      <c r="C38" s="30">
        <f>G38+H38</f>
        <v>55584</v>
      </c>
      <c r="D38" s="46">
        <v>3474</v>
      </c>
      <c r="E38" s="46">
        <v>6948</v>
      </c>
      <c r="F38" s="46">
        <v>3474</v>
      </c>
      <c r="G38" s="46">
        <v>27792</v>
      </c>
      <c r="H38" s="46">
        <v>27792</v>
      </c>
      <c r="I38" s="51"/>
      <c r="J38" s="30">
        <f>AZ38</f>
        <v>238122</v>
      </c>
      <c r="K38" s="30"/>
      <c r="L38" s="30">
        <v>3231</v>
      </c>
      <c r="M38" s="30">
        <f>L38*1.5</f>
        <v>4846.5</v>
      </c>
      <c r="N38" s="30">
        <f>E38+F38-L38</f>
        <v>7191</v>
      </c>
      <c r="O38" s="52">
        <f>G38+H38-M38</f>
        <v>50737.5</v>
      </c>
      <c r="P38" s="30"/>
      <c r="Q38" s="53">
        <f>-AY38</f>
        <v>172116</v>
      </c>
      <c r="R38" s="30">
        <f>D38</f>
        <v>3474</v>
      </c>
      <c r="S38" s="30"/>
      <c r="T38" s="30">
        <f>B38</f>
        <v>13896</v>
      </c>
      <c r="U38" s="30">
        <f>C38</f>
        <v>55584</v>
      </c>
      <c r="V38" s="30">
        <f>T38+U38</f>
        <v>69480</v>
      </c>
      <c r="W38" s="54">
        <f>N38*1+R38*2</f>
        <v>14139</v>
      </c>
      <c r="X38" s="48" t="s">
        <v>122</v>
      </c>
      <c r="Y38" s="55">
        <f>O38*1+S38*2+Q38*3</f>
        <v>567085.5</v>
      </c>
      <c r="Z38" s="71"/>
      <c r="AA38" s="20"/>
      <c r="AB38" s="20"/>
      <c r="AC38" s="20"/>
      <c r="AD38" s="20"/>
      <c r="AH38" s="30"/>
      <c r="AI38" s="30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57">
        <f>B38+C38-D38-J38</f>
        <v>-172116</v>
      </c>
      <c r="AZ38" s="64">
        <v>238122</v>
      </c>
    </row>
    <row r="39" spans="1:52" ht="20.100000000000001" customHeight="1">
      <c r="A39" s="44" t="s">
        <v>163</v>
      </c>
      <c r="B39" s="30">
        <f>D39+E39+F39</f>
        <v>9795</v>
      </c>
      <c r="C39" s="30">
        <f>G39+H39</f>
        <v>39178</v>
      </c>
      <c r="D39" s="46">
        <v>2449</v>
      </c>
      <c r="E39" s="46">
        <v>4897</v>
      </c>
      <c r="F39" s="46">
        <v>2449</v>
      </c>
      <c r="G39" s="46">
        <v>19589</v>
      </c>
      <c r="H39" s="46">
        <v>19589</v>
      </c>
      <c r="I39" s="61"/>
      <c r="J39" s="30">
        <f>AZ39</f>
        <v>92648</v>
      </c>
      <c r="K39" s="30"/>
      <c r="L39" s="30">
        <v>2948</v>
      </c>
      <c r="M39" s="30">
        <f>L39*1.5</f>
        <v>4422</v>
      </c>
      <c r="N39" s="30">
        <f>E39+F39-L39</f>
        <v>4398</v>
      </c>
      <c r="O39" s="52">
        <f>G39+H39-M39</f>
        <v>34756</v>
      </c>
      <c r="P39" s="30"/>
      <c r="Q39" s="53">
        <f>-AY39</f>
        <v>46124</v>
      </c>
      <c r="R39" s="30">
        <f>D39</f>
        <v>2449</v>
      </c>
      <c r="S39" s="30"/>
      <c r="T39" s="30">
        <f>B39</f>
        <v>9795</v>
      </c>
      <c r="U39" s="30">
        <f>C39</f>
        <v>39178</v>
      </c>
      <c r="V39" s="30">
        <f>T39+U39</f>
        <v>48973</v>
      </c>
      <c r="W39" s="54">
        <f>N39*1+R39*2</f>
        <v>9296</v>
      </c>
      <c r="X39" s="48"/>
      <c r="Y39" s="55">
        <f>O39*1+S39*2+Q39*3</f>
        <v>173128</v>
      </c>
      <c r="Z39" s="71"/>
      <c r="AA39" s="20"/>
      <c r="AB39" s="20"/>
      <c r="AC39" s="20"/>
      <c r="AD39" s="20"/>
      <c r="AH39" s="30"/>
      <c r="AI39" s="30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57">
        <f>B39+C39-D39-J39</f>
        <v>-46124</v>
      </c>
      <c r="AZ39" s="64">
        <v>92648</v>
      </c>
    </row>
    <row r="40" spans="1:52" ht="20.100000000000001" customHeight="1">
      <c r="A40" s="44" t="s">
        <v>164</v>
      </c>
      <c r="B40" s="30">
        <f>SUM(B13:B39)</f>
        <v>52684.21</v>
      </c>
      <c r="C40" s="30">
        <f t="shared" ref="C40:Y40" si="3">SUM(C13:C39)</f>
        <v>210745.59999999998</v>
      </c>
      <c r="D40" s="30">
        <f t="shared" si="3"/>
        <v>13170.8025</v>
      </c>
      <c r="E40" s="30">
        <f t="shared" si="3"/>
        <v>26342.605</v>
      </c>
      <c r="F40" s="30">
        <f t="shared" si="3"/>
        <v>13170.8025</v>
      </c>
      <c r="G40" s="53">
        <f t="shared" si="3"/>
        <v>105372.79999999999</v>
      </c>
      <c r="H40" s="53">
        <f t="shared" si="3"/>
        <v>105372.79999999999</v>
      </c>
      <c r="I40" s="53">
        <f t="shared" si="3"/>
        <v>0</v>
      </c>
      <c r="J40" s="53">
        <f t="shared" si="3"/>
        <v>980391</v>
      </c>
      <c r="K40" s="30">
        <f t="shared" si="3"/>
        <v>0</v>
      </c>
      <c r="L40" s="30">
        <f t="shared" si="3"/>
        <v>8744.26</v>
      </c>
      <c r="M40" s="30">
        <f t="shared" si="3"/>
        <v>13116.39</v>
      </c>
      <c r="N40" s="30">
        <f t="shared" si="3"/>
        <v>30769.147499999999</v>
      </c>
      <c r="O40" s="53">
        <f t="shared" si="3"/>
        <v>197629.21</v>
      </c>
      <c r="P40" s="30">
        <f t="shared" si="3"/>
        <v>0</v>
      </c>
      <c r="Q40" s="53">
        <f t="shared" si="3"/>
        <v>798111.99249999993</v>
      </c>
      <c r="R40" s="53">
        <f t="shared" si="3"/>
        <v>13170.8025</v>
      </c>
      <c r="S40" s="30">
        <f t="shared" si="3"/>
        <v>0</v>
      </c>
      <c r="T40" s="30">
        <f t="shared" si="3"/>
        <v>52684.21</v>
      </c>
      <c r="U40" s="30">
        <f t="shared" si="3"/>
        <v>210745.59999999998</v>
      </c>
      <c r="V40" s="30">
        <f t="shared" si="3"/>
        <v>263429.81</v>
      </c>
      <c r="W40" s="54">
        <f t="shared" si="3"/>
        <v>57110.752500000002</v>
      </c>
      <c r="X40" s="48" t="s">
        <v>122</v>
      </c>
      <c r="Y40" s="55">
        <f t="shared" si="3"/>
        <v>2549239.9299999997</v>
      </c>
      <c r="Z40" s="71"/>
      <c r="AA40" s="20"/>
      <c r="AB40" s="20"/>
      <c r="AC40" s="20"/>
      <c r="AD40" s="20"/>
      <c r="AH40" s="30"/>
      <c r="AI40" s="30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57">
        <f>B40+C40-D40-J40</f>
        <v>-730131.99249999993</v>
      </c>
      <c r="AZ40" s="64">
        <v>215238</v>
      </c>
    </row>
    <row r="41" spans="1:52" ht="20.100000000000001" customHeight="1">
      <c r="A41" s="44" t="s">
        <v>165</v>
      </c>
      <c r="B41" s="30">
        <f>B40+B10</f>
        <v>73965.209999999992</v>
      </c>
      <c r="C41" s="30">
        <f t="shared" ref="C41:V41" si="4">C40+C10</f>
        <v>295869.59999999998</v>
      </c>
      <c r="D41" s="46">
        <f t="shared" si="4"/>
        <v>18490.802499999998</v>
      </c>
      <c r="E41" s="46">
        <f t="shared" si="4"/>
        <v>36983.604999999996</v>
      </c>
      <c r="F41" s="46">
        <f t="shared" si="4"/>
        <v>18490.802499999998</v>
      </c>
      <c r="G41" s="84">
        <f t="shared" si="4"/>
        <v>147934.79999999999</v>
      </c>
      <c r="H41" s="84">
        <f t="shared" si="4"/>
        <v>147934.79999999999</v>
      </c>
      <c r="I41" s="53"/>
      <c r="J41" s="53">
        <f t="shared" si="4"/>
        <v>1754471</v>
      </c>
      <c r="K41" s="30"/>
      <c r="L41" s="30">
        <f t="shared" si="4"/>
        <v>9927.26</v>
      </c>
      <c r="M41" s="30">
        <f t="shared" si="4"/>
        <v>17880.39</v>
      </c>
      <c r="N41" s="30">
        <f t="shared" si="4"/>
        <v>45547.147499999999</v>
      </c>
      <c r="O41" s="52">
        <f t="shared" si="4"/>
        <v>277989.20999999996</v>
      </c>
      <c r="P41" s="30"/>
      <c r="Q41" s="59">
        <f t="shared" si="4"/>
        <v>1403126.9924999999</v>
      </c>
      <c r="R41" s="46">
        <f t="shared" si="4"/>
        <v>18490.802499999998</v>
      </c>
      <c r="S41" s="30"/>
      <c r="T41" s="30">
        <f t="shared" si="4"/>
        <v>73965.209999999992</v>
      </c>
      <c r="U41" s="30">
        <f t="shared" si="4"/>
        <v>295869.59999999998</v>
      </c>
      <c r="V41" s="30">
        <f t="shared" si="4"/>
        <v>369834.81</v>
      </c>
      <c r="W41" s="54">
        <f>W40+W10</f>
        <v>82528.752500000002</v>
      </c>
      <c r="X41" s="48" t="s">
        <v>122</v>
      </c>
      <c r="Y41" s="55">
        <f>Y40+Y10</f>
        <v>4444644.93</v>
      </c>
      <c r="Z41" s="71"/>
      <c r="AA41" s="20"/>
      <c r="AB41" s="20"/>
      <c r="AC41" s="20"/>
      <c r="AD41" s="20"/>
      <c r="AH41" s="30"/>
      <c r="AI41" s="30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57">
        <f>B41+C41-D41-J41</f>
        <v>-1403126.9925000002</v>
      </c>
      <c r="AZ41" s="64">
        <v>989318</v>
      </c>
    </row>
    <row r="42" spans="1:52" ht="20.100000000000001" customHeight="1">
      <c r="A42" s="44"/>
      <c r="B42" s="30"/>
      <c r="C42" s="30"/>
      <c r="D42" s="60"/>
      <c r="E42" s="60"/>
      <c r="F42" s="60"/>
      <c r="G42" s="60"/>
      <c r="H42" s="60"/>
      <c r="I42" s="61"/>
      <c r="J42" s="61"/>
      <c r="K42" s="30"/>
      <c r="L42" s="30"/>
      <c r="M42" s="30"/>
      <c r="N42" s="30"/>
      <c r="O42" s="30"/>
      <c r="P42" s="85"/>
      <c r="Q42" s="85"/>
      <c r="R42" s="30"/>
      <c r="S42" s="30"/>
      <c r="T42" s="30"/>
      <c r="U42" s="30"/>
      <c r="V42" s="30"/>
      <c r="W42" s="54"/>
      <c r="X42" s="48"/>
      <c r="Y42" s="63"/>
      <c r="Z42" s="71"/>
      <c r="AA42" s="20"/>
      <c r="AB42" s="20"/>
      <c r="AC42" s="20"/>
      <c r="AD42" s="20">
        <f t="shared" ref="AD42:AD57" si="5">S42</f>
        <v>0</v>
      </c>
      <c r="AH42" s="30"/>
      <c r="AI42" s="30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Z42" s="64">
        <f t="shared" ref="AZ42:AZ51" si="6">K42+J42</f>
        <v>0</v>
      </c>
    </row>
    <row r="43" spans="1:52" ht="19.5" customHeight="1">
      <c r="A43" s="44"/>
      <c r="B43" s="30"/>
      <c r="C43" s="30"/>
      <c r="D43" s="60"/>
      <c r="E43" s="60"/>
      <c r="F43" s="60"/>
      <c r="G43" s="60"/>
      <c r="H43" s="60"/>
      <c r="I43" s="61"/>
      <c r="J43" s="61"/>
      <c r="K43" s="86"/>
      <c r="L43" s="30"/>
      <c r="M43" s="30"/>
      <c r="N43" s="30"/>
      <c r="O43" s="30"/>
      <c r="P43" s="85"/>
      <c r="Q43" s="85"/>
      <c r="R43" s="30"/>
      <c r="S43" s="30"/>
      <c r="T43" s="30"/>
      <c r="U43" s="30"/>
      <c r="V43" s="30"/>
      <c r="W43" s="62"/>
      <c r="X43" s="48"/>
      <c r="Y43" s="63"/>
      <c r="Z43" s="71"/>
      <c r="AA43" s="20"/>
      <c r="AB43" s="20"/>
      <c r="AC43" s="20"/>
      <c r="AD43" s="20">
        <f t="shared" si="5"/>
        <v>0</v>
      </c>
      <c r="AH43" s="30"/>
      <c r="AI43" s="30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Z43" s="64">
        <f t="shared" si="6"/>
        <v>0</v>
      </c>
    </row>
    <row r="44" spans="1:52" ht="20.100000000000001" customHeight="1">
      <c r="A44" s="44"/>
      <c r="B44" s="30"/>
      <c r="C44" s="30"/>
      <c r="D44" s="60"/>
      <c r="E44" s="60"/>
      <c r="F44" s="60"/>
      <c r="G44" s="60"/>
      <c r="H44" s="60"/>
      <c r="I44" s="61"/>
      <c r="J44" s="61"/>
      <c r="K44" s="30"/>
      <c r="L44" s="30"/>
      <c r="M44" s="30"/>
      <c r="N44" s="30"/>
      <c r="O44" s="30"/>
      <c r="P44" s="85"/>
      <c r="Q44" s="85"/>
      <c r="R44" s="30"/>
      <c r="S44" s="30"/>
      <c r="T44" s="30"/>
      <c r="U44" s="30"/>
      <c r="V44" s="30"/>
      <c r="W44" s="54"/>
      <c r="X44" s="48"/>
      <c r="Y44" s="63"/>
      <c r="Z44" s="71"/>
      <c r="AA44" s="20"/>
      <c r="AB44" s="20"/>
      <c r="AC44" s="20"/>
      <c r="AD44" s="20">
        <f t="shared" si="5"/>
        <v>0</v>
      </c>
      <c r="AH44" s="30"/>
      <c r="AI44" s="30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Z44" s="64">
        <f t="shared" si="6"/>
        <v>0</v>
      </c>
    </row>
    <row r="45" spans="1:52" ht="20.100000000000001" customHeight="1">
      <c r="A45" s="44"/>
      <c r="B45" s="30"/>
      <c r="C45" s="30"/>
      <c r="D45" s="60"/>
      <c r="E45" s="60"/>
      <c r="F45" s="60"/>
      <c r="G45" s="60"/>
      <c r="H45" s="60"/>
      <c r="I45" s="61"/>
      <c r="J45" s="61"/>
      <c r="K45" s="86"/>
      <c r="L45" s="30"/>
      <c r="M45" s="30"/>
      <c r="N45" s="30"/>
      <c r="O45" s="30"/>
      <c r="P45" s="85"/>
      <c r="Q45" s="85"/>
      <c r="R45" s="30"/>
      <c r="S45" s="30"/>
      <c r="T45" s="30"/>
      <c r="U45" s="30"/>
      <c r="V45" s="30"/>
      <c r="W45" s="62"/>
      <c r="X45" s="48"/>
      <c r="Y45" s="63"/>
      <c r="Z45" s="71"/>
      <c r="AA45" s="20"/>
      <c r="AB45" s="20"/>
      <c r="AC45" s="20"/>
      <c r="AD45" s="20">
        <f t="shared" si="5"/>
        <v>0</v>
      </c>
      <c r="AH45" s="30"/>
      <c r="AI45" s="30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Z45" s="64">
        <f t="shared" si="6"/>
        <v>0</v>
      </c>
    </row>
    <row r="46" spans="1:52" ht="20.100000000000001" customHeight="1">
      <c r="A46" s="44"/>
      <c r="B46" s="30"/>
      <c r="C46" s="30"/>
      <c r="D46" s="60"/>
      <c r="E46" s="60"/>
      <c r="F46" s="60"/>
      <c r="G46" s="60"/>
      <c r="H46" s="60"/>
      <c r="I46" s="61"/>
      <c r="J46" s="61"/>
      <c r="K46" s="30"/>
      <c r="L46" s="30"/>
      <c r="M46" s="30"/>
      <c r="N46" s="30"/>
      <c r="O46" s="30"/>
      <c r="P46" s="85"/>
      <c r="Q46" s="85"/>
      <c r="R46" s="30"/>
      <c r="S46" s="30"/>
      <c r="T46" s="30"/>
      <c r="U46" s="30"/>
      <c r="V46" s="30"/>
      <c r="W46" s="54"/>
      <c r="X46" s="48"/>
      <c r="Y46" s="63"/>
      <c r="Z46" s="71"/>
      <c r="AA46" s="20"/>
      <c r="AB46" s="20"/>
      <c r="AC46" s="20"/>
      <c r="AD46" s="20">
        <f t="shared" si="5"/>
        <v>0</v>
      </c>
      <c r="AH46" s="30"/>
      <c r="AI46" s="30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Z46" s="64">
        <f t="shared" si="6"/>
        <v>0</v>
      </c>
    </row>
    <row r="47" spans="1:52" ht="20.100000000000001" customHeight="1">
      <c r="A47" s="44"/>
      <c r="B47" s="30"/>
      <c r="C47" s="30"/>
      <c r="D47" s="60"/>
      <c r="E47" s="60"/>
      <c r="F47" s="60"/>
      <c r="G47" s="60"/>
      <c r="H47" s="60"/>
      <c r="I47" s="61"/>
      <c r="J47" s="61"/>
      <c r="K47" s="86"/>
      <c r="L47" s="30"/>
      <c r="M47" s="30"/>
      <c r="N47" s="30"/>
      <c r="O47" s="30"/>
      <c r="P47" s="85"/>
      <c r="Q47" s="85"/>
      <c r="R47" s="30"/>
      <c r="S47" s="30"/>
      <c r="T47" s="30"/>
      <c r="U47" s="30"/>
      <c r="V47" s="30"/>
      <c r="W47" s="62"/>
      <c r="X47" s="48"/>
      <c r="Y47" s="63"/>
      <c r="Z47" s="71"/>
      <c r="AA47" s="20"/>
      <c r="AB47" s="20"/>
      <c r="AC47" s="20"/>
      <c r="AD47" s="20">
        <f t="shared" si="5"/>
        <v>0</v>
      </c>
      <c r="AH47" s="30"/>
      <c r="AI47" s="30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Z47" s="64">
        <f t="shared" si="6"/>
        <v>0</v>
      </c>
    </row>
    <row r="48" spans="1:52" ht="20.100000000000001" customHeight="1">
      <c r="A48" s="44"/>
      <c r="B48" s="30"/>
      <c r="C48" s="30"/>
      <c r="D48" s="60"/>
      <c r="E48" s="60"/>
      <c r="F48" s="60"/>
      <c r="G48" s="60"/>
      <c r="H48" s="60"/>
      <c r="I48" s="61"/>
      <c r="J48" s="61"/>
      <c r="K48" s="30"/>
      <c r="L48" s="30"/>
      <c r="M48" s="30"/>
      <c r="N48" s="30"/>
      <c r="O48" s="30"/>
      <c r="P48" s="85"/>
      <c r="Q48" s="85"/>
      <c r="R48" s="30"/>
      <c r="S48" s="30"/>
      <c r="T48" s="30"/>
      <c r="U48" s="30"/>
      <c r="V48" s="30"/>
      <c r="W48" s="54"/>
      <c r="X48" s="48"/>
      <c r="Y48" s="63"/>
      <c r="Z48" s="71"/>
      <c r="AA48" s="20"/>
      <c r="AB48" s="20"/>
      <c r="AC48" s="20"/>
      <c r="AD48" s="20">
        <f t="shared" si="5"/>
        <v>0</v>
      </c>
      <c r="AH48" s="30"/>
      <c r="AI48" s="30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Z48" s="64">
        <f t="shared" si="6"/>
        <v>0</v>
      </c>
    </row>
    <row r="49" spans="1:53" ht="19.5" customHeight="1">
      <c r="A49" s="44"/>
      <c r="B49" s="30"/>
      <c r="C49" s="30"/>
      <c r="D49" s="60"/>
      <c r="E49" s="60"/>
      <c r="F49" s="60"/>
      <c r="G49" s="60"/>
      <c r="H49" s="60"/>
      <c r="I49" s="61"/>
      <c r="J49" s="61"/>
      <c r="K49" s="86"/>
      <c r="L49" s="30"/>
      <c r="M49" s="30"/>
      <c r="N49" s="30"/>
      <c r="O49" s="30"/>
      <c r="P49" s="85"/>
      <c r="Q49" s="85"/>
      <c r="R49" s="30"/>
      <c r="S49" s="30"/>
      <c r="T49" s="30"/>
      <c r="U49" s="30"/>
      <c r="V49" s="30"/>
      <c r="W49" s="62"/>
      <c r="X49" s="48"/>
      <c r="Y49" s="63"/>
      <c r="Z49" s="71"/>
      <c r="AA49" s="20"/>
      <c r="AB49" s="20"/>
      <c r="AC49" s="20"/>
      <c r="AD49" s="20">
        <f t="shared" si="5"/>
        <v>0</v>
      </c>
      <c r="AH49" s="30"/>
      <c r="AI49" s="30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Z49" s="64">
        <f t="shared" si="6"/>
        <v>0</v>
      </c>
    </row>
    <row r="50" spans="1:53" ht="20.100000000000001" customHeight="1">
      <c r="A50" s="44"/>
      <c r="B50" s="30"/>
      <c r="C50" s="30"/>
      <c r="D50" s="60"/>
      <c r="E50" s="60"/>
      <c r="F50" s="60"/>
      <c r="G50" s="60"/>
      <c r="H50" s="60"/>
      <c r="I50" s="61"/>
      <c r="J50" s="61"/>
      <c r="K50" s="30"/>
      <c r="L50" s="30"/>
      <c r="M50" s="30"/>
      <c r="N50" s="30"/>
      <c r="O50" s="30"/>
      <c r="P50" s="85"/>
      <c r="Q50" s="85"/>
      <c r="R50" s="30"/>
      <c r="S50" s="30"/>
      <c r="T50" s="30"/>
      <c r="U50" s="30"/>
      <c r="V50" s="30"/>
      <c r="W50" s="54"/>
      <c r="X50" s="48"/>
      <c r="Y50" s="63"/>
      <c r="Z50" s="71"/>
      <c r="AA50" s="20"/>
      <c r="AB50" s="20"/>
      <c r="AC50" s="20"/>
      <c r="AD50" s="20">
        <f t="shared" si="5"/>
        <v>0</v>
      </c>
      <c r="AH50" s="30"/>
      <c r="AI50" s="30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Z50" s="64">
        <f t="shared" si="6"/>
        <v>0</v>
      </c>
    </row>
    <row r="51" spans="1:53" ht="20.100000000000001" customHeight="1">
      <c r="A51" s="44"/>
      <c r="B51" s="30"/>
      <c r="C51" s="30"/>
      <c r="D51" s="60"/>
      <c r="E51" s="60"/>
      <c r="F51" s="60"/>
      <c r="G51" s="60"/>
      <c r="H51" s="60"/>
      <c r="I51" s="61"/>
      <c r="J51" s="61"/>
      <c r="K51" s="30"/>
      <c r="L51" s="30"/>
      <c r="M51" s="30"/>
      <c r="N51" s="30"/>
      <c r="O51" s="30"/>
      <c r="P51" s="85"/>
      <c r="Q51" s="85"/>
      <c r="R51" s="30"/>
      <c r="S51" s="30"/>
      <c r="T51" s="30"/>
      <c r="U51" s="30"/>
      <c r="V51" s="30"/>
      <c r="W51" s="54"/>
      <c r="X51" s="48"/>
      <c r="Y51" s="63"/>
      <c r="Z51" s="71"/>
      <c r="AA51" s="20"/>
      <c r="AB51" s="20"/>
      <c r="AC51" s="20"/>
      <c r="AD51" s="20">
        <f t="shared" si="5"/>
        <v>0</v>
      </c>
      <c r="AH51" s="30"/>
      <c r="AI51" s="30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Z51" s="64">
        <f t="shared" si="6"/>
        <v>0</v>
      </c>
    </row>
    <row r="52" spans="1:53" ht="19.5" customHeight="1">
      <c r="A52" s="44"/>
      <c r="B52" s="30"/>
      <c r="C52" s="30"/>
      <c r="D52" s="60"/>
      <c r="E52" s="60"/>
      <c r="F52" s="60"/>
      <c r="G52" s="60"/>
      <c r="H52" s="60"/>
      <c r="I52" s="61"/>
      <c r="J52" s="61"/>
      <c r="K52" s="86"/>
      <c r="L52" s="30"/>
      <c r="M52" s="30"/>
      <c r="N52" s="30"/>
      <c r="O52" s="30"/>
      <c r="P52" s="85"/>
      <c r="Q52" s="85"/>
      <c r="R52" s="30"/>
      <c r="S52" s="30"/>
      <c r="T52" s="30"/>
      <c r="U52" s="30"/>
      <c r="V52" s="30"/>
      <c r="W52" s="62"/>
      <c r="X52" s="48"/>
      <c r="Y52" s="63"/>
      <c r="Z52" s="71"/>
      <c r="AA52" s="20"/>
      <c r="AB52" s="20"/>
      <c r="AC52" s="20"/>
      <c r="AD52" s="20">
        <f t="shared" si="5"/>
        <v>0</v>
      </c>
      <c r="AH52" s="30"/>
      <c r="AI52" s="30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Z52" s="87"/>
    </row>
    <row r="53" spans="1:53" ht="20.100000000000001" customHeight="1">
      <c r="A53" s="44"/>
      <c r="B53" s="30"/>
      <c r="C53" s="30"/>
      <c r="D53" s="60"/>
      <c r="E53" s="60"/>
      <c r="F53" s="60"/>
      <c r="G53" s="60"/>
      <c r="H53" s="60"/>
      <c r="I53" s="61"/>
      <c r="J53" s="61"/>
      <c r="K53" s="30"/>
      <c r="L53" s="30"/>
      <c r="M53" s="30"/>
      <c r="N53" s="30"/>
      <c r="O53" s="30"/>
      <c r="P53" s="85"/>
      <c r="Q53" s="85"/>
      <c r="R53" s="30"/>
      <c r="S53" s="30"/>
      <c r="T53" s="30"/>
      <c r="U53" s="30"/>
      <c r="V53" s="30"/>
      <c r="W53" s="54"/>
      <c r="X53" s="48"/>
      <c r="Y53" s="63"/>
      <c r="Z53" s="71"/>
      <c r="AA53" s="20"/>
      <c r="AB53" s="20"/>
      <c r="AC53" s="20"/>
      <c r="AD53" s="20">
        <f t="shared" si="5"/>
        <v>0</v>
      </c>
      <c r="AH53" s="30"/>
      <c r="AI53" s="30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Z53" s="87"/>
    </row>
    <row r="54" spans="1:53" ht="19.5" customHeight="1">
      <c r="A54" s="44"/>
      <c r="B54" s="30"/>
      <c r="C54" s="30"/>
      <c r="D54" s="60"/>
      <c r="E54" s="60"/>
      <c r="F54" s="60"/>
      <c r="G54" s="60"/>
      <c r="H54" s="60"/>
      <c r="I54" s="61"/>
      <c r="J54" s="61"/>
      <c r="K54" s="86"/>
      <c r="L54" s="30"/>
      <c r="M54" s="30"/>
      <c r="N54" s="30"/>
      <c r="O54" s="30"/>
      <c r="P54" s="85"/>
      <c r="Q54" s="85"/>
      <c r="R54" s="30"/>
      <c r="S54" s="30"/>
      <c r="T54" s="30"/>
      <c r="U54" s="30"/>
      <c r="V54" s="30"/>
      <c r="W54" s="62"/>
      <c r="X54" s="48"/>
      <c r="Y54" s="63"/>
      <c r="Z54" s="71"/>
      <c r="AA54" s="20"/>
      <c r="AB54" s="20"/>
      <c r="AC54" s="20"/>
      <c r="AD54" s="20">
        <f t="shared" si="5"/>
        <v>0</v>
      </c>
      <c r="AH54" s="30"/>
      <c r="AI54" s="30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Z54" s="87"/>
    </row>
    <row r="55" spans="1:53" ht="20.100000000000001" customHeight="1">
      <c r="A55" s="44"/>
      <c r="B55" s="30"/>
      <c r="C55" s="30"/>
      <c r="D55" s="60"/>
      <c r="E55" s="60"/>
      <c r="F55" s="60"/>
      <c r="G55" s="60"/>
      <c r="H55" s="60"/>
      <c r="I55" s="61"/>
      <c r="J55" s="61"/>
      <c r="K55" s="86"/>
      <c r="L55" s="30"/>
      <c r="M55" s="30"/>
      <c r="N55" s="30"/>
      <c r="O55" s="30"/>
      <c r="P55" s="85"/>
      <c r="Q55" s="85"/>
      <c r="R55" s="30"/>
      <c r="S55" s="30"/>
      <c r="T55" s="30"/>
      <c r="U55" s="30"/>
      <c r="V55" s="30"/>
      <c r="W55" s="62"/>
      <c r="X55" s="48"/>
      <c r="Y55" s="63"/>
      <c r="Z55" s="71"/>
      <c r="AA55" s="20"/>
      <c r="AB55" s="20"/>
      <c r="AC55" s="20"/>
      <c r="AD55" s="20">
        <f t="shared" si="5"/>
        <v>0</v>
      </c>
      <c r="AH55" s="30"/>
      <c r="AI55" s="30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Z55" s="87"/>
    </row>
    <row r="56" spans="1:53" ht="20.100000000000001" customHeight="1">
      <c r="A56" s="44"/>
      <c r="B56" s="30"/>
      <c r="C56" s="30"/>
      <c r="D56" s="60"/>
      <c r="E56" s="60"/>
      <c r="F56" s="60"/>
      <c r="G56" s="60"/>
      <c r="H56" s="60"/>
      <c r="I56" s="61"/>
      <c r="J56" s="61"/>
      <c r="K56" s="30"/>
      <c r="L56" s="30"/>
      <c r="M56" s="30"/>
      <c r="N56" s="30"/>
      <c r="O56" s="30"/>
      <c r="P56" s="85"/>
      <c r="Q56" s="85"/>
      <c r="R56" s="30"/>
      <c r="S56" s="30"/>
      <c r="T56" s="30"/>
      <c r="U56" s="30"/>
      <c r="V56" s="30"/>
      <c r="W56" s="54"/>
      <c r="X56" s="48"/>
      <c r="Y56" s="63"/>
      <c r="Z56" s="71"/>
      <c r="AA56" s="20"/>
      <c r="AB56" s="20"/>
      <c r="AC56" s="20"/>
      <c r="AD56" s="20">
        <f t="shared" si="5"/>
        <v>0</v>
      </c>
      <c r="AH56" s="30"/>
      <c r="AI56" s="30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Z56" s="87"/>
    </row>
    <row r="57" spans="1:53" ht="20.100000000000001" customHeight="1" thickBot="1">
      <c r="A57" s="44"/>
      <c r="B57" s="30"/>
      <c r="C57" s="30"/>
      <c r="D57" s="60"/>
      <c r="E57" s="60"/>
      <c r="F57" s="60"/>
      <c r="G57" s="60"/>
      <c r="H57" s="60"/>
      <c r="I57" s="61"/>
      <c r="J57" s="61"/>
      <c r="K57" s="86"/>
      <c r="L57" s="30"/>
      <c r="M57" s="30"/>
      <c r="N57" s="30"/>
      <c r="O57" s="30"/>
      <c r="P57" s="85"/>
      <c r="Q57" s="85"/>
      <c r="R57" s="30"/>
      <c r="S57" s="30"/>
      <c r="T57" s="30"/>
      <c r="U57" s="30"/>
      <c r="V57" s="30"/>
      <c r="W57" s="62"/>
      <c r="X57" s="48"/>
      <c r="Y57" s="63"/>
      <c r="Z57" s="71"/>
      <c r="AA57" s="20"/>
      <c r="AB57" s="20"/>
      <c r="AC57" s="20"/>
      <c r="AD57" s="20">
        <f t="shared" si="5"/>
        <v>0</v>
      </c>
      <c r="AH57" s="30"/>
      <c r="AI57" s="30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Z57" s="87"/>
    </row>
    <row r="58" spans="1:53" s="88" customFormat="1" ht="20.100000000000001" customHeight="1">
      <c r="A58" s="44"/>
      <c r="B58" s="30"/>
      <c r="C58" s="90"/>
      <c r="D58" s="91"/>
      <c r="E58" s="91"/>
      <c r="F58" s="91"/>
      <c r="G58" s="60"/>
      <c r="H58" s="60"/>
      <c r="I58" s="30"/>
      <c r="J58" s="61"/>
      <c r="K58" s="30"/>
      <c r="L58" s="30"/>
      <c r="M58" s="30"/>
      <c r="N58" s="30"/>
      <c r="O58" s="30"/>
      <c r="P58" s="30"/>
      <c r="Q58" s="30"/>
      <c r="R58" s="90"/>
      <c r="S58" s="30"/>
      <c r="T58" s="30"/>
      <c r="U58" s="30"/>
      <c r="V58" s="30"/>
      <c r="W58" s="62"/>
      <c r="X58" s="48"/>
      <c r="Y58" s="63"/>
      <c r="Z58" s="92"/>
      <c r="AA58" s="20"/>
      <c r="AB58" s="93">
        <f>AF58*AG58+AH58*AI58+AN58*AO58</f>
        <v>0</v>
      </c>
      <c r="AC58" s="94">
        <f>AJ58*AK58+AL58*AM58+AP58*AQ58</f>
        <v>-6340</v>
      </c>
      <c r="AD58" s="95"/>
      <c r="AE58" s="96"/>
      <c r="AF58" s="96">
        <f>N58</f>
        <v>0</v>
      </c>
      <c r="AG58" s="96"/>
      <c r="AH58" s="97">
        <f>AL58*AM58+AN58*AO58+AT58*AU58</f>
        <v>0</v>
      </c>
      <c r="AI58" s="97">
        <f>AP58*AQ58+AR58*AS58+AV58*AW58</f>
        <v>6340</v>
      </c>
      <c r="AJ58" s="98"/>
      <c r="AK58" s="98"/>
      <c r="AL58" s="99">
        <f>N58</f>
        <v>0</v>
      </c>
      <c r="AM58" s="98">
        <v>1</v>
      </c>
      <c r="AN58" s="98"/>
      <c r="AO58" s="98"/>
      <c r="AP58" s="100">
        <f>O58-AR58</f>
        <v>-6340</v>
      </c>
      <c r="AQ58" s="101">
        <v>1</v>
      </c>
      <c r="AR58" s="102">
        <v>6340</v>
      </c>
      <c r="AS58" s="102">
        <v>2</v>
      </c>
      <c r="AT58" s="89">
        <f>R58</f>
        <v>0</v>
      </c>
      <c r="AU58" s="102">
        <v>2</v>
      </c>
      <c r="AV58" s="103">
        <f>S58</f>
        <v>0</v>
      </c>
      <c r="AW58" s="102">
        <v>2</v>
      </c>
      <c r="AX58" s="102"/>
      <c r="AY58" s="33"/>
      <c r="AZ58" s="87"/>
      <c r="BA58" s="33"/>
    </row>
    <row r="59" spans="1:53" ht="20.100000000000001" customHeight="1">
      <c r="A59" s="104"/>
      <c r="B59" s="105"/>
      <c r="C59" s="106"/>
      <c r="D59" s="107"/>
      <c r="E59" s="107"/>
      <c r="F59" s="108" t="s">
        <v>166</v>
      </c>
      <c r="G59" s="1079" t="s">
        <v>167</v>
      </c>
      <c r="H59" s="1080"/>
      <c r="I59" s="1080"/>
      <c r="J59" s="1080"/>
      <c r="K59" s="1080"/>
      <c r="L59" s="1080"/>
      <c r="M59" s="1080"/>
      <c r="N59" s="1080"/>
      <c r="O59" s="1080"/>
      <c r="P59" s="1080"/>
      <c r="Q59" s="1081"/>
      <c r="R59" s="109"/>
      <c r="S59" s="85"/>
      <c r="T59" s="85"/>
      <c r="U59" s="30"/>
      <c r="V59" s="30"/>
      <c r="W59" s="54"/>
      <c r="X59" s="48"/>
      <c r="Y59" s="73"/>
      <c r="Z59" s="71"/>
      <c r="AA59" s="20"/>
      <c r="AB59" s="20"/>
      <c r="AC59" s="20"/>
      <c r="AD59" s="20"/>
      <c r="AH59" s="30"/>
      <c r="AI59" s="30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Z59" s="87"/>
    </row>
    <row r="60" spans="1:53" ht="20.100000000000001" customHeight="1">
      <c r="A60" s="104"/>
      <c r="B60" s="85"/>
      <c r="C60" s="106"/>
      <c r="D60" s="107"/>
      <c r="E60" s="107"/>
      <c r="F60" s="107"/>
      <c r="G60" s="1079"/>
      <c r="H60" s="1080"/>
      <c r="I60" s="1080"/>
      <c r="J60" s="1080"/>
      <c r="K60" s="1080"/>
      <c r="L60" s="1080"/>
      <c r="M60" s="1080"/>
      <c r="N60" s="1080"/>
      <c r="O60" s="1080"/>
      <c r="P60" s="1080"/>
      <c r="Q60" s="1081"/>
      <c r="R60" s="109"/>
      <c r="S60" s="85"/>
      <c r="T60" s="85"/>
      <c r="U60" s="30"/>
      <c r="V60" s="30"/>
      <c r="W60" s="54"/>
      <c r="X60" s="48"/>
      <c r="Y60" s="73"/>
      <c r="Z60" s="71"/>
      <c r="AA60" s="20"/>
      <c r="AB60" s="20"/>
      <c r="AC60" s="20"/>
      <c r="AD60" s="20"/>
      <c r="AH60" s="30"/>
      <c r="AI60" s="30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</row>
    <row r="61" spans="1:53" ht="20.100000000000001" customHeight="1">
      <c r="A61" s="104"/>
      <c r="B61" s="110"/>
      <c r="C61" s="109"/>
      <c r="D61" s="111"/>
      <c r="E61" s="111"/>
      <c r="F61" s="111"/>
      <c r="G61" s="1082"/>
      <c r="H61" s="1083"/>
      <c r="I61" s="1083"/>
      <c r="J61" s="1083"/>
      <c r="K61" s="1083"/>
      <c r="L61" s="1083"/>
      <c r="M61" s="1083"/>
      <c r="N61" s="1083"/>
      <c r="O61" s="1083"/>
      <c r="P61" s="1083"/>
      <c r="Q61" s="1084"/>
      <c r="R61" s="109"/>
      <c r="S61" s="85"/>
      <c r="T61" s="85"/>
      <c r="U61" s="30"/>
      <c r="V61" s="30"/>
      <c r="W61" s="54"/>
      <c r="X61" s="48"/>
      <c r="Y61" s="73"/>
      <c r="Z61" s="71"/>
      <c r="AA61" s="20"/>
      <c r="AB61" s="20"/>
      <c r="AC61" s="20"/>
      <c r="AD61" s="20"/>
      <c r="AH61" s="30"/>
      <c r="AI61" s="30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</row>
    <row r="62" spans="1:53" ht="20.100000000000001" customHeight="1">
      <c r="A62" s="104"/>
      <c r="B62" s="30"/>
      <c r="C62" s="86"/>
      <c r="D62" s="112"/>
      <c r="E62" s="112"/>
      <c r="F62" s="112"/>
      <c r="G62" s="112"/>
      <c r="H62" s="112"/>
      <c r="I62" s="86"/>
      <c r="J62" s="86"/>
      <c r="K62" s="86"/>
      <c r="L62" s="86"/>
      <c r="M62" s="86"/>
      <c r="N62" s="86"/>
      <c r="O62" s="86"/>
      <c r="P62" s="86"/>
      <c r="Q62" s="86"/>
      <c r="R62" s="30"/>
      <c r="S62" s="30"/>
      <c r="T62" s="30"/>
      <c r="U62" s="30"/>
      <c r="V62" s="30"/>
      <c r="W62" s="54"/>
      <c r="X62" s="48"/>
      <c r="Y62" s="73"/>
      <c r="Z62" s="71"/>
      <c r="AA62" s="20"/>
      <c r="AB62" s="20"/>
      <c r="AC62" s="20"/>
      <c r="AD62" s="20"/>
      <c r="AH62" s="38"/>
      <c r="AI62" s="38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</row>
    <row r="63" spans="1:53" ht="20.100000000000001" customHeight="1">
      <c r="A63" s="104"/>
      <c r="B63" s="30"/>
      <c r="C63" s="30"/>
      <c r="D63" s="46"/>
      <c r="E63" s="46"/>
      <c r="F63" s="46"/>
      <c r="G63" s="46"/>
      <c r="H63" s="46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54"/>
      <c r="X63" s="48"/>
      <c r="Y63" s="114"/>
      <c r="Z63" s="56"/>
      <c r="AA63" s="11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</row>
    <row r="64" spans="1:53" ht="20.100000000000001" customHeight="1">
      <c r="A64" s="115"/>
      <c r="B64" s="77"/>
      <c r="C64" s="77"/>
      <c r="D64" s="116"/>
      <c r="E64" s="116"/>
      <c r="F64" s="116"/>
      <c r="G64" s="116"/>
      <c r="H64" s="116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81"/>
      <c r="X64" s="48"/>
      <c r="Y64" s="73"/>
      <c r="Z64" s="117"/>
      <c r="AD64" s="20"/>
      <c r="AH64" s="30"/>
      <c r="AI64" s="30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</row>
    <row r="65" spans="1:50" ht="20.100000000000001" customHeight="1" thickBot="1">
      <c r="A65" s="118"/>
      <c r="B65" s="119"/>
      <c r="C65" s="119"/>
      <c r="D65" s="120"/>
      <c r="E65" s="120"/>
      <c r="F65" s="120"/>
      <c r="G65" s="120"/>
      <c r="H65" s="120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21"/>
      <c r="X65" s="74"/>
      <c r="Y65" s="122"/>
      <c r="Z65" s="123"/>
      <c r="AH65" s="30"/>
      <c r="AI65" s="30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</row>
    <row r="66" spans="1:50" s="129" customFormat="1" ht="20.100000000000001" customHeight="1">
      <c r="A66" s="124"/>
      <c r="B66" s="124"/>
      <c r="C66" s="124"/>
      <c r="D66" s="125"/>
      <c r="E66" s="125"/>
      <c r="F66" s="125"/>
      <c r="G66" s="125"/>
      <c r="H66" s="125"/>
      <c r="I66" s="124"/>
      <c r="J66" s="124"/>
      <c r="K66" s="124"/>
      <c r="L66" s="124"/>
      <c r="M66" s="124"/>
      <c r="N66" s="126"/>
      <c r="O66" s="127" t="s">
        <v>168</v>
      </c>
      <c r="P66" s="127"/>
      <c r="Q66" s="127"/>
      <c r="R66" s="127"/>
      <c r="S66" s="128"/>
      <c r="T66" s="127"/>
      <c r="U66" s="127"/>
      <c r="V66" s="127"/>
      <c r="W66" s="127"/>
      <c r="X66" s="127"/>
      <c r="Y66" s="1085"/>
      <c r="Z66" s="1085"/>
      <c r="AA66" s="20"/>
      <c r="AB66" s="20"/>
      <c r="AC66" s="20"/>
      <c r="AD66" s="20"/>
      <c r="AE66" s="20"/>
      <c r="AF66" s="20"/>
      <c r="AG66" s="20"/>
      <c r="AH66" s="20"/>
      <c r="AI66" s="20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</row>
    <row r="67" spans="1:50" ht="20.100000000000001" customHeight="1">
      <c r="A67" s="1087"/>
      <c r="B67" s="1087"/>
      <c r="C67" s="1087"/>
      <c r="D67" s="1087"/>
      <c r="E67" s="1087"/>
      <c r="F67" s="1087"/>
      <c r="G67" s="1087"/>
      <c r="H67" s="1087"/>
      <c r="I67" s="1087"/>
      <c r="J67" s="1087"/>
      <c r="K67" s="1087"/>
      <c r="L67" s="1087"/>
      <c r="M67" s="1087"/>
      <c r="N67" s="1087"/>
      <c r="O67" s="1087"/>
      <c r="P67" s="1087"/>
      <c r="Q67" s="1087"/>
      <c r="R67" s="1087"/>
      <c r="S67" s="1087"/>
      <c r="T67" s="1087"/>
      <c r="U67" s="1087"/>
      <c r="V67" s="1087"/>
      <c r="W67" s="130"/>
      <c r="Y67" s="1086"/>
      <c r="Z67" s="1086"/>
    </row>
    <row r="68" spans="1:50">
      <c r="A68" s="131"/>
      <c r="N68" s="133"/>
    </row>
    <row r="70" spans="1:50">
      <c r="D70" s="134">
        <v>0.1</v>
      </c>
      <c r="E70" s="134">
        <v>0.1</v>
      </c>
      <c r="F70" s="134">
        <v>0.1</v>
      </c>
      <c r="G70" s="134">
        <v>0.4</v>
      </c>
      <c r="H70" s="134">
        <v>0.4</v>
      </c>
    </row>
  </sheetData>
  <mergeCells count="31">
    <mergeCell ref="N4:O4"/>
    <mergeCell ref="A1:Z1"/>
    <mergeCell ref="A3:A5"/>
    <mergeCell ref="B3:I3"/>
    <mergeCell ref="J3:Q3"/>
    <mergeCell ref="R3:S3"/>
    <mergeCell ref="T3:V3"/>
    <mergeCell ref="W3:Y3"/>
    <mergeCell ref="Z3:Z5"/>
    <mergeCell ref="P4:Q4"/>
    <mergeCell ref="R5:S5"/>
    <mergeCell ref="B4:C4"/>
    <mergeCell ref="D4:F4"/>
    <mergeCell ref="G4:I4"/>
    <mergeCell ref="J4:K4"/>
    <mergeCell ref="L4:M4"/>
    <mergeCell ref="AR4:AS4"/>
    <mergeCell ref="AL3:AO3"/>
    <mergeCell ref="AP3:AS3"/>
    <mergeCell ref="AT3:AW3"/>
    <mergeCell ref="AH4:AI4"/>
    <mergeCell ref="AJ4:AK4"/>
    <mergeCell ref="AL4:AM4"/>
    <mergeCell ref="AN4:AO4"/>
    <mergeCell ref="AP4:AQ4"/>
    <mergeCell ref="T5:V5"/>
    <mergeCell ref="W5:Y5"/>
    <mergeCell ref="W6:Y6"/>
    <mergeCell ref="G59:Q61"/>
    <mergeCell ref="Y66:Z67"/>
    <mergeCell ref="A67:V67"/>
  </mergeCells>
  <phoneticPr fontId="1" type="noConversion"/>
  <printOptions verticalCentered="1"/>
  <pageMargins left="1.1811023622047245" right="0.39370078740157483" top="0.39370078740157483" bottom="1.1811023622047245" header="0.94488188976377963" footer="0.74803149606299213"/>
  <pageSetup paperSize="8" orientation="landscape" r:id="rId1"/>
  <headerFooter differentFirst="1">
    <oddHeader>&amp;L&amp;12成龙简快速路工程（K28+900～K41+609.020段）规划路一互通式立体交叉方案三&amp;R&amp;12表号  C6-5-4-11  页码  &amp;P/&amp;N</oddHeader>
    <firstHeader>&amp;L成龙简快速路工程（K28+900～K41+609.020段）规划路一互通式立体交叉方案三&amp;R表号  C6-5-4-11  页码  &amp;P/&amp;N</firstHeader>
    <firstFooter>&amp;C&amp;14  任务号：          专 业：道路          编 制：            复 核：            审 核：            版 次：  A          日 期：2018.3.20&amp;"宋体,加粗"&amp;12
版权属SCHD所有，未经授权不得套用、抄袭、复制或传播。&amp;R文档编码</firstFooter>
  </headerFooter>
  <colBreaks count="1" manualBreakCount="1">
    <brk id="26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1"/>
  <sheetViews>
    <sheetView zoomScale="130" zoomScaleNormal="130" workbookViewId="0">
      <selection activeCell="H15" sqref="H15"/>
    </sheetView>
  </sheetViews>
  <sheetFormatPr defaultRowHeight="13.5"/>
  <cols>
    <col min="1" max="2" width="9.5" style="894" bestFit="1" customWidth="1"/>
  </cols>
  <sheetData>
    <row r="1" spans="1:2">
      <c r="A1" t="s">
        <v>170</v>
      </c>
      <c r="B1" t="s">
        <v>171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2"/>
  <sheetViews>
    <sheetView tabSelected="1" zoomScale="250" zoomScaleNormal="250" workbookViewId="0">
      <selection activeCell="G16" sqref="G16"/>
    </sheetView>
  </sheetViews>
  <sheetFormatPr defaultRowHeight="13.5"/>
  <cols>
    <col min="1" max="1" width="9.5" style="894" bestFit="1" customWidth="1"/>
    <col min="2" max="2" width="11.625" style="894" bestFit="1" customWidth="1"/>
    <col min="3" max="3" width="18.625" customWidth="1"/>
  </cols>
  <sheetData>
    <row r="1" spans="1:4">
      <c r="A1" t="s">
        <v>170</v>
      </c>
      <c r="B1" t="s">
        <v>171</v>
      </c>
      <c r="C1" t="s">
        <v>3983</v>
      </c>
    </row>
    <row r="2" spans="1:4">
      <c r="A2" s="894">
        <v>630</v>
      </c>
      <c r="B2" s="894">
        <v>690</v>
      </c>
      <c r="C2">
        <v>34.102509410538246</v>
      </c>
      <c r="D2" t="s">
        <v>64</v>
      </c>
    </row>
  </sheetData>
  <dataConsolidate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2"/>
  <sheetViews>
    <sheetView zoomScale="130" zoomScaleNormal="130" workbookViewId="0">
      <selection activeCell="G16" sqref="G16"/>
    </sheetView>
  </sheetViews>
  <sheetFormatPr defaultRowHeight="13.5"/>
  <cols>
    <col min="1" max="1" width="11" style="894" customWidth="1"/>
    <col min="2" max="2" width="11.75" style="894" customWidth="1"/>
    <col min="3" max="3" width="28.5" customWidth="1"/>
    <col min="4" max="4" width="11.875" customWidth="1"/>
    <col min="7" max="7" width="10.5" bestFit="1" customWidth="1"/>
  </cols>
  <sheetData>
    <row r="1" spans="1:8">
      <c r="A1" t="s">
        <v>170</v>
      </c>
      <c r="B1" t="s">
        <v>171</v>
      </c>
      <c r="C1" t="s">
        <v>3979</v>
      </c>
      <c r="D1" t="s">
        <v>3980</v>
      </c>
      <c r="E1" t="s">
        <v>3981</v>
      </c>
      <c r="F1" t="s">
        <v>3982</v>
      </c>
      <c r="G1" t="s">
        <v>3983</v>
      </c>
    </row>
    <row r="2" spans="1:8">
      <c r="A2" s="894">
        <v>310</v>
      </c>
      <c r="B2" s="894">
        <v>445</v>
      </c>
      <c r="C2" t="s">
        <v>3985</v>
      </c>
      <c r="D2">
        <v>595.13499999999999</v>
      </c>
      <c r="F2">
        <v>26366</v>
      </c>
      <c r="G2">
        <v>2489.6248942803645</v>
      </c>
      <c r="H2" t="s">
        <v>3987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4"/>
  <sheetViews>
    <sheetView zoomScale="175" zoomScaleNormal="175" workbookViewId="0">
      <selection activeCell="G16" sqref="G16"/>
    </sheetView>
  </sheetViews>
  <sheetFormatPr defaultRowHeight="13.5"/>
  <cols>
    <col min="1" max="2" width="20.5" style="894" bestFit="1" customWidth="1"/>
    <col min="3" max="3" width="29.25" customWidth="1"/>
  </cols>
  <sheetData>
    <row r="1" spans="1:7">
      <c r="A1" t="s">
        <v>170</v>
      </c>
      <c r="B1" t="s">
        <v>171</v>
      </c>
      <c r="C1" t="s">
        <v>3979</v>
      </c>
      <c r="D1" t="s">
        <v>3980</v>
      </c>
      <c r="E1" t="s">
        <v>3981</v>
      </c>
      <c r="F1" t="s">
        <v>3982</v>
      </c>
      <c r="G1" t="s">
        <v>3983</v>
      </c>
    </row>
    <row r="2" spans="1:7">
      <c r="A2" s="894">
        <v>140</v>
      </c>
      <c r="B2" s="894">
        <v>155</v>
      </c>
      <c r="C2" t="s">
        <v>3984</v>
      </c>
      <c r="D2">
        <v>30.585000000000001</v>
      </c>
      <c r="G2">
        <v>0</v>
      </c>
    </row>
    <row r="3" spans="1:7">
      <c r="A3" s="894">
        <v>1275</v>
      </c>
      <c r="B3" s="894">
        <v>1295</v>
      </c>
      <c r="C3" t="s">
        <v>3984</v>
      </c>
      <c r="D3">
        <v>33.299999999999997</v>
      </c>
      <c r="G3">
        <v>0</v>
      </c>
    </row>
    <row r="4" spans="1:7">
      <c r="A4" s="894">
        <v>1305</v>
      </c>
      <c r="B4" s="894">
        <v>1315</v>
      </c>
      <c r="C4" t="s">
        <v>3984</v>
      </c>
      <c r="D4">
        <v>2.5</v>
      </c>
      <c r="G4">
        <v>0</v>
      </c>
    </row>
  </sheetData>
  <sortState ref="A2:H25">
    <sortCondition ref="A2:A25"/>
  </sortState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zoomScale="235" zoomScaleNormal="235" workbookViewId="0">
      <selection activeCell="D7" sqref="D7"/>
    </sheetView>
  </sheetViews>
  <sheetFormatPr defaultRowHeight="13.5"/>
  <cols>
    <col min="1" max="1" width="10.5" style="894" bestFit="1" customWidth="1"/>
    <col min="2" max="2" width="9" style="894" bestFit="1" customWidth="1"/>
    <col min="3" max="3" width="5.25" bestFit="1" customWidth="1"/>
    <col min="4" max="4" width="15.125" bestFit="1" customWidth="1"/>
  </cols>
  <sheetData>
    <row r="1" spans="1:2">
      <c r="A1" t="s">
        <v>170</v>
      </c>
      <c r="B1" t="s">
        <v>171</v>
      </c>
    </row>
  </sheetData>
  <sortState ref="A2:D616">
    <sortCondition ref="C2:C616"/>
    <sortCondition ref="A2:A616"/>
  </sortState>
  <phoneticPr fontId="1" type="noConversion"/>
  <pageMargins left="0.7" right="0.7" top="0.75" bottom="0.75" header="0.3" footer="0.3"/>
  <pageSetup paperSize="8" orientation="portrait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5"/>
  <sheetViews>
    <sheetView topLeftCell="A32" zoomScale="190" zoomScaleNormal="190" workbookViewId="0">
      <selection activeCell="A41" sqref="A41"/>
    </sheetView>
  </sheetViews>
  <sheetFormatPr defaultRowHeight="13.5"/>
  <cols>
    <col min="5" max="5" width="24.375" customWidth="1"/>
    <col min="10" max="10" width="14.5" customWidth="1"/>
  </cols>
  <sheetData>
    <row r="1" spans="1:5">
      <c r="A1" t="s">
        <v>170</v>
      </c>
      <c r="B1" t="s">
        <v>3463</v>
      </c>
      <c r="C1" t="s">
        <v>3464</v>
      </c>
      <c r="D1" t="s">
        <v>3465</v>
      </c>
      <c r="E1" t="s">
        <v>3466</v>
      </c>
    </row>
    <row r="2" spans="1:5">
      <c r="A2">
        <v>0</v>
      </c>
      <c r="B2">
        <v>7</v>
      </c>
      <c r="C2">
        <v>3</v>
      </c>
      <c r="D2">
        <v>1</v>
      </c>
      <c r="E2" t="s">
        <v>3467</v>
      </c>
    </row>
    <row r="3" spans="1:5">
      <c r="A3">
        <v>7</v>
      </c>
      <c r="B3">
        <v>1662.5</v>
      </c>
      <c r="C3">
        <v>3</v>
      </c>
      <c r="D3">
        <v>-1</v>
      </c>
      <c r="E3" t="s">
        <v>3467</v>
      </c>
    </row>
    <row r="4" spans="1:5">
      <c r="A4">
        <v>1662.5</v>
      </c>
      <c r="B4">
        <v>2462.5</v>
      </c>
      <c r="C4">
        <v>-1</v>
      </c>
      <c r="D4">
        <v>-1</v>
      </c>
      <c r="E4" t="s">
        <v>3467</v>
      </c>
    </row>
    <row r="5" spans="1:5">
      <c r="A5">
        <v>2462.5</v>
      </c>
      <c r="B5">
        <v>2710</v>
      </c>
      <c r="C5">
        <v>0</v>
      </c>
      <c r="D5">
        <v>0</v>
      </c>
      <c r="E5" t="s">
        <v>3467</v>
      </c>
    </row>
    <row r="6" spans="1:5">
      <c r="A6">
        <v>2710</v>
      </c>
      <c r="B6">
        <v>2900</v>
      </c>
      <c r="C6">
        <v>1</v>
      </c>
      <c r="D6">
        <v>0</v>
      </c>
      <c r="E6" t="s">
        <v>3468</v>
      </c>
    </row>
    <row r="7" spans="1:5">
      <c r="A7">
        <v>2900</v>
      </c>
      <c r="B7">
        <v>3807</v>
      </c>
      <c r="C7">
        <v>0</v>
      </c>
      <c r="D7">
        <v>1</v>
      </c>
      <c r="E7" t="s">
        <v>3468</v>
      </c>
    </row>
    <row r="8" spans="1:5">
      <c r="A8">
        <v>3807</v>
      </c>
      <c r="B8">
        <v>4350</v>
      </c>
      <c r="C8">
        <v>-1</v>
      </c>
      <c r="D8">
        <v>0</v>
      </c>
      <c r="E8" t="s">
        <v>3468</v>
      </c>
    </row>
    <row r="9" spans="1:5">
      <c r="A9">
        <v>4350</v>
      </c>
      <c r="B9">
        <v>4850</v>
      </c>
      <c r="C9">
        <v>-1</v>
      </c>
      <c r="D9">
        <v>-1</v>
      </c>
      <c r="E9" t="s">
        <v>3468</v>
      </c>
    </row>
    <row r="10" spans="1:5">
      <c r="A10">
        <v>4850</v>
      </c>
      <c r="B10">
        <v>5161.283203125</v>
      </c>
      <c r="C10">
        <v>1</v>
      </c>
      <c r="D10">
        <v>0</v>
      </c>
      <c r="E10" t="s">
        <v>3468</v>
      </c>
    </row>
    <row r="11" spans="1:5">
      <c r="A11">
        <v>5161.283203125</v>
      </c>
      <c r="B11">
        <v>5171.283203125</v>
      </c>
      <c r="C11">
        <v>1</v>
      </c>
      <c r="D11">
        <v>1</v>
      </c>
      <c r="E11" t="s">
        <v>3468</v>
      </c>
    </row>
    <row r="12" spans="1:5">
      <c r="A12">
        <v>5171.283203125</v>
      </c>
      <c r="B12">
        <v>5520</v>
      </c>
      <c r="C12">
        <v>0</v>
      </c>
      <c r="D12">
        <v>1</v>
      </c>
      <c r="E12" t="s">
        <v>3467</v>
      </c>
    </row>
    <row r="13" spans="1:5">
      <c r="A13">
        <v>5520</v>
      </c>
      <c r="B13">
        <v>6060</v>
      </c>
      <c r="C13">
        <v>3</v>
      </c>
      <c r="D13">
        <v>1</v>
      </c>
      <c r="E13" t="s">
        <v>3467</v>
      </c>
    </row>
    <row r="14" spans="1:5">
      <c r="A14">
        <v>6060</v>
      </c>
      <c r="B14">
        <v>6646.14111328125</v>
      </c>
      <c r="C14">
        <v>-1</v>
      </c>
      <c r="D14">
        <v>1</v>
      </c>
      <c r="E14" t="s">
        <v>3467</v>
      </c>
    </row>
    <row r="15" spans="1:5">
      <c r="A15">
        <v>6646.14111328125</v>
      </c>
      <c r="B15">
        <v>7034.14111328125</v>
      </c>
      <c r="C15">
        <v>3</v>
      </c>
      <c r="D15">
        <v>1</v>
      </c>
      <c r="E15" t="s">
        <v>3467</v>
      </c>
    </row>
    <row r="16" spans="1:5">
      <c r="A16">
        <v>7034.14111328125</v>
      </c>
      <c r="B16">
        <v>8497.140625</v>
      </c>
      <c r="C16">
        <v>3</v>
      </c>
      <c r="D16">
        <v>-1</v>
      </c>
      <c r="E16" t="s">
        <v>3467</v>
      </c>
    </row>
    <row r="17" spans="1:5">
      <c r="A17">
        <v>8497.140625</v>
      </c>
      <c r="B17">
        <v>8682.140625</v>
      </c>
      <c r="C17">
        <v>1</v>
      </c>
      <c r="D17">
        <v>-1</v>
      </c>
      <c r="E17" t="s">
        <v>3467</v>
      </c>
    </row>
    <row r="18" spans="1:5">
      <c r="A18">
        <v>8682.140625</v>
      </c>
      <c r="B18">
        <v>9118.640625</v>
      </c>
      <c r="C18">
        <v>0</v>
      </c>
      <c r="D18">
        <v>0</v>
      </c>
      <c r="E18" t="s">
        <v>3467</v>
      </c>
    </row>
    <row r="19" spans="1:5">
      <c r="A19">
        <v>9118.640625</v>
      </c>
      <c r="B19">
        <v>9376.640625</v>
      </c>
      <c r="C19">
        <v>-1</v>
      </c>
      <c r="D19">
        <v>1</v>
      </c>
      <c r="E19" t="s">
        <v>3467</v>
      </c>
    </row>
    <row r="20" spans="1:5">
      <c r="A20">
        <v>9376.640625</v>
      </c>
      <c r="B20">
        <v>9643.140625</v>
      </c>
      <c r="C20">
        <v>3</v>
      </c>
      <c r="D20">
        <v>1</v>
      </c>
      <c r="E20" t="s">
        <v>3467</v>
      </c>
    </row>
    <row r="21" spans="1:5">
      <c r="A21">
        <v>9643.140625</v>
      </c>
      <c r="B21">
        <v>10026.791015625</v>
      </c>
      <c r="C21">
        <v>1</v>
      </c>
      <c r="D21">
        <v>1</v>
      </c>
      <c r="E21" t="s">
        <v>3467</v>
      </c>
    </row>
    <row r="22" spans="1:5">
      <c r="A22">
        <v>10026.791015625</v>
      </c>
      <c r="B22">
        <v>11057.640625</v>
      </c>
      <c r="C22">
        <v>1</v>
      </c>
      <c r="D22">
        <v>-1</v>
      </c>
      <c r="E22" t="s">
        <v>3468</v>
      </c>
    </row>
    <row r="23" spans="1:5">
      <c r="A23">
        <v>11057.640625</v>
      </c>
      <c r="B23">
        <v>11828.640625</v>
      </c>
      <c r="C23">
        <v>-1</v>
      </c>
      <c r="D23">
        <v>1</v>
      </c>
      <c r="E23" t="s">
        <v>3468</v>
      </c>
    </row>
    <row r="24" spans="1:5">
      <c r="A24">
        <v>11828.640625</v>
      </c>
      <c r="B24">
        <v>13288.640625</v>
      </c>
      <c r="C24">
        <v>-1</v>
      </c>
      <c r="D24">
        <v>0</v>
      </c>
      <c r="E24" t="s">
        <v>3468</v>
      </c>
    </row>
    <row r="25" spans="1:5">
      <c r="A25">
        <v>13288.640625</v>
      </c>
      <c r="B25">
        <v>14209.640625</v>
      </c>
      <c r="C25">
        <v>1</v>
      </c>
      <c r="D25">
        <v>-1</v>
      </c>
      <c r="E25" t="s">
        <v>3468</v>
      </c>
    </row>
    <row r="26" spans="1:5">
      <c r="A26">
        <v>14209.640625</v>
      </c>
      <c r="B26">
        <v>14406.111328125</v>
      </c>
      <c r="C26">
        <v>-1</v>
      </c>
      <c r="D26">
        <v>0</v>
      </c>
      <c r="E26" t="s">
        <v>3468</v>
      </c>
    </row>
    <row r="27" spans="1:5">
      <c r="A27">
        <v>14406.111328125</v>
      </c>
      <c r="B27">
        <v>14939.140625</v>
      </c>
      <c r="C27">
        <v>1</v>
      </c>
      <c r="D27">
        <v>0</v>
      </c>
      <c r="E27" t="s">
        <v>3467</v>
      </c>
    </row>
    <row r="28" spans="1:5">
      <c r="A28">
        <v>14939.140625</v>
      </c>
      <c r="B28">
        <v>15308.640625</v>
      </c>
      <c r="C28">
        <v>3</v>
      </c>
      <c r="D28">
        <v>0</v>
      </c>
      <c r="E28" t="s">
        <v>3467</v>
      </c>
    </row>
    <row r="29" spans="1:5">
      <c r="A29">
        <v>15308.640625</v>
      </c>
      <c r="B29">
        <v>15408.640625</v>
      </c>
      <c r="C29">
        <v>0</v>
      </c>
      <c r="D29">
        <v>0</v>
      </c>
      <c r="E29" t="s">
        <v>3467</v>
      </c>
    </row>
    <row r="30" spans="1:5">
      <c r="A30">
        <v>15408.640625</v>
      </c>
      <c r="B30">
        <v>15468.640625</v>
      </c>
      <c r="C30">
        <v>1</v>
      </c>
      <c r="D30">
        <v>-1</v>
      </c>
      <c r="E30" t="s">
        <v>3467</v>
      </c>
    </row>
    <row r="31" spans="1:5">
      <c r="A31">
        <v>15468.640625</v>
      </c>
      <c r="B31">
        <v>15748.640625</v>
      </c>
      <c r="C31">
        <v>3</v>
      </c>
      <c r="D31">
        <v>-1</v>
      </c>
      <c r="E31" t="s">
        <v>3467</v>
      </c>
    </row>
    <row r="32" spans="1:5">
      <c r="A32">
        <v>15748.640625</v>
      </c>
      <c r="B32">
        <v>15807.640625</v>
      </c>
      <c r="C32">
        <v>3</v>
      </c>
      <c r="D32">
        <v>0</v>
      </c>
      <c r="E32" t="s">
        <v>3467</v>
      </c>
    </row>
    <row r="33" spans="1:5">
      <c r="A33">
        <v>15807.640625</v>
      </c>
      <c r="B33">
        <v>16069.640625</v>
      </c>
      <c r="C33">
        <v>1</v>
      </c>
      <c r="D33">
        <v>0</v>
      </c>
      <c r="E33" t="s">
        <v>3467</v>
      </c>
    </row>
    <row r="34" spans="1:5">
      <c r="A34">
        <v>16069.640625</v>
      </c>
      <c r="B34">
        <v>16246.140625</v>
      </c>
      <c r="C34">
        <v>0</v>
      </c>
      <c r="D34">
        <v>0</v>
      </c>
      <c r="E34" t="s">
        <v>3467</v>
      </c>
    </row>
    <row r="35" spans="1:5">
      <c r="A35">
        <v>16246.140625</v>
      </c>
      <c r="B35">
        <v>16268.640625</v>
      </c>
      <c r="C35">
        <v>0</v>
      </c>
      <c r="D35">
        <v>0</v>
      </c>
      <c r="E35" t="s">
        <v>3467</v>
      </c>
    </row>
    <row r="36" spans="1:5">
      <c r="A36">
        <v>16268.640625</v>
      </c>
      <c r="B36">
        <v>16711.140625</v>
      </c>
      <c r="C36">
        <v>0</v>
      </c>
      <c r="D36">
        <v>1</v>
      </c>
      <c r="E36" t="s">
        <v>3467</v>
      </c>
    </row>
    <row r="37" spans="1:5">
      <c r="A37">
        <v>16711.140625</v>
      </c>
      <c r="B37">
        <v>16749.140625</v>
      </c>
      <c r="C37">
        <v>3</v>
      </c>
      <c r="D37">
        <v>1</v>
      </c>
      <c r="E37" t="s">
        <v>3467</v>
      </c>
    </row>
    <row r="38" spans="1:5">
      <c r="A38">
        <v>16749.140625</v>
      </c>
      <c r="B38">
        <v>17101.640625</v>
      </c>
      <c r="C38">
        <v>3</v>
      </c>
      <c r="D38">
        <v>0</v>
      </c>
      <c r="E38" t="s">
        <v>3467</v>
      </c>
    </row>
    <row r="39" spans="1:5">
      <c r="A39">
        <v>17101.640625</v>
      </c>
      <c r="B39">
        <v>17952.541015625</v>
      </c>
      <c r="C39">
        <v>-1</v>
      </c>
      <c r="D39">
        <v>0</v>
      </c>
      <c r="E39" t="s">
        <v>3467</v>
      </c>
    </row>
    <row r="40" spans="1:5">
      <c r="A40">
        <v>17952.541015625</v>
      </c>
      <c r="B40">
        <v>18050.140625</v>
      </c>
      <c r="C40">
        <v>3</v>
      </c>
      <c r="D40">
        <v>0</v>
      </c>
      <c r="E40" t="s">
        <v>3467</v>
      </c>
    </row>
    <row r="41" spans="1:5">
      <c r="A41">
        <v>18050.140625</v>
      </c>
      <c r="B41">
        <v>18548.640625</v>
      </c>
      <c r="C41">
        <v>3</v>
      </c>
      <c r="D41">
        <v>1</v>
      </c>
      <c r="E41" t="s">
        <v>3467</v>
      </c>
    </row>
    <row r="42" spans="1:5">
      <c r="A42">
        <v>18548.640625</v>
      </c>
      <c r="B42">
        <v>19054.140625</v>
      </c>
      <c r="C42">
        <v>3</v>
      </c>
      <c r="D42">
        <v>0</v>
      </c>
      <c r="E42" t="s">
        <v>3467</v>
      </c>
    </row>
    <row r="43" spans="1:5">
      <c r="A43">
        <v>19054.140625</v>
      </c>
      <c r="B43">
        <v>19808.640625</v>
      </c>
      <c r="C43">
        <v>1</v>
      </c>
      <c r="D43">
        <v>0</v>
      </c>
      <c r="E43" t="s">
        <v>3467</v>
      </c>
    </row>
    <row r="44" spans="1:5">
      <c r="A44">
        <v>19808.640625</v>
      </c>
      <c r="B44">
        <v>20168.640625</v>
      </c>
      <c r="C44">
        <v>3</v>
      </c>
      <c r="D44">
        <v>0</v>
      </c>
      <c r="E44" t="s">
        <v>3467</v>
      </c>
    </row>
    <row r="45" spans="1:5">
      <c r="A45">
        <v>20168.640625</v>
      </c>
      <c r="B45">
        <v>20949.640625</v>
      </c>
      <c r="C45">
        <v>3</v>
      </c>
      <c r="D45">
        <v>-1</v>
      </c>
      <c r="E45" t="s">
        <v>3467</v>
      </c>
    </row>
    <row r="46" spans="1:5">
      <c r="A46">
        <v>20949.640625</v>
      </c>
      <c r="B46">
        <v>21388.140625</v>
      </c>
      <c r="C46">
        <v>3</v>
      </c>
      <c r="D46">
        <v>0</v>
      </c>
      <c r="E46" t="s">
        <v>3467</v>
      </c>
    </row>
    <row r="47" spans="1:5">
      <c r="A47">
        <v>21388.140625</v>
      </c>
      <c r="B47">
        <v>21528.640625</v>
      </c>
      <c r="C47">
        <v>3</v>
      </c>
      <c r="D47">
        <v>1</v>
      </c>
      <c r="E47" t="s">
        <v>3467</v>
      </c>
    </row>
    <row r="48" spans="1:5">
      <c r="A48">
        <v>21528.640625</v>
      </c>
      <c r="B48">
        <v>22543.640625</v>
      </c>
      <c r="C48">
        <v>1</v>
      </c>
      <c r="D48">
        <v>1</v>
      </c>
      <c r="E48" t="s">
        <v>3467</v>
      </c>
    </row>
    <row r="49" spans="1:5">
      <c r="A49">
        <v>22543.640625</v>
      </c>
      <c r="B49">
        <v>23468.640625</v>
      </c>
      <c r="C49">
        <v>1</v>
      </c>
      <c r="D49">
        <v>-1</v>
      </c>
      <c r="E49" t="s">
        <v>3467</v>
      </c>
    </row>
    <row r="50" spans="1:5">
      <c r="A50">
        <v>23468.640625</v>
      </c>
      <c r="B50">
        <v>24432.439453125</v>
      </c>
      <c r="C50">
        <v>1</v>
      </c>
      <c r="D50">
        <v>1</v>
      </c>
      <c r="E50" t="s">
        <v>3467</v>
      </c>
    </row>
    <row r="51" spans="1:5">
      <c r="A51">
        <v>24432.439453125</v>
      </c>
      <c r="B51">
        <v>24588.140625</v>
      </c>
      <c r="C51">
        <v>3</v>
      </c>
      <c r="D51">
        <v>1</v>
      </c>
      <c r="E51" t="s">
        <v>3467</v>
      </c>
    </row>
    <row r="52" spans="1:5">
      <c r="A52">
        <v>24588.140625</v>
      </c>
      <c r="B52">
        <v>25208.640625</v>
      </c>
      <c r="C52">
        <v>3</v>
      </c>
      <c r="D52">
        <v>0</v>
      </c>
      <c r="E52" t="s">
        <v>3467</v>
      </c>
    </row>
    <row r="53" spans="1:5">
      <c r="A53">
        <v>25208.640625</v>
      </c>
      <c r="B53">
        <v>25369.140625</v>
      </c>
      <c r="C53">
        <v>3</v>
      </c>
      <c r="D53">
        <v>0</v>
      </c>
      <c r="E53" t="s">
        <v>3468</v>
      </c>
    </row>
    <row r="54" spans="1:5">
      <c r="A54">
        <v>25369.140625</v>
      </c>
      <c r="B54">
        <v>25391.140625</v>
      </c>
      <c r="C54">
        <v>1</v>
      </c>
      <c r="D54">
        <v>0</v>
      </c>
      <c r="E54" t="s">
        <v>3468</v>
      </c>
    </row>
    <row r="55" spans="1:5">
      <c r="A55">
        <v>25391.140625</v>
      </c>
      <c r="B55">
        <v>27388.640625</v>
      </c>
      <c r="C55">
        <v>-1</v>
      </c>
      <c r="D55">
        <v>-1</v>
      </c>
      <c r="E55" t="s">
        <v>3468</v>
      </c>
    </row>
    <row r="56" spans="1:5">
      <c r="A56">
        <v>27388.640625</v>
      </c>
      <c r="B56">
        <v>28289.640625</v>
      </c>
      <c r="C56">
        <v>1</v>
      </c>
      <c r="D56">
        <v>0</v>
      </c>
      <c r="E56" t="s">
        <v>3468</v>
      </c>
    </row>
    <row r="57" spans="1:5">
      <c r="A57">
        <v>28289.640625</v>
      </c>
      <c r="B57">
        <v>28960.140625</v>
      </c>
      <c r="C57">
        <v>0</v>
      </c>
      <c r="D57">
        <v>1</v>
      </c>
      <c r="E57" t="s">
        <v>3468</v>
      </c>
    </row>
    <row r="58" spans="1:5">
      <c r="A58">
        <v>28960.140625</v>
      </c>
      <c r="B58">
        <v>29074.869140625</v>
      </c>
      <c r="C58">
        <v>-1</v>
      </c>
      <c r="D58">
        <v>0</v>
      </c>
      <c r="E58" t="s">
        <v>3468</v>
      </c>
    </row>
    <row r="59" spans="1:5">
      <c r="A59">
        <v>29074.869140625</v>
      </c>
      <c r="B59">
        <v>29747.890625</v>
      </c>
      <c r="C59">
        <v>0</v>
      </c>
      <c r="D59">
        <v>0</v>
      </c>
      <c r="E59" t="s">
        <v>3467</v>
      </c>
    </row>
    <row r="60" spans="1:5">
      <c r="A60">
        <v>29747.890625</v>
      </c>
      <c r="B60">
        <v>29889.140625</v>
      </c>
      <c r="C60">
        <v>3</v>
      </c>
      <c r="D60">
        <v>0</v>
      </c>
      <c r="E60" t="s">
        <v>3467</v>
      </c>
    </row>
    <row r="61" spans="1:5">
      <c r="A61">
        <v>29889.140625</v>
      </c>
      <c r="B61">
        <v>30090.640625</v>
      </c>
      <c r="C61">
        <v>3</v>
      </c>
      <c r="D61">
        <v>1</v>
      </c>
      <c r="E61" t="s">
        <v>3467</v>
      </c>
    </row>
    <row r="62" spans="1:5">
      <c r="A62">
        <v>30090.640625</v>
      </c>
      <c r="B62">
        <v>31209.640625</v>
      </c>
      <c r="C62">
        <v>0</v>
      </c>
      <c r="D62">
        <v>1</v>
      </c>
      <c r="E62" t="s">
        <v>3467</v>
      </c>
    </row>
    <row r="63" spans="1:5">
      <c r="A63">
        <v>31209.640625</v>
      </c>
      <c r="B63">
        <v>31836.640625</v>
      </c>
      <c r="C63">
        <v>1</v>
      </c>
      <c r="D63">
        <v>-1</v>
      </c>
      <c r="E63" t="s">
        <v>3467</v>
      </c>
    </row>
    <row r="64" spans="1:5">
      <c r="A64">
        <v>31836.640625</v>
      </c>
      <c r="B64">
        <v>32660.140625</v>
      </c>
      <c r="C64">
        <v>1</v>
      </c>
      <c r="D64">
        <v>1</v>
      </c>
      <c r="E64" t="s">
        <v>3467</v>
      </c>
    </row>
    <row r="65" spans="1:5">
      <c r="A65">
        <v>32660.140625</v>
      </c>
      <c r="B65">
        <v>33149.640625</v>
      </c>
      <c r="C65">
        <v>3</v>
      </c>
      <c r="D65">
        <v>1</v>
      </c>
      <c r="E65" t="s">
        <v>3467</v>
      </c>
    </row>
    <row r="66" spans="1:5">
      <c r="A66">
        <v>33149.640625</v>
      </c>
      <c r="B66">
        <v>33414.140625</v>
      </c>
      <c r="C66">
        <v>0</v>
      </c>
      <c r="D66">
        <v>1</v>
      </c>
      <c r="E66" t="s">
        <v>3467</v>
      </c>
    </row>
    <row r="67" spans="1:5">
      <c r="A67">
        <v>33414.140625</v>
      </c>
      <c r="B67">
        <v>34093.640625</v>
      </c>
      <c r="C67">
        <v>-1</v>
      </c>
      <c r="D67">
        <v>0</v>
      </c>
      <c r="E67" t="s">
        <v>3467</v>
      </c>
    </row>
    <row r="68" spans="1:5">
      <c r="A68">
        <v>34093.640625</v>
      </c>
      <c r="B68">
        <v>34339.140625</v>
      </c>
      <c r="C68">
        <v>3</v>
      </c>
      <c r="D68">
        <v>0</v>
      </c>
      <c r="E68" t="s">
        <v>3467</v>
      </c>
    </row>
    <row r="69" spans="1:5">
      <c r="A69">
        <v>34339.140625</v>
      </c>
      <c r="B69">
        <v>35636.140625</v>
      </c>
      <c r="C69">
        <v>3</v>
      </c>
      <c r="D69">
        <v>-1</v>
      </c>
      <c r="E69" t="s">
        <v>3467</v>
      </c>
    </row>
    <row r="70" spans="1:5">
      <c r="A70">
        <v>35636.140625</v>
      </c>
      <c r="B70">
        <v>37048.640625</v>
      </c>
      <c r="C70">
        <v>1</v>
      </c>
      <c r="D70">
        <v>-1</v>
      </c>
      <c r="E70" t="s">
        <v>3467</v>
      </c>
    </row>
    <row r="71" spans="1:5">
      <c r="A71">
        <v>37048.640625</v>
      </c>
      <c r="B71">
        <v>37564.140625</v>
      </c>
      <c r="C71">
        <v>0</v>
      </c>
      <c r="D71">
        <v>0</v>
      </c>
      <c r="E71" t="s">
        <v>3467</v>
      </c>
    </row>
    <row r="72" spans="1:5">
      <c r="A72">
        <v>37564.140625</v>
      </c>
      <c r="B72">
        <v>37972.140625</v>
      </c>
      <c r="C72">
        <v>0</v>
      </c>
      <c r="D72">
        <v>1</v>
      </c>
      <c r="E72" t="s">
        <v>3467</v>
      </c>
    </row>
    <row r="73" spans="1:5">
      <c r="A73">
        <v>37972.140625</v>
      </c>
      <c r="B73">
        <v>38638.140625</v>
      </c>
      <c r="C73">
        <v>3</v>
      </c>
      <c r="D73">
        <v>1</v>
      </c>
      <c r="E73" t="s">
        <v>3467</v>
      </c>
    </row>
    <row r="74" spans="1:5">
      <c r="A74">
        <v>38638.140625</v>
      </c>
      <c r="B74">
        <v>38725.140625</v>
      </c>
      <c r="C74">
        <v>0</v>
      </c>
      <c r="D74">
        <v>1</v>
      </c>
      <c r="E74" t="s">
        <v>3467</v>
      </c>
    </row>
    <row r="75" spans="1:5">
      <c r="A75">
        <v>38725.140625</v>
      </c>
      <c r="B75">
        <v>39415.640625</v>
      </c>
      <c r="C75">
        <v>1</v>
      </c>
      <c r="D75">
        <v>-1</v>
      </c>
      <c r="E75" t="s">
        <v>3467</v>
      </c>
    </row>
    <row r="76" spans="1:5">
      <c r="A76">
        <v>39415.640625</v>
      </c>
      <c r="B76">
        <v>40233.640625</v>
      </c>
      <c r="C76">
        <v>1</v>
      </c>
      <c r="D76">
        <v>0</v>
      </c>
      <c r="E76" t="s">
        <v>3467</v>
      </c>
    </row>
    <row r="77" spans="1:5">
      <c r="A77">
        <v>40233.640625</v>
      </c>
      <c r="B77">
        <v>40636.640625</v>
      </c>
      <c r="C77">
        <v>0</v>
      </c>
      <c r="D77">
        <v>1</v>
      </c>
      <c r="E77" t="s">
        <v>3467</v>
      </c>
    </row>
    <row r="78" spans="1:5">
      <c r="A78">
        <v>40636.640625</v>
      </c>
      <c r="B78">
        <v>41856.640625</v>
      </c>
      <c r="C78">
        <v>1</v>
      </c>
      <c r="D78">
        <v>0</v>
      </c>
      <c r="E78" t="s">
        <v>3467</v>
      </c>
    </row>
    <row r="79" spans="1:5">
      <c r="A79">
        <v>41856.640625</v>
      </c>
      <c r="B79">
        <v>42130.140625</v>
      </c>
      <c r="C79">
        <v>3</v>
      </c>
      <c r="D79">
        <v>0</v>
      </c>
      <c r="E79" t="s">
        <v>3467</v>
      </c>
    </row>
    <row r="80" spans="1:5">
      <c r="A80">
        <v>42130.140625</v>
      </c>
      <c r="B80">
        <v>42990.640625</v>
      </c>
      <c r="C80">
        <v>-1</v>
      </c>
      <c r="D80">
        <v>0</v>
      </c>
      <c r="E80" t="s">
        <v>3467</v>
      </c>
    </row>
    <row r="81" spans="1:5">
      <c r="A81">
        <v>42990.640625</v>
      </c>
      <c r="B81">
        <v>44090.140625</v>
      </c>
      <c r="C81">
        <v>3</v>
      </c>
      <c r="D81">
        <v>0</v>
      </c>
      <c r="E81" t="s">
        <v>3467</v>
      </c>
    </row>
    <row r="82" spans="1:5">
      <c r="A82">
        <v>44090.140625</v>
      </c>
      <c r="B82">
        <v>46136.140625</v>
      </c>
      <c r="C82">
        <v>0</v>
      </c>
      <c r="D82">
        <v>0</v>
      </c>
      <c r="E82" t="s">
        <v>3467</v>
      </c>
    </row>
    <row r="83" spans="1:5">
      <c r="A83">
        <v>46136.140625</v>
      </c>
      <c r="B83">
        <v>46579.640625</v>
      </c>
      <c r="C83">
        <v>0</v>
      </c>
      <c r="D83">
        <v>-1</v>
      </c>
      <c r="E83" t="s">
        <v>3467</v>
      </c>
    </row>
    <row r="84" spans="1:5">
      <c r="A84">
        <v>46579.640625</v>
      </c>
      <c r="B84">
        <v>47087.140625</v>
      </c>
      <c r="C84">
        <v>0</v>
      </c>
      <c r="D84">
        <v>0</v>
      </c>
      <c r="E84" t="s">
        <v>3467</v>
      </c>
    </row>
    <row r="85" spans="1:5">
      <c r="A85">
        <v>47087.140625</v>
      </c>
      <c r="B85">
        <v>47463.640625</v>
      </c>
      <c r="C85">
        <v>0</v>
      </c>
      <c r="D85">
        <v>1</v>
      </c>
      <c r="E85" t="s">
        <v>3467</v>
      </c>
    </row>
    <row r="86" spans="1:5">
      <c r="A86">
        <v>47463.640625</v>
      </c>
      <c r="B86">
        <v>47803.390625</v>
      </c>
      <c r="C86">
        <v>3</v>
      </c>
      <c r="D86">
        <v>1</v>
      </c>
      <c r="E86" t="s">
        <v>3467</v>
      </c>
    </row>
    <row r="87" spans="1:5">
      <c r="A87">
        <v>47803.390625</v>
      </c>
      <c r="B87">
        <v>47887.140625</v>
      </c>
      <c r="C87">
        <v>3</v>
      </c>
      <c r="D87">
        <v>0</v>
      </c>
      <c r="E87" t="s">
        <v>3467</v>
      </c>
    </row>
    <row r="88" spans="1:5">
      <c r="A88">
        <v>47887.140625</v>
      </c>
      <c r="B88">
        <v>48328.640625</v>
      </c>
      <c r="C88">
        <v>0</v>
      </c>
      <c r="D88">
        <v>0</v>
      </c>
      <c r="E88" t="s">
        <v>3467</v>
      </c>
    </row>
    <row r="89" spans="1:5">
      <c r="A89">
        <v>48328.640625</v>
      </c>
      <c r="B89">
        <v>48596.640625</v>
      </c>
      <c r="C89">
        <v>0</v>
      </c>
      <c r="D89">
        <v>0</v>
      </c>
      <c r="E89" t="s">
        <v>3467</v>
      </c>
    </row>
    <row r="90" spans="1:5">
      <c r="A90">
        <v>48596.640625</v>
      </c>
      <c r="B90">
        <v>48614.640625</v>
      </c>
      <c r="C90">
        <v>-1</v>
      </c>
      <c r="D90">
        <v>0</v>
      </c>
      <c r="E90" t="s">
        <v>3467</v>
      </c>
    </row>
    <row r="91" spans="1:5">
      <c r="A91">
        <v>48614.640625</v>
      </c>
      <c r="B91">
        <v>48734.890625</v>
      </c>
      <c r="C91">
        <v>1</v>
      </c>
      <c r="D91">
        <v>0</v>
      </c>
      <c r="E91" t="s">
        <v>3467</v>
      </c>
    </row>
    <row r="92" spans="1:5">
      <c r="A92">
        <v>48734.890625</v>
      </c>
      <c r="B92">
        <v>49374.140625</v>
      </c>
      <c r="C92">
        <v>0</v>
      </c>
      <c r="D92">
        <v>-1</v>
      </c>
      <c r="E92" t="s">
        <v>3467</v>
      </c>
    </row>
    <row r="93" spans="1:5">
      <c r="A93">
        <v>49374.140625</v>
      </c>
      <c r="B93">
        <v>50795.640625</v>
      </c>
      <c r="C93">
        <v>-1</v>
      </c>
      <c r="D93">
        <v>0</v>
      </c>
      <c r="E93" t="s">
        <v>3467</v>
      </c>
    </row>
    <row r="94" spans="1:5">
      <c r="A94">
        <v>50795.640625</v>
      </c>
      <c r="B94">
        <v>51461.640625</v>
      </c>
      <c r="C94">
        <v>3</v>
      </c>
      <c r="D94">
        <v>0</v>
      </c>
      <c r="E94" t="s">
        <v>3467</v>
      </c>
    </row>
    <row r="95" spans="1:5">
      <c r="A95">
        <v>51461.640625</v>
      </c>
      <c r="B95">
        <v>51930.640625</v>
      </c>
      <c r="C95">
        <v>3</v>
      </c>
      <c r="D95">
        <v>-1</v>
      </c>
      <c r="E95" t="s">
        <v>3467</v>
      </c>
    </row>
    <row r="96" spans="1:5">
      <c r="A96">
        <v>51930.640625</v>
      </c>
      <c r="B96">
        <v>52008.640625</v>
      </c>
      <c r="C96">
        <v>3</v>
      </c>
      <c r="D96">
        <v>0</v>
      </c>
      <c r="E96" t="s">
        <v>3467</v>
      </c>
    </row>
    <row r="97" spans="1:5">
      <c r="A97">
        <v>52008.640625</v>
      </c>
      <c r="B97">
        <v>52065.140625</v>
      </c>
      <c r="C97">
        <v>0</v>
      </c>
      <c r="D97">
        <v>0</v>
      </c>
      <c r="E97" t="s">
        <v>3467</v>
      </c>
    </row>
    <row r="98" spans="1:5">
      <c r="A98">
        <v>52065.140625</v>
      </c>
      <c r="B98">
        <v>52413.140625</v>
      </c>
      <c r="C98">
        <v>3</v>
      </c>
      <c r="D98">
        <v>0</v>
      </c>
      <c r="E98" t="s">
        <v>3467</v>
      </c>
    </row>
    <row r="99" spans="1:5">
      <c r="A99">
        <v>52413.140625</v>
      </c>
      <c r="B99">
        <v>52461.390625</v>
      </c>
      <c r="C99">
        <v>3</v>
      </c>
      <c r="D99">
        <v>1</v>
      </c>
      <c r="E99" t="s">
        <v>3467</v>
      </c>
    </row>
    <row r="100" spans="1:5">
      <c r="A100">
        <v>52461.390625</v>
      </c>
      <c r="B100">
        <v>52904.640625</v>
      </c>
      <c r="C100">
        <v>1</v>
      </c>
      <c r="D100">
        <v>1</v>
      </c>
      <c r="E100" t="s">
        <v>3467</v>
      </c>
    </row>
    <row r="101" spans="1:5">
      <c r="A101">
        <v>52904.640625</v>
      </c>
      <c r="B101">
        <v>54091.640625</v>
      </c>
      <c r="C101">
        <v>0</v>
      </c>
      <c r="D101">
        <v>0</v>
      </c>
      <c r="E101" t="s">
        <v>3467</v>
      </c>
    </row>
    <row r="102" spans="1:5">
      <c r="A102">
        <v>54091.640625</v>
      </c>
      <c r="B102">
        <v>54479.140625</v>
      </c>
      <c r="C102">
        <v>3</v>
      </c>
      <c r="D102">
        <v>0</v>
      </c>
      <c r="E102" t="s">
        <v>3467</v>
      </c>
    </row>
    <row r="103" spans="1:5">
      <c r="A103">
        <v>54479.140625</v>
      </c>
      <c r="B103">
        <v>54494.140625</v>
      </c>
      <c r="C103">
        <v>1</v>
      </c>
      <c r="D103">
        <v>0</v>
      </c>
      <c r="E103" t="s">
        <v>3467</v>
      </c>
    </row>
    <row r="104" spans="1:5">
      <c r="A104">
        <v>54494.140625</v>
      </c>
      <c r="B104">
        <v>56048.640625</v>
      </c>
      <c r="C104">
        <v>3</v>
      </c>
      <c r="D104">
        <v>0</v>
      </c>
      <c r="E104" t="s">
        <v>3467</v>
      </c>
    </row>
    <row r="105" spans="1:5">
      <c r="A105">
        <v>56048.640625</v>
      </c>
      <c r="B105">
        <v>56470.140625</v>
      </c>
      <c r="C105">
        <v>1</v>
      </c>
      <c r="D105">
        <v>0</v>
      </c>
      <c r="E105" t="s">
        <v>3467</v>
      </c>
    </row>
    <row r="106" spans="1:5">
      <c r="A106">
        <v>56470.140625</v>
      </c>
      <c r="B106">
        <v>57187.640625</v>
      </c>
      <c r="C106">
        <v>-1</v>
      </c>
      <c r="D106">
        <v>1</v>
      </c>
      <c r="E106" t="s">
        <v>3467</v>
      </c>
    </row>
    <row r="107" spans="1:5">
      <c r="A107">
        <v>57187.640625</v>
      </c>
      <c r="B107">
        <v>57678.140625</v>
      </c>
      <c r="C107">
        <v>1</v>
      </c>
      <c r="D107">
        <v>0</v>
      </c>
      <c r="E107" t="s">
        <v>3467</v>
      </c>
    </row>
    <row r="108" spans="1:5">
      <c r="A108">
        <v>57678.140625</v>
      </c>
      <c r="B108">
        <v>57869.140625</v>
      </c>
      <c r="C108">
        <v>3</v>
      </c>
      <c r="D108">
        <v>0</v>
      </c>
      <c r="E108" t="s">
        <v>3467</v>
      </c>
    </row>
    <row r="109" spans="1:5">
      <c r="A109">
        <v>57869.140625</v>
      </c>
      <c r="B109">
        <v>58121.17578125</v>
      </c>
      <c r="C109">
        <v>0</v>
      </c>
      <c r="D109">
        <v>0</v>
      </c>
      <c r="E109" t="s">
        <v>3467</v>
      </c>
    </row>
    <row r="110" spans="1:5">
      <c r="A110">
        <v>58121.17578125</v>
      </c>
      <c r="B110">
        <v>58682.59765625</v>
      </c>
      <c r="C110">
        <v>1</v>
      </c>
      <c r="D110">
        <v>-1</v>
      </c>
      <c r="E110" t="s">
        <v>3467</v>
      </c>
    </row>
    <row r="111" spans="1:5">
      <c r="A111">
        <v>58682.59765625</v>
      </c>
      <c r="B111">
        <v>59169.59765625</v>
      </c>
      <c r="C111">
        <v>0</v>
      </c>
      <c r="D111">
        <v>-1</v>
      </c>
      <c r="E111" t="s">
        <v>3467</v>
      </c>
    </row>
    <row r="112" spans="1:5">
      <c r="A112">
        <v>59169.59765625</v>
      </c>
      <c r="B112">
        <v>59482.09765625</v>
      </c>
      <c r="C112">
        <v>3</v>
      </c>
      <c r="D112">
        <v>-1</v>
      </c>
      <c r="E112" t="s">
        <v>3467</v>
      </c>
    </row>
    <row r="113" spans="1:5">
      <c r="A113">
        <v>59482.09765625</v>
      </c>
      <c r="B113">
        <v>59519.59765625</v>
      </c>
      <c r="C113">
        <v>3</v>
      </c>
      <c r="D113">
        <v>1</v>
      </c>
      <c r="E113" t="s">
        <v>3467</v>
      </c>
    </row>
    <row r="114" spans="1:5">
      <c r="A114">
        <v>59519.59765625</v>
      </c>
      <c r="B114">
        <v>60379.09765625</v>
      </c>
      <c r="C114">
        <v>-1</v>
      </c>
      <c r="D114">
        <v>1</v>
      </c>
      <c r="E114" t="s">
        <v>3467</v>
      </c>
    </row>
    <row r="115" spans="1:5">
      <c r="A115">
        <v>60379.09765625</v>
      </c>
      <c r="B115">
        <v>60906.0625</v>
      </c>
      <c r="C115">
        <v>-1</v>
      </c>
      <c r="D115">
        <v>0</v>
      </c>
      <c r="E115" t="s">
        <v>3467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L182"/>
  <sheetViews>
    <sheetView zoomScaleNormal="100" workbookViewId="0">
      <selection activeCell="B178" sqref="B178"/>
    </sheetView>
  </sheetViews>
  <sheetFormatPr defaultRowHeight="13.5"/>
  <cols>
    <col min="1" max="1" width="15.25" customWidth="1"/>
    <col min="2" max="2" width="11.5" customWidth="1"/>
  </cols>
  <sheetData>
    <row r="3" spans="2:12">
      <c r="B3" t="s">
        <v>3417</v>
      </c>
      <c r="D3">
        <v>0</v>
      </c>
      <c r="E3">
        <v>13</v>
      </c>
      <c r="F3">
        <v>11.173999999999978</v>
      </c>
      <c r="G3">
        <v>10.879000000000019</v>
      </c>
      <c r="H3">
        <v>-13</v>
      </c>
      <c r="I3">
        <v>13</v>
      </c>
      <c r="J3">
        <v>11.173999999999978</v>
      </c>
      <c r="K3">
        <v>11.423999999999978</v>
      </c>
      <c r="L3">
        <v>13</v>
      </c>
    </row>
    <row r="4" spans="2:12">
      <c r="B4" t="s">
        <v>3417</v>
      </c>
      <c r="D4">
        <v>14</v>
      </c>
      <c r="E4">
        <v>13</v>
      </c>
      <c r="F4">
        <v>12.067000000000007</v>
      </c>
      <c r="G4">
        <v>11.980999999999995</v>
      </c>
      <c r="H4">
        <v>-13</v>
      </c>
      <c r="I4">
        <v>13</v>
      </c>
      <c r="J4">
        <v>12.067000000000007</v>
      </c>
      <c r="K4">
        <v>12.182000000000016</v>
      </c>
      <c r="L4">
        <v>13</v>
      </c>
    </row>
    <row r="5" spans="2:12">
      <c r="B5" t="s">
        <v>3417</v>
      </c>
      <c r="D5">
        <v>320</v>
      </c>
      <c r="E5">
        <v>13</v>
      </c>
      <c r="F5">
        <v>3.5000000000025011E-2</v>
      </c>
      <c r="G5">
        <v>2.0079999999999814</v>
      </c>
      <c r="H5">
        <v>-13</v>
      </c>
      <c r="I5">
        <v>-13</v>
      </c>
      <c r="J5">
        <v>3.5000000000025011E-2</v>
      </c>
      <c r="K5">
        <v>-0.91100000000000136</v>
      </c>
      <c r="L5">
        <v>13</v>
      </c>
    </row>
    <row r="6" spans="2:12">
      <c r="B6" t="s">
        <v>3417</v>
      </c>
      <c r="D6">
        <v>339</v>
      </c>
      <c r="E6">
        <v>-13</v>
      </c>
      <c r="F6">
        <v>-2.8210000000000264</v>
      </c>
      <c r="G6">
        <v>-2.7810000000000059</v>
      </c>
      <c r="H6">
        <v>-13</v>
      </c>
      <c r="I6">
        <v>-13</v>
      </c>
      <c r="J6">
        <v>-2.8210000000000264</v>
      </c>
      <c r="K6">
        <v>-3.3210000000000264</v>
      </c>
      <c r="L6">
        <v>13</v>
      </c>
    </row>
    <row r="7" spans="2:12">
      <c r="B7" t="s">
        <v>3418</v>
      </c>
      <c r="D7">
        <v>0</v>
      </c>
      <c r="E7">
        <v>13</v>
      </c>
      <c r="F7">
        <v>11.173999999999978</v>
      </c>
      <c r="G7">
        <v>10.879000000000019</v>
      </c>
      <c r="H7">
        <v>-13</v>
      </c>
      <c r="I7">
        <v>13</v>
      </c>
      <c r="J7">
        <v>11.173999999999978</v>
      </c>
      <c r="K7">
        <v>11.423999999999978</v>
      </c>
      <c r="L7">
        <v>13</v>
      </c>
    </row>
    <row r="8" spans="2:12">
      <c r="B8" t="s">
        <v>3418</v>
      </c>
      <c r="D8">
        <v>14</v>
      </c>
      <c r="E8">
        <v>13</v>
      </c>
      <c r="F8">
        <v>12.067000000000007</v>
      </c>
      <c r="G8">
        <v>11.980999999999995</v>
      </c>
      <c r="H8">
        <v>-13</v>
      </c>
      <c r="I8">
        <v>13</v>
      </c>
      <c r="J8">
        <v>12.067000000000007</v>
      </c>
      <c r="K8">
        <v>12.182000000000016</v>
      </c>
      <c r="L8">
        <v>13</v>
      </c>
    </row>
    <row r="9" spans="2:12">
      <c r="B9" t="s">
        <v>3418</v>
      </c>
      <c r="D9">
        <v>1323</v>
      </c>
      <c r="E9">
        <v>-13</v>
      </c>
      <c r="F9">
        <v>-1.6549999999999727</v>
      </c>
      <c r="G9">
        <v>-3.4329999999999927</v>
      </c>
      <c r="H9">
        <v>-13</v>
      </c>
      <c r="I9">
        <v>13</v>
      </c>
      <c r="J9">
        <v>-1.6549999999999727</v>
      </c>
      <c r="K9">
        <v>5.6030000000000086</v>
      </c>
      <c r="L9">
        <v>13</v>
      </c>
    </row>
    <row r="10" spans="2:12">
      <c r="B10" t="s">
        <v>3418</v>
      </c>
      <c r="D10">
        <v>1342</v>
      </c>
      <c r="E10">
        <v>13</v>
      </c>
      <c r="F10">
        <v>2.4569999999999936</v>
      </c>
      <c r="G10">
        <v>0.22999999999996135</v>
      </c>
      <c r="H10">
        <v>-13</v>
      </c>
      <c r="I10">
        <v>13</v>
      </c>
      <c r="J10">
        <v>2.4569999999999936</v>
      </c>
      <c r="K10">
        <v>2.7690000000000055</v>
      </c>
      <c r="L10">
        <v>13</v>
      </c>
    </row>
    <row r="11" spans="2:12">
      <c r="B11" t="s">
        <v>3419</v>
      </c>
      <c r="D11">
        <v>1323</v>
      </c>
      <c r="E11">
        <v>-13</v>
      </c>
      <c r="F11">
        <v>-1.6549999999999727</v>
      </c>
      <c r="G11">
        <v>-3.4329999999999927</v>
      </c>
      <c r="H11">
        <v>-13</v>
      </c>
      <c r="I11">
        <v>13</v>
      </c>
      <c r="J11">
        <v>-1.6549999999999727</v>
      </c>
      <c r="K11">
        <v>5.6030000000000086</v>
      </c>
      <c r="L11">
        <v>13</v>
      </c>
    </row>
    <row r="12" spans="2:12">
      <c r="B12" t="s">
        <v>3419</v>
      </c>
      <c r="D12">
        <v>1342</v>
      </c>
      <c r="E12">
        <v>13</v>
      </c>
      <c r="F12">
        <v>2.4569999999999936</v>
      </c>
      <c r="G12">
        <v>0.22999999999996135</v>
      </c>
      <c r="H12">
        <v>-13</v>
      </c>
      <c r="I12">
        <v>13</v>
      </c>
      <c r="J12">
        <v>2.4569999999999936</v>
      </c>
      <c r="K12">
        <v>2.7690000000000055</v>
      </c>
      <c r="L12">
        <v>13</v>
      </c>
    </row>
    <row r="13" spans="2:12">
      <c r="B13" t="s">
        <v>3419</v>
      </c>
      <c r="D13">
        <v>1650</v>
      </c>
      <c r="E13">
        <v>13</v>
      </c>
      <c r="F13">
        <v>18.925000000000011</v>
      </c>
      <c r="G13">
        <v>18.564999999999998</v>
      </c>
      <c r="H13">
        <v>-13</v>
      </c>
      <c r="I13">
        <v>13</v>
      </c>
      <c r="J13">
        <v>18.925000000000011</v>
      </c>
      <c r="K13">
        <v>18.240000000000009</v>
      </c>
      <c r="L13">
        <v>13</v>
      </c>
    </row>
    <row r="14" spans="2:12">
      <c r="B14" t="s">
        <v>3419</v>
      </c>
      <c r="D14">
        <v>1675</v>
      </c>
      <c r="E14">
        <v>13</v>
      </c>
      <c r="F14">
        <v>17.847000000000037</v>
      </c>
      <c r="G14">
        <v>18.286999999999978</v>
      </c>
      <c r="H14">
        <v>-54.676000000000002</v>
      </c>
      <c r="I14">
        <v>13</v>
      </c>
      <c r="J14">
        <v>17.847000000000037</v>
      </c>
      <c r="K14">
        <v>18.162000000000035</v>
      </c>
      <c r="L14">
        <v>43.47</v>
      </c>
    </row>
    <row r="15" spans="2:12">
      <c r="B15" t="s">
        <v>3420</v>
      </c>
      <c r="D15">
        <v>3819</v>
      </c>
      <c r="E15">
        <v>13.635000228881836</v>
      </c>
      <c r="F15">
        <v>0.81200000000001182</v>
      </c>
      <c r="G15">
        <v>4.6730000000000018</v>
      </c>
      <c r="H15">
        <v>-13.635</v>
      </c>
      <c r="I15">
        <v>-13</v>
      </c>
      <c r="J15">
        <v>0.81200000000001182</v>
      </c>
      <c r="K15">
        <v>-1.3180000000000405</v>
      </c>
      <c r="L15">
        <v>17.204000000000001</v>
      </c>
    </row>
    <row r="16" spans="2:12">
      <c r="B16" t="s">
        <v>3420</v>
      </c>
      <c r="D16">
        <v>3840</v>
      </c>
      <c r="E16">
        <v>13.960000038146973</v>
      </c>
      <c r="F16">
        <v>5.0459999999999923</v>
      </c>
      <c r="G16">
        <v>13.413999999999987</v>
      </c>
      <c r="H16">
        <v>-13.96</v>
      </c>
      <c r="I16">
        <v>13</v>
      </c>
      <c r="J16">
        <v>5.0459999999999923</v>
      </c>
      <c r="K16">
        <v>4.5489999999999782</v>
      </c>
      <c r="L16">
        <v>13</v>
      </c>
    </row>
    <row r="17" spans="2:12">
      <c r="B17" t="s">
        <v>3420</v>
      </c>
      <c r="D17">
        <v>4081</v>
      </c>
      <c r="E17">
        <v>-14.843999862670898</v>
      </c>
      <c r="F17">
        <v>-1.8340000000000032</v>
      </c>
      <c r="G17">
        <v>-4.4680000000000177</v>
      </c>
      <c r="H17">
        <v>-14.843999999999999</v>
      </c>
      <c r="I17">
        <v>-13</v>
      </c>
      <c r="J17">
        <v>-1.8340000000000032</v>
      </c>
      <c r="K17">
        <v>-0.58100000000001728</v>
      </c>
      <c r="L17">
        <v>13</v>
      </c>
    </row>
    <row r="18" spans="2:12">
      <c r="B18" t="s">
        <v>3420</v>
      </c>
      <c r="D18">
        <v>4092</v>
      </c>
      <c r="E18">
        <v>-14.85099983215332</v>
      </c>
      <c r="F18">
        <v>-2.7400000000000091</v>
      </c>
      <c r="G18">
        <v>-5.9069999999999823</v>
      </c>
      <c r="H18">
        <v>-15</v>
      </c>
      <c r="I18">
        <v>-13</v>
      </c>
      <c r="J18">
        <v>-2.7400000000000091</v>
      </c>
      <c r="K18">
        <v>-2.9870000000000232</v>
      </c>
      <c r="L18">
        <v>19.917999999999999</v>
      </c>
    </row>
    <row r="19" spans="2:12">
      <c r="B19" t="s">
        <v>3421</v>
      </c>
      <c r="D19">
        <v>5510</v>
      </c>
      <c r="E19">
        <v>13</v>
      </c>
      <c r="F19">
        <v>8.3999999999999773</v>
      </c>
      <c r="G19">
        <v>9.1579999999999586</v>
      </c>
      <c r="H19">
        <v>-34.709000000000003</v>
      </c>
      <c r="I19">
        <v>13</v>
      </c>
      <c r="J19">
        <v>8.3999999999999773</v>
      </c>
      <c r="K19">
        <v>7.8149999999999977</v>
      </c>
      <c r="L19">
        <v>25.82</v>
      </c>
    </row>
    <row r="20" spans="2:12">
      <c r="B20" t="s">
        <v>3421</v>
      </c>
      <c r="D20">
        <v>5530</v>
      </c>
      <c r="E20">
        <v>13</v>
      </c>
      <c r="F20">
        <v>10.401999999999987</v>
      </c>
      <c r="G20">
        <v>11.755000000000052</v>
      </c>
      <c r="H20">
        <v>-13</v>
      </c>
      <c r="I20">
        <v>13</v>
      </c>
      <c r="J20">
        <v>10.401999999999987</v>
      </c>
      <c r="K20">
        <v>9.8559999999999945</v>
      </c>
      <c r="L20">
        <v>13</v>
      </c>
    </row>
    <row r="21" spans="2:12">
      <c r="B21" t="s">
        <v>3421</v>
      </c>
      <c r="D21">
        <v>6050</v>
      </c>
      <c r="E21">
        <v>13</v>
      </c>
      <c r="F21">
        <v>5.4560000000000173</v>
      </c>
      <c r="G21">
        <v>9.2180000000000177</v>
      </c>
      <c r="H21">
        <v>-13</v>
      </c>
      <c r="I21">
        <v>13</v>
      </c>
      <c r="J21">
        <v>5.4560000000000173</v>
      </c>
      <c r="K21">
        <v>2.5469999999999686</v>
      </c>
      <c r="L21">
        <v>13</v>
      </c>
    </row>
    <row r="22" spans="2:12">
      <c r="B22" t="s">
        <v>3421</v>
      </c>
      <c r="D22">
        <v>6070</v>
      </c>
      <c r="E22">
        <v>13</v>
      </c>
      <c r="F22">
        <v>2.8229999999999791</v>
      </c>
      <c r="G22">
        <v>7.09699999999998</v>
      </c>
      <c r="H22">
        <v>-13.356</v>
      </c>
      <c r="I22">
        <v>13</v>
      </c>
      <c r="J22">
        <v>2.8229999999999791</v>
      </c>
      <c r="K22">
        <v>0.32999999999998408</v>
      </c>
      <c r="L22">
        <v>13</v>
      </c>
    </row>
    <row r="23" spans="2:12">
      <c r="B23" t="s">
        <v>3422</v>
      </c>
      <c r="D23">
        <v>6635</v>
      </c>
      <c r="E23">
        <v>-13</v>
      </c>
      <c r="F23">
        <v>-10.992999999999995</v>
      </c>
      <c r="G23">
        <v>-12.293000000000006</v>
      </c>
      <c r="H23">
        <v>-31.556000000000001</v>
      </c>
      <c r="I23">
        <v>-13</v>
      </c>
      <c r="J23">
        <v>-10.992999999999995</v>
      </c>
      <c r="K23">
        <v>-7.8409999999999513</v>
      </c>
      <c r="L23">
        <v>23.047000000000001</v>
      </c>
    </row>
    <row r="24" spans="2:12">
      <c r="B24" t="s">
        <v>3422</v>
      </c>
      <c r="D24">
        <v>6660</v>
      </c>
      <c r="E24">
        <v>-13</v>
      </c>
      <c r="F24">
        <v>2.1380000000000337</v>
      </c>
      <c r="G24">
        <v>-2.8799999999999955</v>
      </c>
      <c r="H24">
        <v>-13</v>
      </c>
      <c r="I24">
        <v>13</v>
      </c>
      <c r="J24">
        <v>2.1380000000000337</v>
      </c>
      <c r="K24">
        <v>9.27800000000002</v>
      </c>
      <c r="L24">
        <v>13</v>
      </c>
    </row>
    <row r="25" spans="2:12">
      <c r="B25" t="s">
        <v>3422</v>
      </c>
      <c r="D25">
        <v>7160</v>
      </c>
      <c r="E25">
        <v>-13</v>
      </c>
      <c r="F25">
        <v>-0.10099999999999909</v>
      </c>
      <c r="G25">
        <v>-0.78600000000000136</v>
      </c>
      <c r="H25">
        <v>-13</v>
      </c>
      <c r="I25">
        <v>-13</v>
      </c>
      <c r="J25">
        <v>-0.10099999999999909</v>
      </c>
      <c r="K25">
        <v>-0.44400000000001683</v>
      </c>
      <c r="L25">
        <v>13</v>
      </c>
    </row>
    <row r="26" spans="2:12">
      <c r="B26" t="s">
        <v>3422</v>
      </c>
      <c r="D26">
        <v>7180</v>
      </c>
      <c r="E26">
        <v>-13</v>
      </c>
      <c r="F26">
        <v>-6.6889999999999645</v>
      </c>
      <c r="G26">
        <v>-6.8929999999999723</v>
      </c>
      <c r="H26">
        <v>-13</v>
      </c>
      <c r="I26">
        <v>-13</v>
      </c>
      <c r="J26">
        <v>-6.6889999999999645</v>
      </c>
      <c r="K26">
        <v>-6.3739999999999668</v>
      </c>
      <c r="L26">
        <v>13</v>
      </c>
    </row>
    <row r="27" spans="2:12">
      <c r="B27" t="s">
        <v>3423</v>
      </c>
      <c r="D27">
        <v>7705</v>
      </c>
      <c r="E27">
        <v>-13</v>
      </c>
      <c r="F27">
        <v>-6.9359999999999786</v>
      </c>
      <c r="G27">
        <v>-4.2029999999999745</v>
      </c>
      <c r="H27">
        <v>-13</v>
      </c>
      <c r="I27">
        <v>-13</v>
      </c>
      <c r="J27">
        <v>-6.9359999999999786</v>
      </c>
      <c r="K27">
        <v>-4.0369999999999777</v>
      </c>
      <c r="L27">
        <v>13</v>
      </c>
    </row>
    <row r="28" spans="2:12">
      <c r="B28" t="s">
        <v>3423</v>
      </c>
      <c r="D28">
        <v>7725</v>
      </c>
      <c r="E28">
        <v>-13</v>
      </c>
      <c r="F28">
        <v>-5.7789999999999964</v>
      </c>
      <c r="G28">
        <v>-6.1840000000000259</v>
      </c>
      <c r="H28">
        <v>-13</v>
      </c>
      <c r="I28">
        <v>-13</v>
      </c>
      <c r="J28">
        <v>-5.7789999999999964</v>
      </c>
      <c r="K28">
        <v>-4.492999999999995</v>
      </c>
      <c r="L28">
        <v>13</v>
      </c>
    </row>
    <row r="29" spans="2:12">
      <c r="B29" t="s">
        <v>3423</v>
      </c>
      <c r="D29">
        <v>7765</v>
      </c>
      <c r="E29">
        <v>-13</v>
      </c>
      <c r="F29">
        <v>-8.0840000000000032</v>
      </c>
      <c r="G29">
        <v>-11.444000000000017</v>
      </c>
      <c r="H29">
        <v>-13</v>
      </c>
      <c r="I29">
        <v>-13</v>
      </c>
      <c r="J29">
        <v>-8.0840000000000032</v>
      </c>
      <c r="K29">
        <v>-5.8509999999999991</v>
      </c>
      <c r="L29">
        <v>13</v>
      </c>
    </row>
    <row r="30" spans="2:12">
      <c r="B30" t="s">
        <v>3423</v>
      </c>
      <c r="D30">
        <v>7785</v>
      </c>
      <c r="E30">
        <v>-13</v>
      </c>
      <c r="F30">
        <v>-10.29400000000004</v>
      </c>
      <c r="G30">
        <v>-12.046999999999969</v>
      </c>
      <c r="H30">
        <v>-13</v>
      </c>
      <c r="I30">
        <v>-13</v>
      </c>
      <c r="J30">
        <v>-10.29400000000004</v>
      </c>
      <c r="K30">
        <v>-7.3670000000000186</v>
      </c>
      <c r="L30">
        <v>13</v>
      </c>
    </row>
    <row r="31" spans="2:12">
      <c r="B31" t="s">
        <v>3424</v>
      </c>
      <c r="D31">
        <v>6990</v>
      </c>
      <c r="E31">
        <v>13</v>
      </c>
      <c r="F31">
        <v>28.699999999999989</v>
      </c>
      <c r="G31">
        <v>26.774999999999977</v>
      </c>
      <c r="H31">
        <v>-13</v>
      </c>
      <c r="I31">
        <v>13</v>
      </c>
      <c r="J31">
        <v>28.699999999999989</v>
      </c>
      <c r="K31">
        <v>28.480999999999995</v>
      </c>
      <c r="L31">
        <v>13</v>
      </c>
    </row>
    <row r="32" spans="2:12">
      <c r="B32" t="s">
        <v>3424</v>
      </c>
      <c r="D32">
        <v>7008.89990234375</v>
      </c>
      <c r="E32">
        <v>13</v>
      </c>
      <c r="F32">
        <v>26.805999999999983</v>
      </c>
      <c r="G32">
        <v>26.90500000000003</v>
      </c>
      <c r="H32">
        <v>-13</v>
      </c>
      <c r="I32">
        <v>13</v>
      </c>
      <c r="J32">
        <v>26.805999999999983</v>
      </c>
      <c r="K32">
        <v>28.161000000000001</v>
      </c>
      <c r="L32">
        <v>13</v>
      </c>
    </row>
    <row r="33" spans="2:12">
      <c r="B33" t="s">
        <v>3424</v>
      </c>
      <c r="D33">
        <v>8490</v>
      </c>
      <c r="E33">
        <v>13</v>
      </c>
      <c r="F33">
        <v>13.382999999999981</v>
      </c>
      <c r="G33">
        <v>14.023000000000025</v>
      </c>
      <c r="H33">
        <v>-13</v>
      </c>
      <c r="I33">
        <v>13</v>
      </c>
      <c r="J33">
        <v>13.382999999999981</v>
      </c>
      <c r="K33">
        <v>13.697999999999979</v>
      </c>
      <c r="L33">
        <v>13</v>
      </c>
    </row>
    <row r="34" spans="2:12">
      <c r="B34" t="s">
        <v>3424</v>
      </c>
      <c r="D34">
        <v>8507</v>
      </c>
      <c r="E34">
        <v>13</v>
      </c>
      <c r="F34">
        <v>11.729000000000042</v>
      </c>
      <c r="G34">
        <v>12.036000000000001</v>
      </c>
      <c r="H34">
        <v>-35.895000000000003</v>
      </c>
      <c r="I34">
        <v>13</v>
      </c>
      <c r="J34">
        <v>11.729000000000042</v>
      </c>
      <c r="K34">
        <v>9.2440000000000282</v>
      </c>
      <c r="L34">
        <v>25.571000000000002</v>
      </c>
    </row>
    <row r="35" spans="2:12">
      <c r="B35" t="s">
        <v>3425</v>
      </c>
      <c r="D35">
        <v>7894</v>
      </c>
      <c r="E35">
        <v>-13</v>
      </c>
      <c r="F35">
        <v>-5.1070000000000277</v>
      </c>
      <c r="G35">
        <v>-0.71700000000004138</v>
      </c>
      <c r="H35">
        <v>-13</v>
      </c>
      <c r="I35">
        <v>-13</v>
      </c>
      <c r="J35">
        <v>-5.1070000000000277</v>
      </c>
      <c r="K35">
        <v>-8.3120000000000118</v>
      </c>
      <c r="L35">
        <v>13</v>
      </c>
    </row>
    <row r="36" spans="2:12">
      <c r="B36" t="s">
        <v>3425</v>
      </c>
      <c r="D36">
        <v>7913</v>
      </c>
      <c r="E36">
        <v>13</v>
      </c>
      <c r="F36">
        <v>3.2049999999999841</v>
      </c>
      <c r="G36">
        <v>6.7690000000000055</v>
      </c>
      <c r="H36">
        <v>-13</v>
      </c>
      <c r="I36">
        <v>13</v>
      </c>
      <c r="J36">
        <v>3.2049999999999841</v>
      </c>
      <c r="K36">
        <v>2.9130000000000109</v>
      </c>
      <c r="L36">
        <v>13</v>
      </c>
    </row>
    <row r="37" spans="2:12">
      <c r="B37" t="s">
        <v>3425</v>
      </c>
      <c r="D37">
        <v>7954</v>
      </c>
      <c r="E37">
        <v>13</v>
      </c>
      <c r="F37">
        <v>17.444000000000017</v>
      </c>
      <c r="G37">
        <v>22.293000000000006</v>
      </c>
      <c r="H37">
        <v>-13</v>
      </c>
      <c r="I37">
        <v>13</v>
      </c>
      <c r="J37">
        <v>17.444000000000017</v>
      </c>
      <c r="K37">
        <v>17.959000000000003</v>
      </c>
      <c r="L37">
        <v>13</v>
      </c>
    </row>
    <row r="38" spans="2:12">
      <c r="B38" t="s">
        <v>3425</v>
      </c>
      <c r="D38">
        <v>7972</v>
      </c>
      <c r="E38">
        <v>13</v>
      </c>
      <c r="F38">
        <v>21.930999999999983</v>
      </c>
      <c r="G38">
        <v>25.098000000000013</v>
      </c>
      <c r="H38">
        <v>-13</v>
      </c>
      <c r="I38">
        <v>13</v>
      </c>
      <c r="J38">
        <v>21.930999999999983</v>
      </c>
      <c r="K38">
        <v>21.745999999999981</v>
      </c>
      <c r="L38">
        <v>13</v>
      </c>
    </row>
    <row r="39" spans="2:12">
      <c r="B39" t="s">
        <v>3426</v>
      </c>
      <c r="D39">
        <v>9370</v>
      </c>
      <c r="E39">
        <v>-13</v>
      </c>
      <c r="F39">
        <v>-2.7889999999999873</v>
      </c>
      <c r="G39">
        <v>-2.4739999999999895</v>
      </c>
      <c r="H39">
        <v>-17.957999999999998</v>
      </c>
      <c r="I39">
        <v>-13</v>
      </c>
      <c r="J39">
        <v>-2.7889999999999873</v>
      </c>
      <c r="K39">
        <v>-0.51599999999996271</v>
      </c>
      <c r="L39">
        <v>15.225</v>
      </c>
    </row>
    <row r="40" spans="2:12">
      <c r="B40" t="s">
        <v>3426</v>
      </c>
      <c r="D40">
        <v>9386</v>
      </c>
      <c r="E40">
        <v>13</v>
      </c>
      <c r="F40">
        <v>1.8779999999999859</v>
      </c>
      <c r="G40">
        <v>0.55899999999996908</v>
      </c>
      <c r="H40">
        <v>-13</v>
      </c>
      <c r="I40">
        <v>13</v>
      </c>
      <c r="J40">
        <v>1.8779999999999859</v>
      </c>
      <c r="K40">
        <v>2.2109999999999559</v>
      </c>
      <c r="L40">
        <v>13</v>
      </c>
    </row>
    <row r="41" spans="2:12">
      <c r="B41" t="s">
        <v>3426</v>
      </c>
      <c r="D41">
        <v>9637</v>
      </c>
      <c r="E41">
        <v>13</v>
      </c>
      <c r="F41">
        <v>6.8400000000000318</v>
      </c>
      <c r="G41">
        <v>10.454999999999984</v>
      </c>
      <c r="H41">
        <v>-13</v>
      </c>
      <c r="I41">
        <v>13</v>
      </c>
      <c r="J41">
        <v>6.8400000000000318</v>
      </c>
      <c r="K41">
        <v>7.9999999999984084E-2</v>
      </c>
      <c r="L41">
        <v>13</v>
      </c>
    </row>
    <row r="42" spans="2:12">
      <c r="B42" t="s">
        <v>3426</v>
      </c>
      <c r="D42">
        <v>9652</v>
      </c>
      <c r="E42">
        <v>13</v>
      </c>
      <c r="F42">
        <v>1.9689999999999941</v>
      </c>
      <c r="G42">
        <v>0</v>
      </c>
      <c r="H42">
        <v>-0.93700000000000006</v>
      </c>
      <c r="I42">
        <v>-13</v>
      </c>
      <c r="J42">
        <v>1.9689999999999941</v>
      </c>
      <c r="K42">
        <v>-5.3029999999999973</v>
      </c>
      <c r="L42">
        <v>21.084</v>
      </c>
    </row>
    <row r="43" spans="2:12">
      <c r="B43" t="s">
        <v>3427</v>
      </c>
      <c r="D43">
        <v>9370</v>
      </c>
      <c r="E43">
        <v>-13</v>
      </c>
      <c r="F43">
        <v>-2.7889999999999873</v>
      </c>
      <c r="G43">
        <v>-2.4739999999999895</v>
      </c>
      <c r="H43">
        <v>-17.957999999999998</v>
      </c>
      <c r="I43">
        <v>-13</v>
      </c>
      <c r="J43">
        <v>-2.7889999999999873</v>
      </c>
      <c r="K43">
        <v>-0.51599999999996271</v>
      </c>
      <c r="L43">
        <v>15.225</v>
      </c>
    </row>
    <row r="44" spans="2:12">
      <c r="B44" t="s">
        <v>3427</v>
      </c>
      <c r="D44">
        <v>9386</v>
      </c>
      <c r="E44">
        <v>13</v>
      </c>
      <c r="F44">
        <v>1.8779999999999859</v>
      </c>
      <c r="G44">
        <v>0.55899999999996908</v>
      </c>
      <c r="H44">
        <v>-13</v>
      </c>
      <c r="I44">
        <v>13</v>
      </c>
      <c r="J44">
        <v>1.8779999999999859</v>
      </c>
      <c r="K44">
        <v>2.2109999999999559</v>
      </c>
      <c r="L44">
        <v>13</v>
      </c>
    </row>
    <row r="45" spans="2:12">
      <c r="B45" t="s">
        <v>3427</v>
      </c>
      <c r="D45">
        <v>9652</v>
      </c>
      <c r="E45">
        <v>13</v>
      </c>
      <c r="F45">
        <v>1.9689999999999941</v>
      </c>
      <c r="G45">
        <v>0</v>
      </c>
      <c r="H45">
        <v>-0.93700000000000006</v>
      </c>
      <c r="I45">
        <v>-13</v>
      </c>
      <c r="J45">
        <v>1.9689999999999941</v>
      </c>
      <c r="K45">
        <v>-5.3029999999999973</v>
      </c>
      <c r="L45">
        <v>21.084</v>
      </c>
    </row>
    <row r="46" spans="2:12">
      <c r="B46" t="s">
        <v>3427</v>
      </c>
      <c r="D46">
        <v>9671</v>
      </c>
      <c r="E46">
        <v>13</v>
      </c>
      <c r="F46">
        <v>0.54699999999996862</v>
      </c>
      <c r="G46">
        <v>7.3019999999999641</v>
      </c>
      <c r="H46">
        <v>-13.367000000000001</v>
      </c>
      <c r="I46">
        <v>-13</v>
      </c>
      <c r="J46">
        <v>0.54699999999996862</v>
      </c>
      <c r="K46">
        <v>-5.0240000000000009</v>
      </c>
      <c r="L46">
        <v>20.536000000000001</v>
      </c>
    </row>
    <row r="47" spans="2:12">
      <c r="B47" t="s">
        <v>3428</v>
      </c>
      <c r="D47">
        <v>14930</v>
      </c>
      <c r="E47">
        <v>13</v>
      </c>
      <c r="F47">
        <v>5.6829999999999927</v>
      </c>
      <c r="G47">
        <v>8.6360000000000241</v>
      </c>
      <c r="H47">
        <v>-25.504000000000001</v>
      </c>
      <c r="I47">
        <v>13</v>
      </c>
      <c r="J47">
        <v>5.6829999999999927</v>
      </c>
      <c r="K47">
        <v>1.0110000000000241</v>
      </c>
      <c r="L47">
        <v>14.285</v>
      </c>
    </row>
    <row r="48" spans="2:12">
      <c r="B48" t="s">
        <v>3428</v>
      </c>
      <c r="D48">
        <v>14951</v>
      </c>
      <c r="E48">
        <v>13</v>
      </c>
      <c r="F48">
        <v>11.18100000000004</v>
      </c>
      <c r="G48">
        <v>10.621000000000038</v>
      </c>
      <c r="H48">
        <v>-13</v>
      </c>
      <c r="I48">
        <v>13</v>
      </c>
      <c r="J48">
        <v>11.18100000000004</v>
      </c>
      <c r="K48">
        <v>10.494000000000028</v>
      </c>
      <c r="L48">
        <v>13</v>
      </c>
    </row>
    <row r="49" spans="2:12">
      <c r="B49" t="s">
        <v>3428</v>
      </c>
      <c r="D49">
        <v>15300</v>
      </c>
      <c r="E49">
        <v>-13</v>
      </c>
      <c r="F49">
        <v>-3.521000000000015</v>
      </c>
      <c r="G49">
        <v>-2.4110000000000014</v>
      </c>
      <c r="H49">
        <v>-17.544</v>
      </c>
      <c r="I49">
        <v>13</v>
      </c>
      <c r="J49">
        <v>-3.521000000000015</v>
      </c>
      <c r="K49">
        <v>1.8029999999999973</v>
      </c>
      <c r="L49">
        <v>17.940000000000001</v>
      </c>
    </row>
    <row r="50" spans="2:12">
      <c r="B50" t="s">
        <v>3428</v>
      </c>
      <c r="D50">
        <v>15320</v>
      </c>
      <c r="E50">
        <v>-13</v>
      </c>
      <c r="F50">
        <v>-11.354999999999961</v>
      </c>
      <c r="G50">
        <v>-13.701999999999998</v>
      </c>
      <c r="H50">
        <v>-29.797999999999998</v>
      </c>
      <c r="I50">
        <v>-13</v>
      </c>
      <c r="J50">
        <v>-11.354999999999961</v>
      </c>
      <c r="K50">
        <v>-8.0319999999999823</v>
      </c>
      <c r="L50">
        <v>22.5</v>
      </c>
    </row>
    <row r="51" spans="2:12">
      <c r="B51" t="s">
        <v>3429</v>
      </c>
      <c r="D51">
        <v>15460</v>
      </c>
      <c r="E51">
        <v>13</v>
      </c>
      <c r="F51">
        <v>5.3879999999999768</v>
      </c>
      <c r="G51">
        <v>6.6770000000000209</v>
      </c>
      <c r="H51">
        <v>-13.336</v>
      </c>
      <c r="I51">
        <v>13</v>
      </c>
      <c r="J51">
        <v>5.3879999999999768</v>
      </c>
      <c r="K51">
        <v>3.9480000000000359</v>
      </c>
      <c r="L51">
        <v>16.402999999999999</v>
      </c>
    </row>
    <row r="52" spans="2:12">
      <c r="B52" t="s">
        <v>3429</v>
      </c>
      <c r="D52">
        <v>15480</v>
      </c>
      <c r="E52">
        <v>13</v>
      </c>
      <c r="F52">
        <v>6.2489999999999668</v>
      </c>
      <c r="G52">
        <v>6.9660000000000082</v>
      </c>
      <c r="H52">
        <v>-13</v>
      </c>
      <c r="I52">
        <v>13</v>
      </c>
      <c r="J52">
        <v>6.2489999999999668</v>
      </c>
      <c r="K52">
        <v>5.3620000000000232</v>
      </c>
      <c r="L52">
        <v>13</v>
      </c>
    </row>
    <row r="53" spans="2:12">
      <c r="B53" t="s">
        <v>3429</v>
      </c>
      <c r="D53">
        <v>15800</v>
      </c>
      <c r="E53">
        <v>-13</v>
      </c>
      <c r="F53">
        <v>0.59800000000001319</v>
      </c>
      <c r="G53">
        <v>-3.5690000000000168</v>
      </c>
      <c r="H53">
        <v>-13</v>
      </c>
      <c r="I53">
        <v>13</v>
      </c>
      <c r="J53">
        <v>0.59800000000001319</v>
      </c>
      <c r="K53">
        <v>2.2080000000000268</v>
      </c>
      <c r="L53">
        <v>13</v>
      </c>
    </row>
    <row r="54" spans="2:12">
      <c r="B54" t="s">
        <v>3429</v>
      </c>
      <c r="D54">
        <v>15818</v>
      </c>
      <c r="E54">
        <v>-13</v>
      </c>
      <c r="F54">
        <v>2.3999999999944066E-2</v>
      </c>
      <c r="G54">
        <v>-6.3109999999999786</v>
      </c>
      <c r="H54">
        <v>-24.814</v>
      </c>
      <c r="I54">
        <v>-13</v>
      </c>
      <c r="J54">
        <v>2.3999999999944066E-2</v>
      </c>
      <c r="K54">
        <v>-0.52499999999997726</v>
      </c>
      <c r="L54">
        <v>15.74</v>
      </c>
    </row>
    <row r="55" spans="2:12">
      <c r="B55" t="s">
        <v>3430</v>
      </c>
      <c r="D55">
        <v>16705</v>
      </c>
      <c r="E55">
        <v>-13</v>
      </c>
      <c r="F55">
        <v>-2.0109999999999673</v>
      </c>
      <c r="G55">
        <v>-2.5440000000000396</v>
      </c>
      <c r="H55">
        <v>-18.283000000000001</v>
      </c>
      <c r="I55">
        <v>13</v>
      </c>
      <c r="J55">
        <v>-2.0109999999999673</v>
      </c>
      <c r="K55">
        <v>2.8940000000000055</v>
      </c>
      <c r="L55">
        <v>18.228000000000002</v>
      </c>
    </row>
    <row r="56" spans="2:12">
      <c r="B56" t="s">
        <v>3430</v>
      </c>
      <c r="D56">
        <v>16720</v>
      </c>
      <c r="E56">
        <v>13</v>
      </c>
      <c r="F56">
        <v>5.117999999999995</v>
      </c>
      <c r="G56">
        <v>4.0079999999999814</v>
      </c>
      <c r="H56">
        <v>-13</v>
      </c>
      <c r="I56">
        <v>13</v>
      </c>
      <c r="J56">
        <v>5.117999999999995</v>
      </c>
      <c r="K56">
        <v>11.657000000000039</v>
      </c>
      <c r="L56">
        <v>13</v>
      </c>
    </row>
    <row r="57" spans="2:12">
      <c r="B57" t="s">
        <v>3430</v>
      </c>
      <c r="D57">
        <v>17092</v>
      </c>
      <c r="E57">
        <v>13</v>
      </c>
      <c r="F57">
        <v>14.810000000000002</v>
      </c>
      <c r="G57">
        <v>8.5489999999999782</v>
      </c>
      <c r="H57">
        <v>-13</v>
      </c>
      <c r="I57">
        <v>13</v>
      </c>
      <c r="J57">
        <v>14.810000000000002</v>
      </c>
      <c r="K57">
        <v>12.512</v>
      </c>
      <c r="L57">
        <v>13</v>
      </c>
    </row>
    <row r="58" spans="2:12">
      <c r="B58" t="s">
        <v>3430</v>
      </c>
      <c r="D58">
        <v>17114</v>
      </c>
      <c r="E58">
        <v>-13</v>
      </c>
      <c r="F58">
        <v>4.95799999999997</v>
      </c>
      <c r="G58">
        <v>-0.58099999999996044</v>
      </c>
      <c r="H58">
        <v>-18.486000000000001</v>
      </c>
      <c r="I58">
        <v>13</v>
      </c>
      <c r="J58">
        <v>4.95799999999997</v>
      </c>
      <c r="K58">
        <v>3.8280000000000314</v>
      </c>
      <c r="L58">
        <v>17.986000000000001</v>
      </c>
    </row>
    <row r="59" spans="2:12">
      <c r="B59" t="s">
        <v>3431</v>
      </c>
      <c r="D59">
        <v>17942.80078125</v>
      </c>
      <c r="E59">
        <v>-13</v>
      </c>
      <c r="F59">
        <v>-10.375</v>
      </c>
      <c r="G59">
        <v>-3.9219999999999686</v>
      </c>
      <c r="H59">
        <v>-19.38</v>
      </c>
      <c r="I59">
        <v>-13</v>
      </c>
      <c r="J59">
        <v>-10.375</v>
      </c>
      <c r="K59">
        <v>-14.038999999999987</v>
      </c>
      <c r="L59">
        <v>37.58</v>
      </c>
    </row>
    <row r="60" spans="2:12">
      <c r="B60" t="s">
        <v>3431</v>
      </c>
      <c r="D60">
        <v>17965</v>
      </c>
      <c r="E60">
        <v>-13</v>
      </c>
      <c r="F60">
        <v>-26.112000000000023</v>
      </c>
      <c r="G60">
        <v>-21.637</v>
      </c>
      <c r="H60">
        <v>-13</v>
      </c>
      <c r="I60">
        <v>-13</v>
      </c>
      <c r="J60">
        <v>-26.112000000000023</v>
      </c>
      <c r="K60">
        <v>-30.658999999999992</v>
      </c>
      <c r="L60">
        <v>13</v>
      </c>
    </row>
    <row r="61" spans="2:12">
      <c r="B61" t="s">
        <v>3431</v>
      </c>
      <c r="D61">
        <v>18995.599609375</v>
      </c>
      <c r="E61">
        <v>13</v>
      </c>
      <c r="F61">
        <v>20.123999999999967</v>
      </c>
      <c r="G61">
        <v>21.276999999999987</v>
      </c>
      <c r="H61">
        <v>-13</v>
      </c>
      <c r="I61">
        <v>13</v>
      </c>
      <c r="J61">
        <v>20.123999999999967</v>
      </c>
      <c r="K61">
        <v>18.637</v>
      </c>
      <c r="L61">
        <v>13</v>
      </c>
    </row>
    <row r="62" spans="2:12">
      <c r="B62" t="s">
        <v>3431</v>
      </c>
      <c r="D62">
        <v>19012</v>
      </c>
      <c r="E62">
        <v>13</v>
      </c>
      <c r="F62">
        <v>19.763000000000034</v>
      </c>
      <c r="G62">
        <v>19.51600000000002</v>
      </c>
      <c r="H62">
        <v>-13</v>
      </c>
      <c r="I62">
        <v>13</v>
      </c>
      <c r="J62">
        <v>19.763000000000034</v>
      </c>
      <c r="K62">
        <v>16.370000000000005</v>
      </c>
      <c r="L62">
        <v>13</v>
      </c>
    </row>
    <row r="63" spans="2:12">
      <c r="B63" t="s">
        <v>3432</v>
      </c>
      <c r="D63">
        <v>18659</v>
      </c>
      <c r="E63">
        <v>13</v>
      </c>
      <c r="F63">
        <v>2.0950000000000273</v>
      </c>
      <c r="G63">
        <v>3.3410000000000082</v>
      </c>
      <c r="H63">
        <v>-13</v>
      </c>
      <c r="I63">
        <v>-13</v>
      </c>
      <c r="J63">
        <v>2.0950000000000273</v>
      </c>
      <c r="K63">
        <v>-3.1630000000000109</v>
      </c>
      <c r="L63">
        <v>13</v>
      </c>
    </row>
    <row r="64" spans="2:12">
      <c r="B64" t="s">
        <v>3432</v>
      </c>
      <c r="D64">
        <v>18680</v>
      </c>
      <c r="E64">
        <v>13</v>
      </c>
      <c r="F64">
        <v>-3.8199999999999932</v>
      </c>
      <c r="G64">
        <v>0.89400000000000546</v>
      </c>
      <c r="H64">
        <v>-13</v>
      </c>
      <c r="I64">
        <v>-13</v>
      </c>
      <c r="J64">
        <v>-3.8199999999999932</v>
      </c>
      <c r="K64">
        <v>-6.2579999999999814</v>
      </c>
      <c r="L64">
        <v>13</v>
      </c>
    </row>
    <row r="65" spans="2:12">
      <c r="B65" t="s">
        <v>3432</v>
      </c>
      <c r="D65">
        <v>19046</v>
      </c>
      <c r="E65">
        <v>13</v>
      </c>
      <c r="F65">
        <v>11.387</v>
      </c>
      <c r="G65">
        <v>11.666999999999973</v>
      </c>
      <c r="H65">
        <v>-13</v>
      </c>
      <c r="I65">
        <v>13</v>
      </c>
      <c r="J65">
        <v>11.387</v>
      </c>
      <c r="K65">
        <v>5.4320000000000164</v>
      </c>
      <c r="L65">
        <v>13</v>
      </c>
    </row>
    <row r="66" spans="2:12">
      <c r="B66" t="s">
        <v>3432</v>
      </c>
      <c r="D66">
        <v>19065</v>
      </c>
      <c r="E66">
        <v>-13</v>
      </c>
      <c r="F66">
        <v>-2.6990000000000123</v>
      </c>
      <c r="G66">
        <v>-0.44600000000002638</v>
      </c>
      <c r="H66">
        <v>-14.478</v>
      </c>
      <c r="I66">
        <v>-13</v>
      </c>
      <c r="J66">
        <v>-2.6990000000000123</v>
      </c>
      <c r="K66">
        <v>-3.7940000000000396</v>
      </c>
      <c r="L66">
        <v>19.687999999999999</v>
      </c>
    </row>
    <row r="67" spans="2:12">
      <c r="B67" t="s">
        <v>3433</v>
      </c>
      <c r="D67">
        <v>19800</v>
      </c>
      <c r="E67">
        <v>13</v>
      </c>
      <c r="F67">
        <v>9.79200000000003</v>
      </c>
      <c r="G67">
        <v>3.9530000000000314</v>
      </c>
      <c r="H67">
        <v>-17.725999999999999</v>
      </c>
      <c r="I67">
        <v>13</v>
      </c>
      <c r="J67">
        <v>9.79200000000003</v>
      </c>
      <c r="K67">
        <v>11.38900000000001</v>
      </c>
      <c r="L67">
        <v>53.287999999999997</v>
      </c>
    </row>
    <row r="68" spans="2:12">
      <c r="B68" t="s">
        <v>3433</v>
      </c>
      <c r="D68">
        <v>19820</v>
      </c>
      <c r="E68">
        <v>13</v>
      </c>
      <c r="F68">
        <v>10.17900000000003</v>
      </c>
      <c r="G68">
        <v>3.8560000000000514</v>
      </c>
      <c r="H68">
        <v>-13</v>
      </c>
      <c r="I68">
        <v>13</v>
      </c>
      <c r="J68">
        <v>10.17900000000003</v>
      </c>
      <c r="K68">
        <v>11.694000000000017</v>
      </c>
      <c r="L68">
        <v>13</v>
      </c>
    </row>
    <row r="69" spans="2:12">
      <c r="B69" t="s">
        <v>3433</v>
      </c>
      <c r="D69">
        <v>20283</v>
      </c>
      <c r="E69">
        <v>13</v>
      </c>
      <c r="F69">
        <v>2.6949999999999932</v>
      </c>
      <c r="G69">
        <v>3.4340000000000259</v>
      </c>
      <c r="H69">
        <v>-13</v>
      </c>
      <c r="I69">
        <v>13</v>
      </c>
      <c r="J69">
        <v>2.6949999999999932</v>
      </c>
      <c r="K69">
        <v>2.8430000000000177</v>
      </c>
      <c r="L69">
        <v>13</v>
      </c>
    </row>
    <row r="70" spans="2:12">
      <c r="B70" t="s">
        <v>3433</v>
      </c>
      <c r="D70">
        <v>20300</v>
      </c>
      <c r="E70">
        <v>13</v>
      </c>
      <c r="F70">
        <v>2.3430000000000177</v>
      </c>
      <c r="G70">
        <v>3.8829999999999814</v>
      </c>
      <c r="H70">
        <v>-13</v>
      </c>
      <c r="I70">
        <v>-13</v>
      </c>
      <c r="J70">
        <v>2.3430000000000177</v>
      </c>
      <c r="K70">
        <v>-0.34199999999998454</v>
      </c>
      <c r="L70">
        <v>13</v>
      </c>
    </row>
    <row r="71" spans="2:12">
      <c r="B71" t="s">
        <v>3434</v>
      </c>
      <c r="D71">
        <v>20630</v>
      </c>
      <c r="E71">
        <v>13</v>
      </c>
      <c r="F71">
        <v>0.69299999999998363</v>
      </c>
      <c r="G71">
        <v>2.6229999999999905</v>
      </c>
      <c r="H71">
        <v>-13</v>
      </c>
      <c r="I71">
        <v>13</v>
      </c>
      <c r="J71">
        <v>0.69299999999998363</v>
      </c>
      <c r="K71">
        <v>0.20800000000002683</v>
      </c>
      <c r="L71">
        <v>13</v>
      </c>
    </row>
    <row r="72" spans="2:12">
      <c r="B72" t="s">
        <v>3434</v>
      </c>
      <c r="D72">
        <v>20654</v>
      </c>
      <c r="E72">
        <v>13</v>
      </c>
      <c r="F72">
        <v>8.1970000000000027</v>
      </c>
      <c r="G72">
        <v>11.069999999999993</v>
      </c>
      <c r="H72">
        <v>-13</v>
      </c>
      <c r="I72">
        <v>13</v>
      </c>
      <c r="J72">
        <v>8.1970000000000027</v>
      </c>
      <c r="K72">
        <v>3.8120000000000118</v>
      </c>
      <c r="L72">
        <v>13</v>
      </c>
    </row>
    <row r="73" spans="2:12">
      <c r="B73" t="s">
        <v>3434</v>
      </c>
      <c r="D73">
        <v>20859</v>
      </c>
      <c r="E73">
        <v>13</v>
      </c>
      <c r="F73">
        <v>4.7210000000000036</v>
      </c>
      <c r="G73">
        <v>4.7610000000000241</v>
      </c>
      <c r="H73">
        <v>-13</v>
      </c>
      <c r="I73">
        <v>13</v>
      </c>
      <c r="J73">
        <v>4.7210000000000036</v>
      </c>
      <c r="K73">
        <v>10.322999999999979</v>
      </c>
      <c r="L73">
        <v>13</v>
      </c>
    </row>
    <row r="74" spans="2:12">
      <c r="B74" t="s">
        <v>3434</v>
      </c>
      <c r="D74">
        <v>20880</v>
      </c>
      <c r="E74">
        <v>13</v>
      </c>
      <c r="F74">
        <v>2.9609999999999559</v>
      </c>
      <c r="G74">
        <v>1.6140000000000327</v>
      </c>
      <c r="H74">
        <v>-13</v>
      </c>
      <c r="I74">
        <v>13</v>
      </c>
      <c r="J74">
        <v>2.9609999999999559</v>
      </c>
      <c r="K74">
        <v>3.9209999999999923</v>
      </c>
      <c r="L74">
        <v>13</v>
      </c>
    </row>
    <row r="75" spans="2:12">
      <c r="B75" t="s">
        <v>3435</v>
      </c>
      <c r="D75">
        <v>20630</v>
      </c>
      <c r="E75">
        <v>13</v>
      </c>
      <c r="F75">
        <v>0.69299999999998363</v>
      </c>
      <c r="G75">
        <v>2.6229999999999905</v>
      </c>
      <c r="H75">
        <v>-13</v>
      </c>
      <c r="I75">
        <v>13</v>
      </c>
      <c r="J75">
        <v>0.69299999999998363</v>
      </c>
      <c r="K75">
        <v>0.20800000000002683</v>
      </c>
      <c r="L75">
        <v>13</v>
      </c>
    </row>
    <row r="76" spans="2:12">
      <c r="B76" t="s">
        <v>3435</v>
      </c>
      <c r="D76">
        <v>20654</v>
      </c>
      <c r="E76">
        <v>13</v>
      </c>
      <c r="F76">
        <v>8.1970000000000027</v>
      </c>
      <c r="G76">
        <v>11.069999999999993</v>
      </c>
      <c r="H76">
        <v>-13</v>
      </c>
      <c r="I76">
        <v>13</v>
      </c>
      <c r="J76">
        <v>8.1970000000000027</v>
      </c>
      <c r="K76">
        <v>3.8120000000000118</v>
      </c>
      <c r="L76">
        <v>13</v>
      </c>
    </row>
    <row r="77" spans="2:12">
      <c r="B77" t="s">
        <v>3435</v>
      </c>
      <c r="D77">
        <v>20859</v>
      </c>
      <c r="E77">
        <v>13</v>
      </c>
      <c r="F77">
        <v>4.7210000000000036</v>
      </c>
      <c r="G77">
        <v>4.7610000000000241</v>
      </c>
      <c r="H77">
        <v>-13</v>
      </c>
      <c r="I77">
        <v>13</v>
      </c>
      <c r="J77">
        <v>4.7210000000000036</v>
      </c>
      <c r="K77">
        <v>10.322999999999979</v>
      </c>
      <c r="L77">
        <v>13</v>
      </c>
    </row>
    <row r="78" spans="2:12">
      <c r="B78" t="s">
        <v>3435</v>
      </c>
      <c r="D78">
        <v>20880</v>
      </c>
      <c r="E78">
        <v>13</v>
      </c>
      <c r="F78">
        <v>2.9609999999999559</v>
      </c>
      <c r="G78">
        <v>1.6140000000000327</v>
      </c>
      <c r="H78">
        <v>-13</v>
      </c>
      <c r="I78">
        <v>13</v>
      </c>
      <c r="J78">
        <v>2.9609999999999559</v>
      </c>
      <c r="K78">
        <v>3.9209999999999923</v>
      </c>
      <c r="L78">
        <v>13</v>
      </c>
    </row>
    <row r="79" spans="2:12">
      <c r="B79" t="s">
        <v>3436</v>
      </c>
      <c r="D79">
        <v>20283</v>
      </c>
      <c r="E79">
        <v>13</v>
      </c>
      <c r="F79">
        <v>2.6949999999999932</v>
      </c>
      <c r="G79">
        <v>3.4340000000000259</v>
      </c>
      <c r="H79">
        <v>-13</v>
      </c>
      <c r="I79">
        <v>13</v>
      </c>
      <c r="J79">
        <v>2.6949999999999932</v>
      </c>
      <c r="K79">
        <v>2.8430000000000177</v>
      </c>
      <c r="L79">
        <v>13</v>
      </c>
    </row>
    <row r="80" spans="2:12">
      <c r="B80" t="s">
        <v>3436</v>
      </c>
      <c r="D80">
        <v>20300</v>
      </c>
      <c r="E80">
        <v>13</v>
      </c>
      <c r="F80">
        <v>2.3430000000000177</v>
      </c>
      <c r="G80">
        <v>3.8829999999999814</v>
      </c>
      <c r="H80">
        <v>-13</v>
      </c>
      <c r="I80">
        <v>-13</v>
      </c>
      <c r="J80">
        <v>2.3430000000000177</v>
      </c>
      <c r="K80">
        <v>-0.34199999999998454</v>
      </c>
      <c r="L80">
        <v>13</v>
      </c>
    </row>
    <row r="81" spans="2:12">
      <c r="B81" t="s">
        <v>3436</v>
      </c>
      <c r="D81">
        <v>21520</v>
      </c>
      <c r="E81">
        <v>13</v>
      </c>
      <c r="F81">
        <v>9.3000000000000114</v>
      </c>
      <c r="G81">
        <v>13.548000000000002</v>
      </c>
      <c r="H81">
        <v>-50.674999999999997</v>
      </c>
      <c r="I81">
        <v>13</v>
      </c>
      <c r="J81">
        <v>9.3000000000000114</v>
      </c>
      <c r="K81">
        <v>6.0040000000000191</v>
      </c>
      <c r="L81">
        <v>18.538</v>
      </c>
    </row>
    <row r="82" spans="2:12">
      <c r="B82" t="s">
        <v>3436</v>
      </c>
      <c r="D82">
        <v>21540</v>
      </c>
      <c r="E82">
        <v>13</v>
      </c>
      <c r="F82">
        <v>3.8000000000000114</v>
      </c>
      <c r="G82">
        <v>6.589999999999975</v>
      </c>
      <c r="H82">
        <v>-13.334</v>
      </c>
      <c r="I82">
        <v>-13</v>
      </c>
      <c r="J82">
        <v>3.8000000000000114</v>
      </c>
      <c r="K82">
        <v>-1.9800000000000182</v>
      </c>
      <c r="L82">
        <v>20.175999999999998</v>
      </c>
    </row>
    <row r="83" spans="2:12">
      <c r="B83" t="s">
        <v>3437</v>
      </c>
      <c r="D83">
        <v>20940</v>
      </c>
      <c r="E83">
        <v>-13</v>
      </c>
      <c r="F83">
        <v>-10.567000000000007</v>
      </c>
      <c r="G83">
        <v>-2.9809999999999945</v>
      </c>
      <c r="H83">
        <v>-13</v>
      </c>
      <c r="I83">
        <v>-13</v>
      </c>
      <c r="J83">
        <v>-10.567000000000007</v>
      </c>
      <c r="K83">
        <v>-16.509000000000015</v>
      </c>
      <c r="L83">
        <v>13</v>
      </c>
    </row>
    <row r="84" spans="2:12">
      <c r="B84" t="s">
        <v>3437</v>
      </c>
      <c r="D84">
        <v>20962</v>
      </c>
      <c r="E84">
        <v>13</v>
      </c>
      <c r="F84">
        <v>-0.70499999999998408</v>
      </c>
      <c r="G84">
        <v>2.6529999999999632</v>
      </c>
      <c r="H84">
        <v>-13</v>
      </c>
      <c r="I84">
        <v>-13</v>
      </c>
      <c r="J84">
        <v>-0.70499999999998408</v>
      </c>
      <c r="K84">
        <v>-8.2719999999999914</v>
      </c>
      <c r="L84">
        <v>13</v>
      </c>
    </row>
    <row r="85" spans="2:12">
      <c r="B85" t="s">
        <v>3437</v>
      </c>
      <c r="D85">
        <v>20962</v>
      </c>
      <c r="E85">
        <v>13</v>
      </c>
      <c r="F85">
        <v>-0.70499999999998408</v>
      </c>
      <c r="G85">
        <v>2.6529999999999632</v>
      </c>
      <c r="H85">
        <v>-13</v>
      </c>
      <c r="I85">
        <v>-13</v>
      </c>
      <c r="J85">
        <v>-0.70499999999998408</v>
      </c>
      <c r="K85">
        <v>-8.2719999999999914</v>
      </c>
      <c r="L85">
        <v>13</v>
      </c>
    </row>
    <row r="86" spans="2:12">
      <c r="B86" t="s">
        <v>3437</v>
      </c>
      <c r="D86">
        <v>20980</v>
      </c>
      <c r="E86">
        <v>13</v>
      </c>
      <c r="F86">
        <v>2.7259999999999991</v>
      </c>
      <c r="G86">
        <v>3.9230000000000018</v>
      </c>
      <c r="H86">
        <v>-13</v>
      </c>
      <c r="I86">
        <v>-13</v>
      </c>
      <c r="J86">
        <v>2.7259999999999991</v>
      </c>
      <c r="K86">
        <v>-1.2090000000000032</v>
      </c>
      <c r="L86">
        <v>13</v>
      </c>
    </row>
    <row r="87" spans="2:12">
      <c r="B87" t="s">
        <v>3438</v>
      </c>
      <c r="D87">
        <v>20940</v>
      </c>
      <c r="E87">
        <v>-13</v>
      </c>
      <c r="F87">
        <v>-10.567000000000007</v>
      </c>
      <c r="G87">
        <v>-2.9809999999999945</v>
      </c>
      <c r="H87">
        <v>-13</v>
      </c>
      <c r="I87">
        <v>-13</v>
      </c>
      <c r="J87">
        <v>-10.567000000000007</v>
      </c>
      <c r="K87">
        <v>-16.509000000000015</v>
      </c>
      <c r="L87">
        <v>13</v>
      </c>
    </row>
    <row r="88" spans="2:12">
      <c r="B88" t="s">
        <v>3438</v>
      </c>
      <c r="D88">
        <v>20962</v>
      </c>
      <c r="E88">
        <v>13</v>
      </c>
      <c r="F88">
        <v>-0.70499999999998408</v>
      </c>
      <c r="G88">
        <v>2.6529999999999632</v>
      </c>
      <c r="H88">
        <v>-13</v>
      </c>
      <c r="I88">
        <v>-13</v>
      </c>
      <c r="J88">
        <v>-0.70499999999998408</v>
      </c>
      <c r="K88">
        <v>-8.2719999999999914</v>
      </c>
      <c r="L88">
        <v>13</v>
      </c>
    </row>
    <row r="89" spans="2:12">
      <c r="B89" t="s">
        <v>3438</v>
      </c>
      <c r="D89">
        <v>20980</v>
      </c>
      <c r="E89">
        <v>13</v>
      </c>
      <c r="F89">
        <v>2.7259999999999991</v>
      </c>
      <c r="G89">
        <v>3.9230000000000018</v>
      </c>
      <c r="H89">
        <v>-13</v>
      </c>
      <c r="I89">
        <v>-13</v>
      </c>
      <c r="J89">
        <v>2.7259999999999991</v>
      </c>
      <c r="K89">
        <v>-1.2090000000000032</v>
      </c>
      <c r="L89">
        <v>13</v>
      </c>
    </row>
    <row r="90" spans="2:12">
      <c r="B90" t="s">
        <v>3438</v>
      </c>
      <c r="D90">
        <v>21000</v>
      </c>
      <c r="E90">
        <v>13</v>
      </c>
      <c r="F90">
        <v>4.0060000000000286</v>
      </c>
      <c r="G90">
        <v>5.0230000000000246</v>
      </c>
      <c r="H90">
        <v>-13</v>
      </c>
      <c r="I90">
        <v>13</v>
      </c>
      <c r="J90">
        <v>4.0060000000000286</v>
      </c>
      <c r="K90">
        <v>0.32000000000005002</v>
      </c>
      <c r="L90">
        <v>13</v>
      </c>
    </row>
    <row r="91" spans="2:12">
      <c r="B91" t="s">
        <v>3439</v>
      </c>
      <c r="D91">
        <v>24540</v>
      </c>
      <c r="E91">
        <v>13</v>
      </c>
      <c r="F91">
        <v>4.4840000000000373</v>
      </c>
      <c r="G91">
        <v>5.4070000000000391</v>
      </c>
      <c r="H91">
        <v>-13</v>
      </c>
      <c r="I91">
        <v>13</v>
      </c>
      <c r="J91">
        <v>4.4840000000000373</v>
      </c>
      <c r="K91">
        <v>3.6789999999999736</v>
      </c>
      <c r="L91">
        <v>13</v>
      </c>
    </row>
    <row r="92" spans="2:12">
      <c r="B92" t="s">
        <v>3439</v>
      </c>
      <c r="D92">
        <v>24559</v>
      </c>
      <c r="E92">
        <v>13</v>
      </c>
      <c r="F92">
        <v>9.3660000000000423</v>
      </c>
      <c r="G92">
        <v>6.4700000000000273</v>
      </c>
      <c r="H92">
        <v>-13</v>
      </c>
      <c r="I92">
        <v>13</v>
      </c>
      <c r="J92">
        <v>9.3660000000000423</v>
      </c>
      <c r="K92">
        <v>9.3860000000000241</v>
      </c>
      <c r="L92">
        <v>13</v>
      </c>
    </row>
    <row r="93" spans="2:12">
      <c r="B93" t="s">
        <v>3439</v>
      </c>
      <c r="D93">
        <v>24893</v>
      </c>
      <c r="E93">
        <v>13</v>
      </c>
      <c r="F93">
        <v>0.47399999999998954</v>
      </c>
      <c r="G93">
        <v>3.5000000000025011E-2</v>
      </c>
      <c r="H93">
        <v>-13</v>
      </c>
      <c r="I93">
        <v>13</v>
      </c>
      <c r="J93">
        <v>0.47399999999998954</v>
      </c>
      <c r="K93">
        <v>0.22699999999997544</v>
      </c>
      <c r="L93">
        <v>13</v>
      </c>
    </row>
    <row r="94" spans="2:12">
      <c r="B94" t="s">
        <v>3439</v>
      </c>
      <c r="D94">
        <v>24913</v>
      </c>
      <c r="E94">
        <v>-13</v>
      </c>
      <c r="F94">
        <v>-1.3079999999999927</v>
      </c>
      <c r="G94">
        <v>-2.5309999999999491</v>
      </c>
      <c r="H94">
        <v>-13</v>
      </c>
      <c r="I94">
        <v>-13</v>
      </c>
      <c r="J94">
        <v>-1.3079999999999927</v>
      </c>
      <c r="K94">
        <v>-4.2989999999999782</v>
      </c>
      <c r="L94">
        <v>13</v>
      </c>
    </row>
    <row r="95" spans="2:12">
      <c r="B95" t="s">
        <v>3440</v>
      </c>
      <c r="D95">
        <v>24422.599609375</v>
      </c>
      <c r="E95">
        <v>13</v>
      </c>
      <c r="F95">
        <v>12.430999999999983</v>
      </c>
      <c r="G95">
        <v>14.946000000000026</v>
      </c>
      <c r="H95">
        <v>-13</v>
      </c>
      <c r="I95">
        <v>13</v>
      </c>
      <c r="J95">
        <v>12.430999999999983</v>
      </c>
      <c r="K95">
        <v>8.8360000000000127</v>
      </c>
      <c r="L95">
        <v>13</v>
      </c>
    </row>
    <row r="96" spans="2:12">
      <c r="B96" t="s">
        <v>3440</v>
      </c>
      <c r="D96">
        <v>24445</v>
      </c>
      <c r="E96">
        <v>13</v>
      </c>
      <c r="F96">
        <v>9.2540000000000191</v>
      </c>
      <c r="G96">
        <v>10.79400000000004</v>
      </c>
      <c r="H96">
        <v>-13</v>
      </c>
      <c r="I96">
        <v>13</v>
      </c>
      <c r="J96">
        <v>9.2540000000000191</v>
      </c>
      <c r="K96">
        <v>8.2939999999999827</v>
      </c>
      <c r="L96">
        <v>13</v>
      </c>
    </row>
    <row r="97" spans="2:12">
      <c r="B97" t="s">
        <v>3440</v>
      </c>
      <c r="D97">
        <v>25361</v>
      </c>
      <c r="E97">
        <v>0</v>
      </c>
      <c r="F97">
        <v>3.7900000000000205</v>
      </c>
      <c r="G97">
        <v>3.7900000000000205</v>
      </c>
      <c r="H97">
        <v>0</v>
      </c>
      <c r="I97">
        <v>13</v>
      </c>
      <c r="J97">
        <v>3.7900000000000205</v>
      </c>
      <c r="K97">
        <v>6.6610000000000014</v>
      </c>
      <c r="L97">
        <v>13</v>
      </c>
    </row>
    <row r="98" spans="2:12">
      <c r="B98" t="s">
        <v>3440</v>
      </c>
      <c r="D98">
        <v>25380</v>
      </c>
      <c r="E98">
        <v>0</v>
      </c>
      <c r="F98">
        <v>5.42999999999995</v>
      </c>
      <c r="G98">
        <v>5.42999999999995</v>
      </c>
      <c r="H98">
        <v>0</v>
      </c>
      <c r="I98">
        <v>13</v>
      </c>
      <c r="J98">
        <v>5.42999999999995</v>
      </c>
      <c r="K98">
        <v>7.2039999999999509</v>
      </c>
      <c r="L98">
        <v>13</v>
      </c>
    </row>
    <row r="99" spans="2:12">
      <c r="B99" t="s">
        <v>3441</v>
      </c>
      <c r="D99">
        <v>29739.5</v>
      </c>
      <c r="E99">
        <v>13</v>
      </c>
      <c r="F99">
        <v>1.9990000000000236</v>
      </c>
      <c r="G99">
        <v>3.3520000000000323</v>
      </c>
      <c r="H99">
        <v>-18.463999999999999</v>
      </c>
      <c r="I99">
        <v>13</v>
      </c>
      <c r="J99">
        <v>1.9990000000000236</v>
      </c>
      <c r="K99">
        <v>3.5520000000000209</v>
      </c>
      <c r="L99">
        <v>18.027999999999999</v>
      </c>
    </row>
    <row r="100" spans="2:12">
      <c r="B100" t="s">
        <v>3441</v>
      </c>
      <c r="D100">
        <v>29759</v>
      </c>
      <c r="E100">
        <v>13</v>
      </c>
      <c r="F100">
        <v>2.3050000000000068</v>
      </c>
      <c r="G100">
        <v>2.1829999999999927</v>
      </c>
      <c r="H100">
        <v>-13</v>
      </c>
      <c r="I100">
        <v>13</v>
      </c>
      <c r="J100">
        <v>2.3050000000000068</v>
      </c>
      <c r="K100">
        <v>2.0579999999999927</v>
      </c>
      <c r="L100">
        <v>13</v>
      </c>
    </row>
    <row r="101" spans="2:12">
      <c r="B101" t="s">
        <v>3441</v>
      </c>
      <c r="D101">
        <v>30084</v>
      </c>
      <c r="E101">
        <v>13</v>
      </c>
      <c r="F101">
        <v>5.5369999999999777</v>
      </c>
      <c r="G101">
        <v>4.4110000000000014</v>
      </c>
      <c r="H101">
        <v>-13</v>
      </c>
      <c r="I101">
        <v>13</v>
      </c>
      <c r="J101">
        <v>5.5369999999999777</v>
      </c>
      <c r="K101">
        <v>5.8269999999999982</v>
      </c>
      <c r="L101">
        <v>13</v>
      </c>
    </row>
    <row r="102" spans="2:12">
      <c r="B102" t="s">
        <v>3441</v>
      </c>
      <c r="D102">
        <v>30100</v>
      </c>
      <c r="E102">
        <v>-13</v>
      </c>
      <c r="F102">
        <v>-3.3039999999999736</v>
      </c>
      <c r="G102">
        <v>-4.4839999999999804</v>
      </c>
      <c r="H102">
        <v>-20.843</v>
      </c>
      <c r="I102">
        <v>13</v>
      </c>
      <c r="J102">
        <v>-3.3039999999999736</v>
      </c>
      <c r="K102">
        <v>0.40300000000002001</v>
      </c>
      <c r="L102">
        <v>13.021000000000001</v>
      </c>
    </row>
    <row r="103" spans="2:12">
      <c r="B103" t="s">
        <v>3442</v>
      </c>
      <c r="D103">
        <v>32650</v>
      </c>
      <c r="E103">
        <v>13</v>
      </c>
      <c r="F103">
        <v>2.5989999999999895</v>
      </c>
      <c r="G103">
        <v>7.51400000000001</v>
      </c>
      <c r="H103">
        <v>-13.395</v>
      </c>
      <c r="I103">
        <v>13</v>
      </c>
      <c r="J103">
        <v>2.5989999999999895</v>
      </c>
      <c r="K103">
        <v>2.3389999999999986</v>
      </c>
      <c r="L103">
        <v>21.126000000000001</v>
      </c>
    </row>
    <row r="104" spans="2:12">
      <c r="B104" t="s">
        <v>3442</v>
      </c>
      <c r="D104">
        <v>32673</v>
      </c>
      <c r="E104">
        <v>13</v>
      </c>
      <c r="F104">
        <v>3.6979999999999791</v>
      </c>
      <c r="G104">
        <v>4.8629999999999995</v>
      </c>
      <c r="H104">
        <v>-13</v>
      </c>
      <c r="I104">
        <v>13</v>
      </c>
      <c r="J104">
        <v>3.6979999999999791</v>
      </c>
      <c r="K104">
        <v>7.0379999999999541</v>
      </c>
      <c r="L104">
        <v>13</v>
      </c>
    </row>
    <row r="105" spans="2:12">
      <c r="B105" t="s">
        <v>3442</v>
      </c>
      <c r="D105">
        <v>33140</v>
      </c>
      <c r="E105">
        <v>13</v>
      </c>
      <c r="F105">
        <v>4.9069999999999823</v>
      </c>
      <c r="G105">
        <v>6.646000000000015</v>
      </c>
      <c r="H105">
        <v>-13</v>
      </c>
      <c r="I105">
        <v>13</v>
      </c>
      <c r="J105">
        <v>4.9069999999999823</v>
      </c>
      <c r="K105">
        <v>3.8039999999999736</v>
      </c>
      <c r="L105">
        <v>13</v>
      </c>
    </row>
    <row r="106" spans="2:12">
      <c r="B106" t="s">
        <v>3442</v>
      </c>
      <c r="D106">
        <v>33162</v>
      </c>
      <c r="E106">
        <v>13</v>
      </c>
      <c r="F106">
        <v>4.0459999999999923</v>
      </c>
      <c r="G106">
        <v>4.8610000000000468</v>
      </c>
      <c r="H106">
        <v>-25.692</v>
      </c>
      <c r="I106">
        <v>-13</v>
      </c>
      <c r="J106">
        <v>4.0459999999999923</v>
      </c>
      <c r="K106">
        <v>-1.1599999999999682</v>
      </c>
      <c r="L106">
        <v>16.855</v>
      </c>
    </row>
    <row r="107" spans="2:12">
      <c r="B107" t="s">
        <v>3443</v>
      </c>
      <c r="D107">
        <v>34085</v>
      </c>
      <c r="E107">
        <v>-13</v>
      </c>
      <c r="F107">
        <v>-14.102000000000032</v>
      </c>
      <c r="G107">
        <v>-16.133000000000038</v>
      </c>
      <c r="H107">
        <v>-33.274999999999999</v>
      </c>
      <c r="I107">
        <v>-13</v>
      </c>
      <c r="J107">
        <v>-14.102000000000032</v>
      </c>
      <c r="K107">
        <v>-6.5250000000000341</v>
      </c>
      <c r="L107">
        <v>17.518000000000001</v>
      </c>
    </row>
    <row r="108" spans="2:12">
      <c r="B108" t="s">
        <v>3443</v>
      </c>
      <c r="D108">
        <v>34105</v>
      </c>
      <c r="E108">
        <v>-13</v>
      </c>
      <c r="F108">
        <v>-13.639999999999986</v>
      </c>
      <c r="G108">
        <v>-17.200999999999965</v>
      </c>
      <c r="H108">
        <v>-13</v>
      </c>
      <c r="I108">
        <v>-13</v>
      </c>
      <c r="J108">
        <v>-13.639999999999986</v>
      </c>
      <c r="K108">
        <v>-12.36099999999999</v>
      </c>
      <c r="L108">
        <v>13</v>
      </c>
    </row>
    <row r="109" spans="2:12">
      <c r="B109" t="s">
        <v>3443</v>
      </c>
      <c r="D109">
        <v>35300</v>
      </c>
      <c r="E109">
        <v>13</v>
      </c>
      <c r="F109">
        <v>-2.7069999999999936</v>
      </c>
      <c r="G109">
        <v>1.1009999999999991</v>
      </c>
      <c r="H109">
        <v>-17.292999999999999</v>
      </c>
      <c r="I109">
        <v>-13</v>
      </c>
      <c r="J109">
        <v>-2.7069999999999936</v>
      </c>
      <c r="K109">
        <v>-3.3280000000000314</v>
      </c>
      <c r="L109">
        <v>19.068000000000001</v>
      </c>
    </row>
    <row r="110" spans="2:12">
      <c r="B110" t="s">
        <v>3443</v>
      </c>
      <c r="D110">
        <v>35306</v>
      </c>
      <c r="E110">
        <v>13</v>
      </c>
      <c r="F110">
        <v>2.1049999999999613</v>
      </c>
      <c r="G110">
        <v>6.3580000000000041</v>
      </c>
      <c r="H110">
        <v>-13</v>
      </c>
      <c r="I110">
        <v>13</v>
      </c>
      <c r="J110">
        <v>2.1049999999999613</v>
      </c>
      <c r="K110">
        <v>2.3079999999999927</v>
      </c>
      <c r="L110">
        <v>13</v>
      </c>
    </row>
    <row r="111" spans="2:12">
      <c r="B111" t="s">
        <v>3444</v>
      </c>
      <c r="D111">
        <v>34722</v>
      </c>
      <c r="E111">
        <v>13</v>
      </c>
      <c r="F111">
        <v>-1.8090000000000259</v>
      </c>
      <c r="G111">
        <v>6.1040000000000418</v>
      </c>
      <c r="H111">
        <v>-13</v>
      </c>
      <c r="I111">
        <v>-13</v>
      </c>
      <c r="J111">
        <v>-1.8090000000000259</v>
      </c>
      <c r="K111">
        <v>-3.2259999999999991</v>
      </c>
      <c r="L111">
        <v>13</v>
      </c>
    </row>
    <row r="112" spans="2:12">
      <c r="B112" t="s">
        <v>3444</v>
      </c>
      <c r="D112">
        <v>34740</v>
      </c>
      <c r="E112">
        <v>13</v>
      </c>
      <c r="F112">
        <v>-0.86000000000001364</v>
      </c>
      <c r="G112">
        <v>2.0920000000000414</v>
      </c>
      <c r="H112">
        <v>-13</v>
      </c>
      <c r="I112">
        <v>-13</v>
      </c>
      <c r="J112">
        <v>-0.86000000000001364</v>
      </c>
      <c r="K112">
        <v>-1.1580000000000155</v>
      </c>
      <c r="L112">
        <v>13</v>
      </c>
    </row>
    <row r="113" spans="2:12">
      <c r="B113" t="s">
        <v>3444</v>
      </c>
      <c r="D113">
        <v>34760</v>
      </c>
      <c r="E113">
        <v>13</v>
      </c>
      <c r="F113">
        <v>1.6100000000000136</v>
      </c>
      <c r="G113">
        <v>3.0620000000000118</v>
      </c>
      <c r="H113">
        <v>-13</v>
      </c>
      <c r="I113">
        <v>13</v>
      </c>
      <c r="J113">
        <v>1.6100000000000136</v>
      </c>
      <c r="K113">
        <v>2.7799999999999727</v>
      </c>
      <c r="L113">
        <v>13</v>
      </c>
    </row>
    <row r="114" spans="2:12">
      <c r="B114" t="s">
        <v>3444</v>
      </c>
      <c r="D114">
        <v>34782</v>
      </c>
      <c r="E114">
        <v>13</v>
      </c>
      <c r="F114">
        <v>5.2649999999999864</v>
      </c>
      <c r="G114">
        <v>5.2169999999999845</v>
      </c>
      <c r="H114">
        <v>-13</v>
      </c>
      <c r="I114">
        <v>13</v>
      </c>
      <c r="J114">
        <v>5.2649999999999864</v>
      </c>
      <c r="K114">
        <v>5.9629999999999654</v>
      </c>
      <c r="L114">
        <v>13</v>
      </c>
    </row>
    <row r="115" spans="2:12">
      <c r="B115" t="s">
        <v>3445</v>
      </c>
      <c r="D115">
        <v>35300</v>
      </c>
      <c r="E115">
        <v>13</v>
      </c>
      <c r="F115">
        <v>-2.7069999999999936</v>
      </c>
      <c r="G115">
        <v>1.1009999999999991</v>
      </c>
      <c r="H115">
        <v>-17.292999999999999</v>
      </c>
      <c r="I115">
        <v>-13</v>
      </c>
      <c r="J115">
        <v>-2.7069999999999936</v>
      </c>
      <c r="K115">
        <v>-3.3280000000000314</v>
      </c>
      <c r="L115">
        <v>19.068000000000001</v>
      </c>
    </row>
    <row r="116" spans="2:12">
      <c r="B116" t="s">
        <v>3445</v>
      </c>
      <c r="D116">
        <v>35306</v>
      </c>
      <c r="E116">
        <v>13</v>
      </c>
      <c r="F116">
        <v>2.1049999999999613</v>
      </c>
      <c r="G116">
        <v>6.3580000000000041</v>
      </c>
      <c r="H116">
        <v>-13</v>
      </c>
      <c r="I116">
        <v>13</v>
      </c>
      <c r="J116">
        <v>2.1049999999999613</v>
      </c>
      <c r="K116">
        <v>2.3079999999999927</v>
      </c>
      <c r="L116">
        <v>13</v>
      </c>
    </row>
    <row r="117" spans="2:12">
      <c r="B117" t="s">
        <v>3445</v>
      </c>
      <c r="D117">
        <v>35626</v>
      </c>
      <c r="E117">
        <v>13</v>
      </c>
      <c r="F117">
        <v>6.3690000000000282</v>
      </c>
      <c r="G117">
        <v>15.021000000000015</v>
      </c>
      <c r="H117">
        <v>-13</v>
      </c>
      <c r="I117">
        <v>13</v>
      </c>
      <c r="J117">
        <v>6.3690000000000282</v>
      </c>
      <c r="K117">
        <v>3.7379999999999995</v>
      </c>
      <c r="L117">
        <v>13</v>
      </c>
    </row>
    <row r="118" spans="2:12">
      <c r="B118" t="s">
        <v>3445</v>
      </c>
      <c r="D118">
        <v>35649</v>
      </c>
      <c r="E118">
        <v>13</v>
      </c>
      <c r="F118">
        <v>3.4820000000000277</v>
      </c>
      <c r="G118">
        <v>0</v>
      </c>
      <c r="H118">
        <v>-0.82599999999999996</v>
      </c>
      <c r="I118">
        <v>-13</v>
      </c>
      <c r="J118">
        <v>3.4820000000000277</v>
      </c>
      <c r="K118">
        <v>-3.2160000000000082</v>
      </c>
      <c r="L118">
        <v>18.273</v>
      </c>
    </row>
    <row r="119" spans="2:12">
      <c r="B119" t="s">
        <v>3446</v>
      </c>
      <c r="D119">
        <v>35300</v>
      </c>
      <c r="E119">
        <v>13</v>
      </c>
      <c r="F119">
        <v>-2.7069999999999936</v>
      </c>
      <c r="G119">
        <v>1.1009999999999991</v>
      </c>
      <c r="H119">
        <v>-17.292999999999999</v>
      </c>
      <c r="I119">
        <v>-13</v>
      </c>
      <c r="J119">
        <v>-2.7069999999999936</v>
      </c>
      <c r="K119">
        <v>-3.3280000000000314</v>
      </c>
      <c r="L119">
        <v>19.068000000000001</v>
      </c>
    </row>
    <row r="120" spans="2:12">
      <c r="B120" t="s">
        <v>3446</v>
      </c>
      <c r="D120">
        <v>35306</v>
      </c>
      <c r="E120">
        <v>13</v>
      </c>
      <c r="F120">
        <v>2.1049999999999613</v>
      </c>
      <c r="G120">
        <v>6.3580000000000041</v>
      </c>
      <c r="H120">
        <v>-13</v>
      </c>
      <c r="I120">
        <v>13</v>
      </c>
      <c r="J120">
        <v>2.1049999999999613</v>
      </c>
      <c r="K120">
        <v>2.3079999999999927</v>
      </c>
      <c r="L120">
        <v>13</v>
      </c>
    </row>
    <row r="121" spans="2:12">
      <c r="B121" t="s">
        <v>3446</v>
      </c>
      <c r="D121">
        <v>35689</v>
      </c>
      <c r="E121">
        <v>13</v>
      </c>
      <c r="F121">
        <v>-1.1560000000000059</v>
      </c>
      <c r="G121">
        <v>5.4260000000000446</v>
      </c>
      <c r="H121">
        <v>-83.807000000000002</v>
      </c>
      <c r="I121">
        <v>-13</v>
      </c>
      <c r="J121">
        <v>-1.1560000000000059</v>
      </c>
      <c r="K121">
        <v>-14.471000000000004</v>
      </c>
      <c r="L121">
        <v>37.290999999999997</v>
      </c>
    </row>
    <row r="122" spans="2:12">
      <c r="B122" t="s">
        <v>3446</v>
      </c>
      <c r="D122">
        <v>35708</v>
      </c>
      <c r="E122">
        <v>13</v>
      </c>
      <c r="F122">
        <v>-7.1850000000000023</v>
      </c>
      <c r="G122">
        <v>5.9669999999999845</v>
      </c>
      <c r="H122">
        <v>-13.298</v>
      </c>
      <c r="I122">
        <v>-13</v>
      </c>
      <c r="J122">
        <v>-7.1850000000000023</v>
      </c>
      <c r="K122">
        <v>-18.762</v>
      </c>
      <c r="L122">
        <v>38.24</v>
      </c>
    </row>
    <row r="123" spans="2:12">
      <c r="B123" t="s">
        <v>3447</v>
      </c>
      <c r="D123">
        <v>37971</v>
      </c>
      <c r="E123">
        <v>-13</v>
      </c>
      <c r="F123">
        <v>1.9480000000000359</v>
      </c>
      <c r="G123">
        <v>-1.1370000000000005</v>
      </c>
      <c r="H123">
        <v>-17.594999999999999</v>
      </c>
      <c r="I123">
        <v>13</v>
      </c>
      <c r="J123">
        <v>1.9480000000000359</v>
      </c>
      <c r="K123">
        <v>6.1980000000000359</v>
      </c>
      <c r="L123">
        <v>26.032</v>
      </c>
    </row>
    <row r="124" spans="2:12">
      <c r="B124" t="s">
        <v>3447</v>
      </c>
      <c r="D124">
        <v>37976</v>
      </c>
      <c r="E124">
        <v>-13</v>
      </c>
      <c r="F124">
        <v>1.7519999999999527</v>
      </c>
      <c r="G124">
        <v>-0.83300000000002683</v>
      </c>
      <c r="H124">
        <v>-13</v>
      </c>
      <c r="I124">
        <v>13</v>
      </c>
      <c r="J124">
        <v>1.7519999999999527</v>
      </c>
      <c r="K124">
        <v>5.79200000000003</v>
      </c>
      <c r="L124">
        <v>13</v>
      </c>
    </row>
    <row r="125" spans="2:12">
      <c r="B125" t="s">
        <v>3447</v>
      </c>
      <c r="D125">
        <v>38637</v>
      </c>
      <c r="E125">
        <v>13</v>
      </c>
      <c r="F125">
        <v>-0.69900000000001228</v>
      </c>
      <c r="G125">
        <v>6.7199999999999704</v>
      </c>
      <c r="H125">
        <v>-13</v>
      </c>
      <c r="I125">
        <v>-13</v>
      </c>
      <c r="J125">
        <v>-0.69900000000001228</v>
      </c>
      <c r="K125">
        <v>-5.3350000000000364</v>
      </c>
      <c r="L125">
        <v>13</v>
      </c>
    </row>
    <row r="126" spans="2:12">
      <c r="B126" t="s">
        <v>3447</v>
      </c>
      <c r="D126">
        <v>38642</v>
      </c>
      <c r="E126">
        <v>13</v>
      </c>
      <c r="F126">
        <v>-3.0310000000000059</v>
      </c>
      <c r="G126">
        <v>1.5649999999999977</v>
      </c>
      <c r="H126">
        <v>-16.408999999999999</v>
      </c>
      <c r="I126">
        <v>-13</v>
      </c>
      <c r="J126">
        <v>-3.0310000000000059</v>
      </c>
      <c r="K126">
        <v>-10.290999999999997</v>
      </c>
      <c r="L126">
        <v>23.187000000000001</v>
      </c>
    </row>
    <row r="127" spans="2:12">
      <c r="B127" t="s">
        <v>3448</v>
      </c>
      <c r="D127">
        <v>41818</v>
      </c>
      <c r="E127">
        <v>-13</v>
      </c>
      <c r="F127">
        <v>-3.90300000000002</v>
      </c>
      <c r="G127">
        <v>-0.12999999999999545</v>
      </c>
      <c r="H127">
        <v>-16.420000000000002</v>
      </c>
      <c r="I127">
        <v>-13</v>
      </c>
      <c r="J127">
        <v>-3.90300000000002</v>
      </c>
      <c r="K127">
        <v>-8.2509999999999764</v>
      </c>
      <c r="L127">
        <v>29.681000000000001</v>
      </c>
    </row>
    <row r="128" spans="2:12">
      <c r="B128" t="s">
        <v>3448</v>
      </c>
      <c r="D128">
        <v>41823</v>
      </c>
      <c r="E128">
        <v>13</v>
      </c>
      <c r="F128">
        <v>-0.72000000000002728</v>
      </c>
      <c r="G128">
        <v>1.33299999999997</v>
      </c>
      <c r="H128">
        <v>-13</v>
      </c>
      <c r="I128">
        <v>-13</v>
      </c>
      <c r="J128">
        <v>-0.72000000000002728</v>
      </c>
      <c r="K128">
        <v>-4.66700000000003</v>
      </c>
      <c r="L128">
        <v>23.26</v>
      </c>
    </row>
    <row r="129" spans="2:12">
      <c r="B129" t="s">
        <v>3448</v>
      </c>
      <c r="D129">
        <v>42129</v>
      </c>
      <c r="E129">
        <v>-13</v>
      </c>
      <c r="F129">
        <v>-2.8520000000000323</v>
      </c>
      <c r="G129">
        <v>-5.2030000000000314</v>
      </c>
      <c r="H129">
        <v>-13</v>
      </c>
      <c r="I129">
        <v>13</v>
      </c>
      <c r="J129">
        <v>-2.8520000000000323</v>
      </c>
      <c r="K129">
        <v>9.9999999999965894E-2</v>
      </c>
      <c r="L129">
        <v>13</v>
      </c>
    </row>
    <row r="130" spans="2:12">
      <c r="B130" t="s">
        <v>3448</v>
      </c>
      <c r="D130">
        <v>42134</v>
      </c>
      <c r="E130">
        <v>-13</v>
      </c>
      <c r="F130">
        <v>-5.396000000000015</v>
      </c>
      <c r="G130">
        <v>-5.6440000000000055</v>
      </c>
      <c r="H130">
        <v>-18.308</v>
      </c>
      <c r="I130">
        <v>-13</v>
      </c>
      <c r="J130">
        <v>-5.396000000000015</v>
      </c>
      <c r="K130">
        <v>-2.4440000000000168</v>
      </c>
      <c r="L130">
        <v>16.786999999999999</v>
      </c>
    </row>
    <row r="131" spans="2:12">
      <c r="B131" t="s">
        <v>3449</v>
      </c>
      <c r="D131">
        <v>41848</v>
      </c>
      <c r="E131">
        <v>13</v>
      </c>
      <c r="F131">
        <v>5.7730000000000246</v>
      </c>
      <c r="G131">
        <v>13.125999999999976</v>
      </c>
      <c r="H131">
        <v>-22.152999999999999</v>
      </c>
      <c r="I131">
        <v>13</v>
      </c>
      <c r="J131">
        <v>5.7730000000000246</v>
      </c>
      <c r="K131">
        <v>2.1659999999999968</v>
      </c>
      <c r="L131">
        <v>14.933</v>
      </c>
    </row>
    <row r="132" spans="2:12">
      <c r="B132" t="s">
        <v>3449</v>
      </c>
      <c r="D132">
        <v>41868</v>
      </c>
      <c r="E132">
        <v>13</v>
      </c>
      <c r="F132">
        <v>11.435000000000002</v>
      </c>
      <c r="G132">
        <v>13.765999999999963</v>
      </c>
      <c r="H132">
        <v>-13</v>
      </c>
      <c r="I132">
        <v>13</v>
      </c>
      <c r="J132">
        <v>11.435000000000002</v>
      </c>
      <c r="K132">
        <v>6.4679999999999609</v>
      </c>
      <c r="L132">
        <v>13</v>
      </c>
    </row>
    <row r="133" spans="2:12">
      <c r="B133" t="s">
        <v>3449</v>
      </c>
      <c r="D133">
        <v>42129</v>
      </c>
      <c r="E133">
        <v>-13</v>
      </c>
      <c r="F133">
        <v>-2.8520000000000323</v>
      </c>
      <c r="G133">
        <v>-5.2030000000000314</v>
      </c>
      <c r="H133">
        <v>-13</v>
      </c>
      <c r="I133">
        <v>13</v>
      </c>
      <c r="J133">
        <v>-2.8520000000000323</v>
      </c>
      <c r="K133">
        <v>9.9999999999965894E-2</v>
      </c>
      <c r="L133">
        <v>13</v>
      </c>
    </row>
    <row r="134" spans="2:12">
      <c r="B134" t="s">
        <v>3449</v>
      </c>
      <c r="D134">
        <v>42134</v>
      </c>
      <c r="E134">
        <v>-13</v>
      </c>
      <c r="F134">
        <v>-5.396000000000015</v>
      </c>
      <c r="G134">
        <v>-5.6440000000000055</v>
      </c>
      <c r="H134">
        <v>-18.308</v>
      </c>
      <c r="I134">
        <v>-13</v>
      </c>
      <c r="J134">
        <v>-5.396000000000015</v>
      </c>
      <c r="K134">
        <v>-2.4440000000000168</v>
      </c>
      <c r="L134">
        <v>16.786999999999999</v>
      </c>
    </row>
    <row r="135" spans="2:12">
      <c r="B135" t="s">
        <v>3450</v>
      </c>
      <c r="D135">
        <v>43486</v>
      </c>
      <c r="E135">
        <v>13</v>
      </c>
      <c r="F135">
        <v>7.4300000000000068</v>
      </c>
      <c r="G135">
        <v>9.7819999999999823</v>
      </c>
      <c r="H135">
        <v>-13</v>
      </c>
      <c r="I135">
        <v>13</v>
      </c>
      <c r="J135">
        <v>7.4300000000000068</v>
      </c>
      <c r="K135">
        <v>10.382000000000005</v>
      </c>
      <c r="L135">
        <v>13</v>
      </c>
    </row>
    <row r="136" spans="2:12">
      <c r="B136" t="s">
        <v>3450</v>
      </c>
      <c r="D136">
        <v>43506</v>
      </c>
      <c r="E136">
        <v>13</v>
      </c>
      <c r="F136">
        <v>13.963000000000022</v>
      </c>
      <c r="G136">
        <v>14.02800000000002</v>
      </c>
      <c r="H136">
        <v>-13</v>
      </c>
      <c r="I136">
        <v>13</v>
      </c>
      <c r="J136">
        <v>13.963000000000022</v>
      </c>
      <c r="K136">
        <v>13.716000000000008</v>
      </c>
      <c r="L136">
        <v>13</v>
      </c>
    </row>
    <row r="137" spans="2:12">
      <c r="B137" t="s">
        <v>3450</v>
      </c>
      <c r="D137">
        <v>43568</v>
      </c>
      <c r="E137">
        <v>13</v>
      </c>
      <c r="F137">
        <v>14.185999999999979</v>
      </c>
      <c r="G137">
        <v>13.937999999999988</v>
      </c>
      <c r="H137">
        <v>-13</v>
      </c>
      <c r="I137">
        <v>13</v>
      </c>
      <c r="J137">
        <v>14.185999999999979</v>
      </c>
      <c r="K137">
        <v>13.937999999999988</v>
      </c>
      <c r="L137">
        <v>13</v>
      </c>
    </row>
    <row r="138" spans="2:12">
      <c r="B138" t="s">
        <v>3450</v>
      </c>
      <c r="D138">
        <v>43588</v>
      </c>
      <c r="E138">
        <v>13</v>
      </c>
      <c r="F138">
        <v>14.495000000000005</v>
      </c>
      <c r="G138">
        <v>14.247000000000014</v>
      </c>
      <c r="H138">
        <v>-13</v>
      </c>
      <c r="I138">
        <v>13</v>
      </c>
      <c r="J138">
        <v>14.495000000000005</v>
      </c>
      <c r="K138">
        <v>14.247000000000014</v>
      </c>
      <c r="L138">
        <v>13</v>
      </c>
    </row>
    <row r="139" spans="2:12">
      <c r="B139" t="s">
        <v>3451</v>
      </c>
      <c r="D139">
        <v>43000</v>
      </c>
      <c r="E139">
        <v>-13</v>
      </c>
      <c r="F139">
        <v>-12</v>
      </c>
      <c r="G139">
        <v>-11.447999999999979</v>
      </c>
      <c r="H139">
        <v>-26.047999999999998</v>
      </c>
      <c r="I139">
        <v>-13</v>
      </c>
      <c r="J139">
        <v>-12</v>
      </c>
      <c r="K139">
        <v>-13.276999999999987</v>
      </c>
      <c r="L139">
        <v>29.757000000000001</v>
      </c>
    </row>
    <row r="140" spans="2:12">
      <c r="B140" t="s">
        <v>3451</v>
      </c>
      <c r="D140">
        <v>43020</v>
      </c>
      <c r="E140">
        <v>-13</v>
      </c>
      <c r="F140">
        <v>-13.061000000000035</v>
      </c>
      <c r="G140">
        <v>-12.515000000000043</v>
      </c>
      <c r="H140">
        <v>-13</v>
      </c>
      <c r="I140">
        <v>-13</v>
      </c>
      <c r="J140">
        <v>-13.061000000000035</v>
      </c>
      <c r="K140">
        <v>-16.77600000000001</v>
      </c>
      <c r="L140">
        <v>13</v>
      </c>
    </row>
    <row r="141" spans="2:12">
      <c r="B141" t="s">
        <v>3451</v>
      </c>
      <c r="D141">
        <v>44081</v>
      </c>
      <c r="E141">
        <v>-13</v>
      </c>
      <c r="F141">
        <v>-14.915999999999997</v>
      </c>
      <c r="G141">
        <v>-16.37700000000001</v>
      </c>
      <c r="H141">
        <v>-13</v>
      </c>
      <c r="I141">
        <v>-13</v>
      </c>
      <c r="J141">
        <v>-14.915999999999997</v>
      </c>
      <c r="K141">
        <v>-13.643000000000029</v>
      </c>
      <c r="L141">
        <v>13</v>
      </c>
    </row>
    <row r="142" spans="2:12">
      <c r="B142" t="s">
        <v>3451</v>
      </c>
      <c r="D142">
        <v>44102</v>
      </c>
      <c r="E142">
        <v>-13</v>
      </c>
      <c r="F142">
        <v>-14.040999999999997</v>
      </c>
      <c r="G142">
        <v>-15.204000000000008</v>
      </c>
      <c r="H142">
        <v>-30.742000000000001</v>
      </c>
      <c r="I142">
        <v>-13</v>
      </c>
      <c r="J142">
        <v>-14.040999999999997</v>
      </c>
      <c r="K142">
        <v>-12.453000000000031</v>
      </c>
      <c r="L142">
        <v>23.67</v>
      </c>
    </row>
    <row r="143" spans="2:12">
      <c r="B143" t="s">
        <v>3452</v>
      </c>
      <c r="D143">
        <v>47460</v>
      </c>
      <c r="E143">
        <v>13</v>
      </c>
      <c r="F143">
        <v>-3.8830000000000382</v>
      </c>
      <c r="G143">
        <v>1.0320000000000391</v>
      </c>
      <c r="H143">
        <v>-15.138</v>
      </c>
      <c r="I143">
        <v>-13</v>
      </c>
      <c r="J143">
        <v>-3.8830000000000382</v>
      </c>
      <c r="K143">
        <v>-1.7369999999999663</v>
      </c>
      <c r="L143">
        <v>16.541</v>
      </c>
    </row>
    <row r="144" spans="2:12">
      <c r="B144" t="s">
        <v>3452</v>
      </c>
      <c r="D144">
        <v>47470</v>
      </c>
      <c r="E144">
        <v>13</v>
      </c>
      <c r="F144">
        <v>1.0719999999999459</v>
      </c>
      <c r="G144">
        <v>2.3869999999999436</v>
      </c>
      <c r="H144">
        <v>-13</v>
      </c>
      <c r="I144">
        <v>13</v>
      </c>
      <c r="J144">
        <v>1.0719999999999459</v>
      </c>
      <c r="K144">
        <v>1.7119999999999891</v>
      </c>
      <c r="L144">
        <v>13</v>
      </c>
    </row>
    <row r="145" spans="2:12">
      <c r="B145" t="s">
        <v>3452</v>
      </c>
      <c r="D145">
        <v>47877</v>
      </c>
      <c r="E145">
        <v>-13</v>
      </c>
      <c r="F145">
        <v>-0.57800000000003138</v>
      </c>
      <c r="G145">
        <v>-2.1260000000000332</v>
      </c>
      <c r="H145">
        <v>-13</v>
      </c>
      <c r="I145">
        <v>13</v>
      </c>
      <c r="J145">
        <v>-0.57800000000003138</v>
      </c>
      <c r="K145">
        <v>3.7740000000000009</v>
      </c>
      <c r="L145">
        <v>13</v>
      </c>
    </row>
    <row r="146" spans="2:12">
      <c r="B146" t="s">
        <v>3452</v>
      </c>
      <c r="D146">
        <v>47900</v>
      </c>
      <c r="E146">
        <v>13</v>
      </c>
      <c r="F146">
        <v>1.7889999999999873</v>
      </c>
      <c r="G146">
        <v>1.5409999999999968</v>
      </c>
      <c r="H146">
        <v>-14.829000000000001</v>
      </c>
      <c r="I146">
        <v>13</v>
      </c>
      <c r="J146">
        <v>1.7889999999999873</v>
      </c>
      <c r="K146">
        <v>4.6859999999999786</v>
      </c>
      <c r="L146">
        <v>20.367000000000001</v>
      </c>
    </row>
    <row r="147" spans="2:12">
      <c r="B147" t="s">
        <v>3453</v>
      </c>
      <c r="D147">
        <v>50792</v>
      </c>
      <c r="E147">
        <v>-13</v>
      </c>
      <c r="F147">
        <v>-9.6549999999999727</v>
      </c>
      <c r="G147">
        <v>-9.1069999999999709</v>
      </c>
      <c r="H147">
        <v>-21.763999999999999</v>
      </c>
      <c r="I147">
        <v>-13</v>
      </c>
      <c r="J147">
        <v>-9.6549999999999727</v>
      </c>
      <c r="K147">
        <v>-12.262999999999977</v>
      </c>
      <c r="L147">
        <v>29.523</v>
      </c>
    </row>
    <row r="148" spans="2:12">
      <c r="B148" t="s">
        <v>3453</v>
      </c>
      <c r="D148">
        <v>50802</v>
      </c>
      <c r="E148">
        <v>13</v>
      </c>
      <c r="F148">
        <v>-8.8100000000000023</v>
      </c>
      <c r="G148">
        <v>1.0749999999999886</v>
      </c>
      <c r="H148">
        <v>-13</v>
      </c>
      <c r="I148">
        <v>-13</v>
      </c>
      <c r="J148">
        <v>-8.8100000000000023</v>
      </c>
      <c r="K148">
        <v>-9.5170000000000528</v>
      </c>
      <c r="L148">
        <v>13</v>
      </c>
    </row>
    <row r="149" spans="2:12">
      <c r="B149" t="s">
        <v>3453</v>
      </c>
      <c r="D149">
        <v>52000</v>
      </c>
      <c r="E149">
        <v>13</v>
      </c>
      <c r="F149">
        <v>10.153999999999996</v>
      </c>
      <c r="G149">
        <v>6.7370000000000232</v>
      </c>
      <c r="H149">
        <v>-19.187999999999999</v>
      </c>
      <c r="I149">
        <v>13</v>
      </c>
      <c r="J149">
        <v>10.153999999999996</v>
      </c>
      <c r="K149">
        <v>14.223000000000013</v>
      </c>
      <c r="L149">
        <v>40.036999999999999</v>
      </c>
    </row>
    <row r="150" spans="2:12">
      <c r="B150" t="s">
        <v>3453</v>
      </c>
      <c r="D150">
        <v>52020</v>
      </c>
      <c r="E150">
        <v>13</v>
      </c>
      <c r="F150">
        <v>12.288000000000011</v>
      </c>
      <c r="G150">
        <v>10.639999999999986</v>
      </c>
      <c r="H150">
        <v>-22.143999999999998</v>
      </c>
      <c r="I150">
        <v>13</v>
      </c>
      <c r="J150">
        <v>12.288000000000011</v>
      </c>
      <c r="K150">
        <v>14.863999999999976</v>
      </c>
      <c r="L150">
        <v>44.420999999999999</v>
      </c>
    </row>
    <row r="151" spans="2:12">
      <c r="B151" t="s">
        <v>3454</v>
      </c>
      <c r="D151">
        <v>51456</v>
      </c>
      <c r="E151">
        <v>13</v>
      </c>
      <c r="F151">
        <v>16.016999999999996</v>
      </c>
      <c r="G151">
        <v>15.769000000000005</v>
      </c>
      <c r="H151">
        <v>-13</v>
      </c>
      <c r="I151">
        <v>13</v>
      </c>
      <c r="J151">
        <v>16.016999999999996</v>
      </c>
      <c r="K151">
        <v>15.156000000000006</v>
      </c>
      <c r="L151">
        <v>13</v>
      </c>
    </row>
    <row r="152" spans="2:12">
      <c r="B152" t="s">
        <v>3454</v>
      </c>
      <c r="D152">
        <v>51470</v>
      </c>
      <c r="E152">
        <v>13</v>
      </c>
      <c r="F152">
        <v>16.300999999999988</v>
      </c>
      <c r="G152">
        <v>14.65300000000002</v>
      </c>
      <c r="H152">
        <v>-13</v>
      </c>
      <c r="I152">
        <v>13</v>
      </c>
      <c r="J152">
        <v>16.300999999999988</v>
      </c>
      <c r="K152">
        <v>16.295999999999992</v>
      </c>
      <c r="L152">
        <v>13</v>
      </c>
    </row>
    <row r="153" spans="2:12">
      <c r="B153" t="s">
        <v>3454</v>
      </c>
      <c r="D153">
        <v>51569</v>
      </c>
      <c r="E153">
        <v>13</v>
      </c>
      <c r="F153">
        <v>9.4990000000000236</v>
      </c>
      <c r="G153">
        <v>4.13900000000001</v>
      </c>
      <c r="H153">
        <v>-13</v>
      </c>
      <c r="I153">
        <v>13</v>
      </c>
      <c r="J153">
        <v>9.4990000000000236</v>
      </c>
      <c r="K153">
        <v>14.785000000000025</v>
      </c>
      <c r="L153">
        <v>13</v>
      </c>
    </row>
    <row r="154" spans="2:12">
      <c r="B154" t="s">
        <v>3454</v>
      </c>
      <c r="D154">
        <v>51593</v>
      </c>
      <c r="E154">
        <v>-13</v>
      </c>
      <c r="F154">
        <v>-3.2509999999999764</v>
      </c>
      <c r="G154">
        <v>-4.2110000000000127</v>
      </c>
      <c r="H154">
        <v>-13</v>
      </c>
      <c r="I154">
        <v>13</v>
      </c>
      <c r="J154">
        <v>-3.2509999999999764</v>
      </c>
      <c r="K154">
        <v>4.0240000000000009</v>
      </c>
      <c r="L154">
        <v>13</v>
      </c>
    </row>
    <row r="155" spans="2:12">
      <c r="B155" t="s">
        <v>3455</v>
      </c>
      <c r="D155">
        <v>51456</v>
      </c>
      <c r="E155">
        <v>13</v>
      </c>
      <c r="F155">
        <v>16.016999999999996</v>
      </c>
      <c r="G155">
        <v>15.769000000000005</v>
      </c>
      <c r="H155">
        <v>-13</v>
      </c>
      <c r="I155">
        <v>13</v>
      </c>
      <c r="J155">
        <v>16.016999999999996</v>
      </c>
      <c r="K155">
        <v>15.156000000000006</v>
      </c>
      <c r="L155">
        <v>13</v>
      </c>
    </row>
    <row r="156" spans="2:12">
      <c r="B156" t="s">
        <v>3455</v>
      </c>
      <c r="D156">
        <v>51470</v>
      </c>
      <c r="E156">
        <v>13</v>
      </c>
      <c r="F156">
        <v>16.300999999999988</v>
      </c>
      <c r="G156">
        <v>14.65300000000002</v>
      </c>
      <c r="H156">
        <v>-13</v>
      </c>
      <c r="I156">
        <v>13</v>
      </c>
      <c r="J156">
        <v>16.300999999999988</v>
      </c>
      <c r="K156">
        <v>16.295999999999992</v>
      </c>
      <c r="L156">
        <v>13</v>
      </c>
    </row>
    <row r="157" spans="2:12">
      <c r="B157" t="s">
        <v>3455</v>
      </c>
      <c r="D157">
        <v>51593</v>
      </c>
      <c r="E157">
        <v>-13</v>
      </c>
      <c r="F157">
        <v>-3.2509999999999764</v>
      </c>
      <c r="G157">
        <v>-4.2110000000000127</v>
      </c>
      <c r="H157">
        <v>-13</v>
      </c>
      <c r="I157">
        <v>13</v>
      </c>
      <c r="J157">
        <v>-3.2509999999999764</v>
      </c>
      <c r="K157">
        <v>4.0240000000000009</v>
      </c>
      <c r="L157">
        <v>13</v>
      </c>
    </row>
    <row r="158" spans="2:12">
      <c r="B158" t="s">
        <v>3455</v>
      </c>
      <c r="D158">
        <v>51616</v>
      </c>
      <c r="E158">
        <v>-13</v>
      </c>
      <c r="F158">
        <v>-4.4279999999999973</v>
      </c>
      <c r="G158">
        <v>-5.6710000000000491</v>
      </c>
      <c r="H158">
        <v>-13</v>
      </c>
      <c r="I158">
        <v>-13</v>
      </c>
      <c r="J158">
        <v>-4.4279999999999973</v>
      </c>
      <c r="K158">
        <v>-3.6800000000000068</v>
      </c>
      <c r="L158">
        <v>13</v>
      </c>
    </row>
    <row r="159" spans="2:12">
      <c r="B159" t="s">
        <v>3456</v>
      </c>
      <c r="D159">
        <v>52060</v>
      </c>
      <c r="E159">
        <v>-13</v>
      </c>
      <c r="F159">
        <v>3.5610000000000355</v>
      </c>
      <c r="G159">
        <v>-2.70799999999997</v>
      </c>
      <c r="H159">
        <v>-18.471</v>
      </c>
      <c r="I159">
        <v>13</v>
      </c>
      <c r="J159">
        <v>3.5610000000000355</v>
      </c>
      <c r="K159">
        <v>3.8910000000000196</v>
      </c>
      <c r="L159">
        <v>19.382000000000001</v>
      </c>
    </row>
    <row r="160" spans="2:12">
      <c r="B160" t="s">
        <v>3456</v>
      </c>
      <c r="D160">
        <v>52073</v>
      </c>
      <c r="E160">
        <v>-13</v>
      </c>
      <c r="F160">
        <v>0.91800000000000637</v>
      </c>
      <c r="G160">
        <v>-1.1800000000000068</v>
      </c>
      <c r="H160">
        <v>-13</v>
      </c>
      <c r="I160">
        <v>13</v>
      </c>
      <c r="J160">
        <v>0.91800000000000637</v>
      </c>
      <c r="K160">
        <v>1.1049999999999613</v>
      </c>
      <c r="L160">
        <v>13</v>
      </c>
    </row>
    <row r="161" spans="2:12">
      <c r="B161" t="s">
        <v>3456</v>
      </c>
      <c r="D161">
        <v>52460.5</v>
      </c>
      <c r="E161">
        <v>13</v>
      </c>
      <c r="F161">
        <v>-2.9099999999999682</v>
      </c>
      <c r="G161">
        <v>0.54699999999996862</v>
      </c>
      <c r="H161">
        <v>-13</v>
      </c>
      <c r="I161">
        <v>-13</v>
      </c>
      <c r="J161">
        <v>-2.9099999999999682</v>
      </c>
      <c r="K161">
        <v>-7.0500000000000114</v>
      </c>
      <c r="L161">
        <v>13</v>
      </c>
    </row>
    <row r="162" spans="2:12">
      <c r="B162" t="s">
        <v>3456</v>
      </c>
      <c r="D162">
        <v>52465</v>
      </c>
      <c r="E162">
        <v>-13</v>
      </c>
      <c r="F162">
        <v>-3.8629999999999995</v>
      </c>
      <c r="G162">
        <v>-1.61099999999999</v>
      </c>
      <c r="H162">
        <v>-15.853999999999999</v>
      </c>
      <c r="I162">
        <v>-13</v>
      </c>
      <c r="J162">
        <v>-3.8629999999999995</v>
      </c>
      <c r="K162">
        <v>-8.1610000000000014</v>
      </c>
      <c r="L162">
        <v>21.484000000000002</v>
      </c>
    </row>
    <row r="163" spans="2:12">
      <c r="B163" t="s">
        <v>3457</v>
      </c>
      <c r="D163">
        <v>54082</v>
      </c>
      <c r="E163">
        <v>13</v>
      </c>
      <c r="F163">
        <v>-1.4329999999999927</v>
      </c>
      <c r="G163">
        <v>6.1190000000000282</v>
      </c>
      <c r="H163">
        <v>-13.305999999999999</v>
      </c>
      <c r="I163">
        <v>-13</v>
      </c>
      <c r="J163">
        <v>-1.4329999999999927</v>
      </c>
      <c r="K163">
        <v>-1.1139999999999759</v>
      </c>
      <c r="L163">
        <v>16.199000000000002</v>
      </c>
    </row>
    <row r="164" spans="2:12">
      <c r="B164" t="s">
        <v>3457</v>
      </c>
      <c r="D164">
        <v>54104</v>
      </c>
      <c r="E164">
        <v>13</v>
      </c>
      <c r="F164">
        <v>9.1000000000008185E-2</v>
      </c>
      <c r="G164">
        <v>1.8430000000000177</v>
      </c>
      <c r="H164">
        <v>-13</v>
      </c>
      <c r="I164">
        <v>13</v>
      </c>
      <c r="J164">
        <v>9.1000000000008185E-2</v>
      </c>
      <c r="K164">
        <v>2.6899999999999977</v>
      </c>
      <c r="L164">
        <v>13</v>
      </c>
    </row>
    <row r="165" spans="2:12">
      <c r="B165" t="s">
        <v>3457</v>
      </c>
      <c r="D165">
        <v>54478</v>
      </c>
      <c r="E165">
        <v>13</v>
      </c>
      <c r="F165">
        <v>7.1639999999999873</v>
      </c>
      <c r="G165">
        <v>8.2160000000000082</v>
      </c>
      <c r="H165">
        <v>-13</v>
      </c>
      <c r="I165">
        <v>13</v>
      </c>
      <c r="J165">
        <v>7.1639999999999873</v>
      </c>
      <c r="K165">
        <v>6.0040000000000191</v>
      </c>
      <c r="L165">
        <v>13</v>
      </c>
    </row>
    <row r="166" spans="2:12">
      <c r="B166" t="s">
        <v>3457</v>
      </c>
      <c r="D166">
        <v>54483</v>
      </c>
      <c r="E166">
        <v>13</v>
      </c>
      <c r="F166">
        <v>7.1329999999999814</v>
      </c>
      <c r="G166">
        <v>8.1850000000000023</v>
      </c>
      <c r="H166">
        <v>-38.899000000000001</v>
      </c>
      <c r="I166">
        <v>13</v>
      </c>
      <c r="J166">
        <v>7.1329999999999814</v>
      </c>
      <c r="K166">
        <v>6.6709999999999923</v>
      </c>
      <c r="L166">
        <v>22.722000000000001</v>
      </c>
    </row>
    <row r="167" spans="2:12">
      <c r="B167" t="s">
        <v>3458</v>
      </c>
      <c r="D167">
        <v>55105</v>
      </c>
      <c r="E167">
        <v>-13</v>
      </c>
      <c r="F167">
        <v>-27.071000000000026</v>
      </c>
      <c r="G167">
        <v>-16.86099999999999</v>
      </c>
      <c r="H167">
        <v>-13</v>
      </c>
      <c r="I167">
        <v>-13</v>
      </c>
      <c r="J167">
        <v>-27.071000000000026</v>
      </c>
      <c r="K167">
        <v>-27.238</v>
      </c>
      <c r="L167">
        <v>13</v>
      </c>
    </row>
    <row r="168" spans="2:12">
      <c r="B168" t="s">
        <v>3458</v>
      </c>
      <c r="D168">
        <v>55110</v>
      </c>
      <c r="E168">
        <v>-13</v>
      </c>
      <c r="F168">
        <v>-23.932999999999993</v>
      </c>
      <c r="G168">
        <v>-20.015999999999963</v>
      </c>
      <c r="H168">
        <v>-13</v>
      </c>
      <c r="I168">
        <v>-13</v>
      </c>
      <c r="J168">
        <v>-23.932999999999993</v>
      </c>
      <c r="K168">
        <v>-24.260999999999967</v>
      </c>
      <c r="L168">
        <v>13</v>
      </c>
    </row>
    <row r="169" spans="2:12">
      <c r="B169" t="s">
        <v>3458</v>
      </c>
      <c r="D169">
        <v>55280</v>
      </c>
      <c r="E169">
        <v>-13</v>
      </c>
      <c r="F169">
        <v>-5.2799999999999727</v>
      </c>
      <c r="G169">
        <v>-3.8489999999999895</v>
      </c>
      <c r="H169">
        <v>-13</v>
      </c>
      <c r="I169">
        <v>-13</v>
      </c>
      <c r="J169">
        <v>-5.2799999999999727</v>
      </c>
      <c r="K169">
        <v>-5.5279999999999632</v>
      </c>
      <c r="L169">
        <v>13</v>
      </c>
    </row>
    <row r="170" spans="2:12">
      <c r="B170" t="s">
        <v>3458</v>
      </c>
      <c r="D170">
        <v>55285</v>
      </c>
      <c r="E170">
        <v>-13</v>
      </c>
      <c r="F170">
        <v>-4.9769999999999754</v>
      </c>
      <c r="G170">
        <v>-1.978999999999985</v>
      </c>
      <c r="H170">
        <v>-13</v>
      </c>
      <c r="I170">
        <v>-13</v>
      </c>
      <c r="J170">
        <v>-4.9769999999999754</v>
      </c>
      <c r="K170">
        <v>-5.5499999999999545</v>
      </c>
      <c r="L170">
        <v>13</v>
      </c>
    </row>
    <row r="171" spans="2:12">
      <c r="B171" t="s">
        <v>3459</v>
      </c>
      <c r="D171">
        <v>54493</v>
      </c>
      <c r="E171">
        <v>13</v>
      </c>
      <c r="F171">
        <v>6.2170000000000414</v>
      </c>
      <c r="G171">
        <v>6.8990000000000009</v>
      </c>
      <c r="H171">
        <v>-38.872</v>
      </c>
      <c r="I171">
        <v>13</v>
      </c>
      <c r="J171">
        <v>6.2170000000000414</v>
      </c>
      <c r="K171">
        <v>4.7599999999999909</v>
      </c>
      <c r="L171">
        <v>20.010000000000002</v>
      </c>
    </row>
    <row r="172" spans="2:12">
      <c r="B172" t="s">
        <v>3459</v>
      </c>
      <c r="D172">
        <v>54498</v>
      </c>
      <c r="E172">
        <v>13</v>
      </c>
      <c r="F172">
        <v>5.4470000000000027</v>
      </c>
      <c r="G172">
        <v>6.5</v>
      </c>
      <c r="H172">
        <v>-13</v>
      </c>
      <c r="I172">
        <v>13</v>
      </c>
      <c r="J172">
        <v>5.4470000000000027</v>
      </c>
      <c r="K172">
        <v>3.7989999999999782</v>
      </c>
      <c r="L172">
        <v>13</v>
      </c>
    </row>
    <row r="173" spans="2:12">
      <c r="B173" t="s">
        <v>3459</v>
      </c>
      <c r="D173">
        <v>56040</v>
      </c>
      <c r="E173">
        <v>13</v>
      </c>
      <c r="F173">
        <v>-5.2139999999999986</v>
      </c>
      <c r="G173">
        <v>10.338000000000022</v>
      </c>
      <c r="H173">
        <v>-33.42</v>
      </c>
      <c r="I173">
        <v>-13</v>
      </c>
      <c r="J173">
        <v>-5.2139999999999986</v>
      </c>
      <c r="K173">
        <v>-4.1009999999999991</v>
      </c>
      <c r="L173">
        <v>21.44</v>
      </c>
    </row>
    <row r="174" spans="2:12">
      <c r="B174" t="s">
        <v>3459</v>
      </c>
      <c r="D174">
        <v>56060</v>
      </c>
      <c r="E174">
        <v>-13</v>
      </c>
      <c r="F174">
        <v>-10.757000000000005</v>
      </c>
      <c r="G174">
        <v>-11.653999999999996</v>
      </c>
      <c r="H174">
        <v>-23.946999999999999</v>
      </c>
      <c r="I174">
        <v>-13</v>
      </c>
      <c r="J174">
        <v>-10.757000000000005</v>
      </c>
      <c r="K174">
        <v>-8.2270000000000323</v>
      </c>
      <c r="L174">
        <v>21.725999999999999</v>
      </c>
    </row>
    <row r="175" spans="2:12">
      <c r="B175" t="s">
        <v>3460</v>
      </c>
      <c r="D175">
        <v>57677</v>
      </c>
      <c r="E175">
        <v>13</v>
      </c>
      <c r="F175">
        <v>4.5979999999999563</v>
      </c>
      <c r="G175">
        <v>8.0500000000000114</v>
      </c>
      <c r="H175">
        <v>-48.286999999999999</v>
      </c>
      <c r="I175">
        <v>13</v>
      </c>
      <c r="J175">
        <v>4.5979999999999563</v>
      </c>
      <c r="K175">
        <v>4.25</v>
      </c>
      <c r="L175">
        <v>34.345999999999997</v>
      </c>
    </row>
    <row r="176" spans="2:12">
      <c r="B176" t="s">
        <v>3460</v>
      </c>
      <c r="D176">
        <v>57682</v>
      </c>
      <c r="E176">
        <v>13</v>
      </c>
      <c r="F176">
        <v>4.9080000000000155</v>
      </c>
      <c r="G176">
        <v>7.9609999999999559</v>
      </c>
      <c r="H176">
        <v>-13</v>
      </c>
      <c r="I176">
        <v>13</v>
      </c>
      <c r="J176">
        <v>4.9080000000000155</v>
      </c>
      <c r="K176">
        <v>4.9399999999999977</v>
      </c>
      <c r="L176">
        <v>13</v>
      </c>
    </row>
    <row r="177" spans="2:12">
      <c r="B177" t="s">
        <v>3460</v>
      </c>
      <c r="D177">
        <v>57868</v>
      </c>
      <c r="E177">
        <v>13</v>
      </c>
      <c r="F177">
        <v>2.86099999999999</v>
      </c>
      <c r="G177">
        <v>5.9710000000000036</v>
      </c>
      <c r="H177">
        <v>-13</v>
      </c>
      <c r="I177">
        <v>13</v>
      </c>
      <c r="J177">
        <v>2.86099999999999</v>
      </c>
      <c r="K177">
        <v>1.5949999999999704</v>
      </c>
      <c r="L177">
        <v>13</v>
      </c>
    </row>
    <row r="178" spans="2:12">
      <c r="B178" t="s">
        <v>3460</v>
      </c>
      <c r="D178">
        <v>57873</v>
      </c>
      <c r="E178">
        <v>13</v>
      </c>
      <c r="F178">
        <v>0.44200000000000728</v>
      </c>
      <c r="G178">
        <v>3.0949999999999704</v>
      </c>
      <c r="H178">
        <v>-25.048999999999999</v>
      </c>
      <c r="I178">
        <v>13</v>
      </c>
      <c r="J178">
        <v>0.44200000000000728</v>
      </c>
      <c r="K178">
        <v>0.19499999999999318</v>
      </c>
      <c r="L178">
        <v>13.305999999999999</v>
      </c>
    </row>
    <row r="179" spans="2:12">
      <c r="B179" t="s">
        <v>3461</v>
      </c>
      <c r="D179">
        <v>58806.04296875</v>
      </c>
      <c r="E179">
        <v>13</v>
      </c>
      <c r="F179">
        <v>5.2839999999999918</v>
      </c>
      <c r="G179">
        <v>6.9239999999999782</v>
      </c>
      <c r="H179">
        <v>-13.351000000000001</v>
      </c>
      <c r="I179">
        <v>-13</v>
      </c>
      <c r="J179">
        <v>5.2839999999999918</v>
      </c>
      <c r="K179">
        <v>-2.23599999999999</v>
      </c>
      <c r="L179">
        <v>17.213999999999999</v>
      </c>
    </row>
    <row r="180" spans="2:12">
      <c r="B180" t="s">
        <v>3461</v>
      </c>
      <c r="D180">
        <v>58840.04296875</v>
      </c>
      <c r="E180">
        <v>13</v>
      </c>
      <c r="F180">
        <v>5.8460000000000036</v>
      </c>
      <c r="G180">
        <v>9.4479999999999791</v>
      </c>
      <c r="H180">
        <v>-13</v>
      </c>
      <c r="I180">
        <v>13</v>
      </c>
      <c r="J180">
        <v>5.8460000000000036</v>
      </c>
      <c r="K180">
        <v>6.1610000000000014</v>
      </c>
      <c r="L180">
        <v>13</v>
      </c>
    </row>
    <row r="181" spans="2:12">
      <c r="B181" t="s">
        <v>3461</v>
      </c>
      <c r="D181">
        <v>59163.04296875</v>
      </c>
      <c r="E181">
        <v>-13</v>
      </c>
      <c r="F181">
        <v>0.62800000000004275</v>
      </c>
      <c r="G181">
        <v>-5.2930000000000064</v>
      </c>
      <c r="H181">
        <v>-13</v>
      </c>
      <c r="I181">
        <v>13</v>
      </c>
      <c r="J181">
        <v>0.62800000000004275</v>
      </c>
      <c r="K181">
        <v>8.3790000000000191</v>
      </c>
      <c r="L181">
        <v>13</v>
      </c>
    </row>
    <row r="182" spans="2:12">
      <c r="B182" t="s">
        <v>3461</v>
      </c>
      <c r="D182">
        <v>59183.04296875</v>
      </c>
      <c r="E182">
        <v>-13</v>
      </c>
      <c r="F182">
        <v>0.53199999999998226</v>
      </c>
      <c r="G182">
        <v>-3.0550000000000068</v>
      </c>
      <c r="H182">
        <v>-20.364000000000001</v>
      </c>
      <c r="I182">
        <v>13</v>
      </c>
      <c r="J182">
        <v>0.53199999999998226</v>
      </c>
      <c r="K182">
        <v>11.628999999999962</v>
      </c>
      <c r="L182">
        <v>13.581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W1"/>
  <sheetViews>
    <sheetView zoomScale="115" zoomScaleNormal="115" workbookViewId="0">
      <selection activeCell="C1" sqref="C1"/>
    </sheetView>
  </sheetViews>
  <sheetFormatPr defaultRowHeight="13.5"/>
  <cols>
    <col min="1" max="2" width="9" style="894"/>
  </cols>
  <sheetData>
    <row r="1" spans="1:23" ht="39.75" customHeigh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</row>
  </sheetData>
  <sortState ref="A2:W53">
    <sortCondition ref="C2:C53"/>
  </sortState>
  <phoneticPr fontId="1" type="noConversion"/>
  <pageMargins left="0.7" right="0.7" top="0.75" bottom="0.75" header="0.3" footer="0.3"/>
  <pageSetup paperSize="8" orientation="portrait" copies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W1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47" sqref="G47"/>
    </sheetView>
  </sheetViews>
  <sheetFormatPr defaultRowHeight="13.5"/>
  <cols>
    <col min="1" max="1" width="11.75" style="894" bestFit="1" customWidth="1"/>
    <col min="2" max="2" width="10.5" style="894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ht="39.950000000000003" customHeight="1">
      <c r="A1" t="s">
        <v>170</v>
      </c>
      <c r="B1" t="s">
        <v>171</v>
      </c>
      <c r="C1" t="s">
        <v>172</v>
      </c>
      <c r="D1" s="1" t="s">
        <v>173</v>
      </c>
      <c r="E1" s="1" t="s">
        <v>174</v>
      </c>
      <c r="F1" s="1" t="s">
        <v>175</v>
      </c>
      <c r="G1" s="1" t="s">
        <v>176</v>
      </c>
      <c r="H1" s="1" t="s">
        <v>177</v>
      </c>
      <c r="I1" s="1" t="s">
        <v>178</v>
      </c>
      <c r="J1" s="1" t="s">
        <v>179</v>
      </c>
      <c r="K1" s="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</row>
  </sheetData>
  <sortState ref="A2:W445">
    <sortCondition ref="C2:C445"/>
    <sortCondition ref="A2:A445"/>
  </sortState>
  <phoneticPr fontId="1" type="noConversion"/>
  <pageMargins left="0.7" right="0.7" top="0.75" bottom="0.75" header="0.3" footer="0.3"/>
  <pageSetup paperSize="8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363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I1048576"/>
    </sheetView>
  </sheetViews>
  <sheetFormatPr defaultRowHeight="13.5"/>
  <cols>
    <col min="1" max="1" width="11.75" style="274" bestFit="1" customWidth="1"/>
    <col min="2" max="2" width="10.5" style="274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s="885" customFormat="1" ht="39.950000000000003" customHeight="1">
      <c r="A1" s="885" t="s">
        <v>170</v>
      </c>
      <c r="B1" s="885" t="s">
        <v>171</v>
      </c>
      <c r="C1" s="885" t="s">
        <v>172</v>
      </c>
      <c r="D1" s="281" t="s">
        <v>173</v>
      </c>
      <c r="E1" s="281" t="s">
        <v>174</v>
      </c>
      <c r="F1" s="281" t="s">
        <v>175</v>
      </c>
      <c r="G1" s="281" t="s">
        <v>176</v>
      </c>
      <c r="H1" s="281" t="s">
        <v>177</v>
      </c>
      <c r="I1" s="281" t="s">
        <v>178</v>
      </c>
      <c r="J1" s="281" t="s">
        <v>179</v>
      </c>
      <c r="K1" s="281" t="s">
        <v>180</v>
      </c>
      <c r="L1" s="885" t="s">
        <v>181</v>
      </c>
      <c r="M1" s="885" t="s">
        <v>182</v>
      </c>
      <c r="N1" s="885" t="s">
        <v>183</v>
      </c>
      <c r="O1" s="885" t="s">
        <v>184</v>
      </c>
      <c r="P1" s="885" t="s">
        <v>185</v>
      </c>
      <c r="Q1" s="885" t="s">
        <v>186</v>
      </c>
      <c r="R1" s="885" t="s">
        <v>187</v>
      </c>
      <c r="S1" s="885" t="s">
        <v>188</v>
      </c>
      <c r="T1" s="885" t="s">
        <v>189</v>
      </c>
      <c r="U1" s="885" t="s">
        <v>190</v>
      </c>
      <c r="V1" s="885" t="s">
        <v>191</v>
      </c>
      <c r="W1" s="885" t="s">
        <v>192</v>
      </c>
    </row>
    <row r="2" spans="1:23">
      <c r="A2" s="274">
        <v>14230</v>
      </c>
      <c r="B2" s="274">
        <v>28488.7998046875</v>
      </c>
      <c r="C2" t="s">
        <v>3469</v>
      </c>
      <c r="D2" s="1">
        <v>0</v>
      </c>
      <c r="E2" s="1">
        <v>14258.7998046875</v>
      </c>
      <c r="F2" s="1">
        <v>10811.561118122527</v>
      </c>
    </row>
    <row r="3" spans="1:23">
      <c r="A3" s="274">
        <v>28529.650390625</v>
      </c>
      <c r="B3" s="274">
        <v>28600</v>
      </c>
      <c r="C3" t="s">
        <v>3469</v>
      </c>
      <c r="D3" s="1">
        <v>70.349609375</v>
      </c>
      <c r="E3" s="1">
        <v>713.07686719228604</v>
      </c>
      <c r="F3" s="1">
        <v>20</v>
      </c>
      <c r="G3" s="1">
        <v>33.387832784099018</v>
      </c>
      <c r="H3" s="1">
        <v>20</v>
      </c>
      <c r="I3" s="1">
        <v>93.603210584294217</v>
      </c>
    </row>
    <row r="4" spans="1:23">
      <c r="A4" s="274">
        <v>28620</v>
      </c>
      <c r="B4" s="274">
        <v>29012.650390625</v>
      </c>
      <c r="C4" t="s">
        <v>3469</v>
      </c>
      <c r="D4" s="1">
        <v>392.650390625</v>
      </c>
      <c r="E4" s="1">
        <v>4602.588871478265</v>
      </c>
      <c r="F4" s="1">
        <v>175</v>
      </c>
      <c r="G4" s="1">
        <v>283.49689960195428</v>
      </c>
      <c r="H4" s="1">
        <v>175</v>
      </c>
      <c r="I4" s="1">
        <v>1411.0199890086737</v>
      </c>
    </row>
    <row r="5" spans="1:23">
      <c r="A5" s="274">
        <v>29191.5</v>
      </c>
      <c r="B5" s="274">
        <v>29210</v>
      </c>
      <c r="C5" t="s">
        <v>3471</v>
      </c>
      <c r="D5" s="1">
        <v>18.5</v>
      </c>
      <c r="E5" s="1">
        <v>100.95507522938533</v>
      </c>
    </row>
    <row r="6" spans="1:23">
      <c r="A6" s="274">
        <v>29210</v>
      </c>
      <c r="B6" s="274">
        <v>29230.5</v>
      </c>
      <c r="C6" t="s">
        <v>3470</v>
      </c>
      <c r="D6" s="1">
        <v>20.5</v>
      </c>
      <c r="E6" s="1">
        <v>158.08323088952199</v>
      </c>
    </row>
    <row r="7" spans="1:23">
      <c r="A7" s="274">
        <v>29230.5</v>
      </c>
      <c r="B7" s="274">
        <v>29251</v>
      </c>
      <c r="C7" t="s">
        <v>3471</v>
      </c>
      <c r="D7" s="1">
        <v>20.5</v>
      </c>
      <c r="E7" s="1">
        <v>74.049370020762254</v>
      </c>
    </row>
    <row r="8" spans="1:23">
      <c r="A8" s="274">
        <v>29349</v>
      </c>
      <c r="B8" s="274">
        <v>29372</v>
      </c>
      <c r="C8" t="s">
        <v>3471</v>
      </c>
      <c r="D8" s="1">
        <v>23</v>
      </c>
      <c r="E8" s="1">
        <v>123.7413374976441</v>
      </c>
      <c r="F8" s="1">
        <v>6</v>
      </c>
      <c r="G8" s="1">
        <v>9</v>
      </c>
      <c r="H8" s="1">
        <v>6</v>
      </c>
      <c r="I8" s="1">
        <v>82.373972742365709</v>
      </c>
    </row>
    <row r="9" spans="1:23">
      <c r="A9" s="274">
        <v>29372</v>
      </c>
      <c r="B9" s="274">
        <v>29502</v>
      </c>
      <c r="C9" t="s">
        <v>3470</v>
      </c>
      <c r="D9" s="1">
        <v>130</v>
      </c>
      <c r="E9" s="1">
        <v>1749.587563236963</v>
      </c>
      <c r="F9" s="1">
        <v>75</v>
      </c>
      <c r="G9" s="1">
        <v>383.99367079410354</v>
      </c>
      <c r="H9" s="1">
        <v>75</v>
      </c>
      <c r="I9" s="1">
        <v>856.6817212662462</v>
      </c>
    </row>
    <row r="10" spans="1:23">
      <c r="A10" s="274">
        <v>29502</v>
      </c>
      <c r="B10" s="274">
        <v>29620</v>
      </c>
      <c r="C10" t="s">
        <v>3471</v>
      </c>
      <c r="D10" s="1">
        <v>118</v>
      </c>
      <c r="E10" s="1">
        <v>335.05214176664248</v>
      </c>
      <c r="F10" s="1">
        <v>49.783409118652344</v>
      </c>
      <c r="G10" s="1">
        <v>49.783409118652344</v>
      </c>
    </row>
    <row r="11" spans="1:23">
      <c r="A11" s="274">
        <v>29729.75</v>
      </c>
      <c r="B11" s="274">
        <v>29749.25</v>
      </c>
      <c r="C11" t="s">
        <v>3469</v>
      </c>
      <c r="D11" s="1">
        <v>19.5</v>
      </c>
      <c r="E11" s="1">
        <v>58.91615269197559</v>
      </c>
    </row>
    <row r="12" spans="1:23">
      <c r="A12" s="274">
        <v>30092</v>
      </c>
      <c r="B12" s="274">
        <v>30110</v>
      </c>
      <c r="C12" t="s">
        <v>3469</v>
      </c>
      <c r="D12" s="1">
        <v>18</v>
      </c>
      <c r="E12" s="1">
        <v>5.6259603675273429</v>
      </c>
    </row>
    <row r="13" spans="1:23">
      <c r="A13" s="274">
        <v>30170</v>
      </c>
      <c r="B13" s="274">
        <v>30191.5</v>
      </c>
      <c r="C13" t="s">
        <v>3469</v>
      </c>
      <c r="D13" s="1">
        <v>21.5</v>
      </c>
      <c r="E13" s="1">
        <v>8.2855308523082414</v>
      </c>
    </row>
    <row r="14" spans="1:23">
      <c r="A14" s="274">
        <v>30448.75</v>
      </c>
      <c r="B14" s="274">
        <v>30849.5</v>
      </c>
      <c r="C14" t="s">
        <v>3469</v>
      </c>
      <c r="D14" s="1">
        <v>400.75</v>
      </c>
      <c r="E14" s="1">
        <v>5575.8696509122256</v>
      </c>
      <c r="F14" s="1">
        <v>360.75</v>
      </c>
      <c r="G14" s="1">
        <v>1186.1407382697455</v>
      </c>
      <c r="H14" s="1">
        <v>360.75</v>
      </c>
      <c r="I14" s="1">
        <v>3059.5724908310353</v>
      </c>
    </row>
    <row r="15" spans="1:23">
      <c r="A15" s="274">
        <v>30870.150390625</v>
      </c>
      <c r="B15" s="274">
        <v>31211</v>
      </c>
      <c r="C15" t="s">
        <v>3469</v>
      </c>
      <c r="D15" s="1">
        <v>340.849609375</v>
      </c>
      <c r="E15" s="1">
        <v>3916.7103721391054</v>
      </c>
      <c r="F15" s="1">
        <v>283</v>
      </c>
      <c r="G15" s="1">
        <v>406.19080861131511</v>
      </c>
      <c r="H15" s="1">
        <v>263</v>
      </c>
      <c r="I15" s="1">
        <v>2520.0266619858771</v>
      </c>
    </row>
    <row r="16" spans="1:23" s="888" customFormat="1">
      <c r="A16" s="887">
        <v>31546.5</v>
      </c>
      <c r="B16" s="887">
        <v>31670</v>
      </c>
      <c r="C16" s="888" t="s">
        <v>3470</v>
      </c>
      <c r="D16" s="889">
        <v>123.5</v>
      </c>
      <c r="E16" s="889">
        <v>1613.2853066977109</v>
      </c>
      <c r="F16" s="889">
        <v>73.5</v>
      </c>
      <c r="G16" s="889">
        <v>372.55173842811695</v>
      </c>
      <c r="H16" s="889">
        <v>73.5</v>
      </c>
      <c r="I16" s="889">
        <v>1079.369158150686</v>
      </c>
      <c r="J16" s="889"/>
      <c r="K16" s="889"/>
    </row>
    <row r="17" spans="1:13">
      <c r="A17" s="274">
        <v>31670</v>
      </c>
      <c r="B17" s="274">
        <v>31690</v>
      </c>
      <c r="C17" t="s">
        <v>3471</v>
      </c>
      <c r="D17" s="1">
        <v>20</v>
      </c>
      <c r="E17" s="1">
        <v>142.16716265704304</v>
      </c>
    </row>
    <row r="18" spans="1:13" s="888" customFormat="1">
      <c r="A18" s="887">
        <v>31690</v>
      </c>
      <c r="B18" s="887">
        <v>31826</v>
      </c>
      <c r="C18" s="888" t="s">
        <v>3470</v>
      </c>
      <c r="D18" s="889">
        <v>136</v>
      </c>
      <c r="E18" s="889">
        <v>1227.8790967894568</v>
      </c>
      <c r="F18" s="889"/>
      <c r="G18" s="889"/>
      <c r="H18" s="889"/>
      <c r="I18" s="889"/>
      <c r="J18" s="889"/>
      <c r="K18" s="889"/>
    </row>
    <row r="19" spans="1:13">
      <c r="A19" s="274">
        <v>31826</v>
      </c>
      <c r="B19" s="274">
        <v>31838.0009765625</v>
      </c>
      <c r="C19" t="s">
        <v>3471</v>
      </c>
      <c r="D19" s="1">
        <v>12.0009765625</v>
      </c>
      <c r="E19" s="1">
        <v>62.974826235598066</v>
      </c>
    </row>
    <row r="20" spans="1:13">
      <c r="A20" s="274">
        <v>31838.0009765625</v>
      </c>
      <c r="B20" s="274">
        <v>31848.001953125</v>
      </c>
      <c r="C20" t="s">
        <v>3469</v>
      </c>
      <c r="D20" s="1">
        <v>10.0009765625</v>
      </c>
      <c r="E20" s="1">
        <v>10.513296304873307</v>
      </c>
    </row>
    <row r="21" spans="1:13">
      <c r="A21" s="274">
        <v>32110.0205078125</v>
      </c>
      <c r="B21" s="274">
        <v>32190.025390625</v>
      </c>
      <c r="C21" t="s">
        <v>3469</v>
      </c>
      <c r="D21" s="1">
        <v>80.0048828125</v>
      </c>
      <c r="E21" s="1">
        <v>676.89841263334131</v>
      </c>
    </row>
    <row r="22" spans="1:13">
      <c r="A22" s="274">
        <v>32427</v>
      </c>
      <c r="B22" s="274">
        <v>32500</v>
      </c>
      <c r="C22" t="s">
        <v>3469</v>
      </c>
      <c r="D22" s="1">
        <v>73</v>
      </c>
      <c r="E22" s="1">
        <v>521.68897484453771</v>
      </c>
    </row>
    <row r="23" spans="1:13">
      <c r="A23" s="274">
        <v>32600</v>
      </c>
      <c r="B23" s="274">
        <v>32661.5</v>
      </c>
      <c r="C23" t="s">
        <v>3469</v>
      </c>
      <c r="D23" s="1">
        <v>61.5</v>
      </c>
      <c r="E23" s="1">
        <v>170.41260758738386</v>
      </c>
    </row>
    <row r="24" spans="1:13">
      <c r="A24" s="274">
        <v>33256</v>
      </c>
      <c r="B24" s="274">
        <v>33335.5</v>
      </c>
      <c r="C24" t="s">
        <v>3469</v>
      </c>
      <c r="D24" s="1">
        <v>79.5</v>
      </c>
      <c r="E24" s="1">
        <v>856.51981421736639</v>
      </c>
    </row>
    <row r="25" spans="1:13">
      <c r="A25" s="274">
        <v>33395.5</v>
      </c>
      <c r="B25" s="274">
        <v>33437.5</v>
      </c>
      <c r="C25" t="s">
        <v>3469</v>
      </c>
      <c r="D25" s="1">
        <v>42</v>
      </c>
      <c r="E25" s="1">
        <v>387.67628732839239</v>
      </c>
      <c r="F25" s="1">
        <v>6.25</v>
      </c>
      <c r="G25" s="1">
        <v>25</v>
      </c>
      <c r="H25" s="1">
        <v>6.25</v>
      </c>
      <c r="I25" s="1">
        <v>35.277416559898747</v>
      </c>
    </row>
    <row r="26" spans="1:13">
      <c r="A26" s="274">
        <v>33437.5</v>
      </c>
      <c r="B26" s="274">
        <v>33862.5</v>
      </c>
      <c r="C26" t="s">
        <v>3470</v>
      </c>
      <c r="D26" s="1">
        <v>425</v>
      </c>
      <c r="E26" s="1">
        <v>6056.286000019948</v>
      </c>
      <c r="F26" s="1">
        <v>357.5</v>
      </c>
      <c r="G26" s="1">
        <v>796.8222591088155</v>
      </c>
      <c r="H26" s="1">
        <v>357.5</v>
      </c>
      <c r="I26" s="1">
        <v>3088.2521616392364</v>
      </c>
      <c r="J26" s="1">
        <v>167</v>
      </c>
      <c r="K26" s="1">
        <v>1344.2176260776428</v>
      </c>
      <c r="L26">
        <v>167</v>
      </c>
      <c r="M26">
        <v>1821.2329782153652</v>
      </c>
    </row>
    <row r="27" spans="1:13">
      <c r="A27" s="274">
        <v>33862.5</v>
      </c>
      <c r="B27" s="274">
        <v>33880</v>
      </c>
      <c r="C27" t="s">
        <v>3471</v>
      </c>
      <c r="D27" s="1">
        <v>17.5</v>
      </c>
      <c r="E27" s="1">
        <v>8.7524783344645467</v>
      </c>
    </row>
    <row r="28" spans="1:13">
      <c r="A28" s="274">
        <v>35736.5</v>
      </c>
      <c r="B28" s="274">
        <v>35758</v>
      </c>
      <c r="C28" t="s">
        <v>3471</v>
      </c>
      <c r="D28" s="1">
        <v>21.5</v>
      </c>
      <c r="E28" s="1">
        <v>97.894379221534876</v>
      </c>
    </row>
    <row r="29" spans="1:13">
      <c r="A29" s="274">
        <v>35758</v>
      </c>
      <c r="B29" s="274">
        <v>35774.5</v>
      </c>
      <c r="C29" t="s">
        <v>3470</v>
      </c>
      <c r="D29" s="1">
        <v>16.5</v>
      </c>
      <c r="E29" s="1">
        <v>142.86239686268644</v>
      </c>
    </row>
    <row r="30" spans="1:13">
      <c r="A30" s="274">
        <v>35774.5</v>
      </c>
      <c r="B30" s="274">
        <v>35790.5</v>
      </c>
      <c r="C30" t="s">
        <v>3471</v>
      </c>
      <c r="D30" s="1">
        <v>16</v>
      </c>
      <c r="E30" s="1">
        <v>42.21178384866753</v>
      </c>
    </row>
    <row r="31" spans="1:13">
      <c r="A31" s="274">
        <v>35905.5</v>
      </c>
      <c r="B31" s="274">
        <v>35925.5</v>
      </c>
      <c r="C31" t="s">
        <v>3471</v>
      </c>
      <c r="D31" s="1">
        <v>20</v>
      </c>
      <c r="E31" s="1">
        <v>81.470516590554794</v>
      </c>
    </row>
    <row r="32" spans="1:13">
      <c r="A32" s="274">
        <v>35925.5</v>
      </c>
      <c r="B32" s="274">
        <v>36363.5</v>
      </c>
      <c r="C32" t="s">
        <v>3470</v>
      </c>
      <c r="D32" s="1">
        <v>438</v>
      </c>
      <c r="E32" s="1">
        <v>6189.9147713048533</v>
      </c>
      <c r="F32" s="1">
        <v>339</v>
      </c>
      <c r="G32" s="1">
        <v>540.45333405339795</v>
      </c>
      <c r="H32" s="1">
        <v>339</v>
      </c>
      <c r="I32" s="1">
        <v>4563.9143327079819</v>
      </c>
    </row>
    <row r="33" spans="1:13">
      <c r="A33" s="274">
        <v>36812.5</v>
      </c>
      <c r="B33" s="274">
        <v>36830.5</v>
      </c>
      <c r="C33" t="s">
        <v>3471</v>
      </c>
      <c r="D33" s="1">
        <v>18</v>
      </c>
      <c r="E33" s="1">
        <v>81.466377721657736</v>
      </c>
    </row>
    <row r="34" spans="1:13">
      <c r="A34" s="274">
        <v>36830.5</v>
      </c>
      <c r="B34" s="274">
        <v>36942</v>
      </c>
      <c r="C34" t="s">
        <v>3470</v>
      </c>
      <c r="D34" s="1">
        <v>111.5</v>
      </c>
      <c r="E34" s="1">
        <v>1542.2533357677639</v>
      </c>
      <c r="F34" s="1">
        <v>99</v>
      </c>
      <c r="G34" s="1">
        <v>144.94696296810881</v>
      </c>
      <c r="H34" s="1">
        <v>99</v>
      </c>
      <c r="I34" s="1">
        <v>797.36730866047276</v>
      </c>
      <c r="J34" s="1">
        <v>67</v>
      </c>
      <c r="K34" s="1">
        <v>592.17079584528619</v>
      </c>
      <c r="L34">
        <v>67</v>
      </c>
      <c r="M34">
        <v>922.84735341807414</v>
      </c>
    </row>
    <row r="35" spans="1:13">
      <c r="A35" s="274">
        <v>36942</v>
      </c>
      <c r="B35" s="274">
        <v>36950.5</v>
      </c>
      <c r="C35" t="s">
        <v>3471</v>
      </c>
      <c r="D35" s="1">
        <v>8.5</v>
      </c>
      <c r="E35" s="1">
        <v>57.664341889158749</v>
      </c>
      <c r="F35" s="1">
        <v>10.826294898986816</v>
      </c>
      <c r="G35" s="1">
        <v>10.826294898986816</v>
      </c>
    </row>
    <row r="36" spans="1:13">
      <c r="A36" s="274">
        <v>36950.5</v>
      </c>
      <c r="B36" s="274">
        <v>36966.5</v>
      </c>
      <c r="C36" t="s">
        <v>3470</v>
      </c>
      <c r="D36" s="1">
        <v>16</v>
      </c>
      <c r="E36" s="1">
        <v>87.11116642731659</v>
      </c>
    </row>
    <row r="37" spans="1:13">
      <c r="A37" s="274">
        <v>36966.5</v>
      </c>
      <c r="B37" s="274">
        <v>36988.5</v>
      </c>
      <c r="C37" t="s">
        <v>3471</v>
      </c>
      <c r="D37" s="1">
        <v>22</v>
      </c>
      <c r="E37" s="1">
        <v>80.414609121852195</v>
      </c>
    </row>
    <row r="38" spans="1:13">
      <c r="A38" s="274">
        <v>36988.5</v>
      </c>
      <c r="B38" s="274">
        <v>37148</v>
      </c>
      <c r="C38" t="s">
        <v>3470</v>
      </c>
      <c r="D38" s="1">
        <v>159.5</v>
      </c>
      <c r="E38" s="1">
        <v>2208.3432542981891</v>
      </c>
      <c r="F38" s="1">
        <v>128</v>
      </c>
      <c r="G38" s="1">
        <v>231.51778135675295</v>
      </c>
      <c r="H38" s="1">
        <v>128</v>
      </c>
      <c r="I38" s="1">
        <v>904.99807254489394</v>
      </c>
      <c r="J38" s="1">
        <v>61.69921875</v>
      </c>
      <c r="K38" s="1">
        <v>410.76135842338198</v>
      </c>
      <c r="L38">
        <v>61.69921875</v>
      </c>
      <c r="M38">
        <v>887.13684591330309</v>
      </c>
    </row>
    <row r="39" spans="1:13">
      <c r="A39" s="274">
        <v>37187</v>
      </c>
      <c r="B39" s="274">
        <v>37209</v>
      </c>
      <c r="C39" t="s">
        <v>3471</v>
      </c>
      <c r="D39" s="1">
        <v>22</v>
      </c>
      <c r="E39" s="1">
        <v>66.690841987572469</v>
      </c>
    </row>
    <row r="40" spans="1:13">
      <c r="A40" s="274">
        <v>37209</v>
      </c>
      <c r="B40" s="274">
        <v>37331</v>
      </c>
      <c r="C40" t="s">
        <v>3470</v>
      </c>
      <c r="D40" s="1">
        <v>122</v>
      </c>
      <c r="E40" s="1">
        <v>1592.7066221196624</v>
      </c>
      <c r="F40" s="1">
        <v>80</v>
      </c>
      <c r="G40" s="1">
        <v>134.82882159278864</v>
      </c>
      <c r="H40" s="1">
        <v>80</v>
      </c>
      <c r="I40" s="1">
        <v>748.08414799947923</v>
      </c>
    </row>
    <row r="41" spans="1:13">
      <c r="A41" s="274">
        <v>37390</v>
      </c>
      <c r="B41" s="274">
        <v>37410</v>
      </c>
      <c r="C41" t="s">
        <v>3471</v>
      </c>
      <c r="D41" s="1">
        <v>20</v>
      </c>
      <c r="E41" s="1">
        <v>141.71466517410272</v>
      </c>
    </row>
    <row r="42" spans="1:13">
      <c r="A42" s="274">
        <v>37410</v>
      </c>
      <c r="B42" s="274">
        <v>37510.5</v>
      </c>
      <c r="C42" t="s">
        <v>3470</v>
      </c>
      <c r="D42" s="1">
        <v>100.5</v>
      </c>
      <c r="E42" s="1">
        <v>1443.2470666831509</v>
      </c>
    </row>
    <row r="43" spans="1:13">
      <c r="A43" s="274">
        <v>37565.5</v>
      </c>
      <c r="B43" s="274">
        <v>37694</v>
      </c>
      <c r="C43" t="s">
        <v>3469</v>
      </c>
      <c r="D43" s="1">
        <v>128.5</v>
      </c>
      <c r="E43" s="1">
        <v>993.19196553063261</v>
      </c>
    </row>
    <row r="44" spans="1:13">
      <c r="A44" s="274">
        <v>37913</v>
      </c>
      <c r="B44" s="274">
        <v>37973.5</v>
      </c>
      <c r="C44" t="s">
        <v>3469</v>
      </c>
      <c r="D44" s="1">
        <v>60.5</v>
      </c>
      <c r="E44" s="1">
        <v>493.22275899667818</v>
      </c>
    </row>
    <row r="45" spans="1:13">
      <c r="A45" s="274">
        <v>38726.5</v>
      </c>
      <c r="B45" s="274">
        <v>38832.5</v>
      </c>
      <c r="C45" t="s">
        <v>3470</v>
      </c>
      <c r="D45" s="1">
        <v>106</v>
      </c>
      <c r="E45" s="1">
        <v>1198.4269974340868</v>
      </c>
    </row>
    <row r="46" spans="1:13">
      <c r="A46" s="274">
        <v>38963.5</v>
      </c>
      <c r="B46" s="274">
        <v>39067.5</v>
      </c>
      <c r="C46" t="s">
        <v>3470</v>
      </c>
      <c r="D46" s="1">
        <v>104</v>
      </c>
      <c r="E46" s="1">
        <v>1350.3494324196922</v>
      </c>
      <c r="F46" s="1">
        <v>24</v>
      </c>
      <c r="G46" s="1">
        <v>24.633493306390509</v>
      </c>
      <c r="H46" s="1">
        <v>24</v>
      </c>
      <c r="I46" s="1">
        <v>40.881029804336642</v>
      </c>
    </row>
    <row r="47" spans="1:13">
      <c r="A47" s="274">
        <v>39067.5</v>
      </c>
      <c r="B47" s="274">
        <v>39112.5</v>
      </c>
      <c r="C47" t="s">
        <v>3471</v>
      </c>
      <c r="D47" s="1">
        <v>45</v>
      </c>
      <c r="E47" s="1">
        <v>270.7958532694754</v>
      </c>
      <c r="F47" s="1">
        <v>55.22186279296875</v>
      </c>
      <c r="G47" s="1">
        <v>55.22186279296875</v>
      </c>
    </row>
    <row r="48" spans="1:13">
      <c r="A48" s="274">
        <v>39221</v>
      </c>
      <c r="B48" s="274">
        <v>39499.5</v>
      </c>
      <c r="C48" t="s">
        <v>3470</v>
      </c>
      <c r="D48" s="1">
        <v>278.5</v>
      </c>
      <c r="E48" s="1">
        <v>3812.6514533211798</v>
      </c>
      <c r="F48" s="1">
        <v>217.6015625</v>
      </c>
      <c r="G48" s="1">
        <v>600.02041571521329</v>
      </c>
      <c r="H48" s="1">
        <v>217.6015625</v>
      </c>
      <c r="I48" s="1">
        <v>2579.5910122392102</v>
      </c>
    </row>
    <row r="49" spans="1:13">
      <c r="A49" s="274">
        <v>39499.5</v>
      </c>
      <c r="B49" s="274">
        <v>39531.5</v>
      </c>
      <c r="C49" t="s">
        <v>3471</v>
      </c>
      <c r="D49" s="1">
        <v>32</v>
      </c>
      <c r="E49" s="1">
        <v>105.05160356204881</v>
      </c>
    </row>
    <row r="50" spans="1:13">
      <c r="A50" s="274">
        <v>39540.5</v>
      </c>
      <c r="B50" s="274">
        <v>39777</v>
      </c>
      <c r="C50" t="s">
        <v>3470</v>
      </c>
      <c r="D50" s="1">
        <v>236.5</v>
      </c>
      <c r="E50" s="1">
        <v>3348.6456247423293</v>
      </c>
      <c r="F50" s="1">
        <v>111</v>
      </c>
      <c r="G50" s="1">
        <v>186.14917048433435</v>
      </c>
      <c r="H50" s="1">
        <v>111</v>
      </c>
      <c r="I50" s="1">
        <v>821.34626387878404</v>
      </c>
    </row>
    <row r="51" spans="1:13">
      <c r="A51" s="274">
        <v>39777</v>
      </c>
      <c r="B51" s="274">
        <v>39797</v>
      </c>
      <c r="C51" t="s">
        <v>3471</v>
      </c>
      <c r="D51" s="1">
        <v>20</v>
      </c>
      <c r="E51" s="1">
        <v>99.462465664898502</v>
      </c>
    </row>
    <row r="52" spans="1:13">
      <c r="A52" s="274">
        <v>39975.25</v>
      </c>
      <c r="B52" s="274">
        <v>39991.5</v>
      </c>
      <c r="C52" t="s">
        <v>3471</v>
      </c>
      <c r="D52" s="1">
        <v>16.25</v>
      </c>
      <c r="E52" s="1">
        <v>90.00136064477212</v>
      </c>
    </row>
    <row r="53" spans="1:13">
      <c r="A53" s="274">
        <v>39991.5</v>
      </c>
      <c r="B53" s="274">
        <v>40235</v>
      </c>
      <c r="C53" t="s">
        <v>3470</v>
      </c>
      <c r="D53" s="1">
        <v>243.5</v>
      </c>
      <c r="E53" s="1">
        <v>3286.699177013697</v>
      </c>
      <c r="F53" s="1">
        <v>20</v>
      </c>
      <c r="G53" s="1">
        <v>47.505545028214058</v>
      </c>
      <c r="H53" s="1">
        <v>20</v>
      </c>
      <c r="I53" s="1">
        <v>53.832711594968771</v>
      </c>
    </row>
    <row r="54" spans="1:13">
      <c r="A54" s="274">
        <v>40235</v>
      </c>
      <c r="B54" s="274">
        <v>40487.5</v>
      </c>
      <c r="C54" t="s">
        <v>3469</v>
      </c>
      <c r="D54" s="1">
        <v>252.5</v>
      </c>
      <c r="E54" s="1">
        <v>1913.2821079811974</v>
      </c>
    </row>
    <row r="55" spans="1:13">
      <c r="A55" s="274">
        <v>40931</v>
      </c>
      <c r="B55" s="274">
        <v>41010.5</v>
      </c>
      <c r="C55" t="s">
        <v>3469</v>
      </c>
      <c r="D55" s="1">
        <v>79.5</v>
      </c>
      <c r="E55" s="1">
        <v>783.78943215413005</v>
      </c>
      <c r="F55" s="1">
        <v>19</v>
      </c>
      <c r="G55" s="1">
        <v>34.906005877432307</v>
      </c>
      <c r="H55" s="1">
        <v>19</v>
      </c>
      <c r="I55" s="1">
        <v>18.275536602073672</v>
      </c>
    </row>
    <row r="56" spans="1:13">
      <c r="A56" s="274">
        <v>41070</v>
      </c>
      <c r="B56" s="274">
        <v>41124.5</v>
      </c>
      <c r="C56" t="s">
        <v>3469</v>
      </c>
      <c r="D56" s="1">
        <v>54.5</v>
      </c>
      <c r="E56" s="1">
        <v>532.41894623935286</v>
      </c>
    </row>
    <row r="57" spans="1:13">
      <c r="A57" s="274">
        <v>41154</v>
      </c>
      <c r="B57" s="274">
        <v>41205.5</v>
      </c>
      <c r="C57" t="s">
        <v>3469</v>
      </c>
      <c r="D57" s="1">
        <v>51.5</v>
      </c>
      <c r="E57" s="1">
        <v>613.34527629640661</v>
      </c>
      <c r="F57" s="1">
        <v>42.5</v>
      </c>
      <c r="G57" s="1">
        <v>48.25140085766796</v>
      </c>
      <c r="H57" s="1">
        <v>42.5</v>
      </c>
      <c r="I57" s="1">
        <v>317.96911794473453</v>
      </c>
    </row>
    <row r="58" spans="1:13">
      <c r="A58" s="274">
        <v>41205.5</v>
      </c>
      <c r="B58" s="274">
        <v>41297</v>
      </c>
      <c r="C58" t="s">
        <v>3470</v>
      </c>
      <c r="D58" s="1">
        <v>91.5</v>
      </c>
      <c r="E58" s="1">
        <v>1115.9838576997456</v>
      </c>
      <c r="F58" s="1">
        <v>19.5</v>
      </c>
      <c r="G58" s="1">
        <v>125.61447247129809</v>
      </c>
      <c r="H58" s="1">
        <v>19.5</v>
      </c>
      <c r="I58" s="1">
        <v>383.3587298718254</v>
      </c>
    </row>
    <row r="59" spans="1:13">
      <c r="A59" s="274">
        <v>41297</v>
      </c>
      <c r="B59" s="274">
        <v>41339.5</v>
      </c>
      <c r="C59" t="s">
        <v>3471</v>
      </c>
      <c r="D59" s="1">
        <v>42.5</v>
      </c>
      <c r="E59" s="1">
        <v>82.823713426391109</v>
      </c>
    </row>
    <row r="60" spans="1:13">
      <c r="A60" s="274">
        <v>41361</v>
      </c>
      <c r="B60" s="274">
        <v>41555</v>
      </c>
      <c r="C60" t="s">
        <v>3470</v>
      </c>
      <c r="D60" s="1">
        <v>194</v>
      </c>
      <c r="E60" s="1">
        <v>2661.2626212492833</v>
      </c>
      <c r="F60" s="1">
        <v>163.6015625</v>
      </c>
      <c r="G60" s="1">
        <v>315.9358690695949</v>
      </c>
      <c r="H60" s="1">
        <v>163.6015625</v>
      </c>
      <c r="I60" s="1">
        <v>1617.2001747382783</v>
      </c>
      <c r="J60" s="1">
        <v>93</v>
      </c>
      <c r="K60" s="1">
        <v>886.86655278960086</v>
      </c>
      <c r="L60">
        <v>93</v>
      </c>
      <c r="M60">
        <v>1368.6137365877721</v>
      </c>
    </row>
    <row r="61" spans="1:13">
      <c r="A61" s="274">
        <v>41845.5</v>
      </c>
      <c r="B61" s="274">
        <v>41858</v>
      </c>
      <c r="C61" t="s">
        <v>3469</v>
      </c>
      <c r="D61" s="1">
        <v>12.5</v>
      </c>
      <c r="E61" s="1">
        <v>14.516851699659723</v>
      </c>
    </row>
    <row r="62" spans="1:13">
      <c r="A62" s="274">
        <v>42164.5</v>
      </c>
      <c r="B62" s="274">
        <v>42270</v>
      </c>
      <c r="C62" t="s">
        <v>3470</v>
      </c>
      <c r="D62" s="1">
        <v>105.5</v>
      </c>
      <c r="E62" s="1">
        <v>1110.928738444702</v>
      </c>
    </row>
    <row r="63" spans="1:13">
      <c r="A63" s="274">
        <v>42270</v>
      </c>
      <c r="B63" s="274">
        <v>42290</v>
      </c>
      <c r="C63" t="s">
        <v>3471</v>
      </c>
      <c r="D63" s="1">
        <v>20</v>
      </c>
      <c r="E63" s="1">
        <v>52.410020833193371</v>
      </c>
    </row>
    <row r="64" spans="1:13">
      <c r="A64" s="274">
        <v>42310</v>
      </c>
      <c r="B64" s="274">
        <v>42350</v>
      </c>
      <c r="C64" t="s">
        <v>3471</v>
      </c>
      <c r="D64" s="1">
        <v>40</v>
      </c>
      <c r="E64" s="1">
        <v>160.91613669583359</v>
      </c>
    </row>
    <row r="65" spans="1:13">
      <c r="A65" s="274">
        <v>42350</v>
      </c>
      <c r="B65" s="274">
        <v>42410</v>
      </c>
      <c r="C65" t="s">
        <v>3470</v>
      </c>
      <c r="D65" s="1">
        <v>60</v>
      </c>
      <c r="E65" s="1">
        <v>641.01905705993136</v>
      </c>
    </row>
    <row r="66" spans="1:13">
      <c r="A66" s="274">
        <v>42410</v>
      </c>
      <c r="B66" s="274">
        <v>42430</v>
      </c>
      <c r="C66" t="s">
        <v>3471</v>
      </c>
      <c r="D66" s="1">
        <v>20</v>
      </c>
      <c r="E66" s="1">
        <v>90.0399089707781</v>
      </c>
    </row>
    <row r="67" spans="1:13">
      <c r="A67" s="274">
        <v>42451.5</v>
      </c>
      <c r="B67" s="274">
        <v>42515</v>
      </c>
      <c r="C67" t="s">
        <v>3471</v>
      </c>
      <c r="D67" s="1">
        <v>63.5</v>
      </c>
      <c r="E67" s="1">
        <v>194.77887823741719</v>
      </c>
    </row>
    <row r="68" spans="1:13">
      <c r="A68" s="274">
        <v>42532.5</v>
      </c>
      <c r="B68" s="274">
        <v>42550</v>
      </c>
      <c r="C68" t="s">
        <v>3471</v>
      </c>
      <c r="D68" s="1">
        <v>17.5</v>
      </c>
      <c r="E68" s="1">
        <v>102.0541587056417</v>
      </c>
    </row>
    <row r="69" spans="1:13">
      <c r="A69" s="274">
        <v>42550</v>
      </c>
      <c r="B69" s="274">
        <v>42670</v>
      </c>
      <c r="C69" t="s">
        <v>3470</v>
      </c>
      <c r="D69" s="1">
        <v>120</v>
      </c>
      <c r="E69" s="1">
        <v>1613.9886399884042</v>
      </c>
    </row>
    <row r="70" spans="1:13">
      <c r="A70" s="274">
        <v>42670</v>
      </c>
      <c r="B70" s="274">
        <v>42712.5</v>
      </c>
      <c r="C70" t="s">
        <v>3471</v>
      </c>
      <c r="D70" s="1">
        <v>42.5</v>
      </c>
      <c r="E70" s="1">
        <v>125.14823092432135</v>
      </c>
    </row>
    <row r="71" spans="1:13">
      <c r="A71" s="274">
        <v>44135</v>
      </c>
      <c r="B71" s="274">
        <v>44150</v>
      </c>
      <c r="C71" t="s">
        <v>3471</v>
      </c>
      <c r="D71" s="1">
        <v>15</v>
      </c>
      <c r="E71" s="1">
        <v>77.117833219558946</v>
      </c>
    </row>
    <row r="72" spans="1:13">
      <c r="A72" s="274">
        <v>44150</v>
      </c>
      <c r="B72" s="274">
        <v>44210.5</v>
      </c>
      <c r="C72" t="s">
        <v>3470</v>
      </c>
      <c r="D72" s="1">
        <v>60.5</v>
      </c>
      <c r="E72" s="1">
        <v>560.03511162929408</v>
      </c>
    </row>
    <row r="73" spans="1:13">
      <c r="A73" s="274">
        <v>44376</v>
      </c>
      <c r="B73" s="274">
        <v>44438</v>
      </c>
      <c r="C73" t="s">
        <v>3471</v>
      </c>
      <c r="D73" s="1">
        <v>62</v>
      </c>
      <c r="E73" s="1">
        <v>256.14065035735678</v>
      </c>
    </row>
    <row r="74" spans="1:13">
      <c r="A74" s="274">
        <v>44438</v>
      </c>
      <c r="B74" s="274">
        <v>44527</v>
      </c>
      <c r="C74" t="s">
        <v>3470</v>
      </c>
      <c r="D74" s="1">
        <v>89</v>
      </c>
      <c r="E74" s="1">
        <v>1180.1695038253808</v>
      </c>
      <c r="F74" s="1">
        <v>68</v>
      </c>
      <c r="G74" s="1">
        <v>94.627554008071542</v>
      </c>
      <c r="H74" s="1">
        <v>68</v>
      </c>
      <c r="I74" s="1">
        <v>256.0816631660357</v>
      </c>
    </row>
    <row r="75" spans="1:13">
      <c r="A75" s="274">
        <v>44527</v>
      </c>
      <c r="B75" s="274">
        <v>44590</v>
      </c>
      <c r="C75" t="s">
        <v>3471</v>
      </c>
      <c r="D75" s="1">
        <v>63</v>
      </c>
      <c r="E75" s="1">
        <v>220.71855094928711</v>
      </c>
      <c r="F75" s="1">
        <v>23.761688232421875</v>
      </c>
      <c r="G75" s="1">
        <v>23.761688232421875</v>
      </c>
    </row>
    <row r="76" spans="1:13">
      <c r="A76" s="274">
        <v>44660.5</v>
      </c>
      <c r="B76" s="274">
        <v>44682</v>
      </c>
      <c r="C76" t="s">
        <v>3469</v>
      </c>
      <c r="D76" s="1">
        <v>21.5</v>
      </c>
      <c r="E76" s="1">
        <v>18.509236013882422</v>
      </c>
    </row>
    <row r="77" spans="1:13">
      <c r="A77" s="274">
        <v>44723.5</v>
      </c>
      <c r="B77" s="274">
        <v>44744</v>
      </c>
      <c r="C77" t="s">
        <v>3469</v>
      </c>
      <c r="D77" s="1">
        <v>20.5</v>
      </c>
      <c r="E77" s="1">
        <v>9.2059638936612007</v>
      </c>
    </row>
    <row r="78" spans="1:13">
      <c r="A78" s="274">
        <v>44765</v>
      </c>
      <c r="B78" s="274">
        <v>44786.5</v>
      </c>
      <c r="C78" t="s">
        <v>3469</v>
      </c>
      <c r="D78" s="1">
        <v>21.5</v>
      </c>
      <c r="E78" s="1">
        <v>15.031379355529015</v>
      </c>
    </row>
    <row r="79" spans="1:13">
      <c r="A79" s="274">
        <v>44807</v>
      </c>
      <c r="B79" s="274">
        <v>44933</v>
      </c>
      <c r="C79" t="s">
        <v>3469</v>
      </c>
      <c r="D79" s="1">
        <v>126</v>
      </c>
      <c r="E79" s="1">
        <v>1672.5607275352861</v>
      </c>
      <c r="F79" s="1">
        <v>100.80078125</v>
      </c>
      <c r="G79" s="1">
        <v>211.45518027411566</v>
      </c>
      <c r="H79" s="1">
        <v>100.80078125</v>
      </c>
      <c r="I79" s="1">
        <v>787.64427376919502</v>
      </c>
      <c r="J79" s="1">
        <v>70</v>
      </c>
      <c r="K79" s="1">
        <v>521.46599611706733</v>
      </c>
      <c r="L79">
        <v>70</v>
      </c>
      <c r="M79">
        <v>1152.1999404837979</v>
      </c>
    </row>
    <row r="80" spans="1:13">
      <c r="A80" s="274">
        <v>45050</v>
      </c>
      <c r="B80" s="274">
        <v>45071.5</v>
      </c>
      <c r="C80" t="s">
        <v>3471</v>
      </c>
      <c r="D80" s="1">
        <v>21.5</v>
      </c>
      <c r="E80" s="1">
        <v>123.05392912204641</v>
      </c>
    </row>
    <row r="81" spans="1:13">
      <c r="A81" s="274">
        <v>45071.5</v>
      </c>
      <c r="B81" s="274">
        <v>45285.5</v>
      </c>
      <c r="C81" t="s">
        <v>3470</v>
      </c>
      <c r="D81" s="1">
        <v>214</v>
      </c>
      <c r="E81" s="1">
        <v>2796.4112733239913</v>
      </c>
      <c r="F81" s="1">
        <v>152</v>
      </c>
      <c r="G81" s="1">
        <v>243.10675826416113</v>
      </c>
      <c r="H81" s="1">
        <v>152</v>
      </c>
      <c r="I81" s="1">
        <v>770.49068658862393</v>
      </c>
      <c r="J81" s="1">
        <v>102</v>
      </c>
      <c r="K81" s="1">
        <v>644.1917177106875</v>
      </c>
      <c r="L81">
        <v>102</v>
      </c>
      <c r="M81">
        <v>1639.1373444621961</v>
      </c>
    </row>
    <row r="82" spans="1:13">
      <c r="A82" s="274">
        <v>45285.5</v>
      </c>
      <c r="B82" s="274">
        <v>45306.5</v>
      </c>
      <c r="C82" t="s">
        <v>3471</v>
      </c>
      <c r="D82" s="1">
        <v>21</v>
      </c>
      <c r="E82" s="1">
        <v>32.952875987149284</v>
      </c>
    </row>
    <row r="83" spans="1:13">
      <c r="A83" s="274">
        <v>45368.5</v>
      </c>
      <c r="B83" s="274">
        <v>45407.5</v>
      </c>
      <c r="C83" t="s">
        <v>3470</v>
      </c>
      <c r="D83" s="1">
        <v>39</v>
      </c>
      <c r="E83" s="1">
        <v>510.54605510406623</v>
      </c>
      <c r="F83" s="1">
        <v>39</v>
      </c>
      <c r="G83" s="1">
        <v>146.69999694824219</v>
      </c>
      <c r="H83" s="1">
        <v>39</v>
      </c>
      <c r="I83" s="1">
        <v>638.53081981625962</v>
      </c>
      <c r="J83" s="1">
        <v>84</v>
      </c>
      <c r="K83" s="1">
        <v>10545.258453051758</v>
      </c>
    </row>
    <row r="84" spans="1:13">
      <c r="A84" s="274">
        <v>45504.5</v>
      </c>
      <c r="B84" s="274">
        <v>45570</v>
      </c>
      <c r="C84" t="s">
        <v>3471</v>
      </c>
      <c r="D84" s="1">
        <v>65.5</v>
      </c>
      <c r="E84" s="1">
        <v>247.6126997640084</v>
      </c>
    </row>
    <row r="85" spans="1:13">
      <c r="A85" s="274">
        <v>45570</v>
      </c>
      <c r="B85" s="274">
        <v>45711.5</v>
      </c>
      <c r="C85" t="s">
        <v>3470</v>
      </c>
      <c r="D85" s="1">
        <v>141.5</v>
      </c>
      <c r="E85" s="1">
        <v>1958.8410108840521</v>
      </c>
      <c r="F85" s="1">
        <v>131.5</v>
      </c>
      <c r="G85" s="1">
        <v>230.46687847508588</v>
      </c>
      <c r="H85" s="1">
        <v>131.5</v>
      </c>
      <c r="I85" s="1">
        <v>1341.0813483796787</v>
      </c>
    </row>
    <row r="86" spans="1:13">
      <c r="A86" s="274">
        <v>45930</v>
      </c>
      <c r="B86" s="274">
        <v>46088.5</v>
      </c>
      <c r="C86" t="s">
        <v>3470</v>
      </c>
      <c r="D86" s="1">
        <v>158.5</v>
      </c>
      <c r="E86" s="1">
        <v>2177.9757963525376</v>
      </c>
      <c r="F86" s="1">
        <v>17</v>
      </c>
      <c r="G86" s="1">
        <v>17.989986648865148</v>
      </c>
      <c r="H86" s="1">
        <v>17</v>
      </c>
      <c r="I86" s="1">
        <v>11.112456214194099</v>
      </c>
    </row>
    <row r="87" spans="1:13">
      <c r="A87" s="274">
        <v>46088.5</v>
      </c>
      <c r="B87" s="274">
        <v>46112.5</v>
      </c>
      <c r="C87" t="s">
        <v>3471</v>
      </c>
      <c r="D87" s="1">
        <v>24</v>
      </c>
      <c r="E87" s="1">
        <v>94.481864840772744</v>
      </c>
      <c r="F87" s="1">
        <v>39.397815704345703</v>
      </c>
      <c r="G87" s="1">
        <v>39.397815704345703</v>
      </c>
    </row>
    <row r="88" spans="1:13">
      <c r="A88" s="274">
        <v>46162.5</v>
      </c>
      <c r="B88" s="274">
        <v>46259.5</v>
      </c>
      <c r="C88" t="s">
        <v>3470</v>
      </c>
      <c r="D88" s="1">
        <v>97</v>
      </c>
      <c r="E88" s="1">
        <v>954.96884411569545</v>
      </c>
    </row>
    <row r="89" spans="1:13">
      <c r="A89" s="274">
        <v>46477</v>
      </c>
      <c r="B89" s="274">
        <v>46500</v>
      </c>
      <c r="C89" t="s">
        <v>3470</v>
      </c>
      <c r="D89" s="1">
        <v>23</v>
      </c>
      <c r="E89" s="1">
        <v>87.271551236985502</v>
      </c>
    </row>
    <row r="90" spans="1:13">
      <c r="A90" s="274">
        <v>46500</v>
      </c>
      <c r="B90" s="274">
        <v>46521</v>
      </c>
      <c r="C90" t="s">
        <v>3471</v>
      </c>
      <c r="D90" s="1">
        <v>21</v>
      </c>
      <c r="E90" s="1">
        <v>13.652726573847209</v>
      </c>
    </row>
    <row r="91" spans="1:13">
      <c r="A91" s="274">
        <v>46774.5</v>
      </c>
      <c r="B91" s="274">
        <v>47048</v>
      </c>
      <c r="C91" t="s">
        <v>3470</v>
      </c>
      <c r="D91" s="1">
        <v>273.5</v>
      </c>
      <c r="E91" s="1">
        <v>3721.8309903958525</v>
      </c>
      <c r="F91" s="1">
        <v>156</v>
      </c>
      <c r="G91" s="1">
        <v>243.54772355817502</v>
      </c>
      <c r="H91" s="1">
        <v>156</v>
      </c>
      <c r="I91" s="1">
        <v>1016.4474404677972</v>
      </c>
    </row>
    <row r="92" spans="1:13">
      <c r="A92" s="274">
        <v>47070</v>
      </c>
      <c r="B92" s="274">
        <v>47184</v>
      </c>
      <c r="C92" t="s">
        <v>3469</v>
      </c>
      <c r="D92" s="1">
        <v>114</v>
      </c>
      <c r="E92" s="1">
        <v>794.86733930872856</v>
      </c>
    </row>
    <row r="93" spans="1:13">
      <c r="A93" s="274">
        <v>47248</v>
      </c>
      <c r="B93" s="274">
        <v>47330</v>
      </c>
      <c r="C93" t="s">
        <v>3469</v>
      </c>
      <c r="D93" s="1">
        <v>82</v>
      </c>
      <c r="E93" s="1">
        <v>361.1241105705746</v>
      </c>
    </row>
    <row r="94" spans="1:13">
      <c r="A94" s="274">
        <v>47888.5</v>
      </c>
      <c r="B94" s="274">
        <v>47910</v>
      </c>
      <c r="C94" t="s">
        <v>3469</v>
      </c>
      <c r="D94" s="1">
        <v>21.5</v>
      </c>
      <c r="E94" s="1">
        <v>169.80526938571546</v>
      </c>
    </row>
    <row r="95" spans="1:13">
      <c r="A95" s="274">
        <v>47910</v>
      </c>
      <c r="B95" s="274">
        <v>48030</v>
      </c>
      <c r="C95" t="s">
        <v>3470</v>
      </c>
      <c r="D95" s="1">
        <v>120</v>
      </c>
      <c r="E95" s="1">
        <v>1608.1708969739868</v>
      </c>
    </row>
    <row r="96" spans="1:13">
      <c r="A96" s="274">
        <v>48030</v>
      </c>
      <c r="B96" s="274">
        <v>48075</v>
      </c>
      <c r="C96" t="s">
        <v>3471</v>
      </c>
      <c r="D96" s="1">
        <v>45</v>
      </c>
      <c r="E96" s="1">
        <v>159.4679397563857</v>
      </c>
    </row>
    <row r="97" spans="1:13">
      <c r="A97" s="274">
        <v>48243</v>
      </c>
      <c r="B97" s="274">
        <v>48261</v>
      </c>
      <c r="C97" t="s">
        <v>3471</v>
      </c>
      <c r="D97" s="1">
        <v>18</v>
      </c>
      <c r="E97" s="1">
        <v>68.738864153768006</v>
      </c>
    </row>
    <row r="98" spans="1:13">
      <c r="A98" s="274">
        <v>48261</v>
      </c>
      <c r="B98" s="274">
        <v>48307</v>
      </c>
      <c r="C98" t="s">
        <v>3470</v>
      </c>
      <c r="D98" s="1">
        <v>46</v>
      </c>
      <c r="E98" s="1">
        <v>360.11465867571809</v>
      </c>
    </row>
    <row r="99" spans="1:13">
      <c r="A99" s="274">
        <v>48355.5</v>
      </c>
      <c r="B99" s="274">
        <v>48376.5</v>
      </c>
      <c r="C99" t="s">
        <v>3471</v>
      </c>
      <c r="D99" s="1">
        <v>21</v>
      </c>
      <c r="E99" s="1">
        <v>161.82490666655212</v>
      </c>
      <c r="F99" s="1">
        <v>6.25</v>
      </c>
      <c r="G99" s="1">
        <v>9.375</v>
      </c>
      <c r="H99" s="1">
        <v>6.25</v>
      </c>
      <c r="I99" s="1">
        <v>41.361630378626444</v>
      </c>
    </row>
    <row r="100" spans="1:13">
      <c r="A100" s="274">
        <v>48376.5</v>
      </c>
      <c r="B100" s="274">
        <v>48467.5</v>
      </c>
      <c r="C100" t="s">
        <v>3470</v>
      </c>
      <c r="D100" s="1">
        <v>91</v>
      </c>
      <c r="E100" s="1">
        <v>1197.1405832325916</v>
      </c>
      <c r="F100" s="1">
        <v>12.5</v>
      </c>
      <c r="G100" s="1">
        <v>127.55746361672382</v>
      </c>
      <c r="H100" s="1">
        <v>12.5</v>
      </c>
      <c r="I100" s="1">
        <v>76.159875156305503</v>
      </c>
    </row>
    <row r="101" spans="1:13">
      <c r="A101" s="274">
        <v>48657</v>
      </c>
      <c r="B101" s="274">
        <v>48698.75</v>
      </c>
      <c r="C101" t="s">
        <v>3471</v>
      </c>
      <c r="D101" s="1">
        <v>41.75</v>
      </c>
      <c r="E101" s="1">
        <v>92.783732373293418</v>
      </c>
    </row>
    <row r="102" spans="1:13">
      <c r="A102" s="274">
        <v>48698.75</v>
      </c>
      <c r="B102" s="274">
        <v>48795</v>
      </c>
      <c r="C102" t="s">
        <v>3470</v>
      </c>
      <c r="D102" s="1">
        <v>96.25</v>
      </c>
      <c r="E102" s="1">
        <v>1281.1425977275455</v>
      </c>
      <c r="F102" s="1">
        <v>51.5</v>
      </c>
      <c r="G102" s="1">
        <v>95.930549706730972</v>
      </c>
      <c r="H102" s="1">
        <v>51.5</v>
      </c>
      <c r="I102" s="1">
        <v>364.38845800657475</v>
      </c>
    </row>
    <row r="103" spans="1:13">
      <c r="A103" s="274">
        <v>48795</v>
      </c>
      <c r="B103" s="274">
        <v>48964.5</v>
      </c>
      <c r="C103" t="s">
        <v>3469</v>
      </c>
      <c r="D103" s="1">
        <v>169.5</v>
      </c>
      <c r="E103" s="1">
        <v>1761.48304589741</v>
      </c>
      <c r="F103" s="1">
        <v>59</v>
      </c>
      <c r="G103" s="1">
        <v>112.57987398818466</v>
      </c>
      <c r="H103" s="1">
        <v>59</v>
      </c>
      <c r="I103" s="1">
        <v>544.65323536942719</v>
      </c>
    </row>
    <row r="104" spans="1:13">
      <c r="A104" s="274">
        <v>49007.5</v>
      </c>
      <c r="B104" s="274">
        <v>49258</v>
      </c>
      <c r="C104" t="s">
        <v>3469</v>
      </c>
      <c r="D104" s="1">
        <v>250.5</v>
      </c>
      <c r="E104" s="1">
        <v>3219.5353101255632</v>
      </c>
      <c r="F104" s="1">
        <v>223</v>
      </c>
      <c r="G104" s="1">
        <v>324.74384469423887</v>
      </c>
      <c r="H104" s="1">
        <v>223</v>
      </c>
      <c r="I104" s="1">
        <v>1727.6599932238635</v>
      </c>
      <c r="J104" s="1">
        <v>223</v>
      </c>
      <c r="K104" s="1">
        <v>1055.8771418849165</v>
      </c>
      <c r="L104">
        <v>223</v>
      </c>
      <c r="M104">
        <v>2184.6448426419779</v>
      </c>
    </row>
    <row r="105" spans="1:13">
      <c r="A105" s="274">
        <v>49258</v>
      </c>
      <c r="B105" s="274">
        <v>49298.5</v>
      </c>
      <c r="C105" t="s">
        <v>3470</v>
      </c>
      <c r="D105" s="1">
        <v>40.5</v>
      </c>
      <c r="E105" s="1">
        <v>551.36540798304759</v>
      </c>
      <c r="F105" s="1">
        <v>33</v>
      </c>
      <c r="G105" s="1">
        <v>121</v>
      </c>
      <c r="H105" s="1">
        <v>33</v>
      </c>
      <c r="I105" s="1">
        <v>266.05487801502875</v>
      </c>
      <c r="J105" s="1">
        <v>11</v>
      </c>
      <c r="K105" s="1">
        <v>136.36930849222327</v>
      </c>
      <c r="L105">
        <v>11</v>
      </c>
      <c r="M105">
        <v>422.73956520376248</v>
      </c>
    </row>
    <row r="106" spans="1:13">
      <c r="A106" s="274">
        <v>49298.5</v>
      </c>
      <c r="B106" s="274">
        <v>49316.5</v>
      </c>
      <c r="C106" t="s">
        <v>3471</v>
      </c>
      <c r="D106" s="1">
        <v>18</v>
      </c>
      <c r="E106" s="1">
        <v>105.93113814801399</v>
      </c>
      <c r="F106" s="1">
        <v>42.180522918701172</v>
      </c>
      <c r="G106" s="1">
        <v>42.180522918701172</v>
      </c>
    </row>
    <row r="107" spans="1:13">
      <c r="A107" s="274">
        <v>49356</v>
      </c>
      <c r="B107" s="274">
        <v>49419</v>
      </c>
      <c r="C107" t="s">
        <v>3471</v>
      </c>
      <c r="D107" s="1">
        <v>63</v>
      </c>
      <c r="E107" s="1">
        <v>315.79147586760388</v>
      </c>
    </row>
    <row r="108" spans="1:13">
      <c r="A108" s="274">
        <v>49419</v>
      </c>
      <c r="B108" s="274">
        <v>49457.5</v>
      </c>
      <c r="C108" t="s">
        <v>3470</v>
      </c>
      <c r="D108" s="1">
        <v>38.5</v>
      </c>
      <c r="E108" s="1">
        <v>376.64197685026329</v>
      </c>
    </row>
    <row r="109" spans="1:13">
      <c r="A109" s="274">
        <v>49457.5</v>
      </c>
      <c r="B109" s="274">
        <v>49472.75</v>
      </c>
      <c r="C109" t="s">
        <v>3471</v>
      </c>
      <c r="D109" s="1">
        <v>15.25</v>
      </c>
      <c r="E109" s="1">
        <v>28.059849266824891</v>
      </c>
    </row>
    <row r="110" spans="1:13">
      <c r="A110" s="274">
        <v>49761.69921875</v>
      </c>
      <c r="B110" s="274">
        <v>49785.5</v>
      </c>
      <c r="C110" t="s">
        <v>3471</v>
      </c>
      <c r="D110" s="1">
        <v>23.80078125</v>
      </c>
      <c r="E110" s="1">
        <v>107.28802161409644</v>
      </c>
      <c r="F110" s="1">
        <v>6.25</v>
      </c>
      <c r="G110" s="1">
        <v>9.375</v>
      </c>
      <c r="H110" s="1">
        <v>6.25</v>
      </c>
      <c r="I110" s="1">
        <v>160.96018516332694</v>
      </c>
    </row>
    <row r="111" spans="1:13">
      <c r="A111" s="274">
        <v>49785.5</v>
      </c>
      <c r="B111" s="274">
        <v>49987</v>
      </c>
      <c r="C111" t="s">
        <v>3470</v>
      </c>
      <c r="D111" s="1">
        <v>201.5</v>
      </c>
      <c r="E111" s="1">
        <v>2855.665339338178</v>
      </c>
      <c r="F111" s="1">
        <v>201.5</v>
      </c>
      <c r="G111" s="1">
        <v>440.03812408447266</v>
      </c>
      <c r="H111" s="1">
        <v>201.5</v>
      </c>
      <c r="I111" s="1">
        <v>2329.8842657208424</v>
      </c>
      <c r="J111" s="1">
        <v>108</v>
      </c>
      <c r="K111" s="1">
        <v>1355.261456615661</v>
      </c>
      <c r="L111">
        <v>108</v>
      </c>
      <c r="M111">
        <v>2154.4891153358171</v>
      </c>
    </row>
    <row r="112" spans="1:13">
      <c r="A112" s="274">
        <v>50010</v>
      </c>
      <c r="B112" s="274">
        <v>50050</v>
      </c>
      <c r="C112" t="s">
        <v>3471</v>
      </c>
      <c r="D112" s="1">
        <v>40</v>
      </c>
      <c r="E112" s="1">
        <v>27.020663959926015</v>
      </c>
    </row>
    <row r="113" spans="1:13">
      <c r="A113" s="274">
        <v>50406.5</v>
      </c>
      <c r="B113" s="274">
        <v>50429.5</v>
      </c>
      <c r="C113" t="s">
        <v>3471</v>
      </c>
      <c r="D113" s="1">
        <v>23</v>
      </c>
      <c r="E113" s="1">
        <v>87.718014691482864</v>
      </c>
    </row>
    <row r="114" spans="1:13">
      <c r="A114" s="274">
        <v>50429.5</v>
      </c>
      <c r="B114" s="274">
        <v>50716</v>
      </c>
      <c r="C114" t="s">
        <v>3470</v>
      </c>
      <c r="D114" s="1">
        <v>286.5</v>
      </c>
      <c r="E114" s="1">
        <v>3677.5451975453025</v>
      </c>
      <c r="F114" s="1">
        <v>86</v>
      </c>
      <c r="G114" s="1">
        <v>163.74987831191217</v>
      </c>
      <c r="H114" s="1">
        <v>86</v>
      </c>
      <c r="I114" s="1">
        <v>434.1388899441979</v>
      </c>
    </row>
    <row r="115" spans="1:13">
      <c r="A115" s="274">
        <v>50716</v>
      </c>
      <c r="B115" s="274">
        <v>50736</v>
      </c>
      <c r="C115" t="s">
        <v>3471</v>
      </c>
      <c r="D115" s="1">
        <v>20</v>
      </c>
      <c r="E115" s="1">
        <v>75.287241199738048</v>
      </c>
    </row>
    <row r="116" spans="1:13">
      <c r="A116" s="274">
        <v>51993</v>
      </c>
      <c r="B116" s="274">
        <v>52010</v>
      </c>
      <c r="C116" t="s">
        <v>3469</v>
      </c>
      <c r="D116" s="1">
        <v>17</v>
      </c>
      <c r="E116" s="1">
        <v>219.51389473231194</v>
      </c>
      <c r="F116" s="1">
        <v>17</v>
      </c>
      <c r="G116" s="1">
        <v>56.764400482177734</v>
      </c>
      <c r="H116" s="1">
        <v>17</v>
      </c>
      <c r="I116" s="1">
        <v>207.97964393884803</v>
      </c>
    </row>
    <row r="117" spans="1:13">
      <c r="A117" s="274">
        <v>52010</v>
      </c>
      <c r="B117" s="274">
        <v>52050</v>
      </c>
      <c r="C117" t="s">
        <v>3470</v>
      </c>
      <c r="D117" s="1">
        <v>40</v>
      </c>
      <c r="E117" s="1">
        <v>543.12984350821898</v>
      </c>
      <c r="F117" s="1">
        <v>30</v>
      </c>
      <c r="G117" s="1">
        <v>110</v>
      </c>
      <c r="H117" s="1">
        <v>30</v>
      </c>
      <c r="I117" s="1">
        <v>461.60250725900801</v>
      </c>
    </row>
    <row r="118" spans="1:13">
      <c r="A118" s="274">
        <v>52050</v>
      </c>
      <c r="B118" s="274">
        <v>52066.5</v>
      </c>
      <c r="C118" t="s">
        <v>3469</v>
      </c>
      <c r="D118" s="1">
        <v>16.5</v>
      </c>
      <c r="E118" s="1">
        <v>131.92564549770077</v>
      </c>
      <c r="F118" s="1">
        <v>59.350288391113281</v>
      </c>
      <c r="G118" s="1">
        <v>59.350288391113281</v>
      </c>
    </row>
    <row r="119" spans="1:13">
      <c r="A119" s="274">
        <v>52530</v>
      </c>
      <c r="B119" s="274">
        <v>52787.5</v>
      </c>
      <c r="C119" t="s">
        <v>3469</v>
      </c>
      <c r="D119" s="1">
        <v>257.5</v>
      </c>
      <c r="E119" s="1">
        <v>3159.7470422253105</v>
      </c>
      <c r="F119" s="1">
        <v>197</v>
      </c>
      <c r="G119" s="1">
        <v>296.16509872628842</v>
      </c>
      <c r="H119" s="1">
        <v>197</v>
      </c>
      <c r="I119" s="1">
        <v>2423.2755959335527</v>
      </c>
      <c r="J119" s="1">
        <v>81</v>
      </c>
      <c r="K119" s="1">
        <v>905.64149585086602</v>
      </c>
      <c r="L119">
        <v>81</v>
      </c>
      <c r="M119">
        <v>1036.1041533041914</v>
      </c>
    </row>
    <row r="120" spans="1:13">
      <c r="A120" s="274">
        <v>52841.5</v>
      </c>
      <c r="B120" s="274">
        <v>52968</v>
      </c>
      <c r="C120" t="s">
        <v>3469</v>
      </c>
      <c r="D120" s="1">
        <v>126.5</v>
      </c>
      <c r="E120" s="1">
        <v>1557.9797723683364</v>
      </c>
      <c r="F120" s="1">
        <v>93</v>
      </c>
      <c r="G120" s="1">
        <v>133.38622859140162</v>
      </c>
      <c r="H120" s="1">
        <v>93</v>
      </c>
      <c r="I120" s="1">
        <v>1281.4894588161274</v>
      </c>
    </row>
    <row r="121" spans="1:13">
      <c r="A121" s="274">
        <v>52968</v>
      </c>
      <c r="B121" s="274">
        <v>53068.5</v>
      </c>
      <c r="C121" t="s">
        <v>3470</v>
      </c>
      <c r="D121" s="1">
        <v>100.5</v>
      </c>
      <c r="E121" s="1">
        <v>1392.0456863195886</v>
      </c>
      <c r="F121" s="1">
        <v>68</v>
      </c>
      <c r="G121" s="1">
        <v>194.59190646521807</v>
      </c>
      <c r="H121" s="1">
        <v>68</v>
      </c>
      <c r="I121" s="1">
        <v>1249.4446910705692</v>
      </c>
    </row>
    <row r="122" spans="1:13">
      <c r="A122" s="274">
        <v>53068.5</v>
      </c>
      <c r="B122" s="274">
        <v>53090.5</v>
      </c>
      <c r="C122" t="s">
        <v>3471</v>
      </c>
      <c r="D122" s="1">
        <v>22</v>
      </c>
      <c r="E122" s="1">
        <v>105.33744300028962</v>
      </c>
    </row>
    <row r="123" spans="1:13">
      <c r="A123" s="274">
        <v>53198.25</v>
      </c>
      <c r="B123" s="274">
        <v>53241</v>
      </c>
      <c r="C123" t="s">
        <v>3471</v>
      </c>
      <c r="D123" s="1">
        <v>42.75</v>
      </c>
      <c r="E123" s="1">
        <v>134.09471931994875</v>
      </c>
      <c r="F123" s="1">
        <v>5.5</v>
      </c>
      <c r="G123" s="1">
        <v>8.25</v>
      </c>
      <c r="H123" s="1">
        <v>5.5</v>
      </c>
      <c r="I123" s="1">
        <v>52.039783780704667</v>
      </c>
    </row>
    <row r="124" spans="1:13">
      <c r="A124" s="274">
        <v>53241</v>
      </c>
      <c r="B124" s="274">
        <v>53468.505859375</v>
      </c>
      <c r="C124" t="s">
        <v>3470</v>
      </c>
      <c r="D124" s="1">
        <v>227.505859375</v>
      </c>
      <c r="E124" s="1">
        <v>3222.2729611211835</v>
      </c>
      <c r="F124" s="1">
        <v>194</v>
      </c>
      <c r="G124" s="1">
        <v>393.63296704721085</v>
      </c>
      <c r="H124" s="1">
        <v>194</v>
      </c>
      <c r="I124" s="1">
        <v>3072.3445852050659</v>
      </c>
      <c r="J124" s="1">
        <v>45</v>
      </c>
      <c r="K124" s="1">
        <v>378.58738974673872</v>
      </c>
      <c r="L124">
        <v>45</v>
      </c>
      <c r="M124">
        <v>577.57692929175096</v>
      </c>
    </row>
    <row r="125" spans="1:13">
      <c r="A125" s="274">
        <v>53468.505859375</v>
      </c>
      <c r="B125" s="274">
        <v>53490.009765625</v>
      </c>
      <c r="C125" t="s">
        <v>3471</v>
      </c>
      <c r="D125" s="1">
        <v>21.50390625</v>
      </c>
      <c r="E125" s="1">
        <v>41.997989383261185</v>
      </c>
    </row>
    <row r="126" spans="1:13">
      <c r="A126" s="274">
        <v>53570</v>
      </c>
      <c r="B126" s="274">
        <v>53589.5</v>
      </c>
      <c r="C126" t="s">
        <v>3471</v>
      </c>
      <c r="D126" s="1">
        <v>19.5</v>
      </c>
      <c r="E126" s="1">
        <v>81.923803993443926</v>
      </c>
      <c r="F126" s="1">
        <v>4.75</v>
      </c>
      <c r="G126" s="1">
        <v>7.125</v>
      </c>
      <c r="H126" s="1">
        <v>4.75</v>
      </c>
      <c r="I126" s="1">
        <v>23.763145013036993</v>
      </c>
    </row>
    <row r="127" spans="1:13">
      <c r="A127" s="274">
        <v>53589.5</v>
      </c>
      <c r="B127" s="274">
        <v>53699.5</v>
      </c>
      <c r="C127" t="s">
        <v>3470</v>
      </c>
      <c r="D127" s="1">
        <v>110</v>
      </c>
      <c r="E127" s="1">
        <v>1542.6295091493896</v>
      </c>
      <c r="F127" s="1">
        <v>102.5</v>
      </c>
      <c r="G127" s="1">
        <v>209.97585296630859</v>
      </c>
      <c r="H127" s="1">
        <v>102.5</v>
      </c>
      <c r="I127" s="1">
        <v>1697.9490246787304</v>
      </c>
    </row>
    <row r="128" spans="1:13">
      <c r="A128" s="274">
        <v>53699.5</v>
      </c>
      <c r="B128" s="274">
        <v>53712.5</v>
      </c>
      <c r="C128" t="s">
        <v>3471</v>
      </c>
      <c r="D128" s="1">
        <v>13</v>
      </c>
      <c r="E128" s="1">
        <v>96.150481141340279</v>
      </c>
      <c r="F128" s="1">
        <v>45.106277465820312</v>
      </c>
      <c r="G128" s="1">
        <v>45.106277465820312</v>
      </c>
    </row>
    <row r="129" spans="1:13">
      <c r="A129" s="274">
        <v>53728</v>
      </c>
      <c r="B129" s="274">
        <v>53873</v>
      </c>
      <c r="C129" t="s">
        <v>3470</v>
      </c>
      <c r="D129" s="1">
        <v>145</v>
      </c>
      <c r="E129" s="1">
        <v>1880.5616188391577</v>
      </c>
      <c r="F129" s="1">
        <v>92</v>
      </c>
      <c r="G129" s="1">
        <v>203.81335851334049</v>
      </c>
      <c r="H129" s="1">
        <v>92</v>
      </c>
      <c r="I129" s="1">
        <v>1765.1756226098159</v>
      </c>
    </row>
    <row r="130" spans="1:13">
      <c r="A130" s="274">
        <v>54480.5</v>
      </c>
      <c r="B130" s="274">
        <v>54495.5</v>
      </c>
      <c r="C130" t="s">
        <v>3469</v>
      </c>
      <c r="D130" s="1">
        <v>15</v>
      </c>
      <c r="E130" s="1">
        <v>127.50265938354471</v>
      </c>
    </row>
    <row r="131" spans="1:13">
      <c r="A131" s="274">
        <v>56249.5</v>
      </c>
      <c r="B131" s="274">
        <v>56451</v>
      </c>
      <c r="C131" t="s">
        <v>3470</v>
      </c>
      <c r="D131" s="1">
        <v>201.5</v>
      </c>
      <c r="E131" s="1">
        <v>2796.4856214121555</v>
      </c>
      <c r="F131" s="1">
        <v>194</v>
      </c>
      <c r="G131" s="1">
        <v>274.44448969588626</v>
      </c>
      <c r="H131" s="1">
        <v>194</v>
      </c>
      <c r="I131" s="1">
        <v>3426.7932436239666</v>
      </c>
      <c r="J131" s="1">
        <v>70</v>
      </c>
      <c r="K131" s="1">
        <v>127.30561778705189</v>
      </c>
      <c r="L131">
        <v>70</v>
      </c>
      <c r="M131">
        <v>1100.6761781560995</v>
      </c>
    </row>
    <row r="132" spans="1:13">
      <c r="A132" s="274">
        <v>56451</v>
      </c>
      <c r="B132" s="274">
        <v>56719.5</v>
      </c>
      <c r="C132" t="s">
        <v>3469</v>
      </c>
      <c r="D132" s="1">
        <v>268.5</v>
      </c>
      <c r="E132" s="1">
        <v>3778.2622859568287</v>
      </c>
      <c r="F132" s="1">
        <v>218</v>
      </c>
      <c r="G132" s="1">
        <v>433.22734755786905</v>
      </c>
      <c r="H132" s="1">
        <v>218</v>
      </c>
      <c r="I132" s="1">
        <v>3446.232149549448</v>
      </c>
      <c r="J132" s="1">
        <v>20</v>
      </c>
      <c r="K132" s="1">
        <v>45.269710136351584</v>
      </c>
      <c r="L132">
        <v>20</v>
      </c>
      <c r="M132">
        <v>16.306774611969495</v>
      </c>
    </row>
    <row r="133" spans="1:13">
      <c r="A133" s="274">
        <v>56906.5</v>
      </c>
      <c r="B133" s="274">
        <v>56949</v>
      </c>
      <c r="C133" t="s">
        <v>3469</v>
      </c>
      <c r="D133" s="1">
        <v>42.5</v>
      </c>
      <c r="E133" s="1">
        <v>69.112948555292576</v>
      </c>
    </row>
    <row r="134" spans="1:13">
      <c r="A134" s="274">
        <v>57232.5</v>
      </c>
      <c r="B134" s="274">
        <v>57253.849609375</v>
      </c>
      <c r="C134" t="s">
        <v>3471</v>
      </c>
      <c r="D134" s="1">
        <v>21.349609375</v>
      </c>
      <c r="E134" s="1">
        <v>81.643883019659754</v>
      </c>
      <c r="F134" s="1">
        <v>5.4248046875</v>
      </c>
      <c r="G134" s="1">
        <v>8.13720703125</v>
      </c>
      <c r="H134" s="1">
        <v>5.4248046875</v>
      </c>
      <c r="I134" s="1">
        <v>88.461995929129827</v>
      </c>
    </row>
    <row r="135" spans="1:13">
      <c r="A135" s="274">
        <v>57253.849609375</v>
      </c>
      <c r="B135" s="274">
        <v>57385.5</v>
      </c>
      <c r="C135" t="s">
        <v>3470</v>
      </c>
      <c r="D135" s="1">
        <v>131.650390625</v>
      </c>
      <c r="E135" s="1">
        <v>1811.1288353131922</v>
      </c>
      <c r="F135" s="1">
        <v>102.451171875</v>
      </c>
      <c r="G135" s="1">
        <v>243.40417119455628</v>
      </c>
      <c r="H135" s="1">
        <v>102.451171875</v>
      </c>
      <c r="I135" s="1">
        <v>1481.0232134912235</v>
      </c>
    </row>
    <row r="136" spans="1:13">
      <c r="A136" s="274">
        <v>57385.5</v>
      </c>
      <c r="B136" s="274">
        <v>57429</v>
      </c>
      <c r="C136" t="s">
        <v>3471</v>
      </c>
      <c r="D136" s="1">
        <v>43.5</v>
      </c>
      <c r="E136" s="1">
        <v>173.65150597412361</v>
      </c>
    </row>
    <row r="137" spans="1:13">
      <c r="A137" s="274">
        <v>57617.5</v>
      </c>
      <c r="B137" s="274">
        <v>57640.5</v>
      </c>
      <c r="C137" t="s">
        <v>3471</v>
      </c>
      <c r="D137" s="1">
        <v>23</v>
      </c>
      <c r="E137" s="1">
        <v>93.451201806920068</v>
      </c>
      <c r="F137" s="1">
        <v>5.75</v>
      </c>
      <c r="G137" s="1">
        <v>8.625</v>
      </c>
      <c r="H137" s="1">
        <v>5.75</v>
      </c>
      <c r="I137" s="1">
        <v>144.59182978194377</v>
      </c>
    </row>
    <row r="138" spans="1:13">
      <c r="A138" s="274">
        <v>57640.5</v>
      </c>
      <c r="B138" s="274">
        <v>57654.5</v>
      </c>
      <c r="C138" t="s">
        <v>3470</v>
      </c>
      <c r="D138" s="1">
        <v>14</v>
      </c>
      <c r="E138" s="1">
        <v>200.94971466100932</v>
      </c>
      <c r="F138" s="1">
        <v>11.5</v>
      </c>
      <c r="G138" s="1">
        <v>92</v>
      </c>
      <c r="H138" s="1">
        <v>11.5</v>
      </c>
      <c r="I138" s="1">
        <v>173.47115342431439</v>
      </c>
    </row>
    <row r="139" spans="1:13">
      <c r="A139" s="274">
        <v>57654.5</v>
      </c>
      <c r="B139" s="274">
        <v>57679.5</v>
      </c>
      <c r="C139" t="s">
        <v>3469</v>
      </c>
      <c r="D139" s="1">
        <v>25</v>
      </c>
      <c r="E139" s="1">
        <v>312.28666195520253</v>
      </c>
      <c r="F139" s="1">
        <v>46.135299382687307</v>
      </c>
      <c r="G139" s="1">
        <v>82.96143019008835</v>
      </c>
      <c r="H139" s="1">
        <v>12.5</v>
      </c>
      <c r="I139" s="1">
        <v>12.5</v>
      </c>
    </row>
    <row r="140" spans="1:13">
      <c r="A140" s="274">
        <v>57870.5</v>
      </c>
      <c r="B140" s="274">
        <v>57875.5</v>
      </c>
      <c r="C140" t="s">
        <v>3469</v>
      </c>
      <c r="D140" s="1">
        <v>5</v>
      </c>
      <c r="E140" s="1">
        <v>0.91886089313487784</v>
      </c>
    </row>
    <row r="141" spans="1:13">
      <c r="A141" s="274">
        <v>57926</v>
      </c>
      <c r="B141" s="274">
        <v>58100.015625</v>
      </c>
      <c r="C141" t="s">
        <v>3470</v>
      </c>
      <c r="D141" s="1">
        <v>174.015625</v>
      </c>
      <c r="E141" s="1">
        <v>2309.0697303299776</v>
      </c>
      <c r="F141" s="1">
        <v>128</v>
      </c>
      <c r="G141" s="1">
        <v>207.42348639729096</v>
      </c>
      <c r="H141" s="1">
        <v>128</v>
      </c>
      <c r="I141" s="1">
        <v>1663.4213962821498</v>
      </c>
    </row>
    <row r="142" spans="1:13">
      <c r="A142" s="274">
        <v>58161.541015625</v>
      </c>
      <c r="B142" s="274">
        <v>58182.04296875</v>
      </c>
      <c r="C142" t="s">
        <v>3471</v>
      </c>
      <c r="D142" s="1">
        <v>20.501953125</v>
      </c>
      <c r="E142" s="1">
        <v>100.35176176366018</v>
      </c>
    </row>
    <row r="143" spans="1:13">
      <c r="A143" s="274">
        <v>58182.04296875</v>
      </c>
      <c r="B143" s="274">
        <v>58451.04296875</v>
      </c>
      <c r="C143" t="s">
        <v>3470</v>
      </c>
      <c r="D143" s="1">
        <v>269</v>
      </c>
      <c r="E143" s="1">
        <v>3753.6048781127633</v>
      </c>
      <c r="F143" s="1">
        <v>207.30078125</v>
      </c>
      <c r="G143" s="1">
        <v>356.55559734274152</v>
      </c>
      <c r="H143" s="1">
        <v>207.30078125</v>
      </c>
      <c r="I143" s="1">
        <v>3341.0449891213862</v>
      </c>
    </row>
    <row r="144" spans="1:13">
      <c r="A144" s="274">
        <v>58602.54296875</v>
      </c>
      <c r="B144" s="274">
        <v>58622.54296875</v>
      </c>
      <c r="C144" t="s">
        <v>3471</v>
      </c>
      <c r="D144" s="1">
        <v>20</v>
      </c>
      <c r="E144" s="1">
        <v>107.09718006649624</v>
      </c>
    </row>
    <row r="145" spans="1:13">
      <c r="A145" s="274">
        <v>58622.54296875</v>
      </c>
      <c r="B145" s="274">
        <v>58637.54296875</v>
      </c>
      <c r="C145" t="s">
        <v>3470</v>
      </c>
      <c r="D145" s="1">
        <v>15</v>
      </c>
      <c r="E145" s="1">
        <v>102.97743894509033</v>
      </c>
    </row>
    <row r="146" spans="1:13">
      <c r="A146" s="274">
        <v>58637.54296875</v>
      </c>
      <c r="B146" s="274">
        <v>58656.54296875</v>
      </c>
      <c r="C146" t="s">
        <v>3471</v>
      </c>
      <c r="D146" s="1">
        <v>19</v>
      </c>
      <c r="E146" s="1">
        <v>2.2065988436748851</v>
      </c>
    </row>
    <row r="147" spans="1:13">
      <c r="A147" s="274">
        <v>59190.04296875</v>
      </c>
      <c r="B147" s="274">
        <v>59317.04296875</v>
      </c>
      <c r="C147" t="s">
        <v>3469</v>
      </c>
      <c r="D147" s="1">
        <v>127</v>
      </c>
      <c r="E147" s="1">
        <v>1743.1400154250127</v>
      </c>
      <c r="F147" s="1">
        <v>90</v>
      </c>
      <c r="G147" s="1">
        <v>202.46583226372235</v>
      </c>
      <c r="H147" s="1">
        <v>90</v>
      </c>
      <c r="I147" s="1">
        <v>815.43568877058942</v>
      </c>
      <c r="J147" s="1">
        <v>50</v>
      </c>
      <c r="K147" s="1">
        <v>700.71878540324224</v>
      </c>
      <c r="L147">
        <v>50</v>
      </c>
      <c r="M147">
        <v>860.30684374432519</v>
      </c>
    </row>
    <row r="148" spans="1:13">
      <c r="A148" s="274">
        <v>59546.54296875</v>
      </c>
      <c r="B148" s="274">
        <v>59570.04296875</v>
      </c>
      <c r="C148" t="s">
        <v>3469</v>
      </c>
      <c r="D148" s="1">
        <v>23.5</v>
      </c>
      <c r="E148" s="1">
        <v>35.565565216840724</v>
      </c>
    </row>
    <row r="149" spans="1:13">
      <c r="A149" s="274">
        <v>59643.54296875</v>
      </c>
      <c r="B149" s="274">
        <v>59928.54296875</v>
      </c>
      <c r="C149" t="s">
        <v>3469</v>
      </c>
      <c r="D149" s="1">
        <v>285</v>
      </c>
      <c r="E149" s="1">
        <v>4002.5002594181374</v>
      </c>
      <c r="F149" s="1">
        <v>285</v>
      </c>
      <c r="G149" s="1">
        <v>504.18767929077148</v>
      </c>
      <c r="H149" s="1">
        <v>285</v>
      </c>
      <c r="I149" s="1">
        <v>3881.2692608246316</v>
      </c>
    </row>
    <row r="150" spans="1:13">
      <c r="A150" s="274">
        <v>60088.04296875</v>
      </c>
      <c r="B150" s="274">
        <v>60103.04296875</v>
      </c>
      <c r="C150" t="s">
        <v>3471</v>
      </c>
      <c r="D150" s="1">
        <v>15</v>
      </c>
      <c r="E150" s="1">
        <v>103.40090009534629</v>
      </c>
      <c r="F150" s="1">
        <v>5</v>
      </c>
      <c r="G150" s="1">
        <v>7.5</v>
      </c>
      <c r="H150" s="1">
        <v>5</v>
      </c>
      <c r="I150" s="1">
        <v>25.872219237050412</v>
      </c>
    </row>
    <row r="151" spans="1:13">
      <c r="A151" s="274">
        <v>60103.04296875</v>
      </c>
      <c r="B151" s="274">
        <v>60146.04296875</v>
      </c>
      <c r="C151" t="s">
        <v>3470</v>
      </c>
      <c r="D151" s="1">
        <v>43</v>
      </c>
      <c r="E151" s="1">
        <v>575.83867098869428</v>
      </c>
      <c r="F151" s="1">
        <v>43</v>
      </c>
      <c r="G151" s="1">
        <v>163.41782379150391</v>
      </c>
      <c r="H151" s="1">
        <v>43</v>
      </c>
      <c r="I151" s="1">
        <v>219.9298602762789</v>
      </c>
    </row>
    <row r="152" spans="1:13">
      <c r="A152" s="274">
        <v>60231.04296875</v>
      </c>
      <c r="B152" s="274">
        <v>60246.54296875</v>
      </c>
      <c r="C152" t="s">
        <v>3471</v>
      </c>
      <c r="D152" s="1">
        <v>15.5</v>
      </c>
      <c r="E152" s="1">
        <v>56.549736870393154</v>
      </c>
      <c r="F152" s="1">
        <v>3.25</v>
      </c>
      <c r="G152" s="1">
        <v>4.875</v>
      </c>
      <c r="H152" s="1">
        <v>3.25</v>
      </c>
      <c r="I152" s="1">
        <v>39.270612511425142</v>
      </c>
    </row>
    <row r="153" spans="1:13">
      <c r="A153" s="274">
        <v>60246.54296875</v>
      </c>
      <c r="B153" s="274">
        <v>60263.04296875</v>
      </c>
      <c r="C153" t="s">
        <v>3470</v>
      </c>
      <c r="D153" s="1">
        <v>16.5</v>
      </c>
      <c r="E153" s="1">
        <v>237.57478470423104</v>
      </c>
      <c r="F153" s="1">
        <v>16.5</v>
      </c>
      <c r="G153" s="1">
        <v>66.782779693603516</v>
      </c>
      <c r="H153" s="1">
        <v>16.5</v>
      </c>
      <c r="I153" s="1">
        <v>134.07796977843236</v>
      </c>
    </row>
    <row r="154" spans="1:13">
      <c r="A154" s="274">
        <v>60263.04296875</v>
      </c>
      <c r="B154" s="274">
        <v>60300.54296875</v>
      </c>
      <c r="C154" t="s">
        <v>3469</v>
      </c>
      <c r="D154" s="1">
        <v>37.5</v>
      </c>
      <c r="E154" s="1">
        <v>471.96238528800978</v>
      </c>
      <c r="F154" s="1">
        <v>10</v>
      </c>
      <c r="G154" s="1">
        <v>104.35338799131902</v>
      </c>
      <c r="H154" s="1">
        <v>10</v>
      </c>
      <c r="I154" s="1">
        <v>126.68735926142969</v>
      </c>
    </row>
    <row r="155" spans="1:13">
      <c r="A155" s="274">
        <v>1662.5</v>
      </c>
      <c r="B155" s="274">
        <v>1960</v>
      </c>
      <c r="C155" t="s">
        <v>3472</v>
      </c>
      <c r="D155" s="1">
        <v>297.5</v>
      </c>
      <c r="E155" s="1">
        <v>3702.9789013988575</v>
      </c>
      <c r="F155" s="1">
        <v>197.5</v>
      </c>
      <c r="G155" s="1">
        <v>384.99245734658649</v>
      </c>
      <c r="H155" s="1">
        <v>197.5</v>
      </c>
      <c r="I155" s="1">
        <v>1647.3359230129242</v>
      </c>
      <c r="J155" s="1">
        <v>197.5</v>
      </c>
      <c r="K155" s="1">
        <v>1575.2639850747216</v>
      </c>
      <c r="L155">
        <v>197.5</v>
      </c>
      <c r="M155">
        <v>2704.5762459767184</v>
      </c>
    </row>
    <row r="156" spans="1:13">
      <c r="A156" s="274">
        <v>2580.5</v>
      </c>
      <c r="B156" s="274">
        <v>2620</v>
      </c>
      <c r="C156" t="s">
        <v>3473</v>
      </c>
      <c r="D156" s="1">
        <v>39.5</v>
      </c>
      <c r="E156" s="1">
        <v>6.7360618844493487</v>
      </c>
    </row>
    <row r="157" spans="1:13">
      <c r="A157" s="274">
        <v>2687.5</v>
      </c>
      <c r="B157" s="274">
        <v>2710</v>
      </c>
      <c r="C157" t="s">
        <v>3473</v>
      </c>
      <c r="D157" s="1">
        <v>22.5</v>
      </c>
      <c r="E157" s="1">
        <v>13.606205705329426</v>
      </c>
    </row>
    <row r="158" spans="1:13">
      <c r="A158" s="274">
        <v>5171.283447265625</v>
      </c>
      <c r="B158" s="274">
        <v>5250</v>
      </c>
      <c r="C158" t="s">
        <v>3474</v>
      </c>
      <c r="D158" s="1">
        <v>78.716552734375</v>
      </c>
      <c r="E158" s="1">
        <v>1086.0392964382927</v>
      </c>
      <c r="F158" s="1">
        <v>28.716552734375</v>
      </c>
      <c r="G158" s="1">
        <v>358.70240251584227</v>
      </c>
      <c r="H158" s="1">
        <v>28.716552734375</v>
      </c>
      <c r="I158" s="1">
        <v>332.32899177565298</v>
      </c>
    </row>
    <row r="159" spans="1:13">
      <c r="A159" s="274">
        <v>5250</v>
      </c>
      <c r="B159" s="274">
        <v>5272.449951171875</v>
      </c>
      <c r="C159" t="s">
        <v>3473</v>
      </c>
      <c r="D159" s="1">
        <v>22.449951171875</v>
      </c>
      <c r="E159" s="1">
        <v>88.639173825519705</v>
      </c>
    </row>
    <row r="160" spans="1:13">
      <c r="A160" s="274">
        <v>5485</v>
      </c>
      <c r="B160" s="274">
        <v>5500</v>
      </c>
      <c r="C160" t="s">
        <v>3474</v>
      </c>
      <c r="D160" s="1">
        <v>15</v>
      </c>
      <c r="E160" s="1">
        <v>162.4966485433068</v>
      </c>
      <c r="F160" s="1">
        <v>5</v>
      </c>
      <c r="G160" s="1">
        <v>7.5</v>
      </c>
      <c r="H160" s="1">
        <v>5</v>
      </c>
      <c r="I160" s="1">
        <v>47.275963123452101</v>
      </c>
    </row>
    <row r="161" spans="1:13">
      <c r="A161" s="274">
        <v>5500</v>
      </c>
      <c r="B161" s="274">
        <v>5520</v>
      </c>
      <c r="C161" t="s">
        <v>3472</v>
      </c>
      <c r="D161" s="1">
        <v>20</v>
      </c>
      <c r="E161" s="1">
        <v>242.98798056408043</v>
      </c>
      <c r="F161" s="1">
        <v>20</v>
      </c>
      <c r="G161" s="1">
        <v>134.78548049926758</v>
      </c>
      <c r="H161" s="1">
        <v>20</v>
      </c>
      <c r="I161" s="1">
        <v>81.762232361325019</v>
      </c>
    </row>
    <row r="162" spans="1:13">
      <c r="A162" s="274">
        <v>6077.699951171875</v>
      </c>
      <c r="B162" s="274">
        <v>6130.5</v>
      </c>
      <c r="C162" t="s">
        <v>3472</v>
      </c>
      <c r="D162" s="1">
        <v>52.800048828125</v>
      </c>
      <c r="E162" s="1">
        <v>93.633443762440919</v>
      </c>
    </row>
    <row r="163" spans="1:13">
      <c r="A163" s="274">
        <v>6224.25</v>
      </c>
      <c r="B163" s="274">
        <v>6386.5</v>
      </c>
      <c r="C163" t="s">
        <v>3472</v>
      </c>
      <c r="D163" s="1">
        <v>162.25</v>
      </c>
      <c r="E163" s="1">
        <v>2175.3481295082779</v>
      </c>
      <c r="F163" s="1">
        <v>120.5</v>
      </c>
      <c r="G163" s="1">
        <v>204.88686097100305</v>
      </c>
      <c r="H163" s="1">
        <v>120.5</v>
      </c>
      <c r="I163" s="1">
        <v>1803.0959422307124</v>
      </c>
      <c r="J163" s="1">
        <v>55</v>
      </c>
      <c r="K163" s="1">
        <v>1091.4402670285679</v>
      </c>
      <c r="L163">
        <v>55</v>
      </c>
      <c r="M163">
        <v>1631.3964716915625</v>
      </c>
    </row>
    <row r="164" spans="1:13">
      <c r="A164" s="274">
        <v>8498.5</v>
      </c>
      <c r="B164" s="274">
        <v>8541</v>
      </c>
      <c r="C164" t="s">
        <v>3472</v>
      </c>
      <c r="D164" s="1">
        <v>42.5</v>
      </c>
      <c r="E164" s="1">
        <v>444.81432636186105</v>
      </c>
      <c r="F164" s="1">
        <v>8.5</v>
      </c>
      <c r="G164" s="1">
        <v>69.977822490088158</v>
      </c>
      <c r="H164" s="1">
        <v>8.5</v>
      </c>
      <c r="I164" s="1">
        <v>83.211830349584304</v>
      </c>
    </row>
    <row r="165" spans="1:13">
      <c r="A165" s="274">
        <v>8644</v>
      </c>
      <c r="B165" s="274">
        <v>8683.5</v>
      </c>
      <c r="C165" t="s">
        <v>3472</v>
      </c>
      <c r="D165" s="1">
        <v>39.5</v>
      </c>
      <c r="E165" s="1">
        <v>508.03840315964567</v>
      </c>
      <c r="F165" s="1">
        <v>29.5</v>
      </c>
      <c r="G165" s="1">
        <v>242.15226188319139</v>
      </c>
      <c r="H165" s="1">
        <v>29.5</v>
      </c>
      <c r="I165" s="1">
        <v>170.62731849852341</v>
      </c>
    </row>
    <row r="166" spans="1:13">
      <c r="A166" s="274">
        <v>8683.5</v>
      </c>
      <c r="B166" s="274">
        <v>8748</v>
      </c>
      <c r="C166" t="s">
        <v>3474</v>
      </c>
      <c r="D166" s="1">
        <v>64.5</v>
      </c>
      <c r="E166" s="1">
        <v>870.54156499222597</v>
      </c>
      <c r="F166" s="1">
        <v>53.5</v>
      </c>
      <c r="G166" s="1">
        <v>518</v>
      </c>
      <c r="H166" s="1">
        <v>53.5</v>
      </c>
      <c r="I166" s="1">
        <v>801.38651678133851</v>
      </c>
    </row>
    <row r="167" spans="1:13">
      <c r="A167" s="274">
        <v>8748</v>
      </c>
      <c r="B167" s="274">
        <v>8771</v>
      </c>
      <c r="C167" t="s">
        <v>3473</v>
      </c>
      <c r="D167" s="1">
        <v>23</v>
      </c>
      <c r="E167" s="1">
        <v>130.91037405931158</v>
      </c>
      <c r="F167" s="1">
        <v>60.735763549804688</v>
      </c>
      <c r="G167" s="1">
        <v>60.735763549804688</v>
      </c>
    </row>
    <row r="168" spans="1:13">
      <c r="A168" s="274">
        <v>8828.5</v>
      </c>
      <c r="B168" s="274">
        <v>8875</v>
      </c>
      <c r="C168" t="s">
        <v>3474</v>
      </c>
      <c r="D168" s="1">
        <v>46.5</v>
      </c>
      <c r="E168" s="1">
        <v>368.56805166797875</v>
      </c>
    </row>
    <row r="169" spans="1:13">
      <c r="A169" s="274">
        <v>8875</v>
      </c>
      <c r="B169" s="274">
        <v>8935.5</v>
      </c>
      <c r="C169" t="s">
        <v>3473</v>
      </c>
      <c r="D169" s="1">
        <v>60.5</v>
      </c>
      <c r="E169" s="1">
        <v>226.30046357226888</v>
      </c>
      <c r="F169" s="1">
        <v>5.25</v>
      </c>
      <c r="G169" s="1">
        <v>7.875</v>
      </c>
      <c r="H169" s="1">
        <v>5.25</v>
      </c>
      <c r="I169" s="1">
        <v>42.326853178567383</v>
      </c>
      <c r="J169" s="1">
        <v>5.25</v>
      </c>
      <c r="K169" s="1">
        <v>52.5</v>
      </c>
      <c r="L169">
        <v>5.25</v>
      </c>
      <c r="M169">
        <v>61.994369757487789</v>
      </c>
    </row>
    <row r="170" spans="1:13">
      <c r="A170" s="274">
        <v>8935.5</v>
      </c>
      <c r="B170" s="274">
        <v>9097.5</v>
      </c>
      <c r="C170" t="s">
        <v>3474</v>
      </c>
      <c r="D170" s="1">
        <v>162</v>
      </c>
      <c r="E170" s="1">
        <v>2266.5126289039845</v>
      </c>
      <c r="F170" s="1">
        <v>149.5</v>
      </c>
      <c r="G170" s="1">
        <v>292.5</v>
      </c>
      <c r="H170" s="1">
        <v>149.5</v>
      </c>
      <c r="I170" s="1">
        <v>1193.4623768114027</v>
      </c>
      <c r="J170" s="1">
        <v>124.5</v>
      </c>
      <c r="K170" s="1">
        <v>1355.1898494507495</v>
      </c>
      <c r="L170">
        <v>124.5</v>
      </c>
      <c r="M170">
        <v>1971.6761971353144</v>
      </c>
    </row>
    <row r="171" spans="1:13">
      <c r="A171" s="274">
        <v>9097.5</v>
      </c>
      <c r="B171" s="274">
        <v>9120</v>
      </c>
      <c r="C171" t="s">
        <v>3473</v>
      </c>
      <c r="D171" s="1">
        <v>22.5</v>
      </c>
      <c r="E171" s="1">
        <v>129.27849898371107</v>
      </c>
      <c r="F171" s="1">
        <v>62.722808837890625</v>
      </c>
      <c r="G171" s="1">
        <v>62.722808837890625</v>
      </c>
    </row>
    <row r="172" spans="1:13">
      <c r="A172" s="274">
        <v>9661.5</v>
      </c>
      <c r="B172" s="274">
        <v>9700</v>
      </c>
      <c r="C172" t="s">
        <v>3472</v>
      </c>
      <c r="D172" s="1">
        <v>38.5</v>
      </c>
      <c r="E172" s="1">
        <v>63.489969682291317</v>
      </c>
    </row>
    <row r="173" spans="1:13">
      <c r="A173" s="274">
        <v>9721</v>
      </c>
      <c r="B173" s="274">
        <v>9741</v>
      </c>
      <c r="C173" t="s">
        <v>3473</v>
      </c>
      <c r="D173" s="1">
        <v>20</v>
      </c>
      <c r="E173" s="1">
        <v>4.7835873031792255</v>
      </c>
    </row>
    <row r="174" spans="1:13">
      <c r="A174" s="274">
        <v>9781.5</v>
      </c>
      <c r="B174" s="274">
        <v>9865</v>
      </c>
      <c r="C174" t="s">
        <v>3473</v>
      </c>
      <c r="D174" s="1">
        <v>83.5</v>
      </c>
      <c r="E174" s="1">
        <v>146.6948065854117</v>
      </c>
    </row>
    <row r="175" spans="1:13">
      <c r="A175" s="274">
        <v>9908</v>
      </c>
      <c r="B175" s="274">
        <v>9925.5</v>
      </c>
      <c r="C175" t="s">
        <v>3473</v>
      </c>
      <c r="D175" s="1">
        <v>17.5</v>
      </c>
      <c r="E175" s="1">
        <v>109.34018817461974</v>
      </c>
      <c r="F175" s="1">
        <v>4.75</v>
      </c>
      <c r="G175" s="1">
        <v>28.5</v>
      </c>
      <c r="H175" s="1">
        <v>4.75</v>
      </c>
      <c r="I175" s="1">
        <v>53.014479733205867</v>
      </c>
    </row>
    <row r="176" spans="1:13">
      <c r="A176" s="274">
        <v>9925.5</v>
      </c>
      <c r="B176" s="274">
        <v>10028.14990234375</v>
      </c>
      <c r="C176" t="s">
        <v>3474</v>
      </c>
      <c r="D176" s="1">
        <v>102.64990234375</v>
      </c>
      <c r="E176" s="1">
        <v>1431.7718744541346</v>
      </c>
      <c r="F176" s="1">
        <v>102.64990234375</v>
      </c>
      <c r="G176" s="1">
        <v>628.20413970947266</v>
      </c>
      <c r="H176" s="1">
        <v>102.64990234375</v>
      </c>
      <c r="I176" s="1">
        <v>957.08792630111168</v>
      </c>
    </row>
    <row r="177" spans="1:13">
      <c r="A177" s="274">
        <v>14425</v>
      </c>
      <c r="B177" s="274">
        <v>14445</v>
      </c>
      <c r="C177" t="s">
        <v>3474</v>
      </c>
      <c r="D177" s="1">
        <v>20</v>
      </c>
      <c r="E177" s="1">
        <v>85.504256410975955</v>
      </c>
    </row>
    <row r="178" spans="1:13">
      <c r="A178" s="274">
        <v>14701.5</v>
      </c>
      <c r="B178" s="274">
        <v>14745.25</v>
      </c>
      <c r="C178" t="s">
        <v>3473</v>
      </c>
      <c r="D178" s="1">
        <v>43.75</v>
      </c>
      <c r="E178" s="1">
        <v>50.153631759534477</v>
      </c>
    </row>
    <row r="179" spans="1:13">
      <c r="A179" s="274">
        <v>14765.60009765625</v>
      </c>
      <c r="B179" s="274">
        <v>14786.35009765625</v>
      </c>
      <c r="C179" t="s">
        <v>3473</v>
      </c>
      <c r="D179" s="1">
        <v>20.75</v>
      </c>
      <c r="E179" s="1">
        <v>80.306067701825839</v>
      </c>
    </row>
    <row r="180" spans="1:13">
      <c r="A180" s="274">
        <v>14786.35009765625</v>
      </c>
      <c r="B180" s="274">
        <v>14940.5</v>
      </c>
      <c r="C180" t="s">
        <v>3472</v>
      </c>
      <c r="D180" s="1">
        <v>154.14990234375</v>
      </c>
      <c r="E180" s="1">
        <v>2090.0260826454505</v>
      </c>
      <c r="F180" s="1">
        <v>102.7998046875</v>
      </c>
      <c r="G180" s="1">
        <v>168.67871332350393</v>
      </c>
      <c r="H180" s="1">
        <v>102.7998046875</v>
      </c>
      <c r="I180" s="1">
        <v>1401.032673517642</v>
      </c>
    </row>
    <row r="181" spans="1:13">
      <c r="A181" s="274">
        <v>15392</v>
      </c>
      <c r="B181" s="274">
        <v>15410</v>
      </c>
      <c r="C181" t="s">
        <v>3473</v>
      </c>
      <c r="D181" s="1">
        <v>18</v>
      </c>
      <c r="E181" s="1">
        <v>38.297718911504532</v>
      </c>
    </row>
    <row r="182" spans="1:13">
      <c r="A182" s="274">
        <v>15410</v>
      </c>
      <c r="B182" s="274">
        <v>15470</v>
      </c>
      <c r="C182" t="s">
        <v>3472</v>
      </c>
      <c r="D182" s="1">
        <v>60</v>
      </c>
      <c r="E182" s="1">
        <v>200.51946814296005</v>
      </c>
    </row>
    <row r="183" spans="1:13">
      <c r="A183" s="274">
        <v>15871</v>
      </c>
      <c r="B183" s="274">
        <v>15891</v>
      </c>
      <c r="C183" t="s">
        <v>3473</v>
      </c>
      <c r="D183" s="1">
        <v>20</v>
      </c>
      <c r="E183" s="1">
        <v>108.47238701453034</v>
      </c>
    </row>
    <row r="184" spans="1:13">
      <c r="A184" s="274">
        <v>15891</v>
      </c>
      <c r="B184" s="274">
        <v>16071</v>
      </c>
      <c r="C184" t="s">
        <v>3474</v>
      </c>
      <c r="D184" s="1">
        <v>180</v>
      </c>
      <c r="E184" s="1">
        <v>2514.655009605166</v>
      </c>
      <c r="F184" s="1">
        <v>120</v>
      </c>
      <c r="G184" s="1">
        <v>208.52463935274869</v>
      </c>
      <c r="H184" s="1">
        <v>120</v>
      </c>
      <c r="I184" s="1">
        <v>1740.6980476471481</v>
      </c>
    </row>
    <row r="185" spans="1:13">
      <c r="A185" s="274">
        <v>16071</v>
      </c>
      <c r="B185" s="274">
        <v>16090</v>
      </c>
      <c r="C185" t="s">
        <v>3473</v>
      </c>
      <c r="D185" s="1">
        <v>19</v>
      </c>
      <c r="E185" s="1">
        <v>16.123745164379571</v>
      </c>
    </row>
    <row r="186" spans="1:13">
      <c r="A186" s="274">
        <v>16152</v>
      </c>
      <c r="B186" s="274">
        <v>16170.5</v>
      </c>
      <c r="C186" t="s">
        <v>3473</v>
      </c>
      <c r="D186" s="1">
        <v>18.5</v>
      </c>
      <c r="E186" s="1">
        <v>86.252267998423903</v>
      </c>
      <c r="F186" s="1">
        <v>5.25</v>
      </c>
      <c r="G186" s="1">
        <v>7.875</v>
      </c>
      <c r="H186" s="1">
        <v>5.25</v>
      </c>
      <c r="I186" s="1">
        <v>24.700779386855825</v>
      </c>
    </row>
    <row r="187" spans="1:13">
      <c r="A187" s="274">
        <v>16170.5</v>
      </c>
      <c r="B187" s="274">
        <v>16270</v>
      </c>
      <c r="C187" t="s">
        <v>3474</v>
      </c>
      <c r="D187" s="1">
        <v>99.5</v>
      </c>
      <c r="E187" s="1">
        <v>1374.2980752718943</v>
      </c>
      <c r="F187" s="1">
        <v>80.5</v>
      </c>
      <c r="G187" s="1">
        <v>405.97058253784184</v>
      </c>
      <c r="H187" s="1">
        <v>80.5</v>
      </c>
      <c r="I187" s="1">
        <v>608.05867730259229</v>
      </c>
    </row>
    <row r="188" spans="1:13">
      <c r="A188" s="274">
        <v>16270</v>
      </c>
      <c r="B188" s="274">
        <v>16620</v>
      </c>
      <c r="C188" t="s">
        <v>3472</v>
      </c>
      <c r="D188" s="1">
        <v>350</v>
      </c>
      <c r="E188" s="1">
        <v>4473.1902586531351</v>
      </c>
      <c r="F188" s="1">
        <v>233</v>
      </c>
      <c r="G188" s="1">
        <v>924.82889329847876</v>
      </c>
      <c r="H188" s="1">
        <v>233</v>
      </c>
      <c r="I188" s="1">
        <v>2683.2496911308704</v>
      </c>
    </row>
    <row r="189" spans="1:13">
      <c r="A189" s="274">
        <v>17220.5</v>
      </c>
      <c r="B189" s="274">
        <v>17256.5</v>
      </c>
      <c r="C189" t="s">
        <v>3473</v>
      </c>
      <c r="D189" s="1">
        <v>36</v>
      </c>
      <c r="E189" s="1">
        <v>183.70032928101651</v>
      </c>
    </row>
    <row r="190" spans="1:13">
      <c r="A190" s="274">
        <v>17256.5</v>
      </c>
      <c r="B190" s="274">
        <v>17530</v>
      </c>
      <c r="C190" t="s">
        <v>3474</v>
      </c>
      <c r="D190" s="1">
        <v>273.5</v>
      </c>
      <c r="E190" s="1">
        <v>3833.5595193221843</v>
      </c>
      <c r="F190" s="1">
        <v>234</v>
      </c>
      <c r="G190" s="1">
        <v>366.4064802639636</v>
      </c>
      <c r="H190" s="1">
        <v>234</v>
      </c>
      <c r="I190" s="1">
        <v>1842.6334912180871</v>
      </c>
      <c r="J190" s="1">
        <v>196</v>
      </c>
      <c r="K190" s="1">
        <v>1615.5210266959343</v>
      </c>
      <c r="L190">
        <v>196</v>
      </c>
      <c r="M190">
        <v>2943.7542664444609</v>
      </c>
    </row>
    <row r="191" spans="1:13">
      <c r="A191" s="274">
        <v>17530</v>
      </c>
      <c r="B191" s="274">
        <v>17550</v>
      </c>
      <c r="C191" t="s">
        <v>3473</v>
      </c>
      <c r="D191" s="1">
        <v>20</v>
      </c>
      <c r="E191" s="1">
        <v>42.938787567260711</v>
      </c>
    </row>
    <row r="192" spans="1:13">
      <c r="A192" s="274">
        <v>17649</v>
      </c>
      <c r="B192" s="274">
        <v>17729.75</v>
      </c>
      <c r="C192" t="s">
        <v>3474</v>
      </c>
      <c r="D192" s="1">
        <v>80.75</v>
      </c>
      <c r="E192" s="1">
        <v>1028.6420041245688</v>
      </c>
      <c r="F192" s="1">
        <v>19</v>
      </c>
      <c r="G192" s="1">
        <v>228.46268662964943</v>
      </c>
      <c r="H192" s="1">
        <v>19</v>
      </c>
      <c r="I192" s="1">
        <v>67.640910790341096</v>
      </c>
    </row>
    <row r="193" spans="1:13">
      <c r="A193" s="274">
        <v>17812.5</v>
      </c>
      <c r="B193" s="274">
        <v>17852.5</v>
      </c>
      <c r="C193" t="s">
        <v>3473</v>
      </c>
      <c r="D193" s="1">
        <v>40</v>
      </c>
      <c r="E193" s="1">
        <v>160.4838089934305</v>
      </c>
    </row>
    <row r="194" spans="1:13">
      <c r="A194" s="274">
        <v>17852.5</v>
      </c>
      <c r="B194" s="274">
        <v>17870</v>
      </c>
      <c r="C194" t="s">
        <v>3474</v>
      </c>
      <c r="D194" s="1">
        <v>17.5</v>
      </c>
      <c r="E194" s="1">
        <v>126.97493274700309</v>
      </c>
    </row>
    <row r="195" spans="1:13">
      <c r="A195" s="274">
        <v>17870</v>
      </c>
      <c r="B195" s="274">
        <v>17913</v>
      </c>
      <c r="C195" t="s">
        <v>3473</v>
      </c>
      <c r="D195" s="1">
        <v>43</v>
      </c>
      <c r="E195" s="1">
        <v>110.20266245288649</v>
      </c>
    </row>
    <row r="196" spans="1:13">
      <c r="A196" s="274">
        <v>19186.7998046875</v>
      </c>
      <c r="B196" s="274">
        <v>19204.2998046875</v>
      </c>
      <c r="C196" t="s">
        <v>3473</v>
      </c>
      <c r="D196" s="1">
        <v>17.5</v>
      </c>
      <c r="E196" s="1">
        <v>112.46060098544989</v>
      </c>
    </row>
    <row r="197" spans="1:13">
      <c r="A197" s="274">
        <v>19204.2998046875</v>
      </c>
      <c r="B197" s="274">
        <v>19386</v>
      </c>
      <c r="C197" t="s">
        <v>3474</v>
      </c>
      <c r="D197" s="1">
        <v>181.7001953125</v>
      </c>
      <c r="E197" s="1">
        <v>2509.6340113396877</v>
      </c>
      <c r="F197" s="1">
        <v>160</v>
      </c>
      <c r="G197" s="1">
        <v>226.61383810863069</v>
      </c>
      <c r="H197" s="1">
        <v>160</v>
      </c>
      <c r="I197" s="1">
        <v>1128.6089104856981</v>
      </c>
      <c r="J197" s="1">
        <v>139</v>
      </c>
      <c r="K197" s="1">
        <v>1529.281667636895</v>
      </c>
      <c r="L197">
        <v>139</v>
      </c>
      <c r="M197">
        <v>2268.259694588558</v>
      </c>
    </row>
    <row r="198" spans="1:13">
      <c r="A198" s="274">
        <v>19386</v>
      </c>
      <c r="B198" s="274">
        <v>19430</v>
      </c>
      <c r="C198" t="s">
        <v>3473</v>
      </c>
      <c r="D198" s="1">
        <v>44</v>
      </c>
      <c r="E198" s="1">
        <v>348.63296549637829</v>
      </c>
      <c r="F198" s="1">
        <v>54.082832336425781</v>
      </c>
      <c r="G198" s="1">
        <v>54.082832336425781</v>
      </c>
      <c r="H198" s="1">
        <v>54.082832336425781</v>
      </c>
      <c r="I198" s="1">
        <v>54.082832336425781</v>
      </c>
    </row>
    <row r="199" spans="1:13">
      <c r="A199" s="274">
        <v>19690</v>
      </c>
      <c r="B199" s="274">
        <v>19770</v>
      </c>
      <c r="C199" t="s">
        <v>3473</v>
      </c>
      <c r="D199" s="1">
        <v>80</v>
      </c>
      <c r="E199" s="1">
        <v>337.68644991462145</v>
      </c>
    </row>
    <row r="200" spans="1:13">
      <c r="A200" s="274">
        <v>19770</v>
      </c>
      <c r="B200" s="274">
        <v>19810</v>
      </c>
      <c r="C200" t="s">
        <v>3472</v>
      </c>
      <c r="D200" s="1">
        <v>40</v>
      </c>
      <c r="E200" s="1">
        <v>204.05772250008667</v>
      </c>
    </row>
    <row r="201" spans="1:13">
      <c r="A201" s="274">
        <v>21509</v>
      </c>
      <c r="B201" s="274">
        <v>21550</v>
      </c>
      <c r="C201" t="s">
        <v>3472</v>
      </c>
      <c r="D201" s="1">
        <v>41</v>
      </c>
      <c r="E201" s="1">
        <v>373.4306643057314</v>
      </c>
      <c r="F201" s="1">
        <v>11</v>
      </c>
      <c r="G201" s="1">
        <v>93.646270180500267</v>
      </c>
      <c r="H201" s="1">
        <v>11</v>
      </c>
      <c r="I201" s="1">
        <v>267.23185633407064</v>
      </c>
    </row>
    <row r="202" spans="1:13" s="888" customFormat="1">
      <c r="A202" s="887">
        <v>21612</v>
      </c>
      <c r="B202" s="887">
        <v>21773</v>
      </c>
      <c r="C202" s="888" t="s">
        <v>3472</v>
      </c>
      <c r="D202" s="889">
        <v>161</v>
      </c>
      <c r="E202" s="889">
        <v>1971.9574404671666</v>
      </c>
      <c r="F202" s="889">
        <v>99</v>
      </c>
      <c r="G202" s="889">
        <v>170.58479714534872</v>
      </c>
      <c r="H202" s="889">
        <v>99</v>
      </c>
      <c r="I202" s="889">
        <v>872.86041143089506</v>
      </c>
      <c r="J202" s="889">
        <v>61</v>
      </c>
      <c r="K202" s="889">
        <v>424.71376470884917</v>
      </c>
      <c r="L202" s="888">
        <v>61</v>
      </c>
      <c r="M202" s="888">
        <v>870.48619554394725</v>
      </c>
    </row>
    <row r="203" spans="1:13" s="888" customFormat="1">
      <c r="A203" s="887">
        <v>21850.5</v>
      </c>
      <c r="B203" s="887">
        <v>22030</v>
      </c>
      <c r="C203" s="888" t="s">
        <v>3474</v>
      </c>
      <c r="D203" s="889">
        <v>179.5</v>
      </c>
      <c r="E203" s="889">
        <v>2612.6324509041665</v>
      </c>
      <c r="F203" s="889">
        <v>85</v>
      </c>
      <c r="G203" s="889">
        <v>535.64238027326883</v>
      </c>
      <c r="H203" s="889">
        <v>85</v>
      </c>
      <c r="I203" s="889">
        <v>695.60372462328814</v>
      </c>
      <c r="J203" s="889"/>
      <c r="K203" s="889"/>
    </row>
    <row r="204" spans="1:13" s="888" customFormat="1">
      <c r="A204" s="887">
        <v>22171</v>
      </c>
      <c r="B204" s="887">
        <v>22245.5</v>
      </c>
      <c r="C204" s="888" t="s">
        <v>3474</v>
      </c>
      <c r="D204" s="889">
        <v>74.5</v>
      </c>
      <c r="E204" s="889">
        <v>922.11309612910657</v>
      </c>
      <c r="F204" s="889">
        <v>20</v>
      </c>
      <c r="G204" s="889">
        <v>50.990421817520556</v>
      </c>
      <c r="H204" s="889">
        <v>20</v>
      </c>
      <c r="I204" s="889">
        <v>99.79792869784319</v>
      </c>
      <c r="J204" s="889"/>
      <c r="K204" s="889"/>
    </row>
    <row r="205" spans="1:13">
      <c r="A205" s="274">
        <v>22245.5</v>
      </c>
      <c r="B205" s="274">
        <v>22262.5</v>
      </c>
      <c r="C205" t="s">
        <v>3473</v>
      </c>
      <c r="D205" s="1">
        <v>17</v>
      </c>
      <c r="E205" s="1">
        <v>16.497307024352448</v>
      </c>
    </row>
    <row r="206" spans="1:13">
      <c r="A206" s="274">
        <v>22399.5</v>
      </c>
      <c r="B206" s="274">
        <v>22420</v>
      </c>
      <c r="C206" t="s">
        <v>3473</v>
      </c>
      <c r="D206" s="1">
        <v>20.5</v>
      </c>
      <c r="E206" s="1">
        <v>22.479168511578614</v>
      </c>
    </row>
    <row r="207" spans="1:13">
      <c r="A207" s="274">
        <v>22440.7998046875</v>
      </c>
      <c r="B207" s="274">
        <v>22461.2998046875</v>
      </c>
      <c r="C207" t="s">
        <v>3473</v>
      </c>
      <c r="D207" s="1">
        <v>20.5</v>
      </c>
      <c r="E207" s="1">
        <v>141.09118289325178</v>
      </c>
    </row>
    <row r="208" spans="1:13" s="888" customFormat="1">
      <c r="A208" s="887">
        <v>22461.2998046875</v>
      </c>
      <c r="B208" s="887">
        <v>22545</v>
      </c>
      <c r="C208" s="888" t="s">
        <v>3474</v>
      </c>
      <c r="D208" s="889">
        <v>83.7001953125</v>
      </c>
      <c r="E208" s="889">
        <v>1202.1684425601379</v>
      </c>
      <c r="F208" s="889">
        <v>74</v>
      </c>
      <c r="G208" s="889">
        <v>157.32217000255568</v>
      </c>
      <c r="H208" s="889">
        <v>74</v>
      </c>
      <c r="I208" s="889">
        <v>651.04515542343177</v>
      </c>
      <c r="J208" s="889"/>
      <c r="K208" s="889"/>
    </row>
    <row r="209" spans="1:13" s="888" customFormat="1">
      <c r="A209" s="887">
        <v>22545</v>
      </c>
      <c r="B209" s="887">
        <v>23107.5</v>
      </c>
      <c r="C209" s="888" t="s">
        <v>3472</v>
      </c>
      <c r="D209" s="889">
        <v>562.5</v>
      </c>
      <c r="E209" s="889">
        <v>7961.8350826911465</v>
      </c>
      <c r="F209" s="889">
        <v>514</v>
      </c>
      <c r="G209" s="889">
        <v>1445.2000940340383</v>
      </c>
      <c r="H209" s="889">
        <v>514</v>
      </c>
      <c r="I209" s="889">
        <v>6707.9700787614311</v>
      </c>
      <c r="J209" s="889"/>
      <c r="K209" s="889"/>
    </row>
    <row r="210" spans="1:13" s="888" customFormat="1">
      <c r="A210" s="887">
        <v>23165</v>
      </c>
      <c r="B210" s="887">
        <v>23470</v>
      </c>
      <c r="C210" s="888" t="s">
        <v>3472</v>
      </c>
      <c r="D210" s="889">
        <v>305</v>
      </c>
      <c r="E210" s="889">
        <v>4252.9956089578936</v>
      </c>
      <c r="F210" s="889">
        <v>295</v>
      </c>
      <c r="G210" s="889">
        <v>426.19461507280721</v>
      </c>
      <c r="H210" s="889">
        <v>295</v>
      </c>
      <c r="I210" s="889">
        <v>1233.6760933423845</v>
      </c>
      <c r="J210" s="889">
        <v>251</v>
      </c>
      <c r="K210" s="889">
        <v>989.25902007581078</v>
      </c>
      <c r="L210" s="888">
        <v>251</v>
      </c>
      <c r="M210" s="888">
        <v>3533.457368859421</v>
      </c>
    </row>
    <row r="211" spans="1:13" s="888" customFormat="1">
      <c r="A211" s="887">
        <v>23470</v>
      </c>
      <c r="B211" s="887">
        <v>23512.7998046875</v>
      </c>
      <c r="C211" s="888" t="s">
        <v>3474</v>
      </c>
      <c r="D211" s="889">
        <v>42.7998046875</v>
      </c>
      <c r="E211" s="889">
        <v>578.51942498991343</v>
      </c>
      <c r="F211" s="889">
        <v>42.7998046875</v>
      </c>
      <c r="G211" s="889">
        <v>171.40483856201172</v>
      </c>
      <c r="H211" s="889">
        <v>42.7998046875</v>
      </c>
      <c r="I211" s="889">
        <v>162.42471820923402</v>
      </c>
      <c r="J211" s="889">
        <v>10</v>
      </c>
      <c r="K211" s="889">
        <v>98.013454448709666</v>
      </c>
      <c r="L211" s="888">
        <v>10</v>
      </c>
      <c r="M211" s="888">
        <v>566.81181671577383</v>
      </c>
    </row>
    <row r="212" spans="1:13">
      <c r="A212" s="274">
        <v>23710.5</v>
      </c>
      <c r="B212" s="274">
        <v>23751</v>
      </c>
      <c r="C212" t="s">
        <v>3473</v>
      </c>
      <c r="D212" s="1">
        <v>40.5</v>
      </c>
      <c r="E212" s="1">
        <v>68.361019382729083</v>
      </c>
    </row>
    <row r="213" spans="1:13">
      <c r="A213" s="274">
        <v>24191</v>
      </c>
      <c r="B213" s="274">
        <v>24212.5</v>
      </c>
      <c r="C213" t="s">
        <v>3473</v>
      </c>
      <c r="D213" s="1">
        <v>21.5</v>
      </c>
      <c r="E213" s="1">
        <v>109.68173471487731</v>
      </c>
    </row>
    <row r="214" spans="1:13">
      <c r="A214" s="274">
        <v>24212.5</v>
      </c>
      <c r="B214" s="274">
        <v>24251.5</v>
      </c>
      <c r="C214" t="s">
        <v>3474</v>
      </c>
      <c r="D214" s="1">
        <v>39</v>
      </c>
      <c r="E214" s="1">
        <v>299.98658750600873</v>
      </c>
    </row>
    <row r="215" spans="1:13">
      <c r="A215" s="274">
        <v>25392.5</v>
      </c>
      <c r="B215" s="274">
        <v>25457.400390625</v>
      </c>
      <c r="C215" t="s">
        <v>3472</v>
      </c>
      <c r="D215" s="1">
        <v>64.900390625</v>
      </c>
      <c r="E215" s="1">
        <v>85.835594512139707</v>
      </c>
    </row>
    <row r="216" spans="1:13">
      <c r="A216" s="887">
        <v>25530</v>
      </c>
      <c r="B216" s="274">
        <v>25569</v>
      </c>
      <c r="C216" t="s">
        <v>3472</v>
      </c>
      <c r="D216" s="1">
        <v>39</v>
      </c>
      <c r="E216" s="1">
        <v>102.56225955479009</v>
      </c>
    </row>
    <row r="217" spans="1:13">
      <c r="A217" s="274">
        <v>25588</v>
      </c>
      <c r="B217" s="274">
        <v>25656</v>
      </c>
      <c r="C217" t="s">
        <v>3472</v>
      </c>
      <c r="D217" s="1">
        <v>68</v>
      </c>
      <c r="E217" s="1">
        <v>289.27702294172803</v>
      </c>
    </row>
    <row r="218" spans="1:13">
      <c r="A218" s="274">
        <v>25744.25</v>
      </c>
      <c r="B218" s="274">
        <v>25823.5</v>
      </c>
      <c r="C218" t="s">
        <v>3472</v>
      </c>
      <c r="D218" s="1">
        <v>79.25</v>
      </c>
      <c r="E218" s="1">
        <v>488.5017471097147</v>
      </c>
    </row>
    <row r="219" spans="1:13">
      <c r="A219" s="274">
        <v>26070</v>
      </c>
      <c r="B219" s="274">
        <v>26107</v>
      </c>
      <c r="C219" t="s">
        <v>3472</v>
      </c>
      <c r="D219" s="1">
        <v>37</v>
      </c>
      <c r="E219" s="1">
        <v>305.77165874584074</v>
      </c>
    </row>
    <row r="220" spans="1:13">
      <c r="A220" s="274">
        <v>26246.7998046875</v>
      </c>
      <c r="B220" s="274">
        <v>26487.5</v>
      </c>
      <c r="C220" t="s">
        <v>3472</v>
      </c>
      <c r="D220" s="1">
        <v>240.7001953125</v>
      </c>
      <c r="E220" s="1">
        <v>3129.6296521664472</v>
      </c>
    </row>
    <row r="221" spans="1:13">
      <c r="A221" s="274">
        <v>27792.5</v>
      </c>
      <c r="B221" s="274">
        <v>28210</v>
      </c>
      <c r="C221" t="s">
        <v>3473</v>
      </c>
      <c r="D221" s="1">
        <v>417.5</v>
      </c>
      <c r="E221" s="1">
        <v>1633.368069778965</v>
      </c>
    </row>
    <row r="222" spans="1:13">
      <c r="A222" s="274">
        <v>29349</v>
      </c>
      <c r="B222" s="274">
        <v>29392</v>
      </c>
      <c r="C222" t="s">
        <v>3473</v>
      </c>
      <c r="D222" s="1">
        <v>43</v>
      </c>
      <c r="E222" s="1">
        <v>161.72537538045782</v>
      </c>
    </row>
    <row r="223" spans="1:13">
      <c r="A223" s="274">
        <v>29392</v>
      </c>
      <c r="B223" s="274">
        <v>29428.5</v>
      </c>
      <c r="C223" t="s">
        <v>3474</v>
      </c>
      <c r="D223" s="1">
        <v>36.5</v>
      </c>
      <c r="E223" s="1">
        <v>296.39453291460842</v>
      </c>
    </row>
    <row r="224" spans="1:13">
      <c r="A224" s="274">
        <v>29483.5</v>
      </c>
      <c r="B224" s="274">
        <v>29502</v>
      </c>
      <c r="C224" t="s">
        <v>3473</v>
      </c>
      <c r="D224" s="1">
        <v>18.5</v>
      </c>
      <c r="E224" s="1">
        <v>4.2710251716830072</v>
      </c>
    </row>
    <row r="225" spans="1:9">
      <c r="A225" s="274">
        <v>29729.75</v>
      </c>
      <c r="B225" s="274">
        <v>29749.25</v>
      </c>
      <c r="C225" t="s">
        <v>3472</v>
      </c>
      <c r="D225" s="1">
        <v>19.5</v>
      </c>
      <c r="E225" s="1">
        <v>64.021882945808329</v>
      </c>
    </row>
    <row r="226" spans="1:9">
      <c r="A226" s="274">
        <v>30448.75</v>
      </c>
      <c r="B226" s="274">
        <v>30490</v>
      </c>
      <c r="C226" t="s">
        <v>3474</v>
      </c>
      <c r="D226" s="1">
        <v>41.25</v>
      </c>
      <c r="E226" s="1">
        <v>405.64389070563158</v>
      </c>
    </row>
    <row r="227" spans="1:9">
      <c r="A227" s="274">
        <v>30490</v>
      </c>
      <c r="B227" s="274">
        <v>30530</v>
      </c>
      <c r="C227" t="s">
        <v>3473</v>
      </c>
      <c r="D227" s="1">
        <v>40</v>
      </c>
      <c r="E227" s="1">
        <v>61.23307441100151</v>
      </c>
    </row>
    <row r="228" spans="1:9">
      <c r="A228" s="274">
        <v>30570.5</v>
      </c>
      <c r="B228" s="274">
        <v>30870.150390625</v>
      </c>
      <c r="C228" t="s">
        <v>3472</v>
      </c>
      <c r="D228" s="1">
        <v>299.650390625</v>
      </c>
      <c r="E228" s="1">
        <v>2059.4822148844964</v>
      </c>
      <c r="F228" s="1">
        <v>38</v>
      </c>
      <c r="G228" s="1">
        <v>65.004562065682194</v>
      </c>
      <c r="H228" s="1">
        <v>38</v>
      </c>
      <c r="I228" s="1">
        <v>192.00992254469858</v>
      </c>
    </row>
    <row r="229" spans="1:9">
      <c r="A229" s="274">
        <v>30910</v>
      </c>
      <c r="B229" s="274">
        <v>31150</v>
      </c>
      <c r="C229" t="s">
        <v>3472</v>
      </c>
      <c r="D229" s="1">
        <v>240</v>
      </c>
      <c r="E229" s="1">
        <v>2218.248577435952</v>
      </c>
      <c r="F229" s="1">
        <v>20</v>
      </c>
      <c r="G229" s="1">
        <v>43.921614187326625</v>
      </c>
      <c r="H229" s="1">
        <v>20</v>
      </c>
      <c r="I229" s="1">
        <v>44.645878810321648</v>
      </c>
    </row>
    <row r="230" spans="1:9">
      <c r="A230" s="274">
        <v>31150</v>
      </c>
      <c r="B230" s="274">
        <v>31171.5</v>
      </c>
      <c r="C230" t="s">
        <v>3474</v>
      </c>
      <c r="D230" s="1">
        <v>21.5</v>
      </c>
      <c r="E230" s="1">
        <v>255.53791054457361</v>
      </c>
    </row>
    <row r="231" spans="1:9">
      <c r="A231" s="274">
        <v>31171.5</v>
      </c>
      <c r="B231" s="274">
        <v>31191.5</v>
      </c>
      <c r="C231" t="s">
        <v>3473</v>
      </c>
      <c r="D231" s="1">
        <v>20</v>
      </c>
      <c r="E231" s="1">
        <v>99.281460219146595</v>
      </c>
    </row>
    <row r="232" spans="1:9">
      <c r="A232" s="274">
        <v>31578.650390625</v>
      </c>
      <c r="B232" s="274">
        <v>31838.0009765625</v>
      </c>
      <c r="C232" t="s">
        <v>3472</v>
      </c>
      <c r="D232" s="1">
        <v>259.3505859375</v>
      </c>
      <c r="E232" s="1">
        <v>3662.6369950769708</v>
      </c>
      <c r="F232" s="1">
        <v>244.69921875</v>
      </c>
      <c r="G232" s="1">
        <v>810.26787369692011</v>
      </c>
      <c r="H232" s="1">
        <v>244.69921875</v>
      </c>
      <c r="I232" s="1">
        <v>3162.5631394146808</v>
      </c>
    </row>
    <row r="233" spans="1:9">
      <c r="A233" s="274">
        <v>31838.0009765625</v>
      </c>
      <c r="B233" s="274">
        <v>31848.001953125</v>
      </c>
      <c r="C233" t="s">
        <v>3474</v>
      </c>
      <c r="D233" s="1">
        <v>10.0009765625</v>
      </c>
      <c r="E233" s="1">
        <v>135.19589350790704</v>
      </c>
      <c r="F233" s="1">
        <v>55.702865600585938</v>
      </c>
      <c r="G233" s="1">
        <v>55.702865600585938</v>
      </c>
    </row>
    <row r="234" spans="1:9">
      <c r="A234" s="274">
        <v>31848.001953125</v>
      </c>
      <c r="B234" s="274">
        <v>31859.501953125</v>
      </c>
      <c r="C234" t="s">
        <v>3473</v>
      </c>
      <c r="D234" s="1">
        <v>11.5</v>
      </c>
      <c r="E234" s="1">
        <v>5.0710138589882634</v>
      </c>
    </row>
    <row r="235" spans="1:9">
      <c r="A235" s="274">
        <v>32030.0048828125</v>
      </c>
      <c r="B235" s="274">
        <v>32050.0078125</v>
      </c>
      <c r="C235" t="s">
        <v>3473</v>
      </c>
      <c r="D235" s="1">
        <v>20.0029296875</v>
      </c>
      <c r="E235" s="1">
        <v>60.347736357657396</v>
      </c>
    </row>
    <row r="236" spans="1:9">
      <c r="A236" s="274">
        <v>32070.0107421875</v>
      </c>
      <c r="B236" s="274">
        <v>32170.044921875</v>
      </c>
      <c r="C236" t="s">
        <v>3474</v>
      </c>
      <c r="D236" s="1">
        <v>100.0341796875</v>
      </c>
      <c r="E236" s="1">
        <v>1243.9161867200157</v>
      </c>
    </row>
    <row r="237" spans="1:9">
      <c r="A237" s="274">
        <v>32427</v>
      </c>
      <c r="B237" s="274">
        <v>32443</v>
      </c>
      <c r="C237" t="s">
        <v>3473</v>
      </c>
      <c r="D237" s="1">
        <v>16</v>
      </c>
      <c r="E237" s="1">
        <v>73.108889505563141</v>
      </c>
    </row>
    <row r="238" spans="1:9">
      <c r="A238" s="274">
        <v>32443</v>
      </c>
      <c r="B238" s="274">
        <v>32500</v>
      </c>
      <c r="C238" t="s">
        <v>3474</v>
      </c>
      <c r="D238" s="1">
        <v>57</v>
      </c>
      <c r="E238" s="1">
        <v>725.59761691944789</v>
      </c>
      <c r="F238" s="1">
        <v>38</v>
      </c>
      <c r="G238" s="1">
        <v>51.922797676669887</v>
      </c>
      <c r="H238" s="1">
        <v>38</v>
      </c>
      <c r="I238" s="1">
        <v>177.74108690277916</v>
      </c>
    </row>
    <row r="239" spans="1:9">
      <c r="A239" s="274">
        <v>32500</v>
      </c>
      <c r="B239" s="274">
        <v>32543</v>
      </c>
      <c r="C239" t="s">
        <v>3473</v>
      </c>
      <c r="D239" s="1">
        <v>43</v>
      </c>
      <c r="E239" s="1">
        <v>142.11037446115859</v>
      </c>
      <c r="F239" s="1">
        <v>34.484203338623047</v>
      </c>
      <c r="G239" s="1">
        <v>34.484203338623047</v>
      </c>
    </row>
    <row r="240" spans="1:9">
      <c r="A240" s="274">
        <v>32562</v>
      </c>
      <c r="B240" s="274">
        <v>32579.5</v>
      </c>
      <c r="C240" t="s">
        <v>3473</v>
      </c>
      <c r="D240" s="1">
        <v>17.5</v>
      </c>
      <c r="E240" s="1">
        <v>98.525612781281069</v>
      </c>
    </row>
    <row r="241" spans="1:13">
      <c r="A241" s="274">
        <v>32579.5</v>
      </c>
      <c r="B241" s="274">
        <v>32641</v>
      </c>
      <c r="C241" t="s">
        <v>3474</v>
      </c>
      <c r="D241" s="1">
        <v>61.5</v>
      </c>
      <c r="E241" s="1">
        <v>794.09393989177386</v>
      </c>
      <c r="F241" s="1">
        <v>42</v>
      </c>
      <c r="G241" s="1">
        <v>222.01873828856964</v>
      </c>
      <c r="H241" s="1">
        <v>42</v>
      </c>
      <c r="I241" s="1">
        <v>220.18903487474824</v>
      </c>
    </row>
    <row r="242" spans="1:13">
      <c r="A242" s="274">
        <v>32641</v>
      </c>
      <c r="B242" s="274">
        <v>32661.5</v>
      </c>
      <c r="C242" t="s">
        <v>3472</v>
      </c>
      <c r="D242" s="1">
        <v>20.5</v>
      </c>
      <c r="E242" s="1">
        <v>46.166046163348028</v>
      </c>
      <c r="F242" s="1">
        <v>30.370199203491211</v>
      </c>
      <c r="G242" s="1">
        <v>30.370199203491211</v>
      </c>
    </row>
    <row r="243" spans="1:13">
      <c r="A243" s="274">
        <v>33151</v>
      </c>
      <c r="B243" s="274">
        <v>33195</v>
      </c>
      <c r="C243" t="s">
        <v>3472</v>
      </c>
      <c r="D243" s="1">
        <v>44</v>
      </c>
      <c r="E243" s="1">
        <v>341.97466794829523</v>
      </c>
    </row>
    <row r="244" spans="1:13">
      <c r="A244" s="274">
        <v>33276</v>
      </c>
      <c r="B244" s="274">
        <v>33335.5</v>
      </c>
      <c r="C244" t="s">
        <v>3472</v>
      </c>
      <c r="D244" s="1">
        <v>59.5</v>
      </c>
      <c r="E244" s="1">
        <v>326.10059900324484</v>
      </c>
    </row>
    <row r="245" spans="1:13">
      <c r="A245" s="274">
        <v>33395.5</v>
      </c>
      <c r="B245" s="274">
        <v>33437.5</v>
      </c>
      <c r="C245" t="s">
        <v>3472</v>
      </c>
      <c r="D245" s="1">
        <v>42</v>
      </c>
      <c r="E245" s="1">
        <v>413.44137626161387</v>
      </c>
      <c r="F245" s="1">
        <v>6.25</v>
      </c>
      <c r="G245" s="1">
        <v>9.375</v>
      </c>
      <c r="H245" s="1">
        <v>6.25</v>
      </c>
      <c r="I245" s="1">
        <v>27.805254063137514</v>
      </c>
    </row>
    <row r="246" spans="1:13">
      <c r="A246" s="274">
        <v>33437.5</v>
      </c>
      <c r="B246" s="274">
        <v>33664</v>
      </c>
      <c r="C246" t="s">
        <v>3474</v>
      </c>
      <c r="D246" s="1">
        <v>226.5</v>
      </c>
      <c r="E246" s="1">
        <v>3258.6698421369379</v>
      </c>
      <c r="F246" s="1">
        <v>165.5</v>
      </c>
      <c r="G246" s="1">
        <v>403.43921326526549</v>
      </c>
      <c r="H246" s="1">
        <v>165.5</v>
      </c>
      <c r="I246" s="1">
        <v>1181.8535465161756</v>
      </c>
      <c r="J246" s="1">
        <v>85</v>
      </c>
      <c r="K246" s="1">
        <v>376.13914473321898</v>
      </c>
      <c r="L246">
        <v>85</v>
      </c>
      <c r="M246">
        <v>790.03157886766917</v>
      </c>
    </row>
    <row r="247" spans="1:13">
      <c r="A247" s="274">
        <v>33684</v>
      </c>
      <c r="B247" s="274">
        <v>33705</v>
      </c>
      <c r="C247" t="s">
        <v>3473</v>
      </c>
      <c r="D247" s="1">
        <v>21</v>
      </c>
      <c r="E247" s="1">
        <v>64.279615966614088</v>
      </c>
    </row>
    <row r="248" spans="1:13">
      <c r="A248" s="274">
        <v>33705</v>
      </c>
      <c r="B248" s="274">
        <v>33823</v>
      </c>
      <c r="C248" t="s">
        <v>3474</v>
      </c>
      <c r="D248" s="1">
        <v>118</v>
      </c>
      <c r="E248" s="1">
        <v>1429.912363903147</v>
      </c>
    </row>
    <row r="249" spans="1:13">
      <c r="A249" s="274">
        <v>33823</v>
      </c>
      <c r="B249" s="274">
        <v>33880</v>
      </c>
      <c r="C249" t="s">
        <v>3473</v>
      </c>
      <c r="D249" s="1">
        <v>57</v>
      </c>
      <c r="E249" s="1">
        <v>193.98628954100701</v>
      </c>
    </row>
    <row r="250" spans="1:13">
      <c r="A250" s="274">
        <v>35290</v>
      </c>
      <c r="B250" s="274">
        <v>35303</v>
      </c>
      <c r="C250" t="s">
        <v>3472</v>
      </c>
      <c r="D250" s="1">
        <v>13</v>
      </c>
      <c r="E250" s="1">
        <v>33.535594251948211</v>
      </c>
    </row>
    <row r="251" spans="1:13">
      <c r="A251" s="274">
        <v>35736.5</v>
      </c>
      <c r="B251" s="274">
        <v>35809.5</v>
      </c>
      <c r="C251" t="s">
        <v>3472</v>
      </c>
      <c r="D251" s="1">
        <v>73</v>
      </c>
      <c r="E251" s="1">
        <v>839.37286593357396</v>
      </c>
      <c r="F251" s="1">
        <v>33</v>
      </c>
      <c r="G251" s="1">
        <v>67.04825675753537</v>
      </c>
      <c r="H251" s="1">
        <v>33</v>
      </c>
      <c r="I251" s="1">
        <v>563.02337719915499</v>
      </c>
    </row>
    <row r="252" spans="1:13">
      <c r="A252" s="274">
        <v>35829.5</v>
      </c>
      <c r="B252" s="274">
        <v>35868</v>
      </c>
      <c r="C252" t="s">
        <v>3472</v>
      </c>
      <c r="D252" s="1">
        <v>38.5</v>
      </c>
      <c r="E252" s="1">
        <v>431.50759447491902</v>
      </c>
      <c r="F252" s="1">
        <v>28</v>
      </c>
      <c r="G252" s="1">
        <v>78.235928066503149</v>
      </c>
      <c r="H252" s="1">
        <v>28</v>
      </c>
      <c r="I252" s="1">
        <v>78.311975125860997</v>
      </c>
    </row>
    <row r="253" spans="1:13">
      <c r="A253" s="274">
        <v>35925.5</v>
      </c>
      <c r="B253" s="274">
        <v>36345</v>
      </c>
      <c r="C253" t="s">
        <v>3472</v>
      </c>
      <c r="D253" s="1">
        <v>419.5</v>
      </c>
      <c r="E253" s="1">
        <v>5863.1114558821009</v>
      </c>
      <c r="F253" s="1">
        <v>390.5</v>
      </c>
      <c r="G253" s="1">
        <v>655.0154865427279</v>
      </c>
      <c r="H253" s="1">
        <v>390.5</v>
      </c>
      <c r="I253" s="1">
        <v>4663.0324281539097</v>
      </c>
      <c r="J253" s="1">
        <v>357</v>
      </c>
      <c r="K253" s="1">
        <v>3186.8859971610837</v>
      </c>
      <c r="L253">
        <v>357</v>
      </c>
      <c r="M253">
        <v>9568.9186014528623</v>
      </c>
    </row>
    <row r="254" spans="1:13">
      <c r="A254" s="274">
        <v>36830.5</v>
      </c>
      <c r="B254" s="274">
        <v>37050</v>
      </c>
      <c r="C254" t="s">
        <v>3472</v>
      </c>
      <c r="D254" s="1">
        <v>219.5</v>
      </c>
      <c r="E254" s="1">
        <v>2352.9883293562079</v>
      </c>
      <c r="F254" s="1">
        <v>73</v>
      </c>
      <c r="G254" s="1">
        <v>194.9366352546148</v>
      </c>
      <c r="H254" s="1">
        <v>73</v>
      </c>
      <c r="I254" s="1">
        <v>862.62557009174532</v>
      </c>
    </row>
    <row r="255" spans="1:13">
      <c r="A255" s="274">
        <v>37050</v>
      </c>
      <c r="B255" s="274">
        <v>37121.5</v>
      </c>
      <c r="C255" t="s">
        <v>3474</v>
      </c>
      <c r="D255" s="1">
        <v>71.5</v>
      </c>
      <c r="E255" s="1">
        <v>981.37732531482538</v>
      </c>
      <c r="F255" s="1">
        <v>51.69921875</v>
      </c>
      <c r="G255" s="1">
        <v>179.36894564674844</v>
      </c>
      <c r="H255" s="1">
        <v>51.69921875</v>
      </c>
      <c r="I255" s="1">
        <v>583.06092738799271</v>
      </c>
    </row>
    <row r="256" spans="1:13">
      <c r="A256" s="274">
        <v>37121.5</v>
      </c>
      <c r="B256" s="274">
        <v>37148</v>
      </c>
      <c r="C256" t="s">
        <v>3473</v>
      </c>
      <c r="D256" s="1">
        <v>26.5</v>
      </c>
      <c r="E256" s="1">
        <v>68.677255341464758</v>
      </c>
    </row>
    <row r="257" spans="1:9">
      <c r="A257" s="274">
        <v>37187</v>
      </c>
      <c r="B257" s="274">
        <v>37209</v>
      </c>
      <c r="C257" t="s">
        <v>3473</v>
      </c>
      <c r="D257" s="1">
        <v>22</v>
      </c>
      <c r="E257" s="1">
        <v>138.54601097687893</v>
      </c>
    </row>
    <row r="258" spans="1:9">
      <c r="A258" s="274">
        <v>37209</v>
      </c>
      <c r="B258" s="274">
        <v>37331</v>
      </c>
      <c r="C258" t="s">
        <v>3474</v>
      </c>
      <c r="D258" s="1">
        <v>122</v>
      </c>
      <c r="E258" s="1">
        <v>1698.0913656486114</v>
      </c>
      <c r="F258" s="1">
        <v>39</v>
      </c>
      <c r="G258" s="1">
        <v>77.109711640897444</v>
      </c>
      <c r="H258" s="1">
        <v>39</v>
      </c>
      <c r="I258" s="1">
        <v>128.66613178336362</v>
      </c>
    </row>
    <row r="259" spans="1:9">
      <c r="A259" s="274">
        <v>37331</v>
      </c>
      <c r="B259" s="274">
        <v>37370</v>
      </c>
      <c r="C259" t="s">
        <v>3473</v>
      </c>
      <c r="D259" s="1">
        <v>39</v>
      </c>
      <c r="E259" s="1">
        <v>257.60468332531275</v>
      </c>
    </row>
    <row r="260" spans="1:9">
      <c r="A260" s="274">
        <v>37370</v>
      </c>
      <c r="B260" s="274">
        <v>37470.5</v>
      </c>
      <c r="C260" t="s">
        <v>3474</v>
      </c>
      <c r="D260" s="1">
        <v>100.5</v>
      </c>
      <c r="E260" s="1">
        <v>1204.2384812060916</v>
      </c>
    </row>
    <row r="261" spans="1:9">
      <c r="A261" s="274">
        <v>37470.5</v>
      </c>
      <c r="B261" s="274">
        <v>37490.5</v>
      </c>
      <c r="C261" t="s">
        <v>3473</v>
      </c>
      <c r="D261" s="1">
        <v>20</v>
      </c>
      <c r="E261" s="1">
        <v>12.714569035822018</v>
      </c>
    </row>
    <row r="262" spans="1:9">
      <c r="A262" s="274">
        <v>37586.5</v>
      </c>
      <c r="B262" s="274">
        <v>37608.5</v>
      </c>
      <c r="C262" t="s">
        <v>3473</v>
      </c>
      <c r="D262" s="1">
        <v>22</v>
      </c>
      <c r="E262" s="1">
        <v>108.44182786948372</v>
      </c>
    </row>
    <row r="263" spans="1:9">
      <c r="A263" s="274">
        <v>37608.5</v>
      </c>
      <c r="B263" s="274">
        <v>37630</v>
      </c>
      <c r="C263" t="s">
        <v>3474</v>
      </c>
      <c r="D263" s="1">
        <v>21.5</v>
      </c>
      <c r="E263" s="1">
        <v>224.41104936276511</v>
      </c>
    </row>
    <row r="264" spans="1:9">
      <c r="A264" s="274">
        <v>37630</v>
      </c>
      <c r="B264" s="274">
        <v>37678.5</v>
      </c>
      <c r="C264" t="s">
        <v>3472</v>
      </c>
      <c r="D264" s="1">
        <v>48.5</v>
      </c>
      <c r="E264" s="1">
        <v>409.44980454939429</v>
      </c>
    </row>
    <row r="265" spans="1:9">
      <c r="A265" s="274">
        <v>38639.5</v>
      </c>
      <c r="B265" s="274">
        <v>38644.5</v>
      </c>
      <c r="C265" t="s">
        <v>3472</v>
      </c>
      <c r="D265" s="1">
        <v>5</v>
      </c>
      <c r="E265" s="1">
        <v>10.243370602798542</v>
      </c>
    </row>
    <row r="266" spans="1:9">
      <c r="A266" s="274">
        <v>38748.5</v>
      </c>
      <c r="B266" s="274">
        <v>38832.5</v>
      </c>
      <c r="C266" t="s">
        <v>3472</v>
      </c>
      <c r="D266" s="1">
        <v>84</v>
      </c>
      <c r="E266" s="1">
        <v>195.08634921373277</v>
      </c>
    </row>
    <row r="267" spans="1:9">
      <c r="A267" s="274">
        <v>38994.5</v>
      </c>
      <c r="B267" s="274">
        <v>39112.5</v>
      </c>
      <c r="C267" t="s">
        <v>3472</v>
      </c>
      <c r="D267" s="1">
        <v>118</v>
      </c>
      <c r="E267" s="1">
        <v>1071.4324808221522</v>
      </c>
    </row>
    <row r="268" spans="1:9">
      <c r="A268" s="274">
        <v>39201</v>
      </c>
      <c r="B268" s="274">
        <v>39417</v>
      </c>
      <c r="C268" t="s">
        <v>3472</v>
      </c>
      <c r="D268" s="1">
        <v>216</v>
      </c>
      <c r="E268" s="1">
        <v>2826.2952478543693</v>
      </c>
      <c r="F268" s="1">
        <v>20</v>
      </c>
      <c r="G268" s="1">
        <v>47.288409487101106</v>
      </c>
      <c r="H268" s="1">
        <v>20</v>
      </c>
      <c r="I268" s="1">
        <v>55.010355396459516</v>
      </c>
    </row>
    <row r="269" spans="1:9">
      <c r="A269" s="274">
        <v>39417</v>
      </c>
      <c r="B269" s="274">
        <v>39499.5</v>
      </c>
      <c r="C269" t="s">
        <v>3474</v>
      </c>
      <c r="D269" s="1">
        <v>82.5</v>
      </c>
      <c r="E269" s="1">
        <v>1020.1122495815544</v>
      </c>
    </row>
    <row r="270" spans="1:9">
      <c r="A270" s="274">
        <v>39499.5</v>
      </c>
      <c r="B270" s="274">
        <v>39518</v>
      </c>
      <c r="C270" t="s">
        <v>3473</v>
      </c>
      <c r="D270" s="1">
        <v>18.5</v>
      </c>
      <c r="E270" s="1">
        <v>90.960846449570681</v>
      </c>
    </row>
    <row r="271" spans="1:9">
      <c r="A271" s="274">
        <v>39565.25</v>
      </c>
      <c r="B271" s="274">
        <v>39777</v>
      </c>
      <c r="C271" t="s">
        <v>3474</v>
      </c>
      <c r="D271" s="1">
        <v>211.75</v>
      </c>
      <c r="E271" s="1">
        <v>2781.3441451561876</v>
      </c>
    </row>
    <row r="272" spans="1:9">
      <c r="A272" s="274">
        <v>39777</v>
      </c>
      <c r="B272" s="274">
        <v>39797</v>
      </c>
      <c r="C272" t="s">
        <v>3473</v>
      </c>
      <c r="D272" s="1">
        <v>20</v>
      </c>
      <c r="E272" s="1">
        <v>92.309328045703495</v>
      </c>
    </row>
    <row r="273" spans="1:9">
      <c r="A273" s="274">
        <v>39975.25</v>
      </c>
      <c r="B273" s="274">
        <v>39991.5</v>
      </c>
      <c r="C273" t="s">
        <v>3473</v>
      </c>
      <c r="D273" s="1">
        <v>16.25</v>
      </c>
      <c r="E273" s="1">
        <v>100.81995036378891</v>
      </c>
    </row>
    <row r="274" spans="1:9">
      <c r="A274" s="274">
        <v>39991.5</v>
      </c>
      <c r="B274" s="274">
        <v>40487.5</v>
      </c>
      <c r="C274" t="s">
        <v>3474</v>
      </c>
      <c r="D274" s="1">
        <v>496</v>
      </c>
      <c r="E274" s="1">
        <v>7018.1175135576223</v>
      </c>
      <c r="F274" s="1">
        <v>309</v>
      </c>
      <c r="G274" s="1">
        <v>495.65728476353206</v>
      </c>
      <c r="H274" s="1">
        <v>309</v>
      </c>
      <c r="I274" s="1">
        <v>3257.9808000671487</v>
      </c>
    </row>
    <row r="275" spans="1:9">
      <c r="A275" s="274">
        <v>40544</v>
      </c>
      <c r="B275" s="274">
        <v>40562</v>
      </c>
      <c r="C275" t="s">
        <v>3473</v>
      </c>
      <c r="D275" s="1">
        <v>18</v>
      </c>
      <c r="E275" s="1">
        <v>103.99563704439686</v>
      </c>
    </row>
    <row r="276" spans="1:9">
      <c r="A276" s="274">
        <v>40562</v>
      </c>
      <c r="B276" s="274">
        <v>40621</v>
      </c>
      <c r="C276" t="s">
        <v>3474</v>
      </c>
      <c r="D276" s="1">
        <v>59</v>
      </c>
      <c r="E276" s="1">
        <v>681.33695221055041</v>
      </c>
    </row>
    <row r="277" spans="1:9">
      <c r="A277" s="274">
        <v>40931</v>
      </c>
      <c r="B277" s="274">
        <v>40970</v>
      </c>
      <c r="C277" t="s">
        <v>3472</v>
      </c>
      <c r="D277" s="1">
        <v>39</v>
      </c>
      <c r="E277" s="1">
        <v>46.3552782710183</v>
      </c>
    </row>
    <row r="278" spans="1:9">
      <c r="A278" s="274">
        <v>41070</v>
      </c>
      <c r="B278" s="274">
        <v>41109</v>
      </c>
      <c r="C278" t="s">
        <v>3472</v>
      </c>
      <c r="D278" s="1">
        <v>39</v>
      </c>
      <c r="E278" s="1">
        <v>105.6871067426024</v>
      </c>
    </row>
    <row r="279" spans="1:9">
      <c r="A279" s="274">
        <v>41137.5</v>
      </c>
      <c r="B279" s="274">
        <v>41205.5</v>
      </c>
      <c r="C279" t="s">
        <v>3472</v>
      </c>
      <c r="D279" s="1">
        <v>68</v>
      </c>
      <c r="E279" s="1">
        <v>603.53399253850989</v>
      </c>
      <c r="F279" s="1">
        <v>13</v>
      </c>
      <c r="G279" s="1">
        <v>14.295373665480424</v>
      </c>
      <c r="H279" s="1">
        <v>13</v>
      </c>
      <c r="I279" s="1">
        <v>11.811188033784921</v>
      </c>
    </row>
    <row r="280" spans="1:9">
      <c r="A280" s="274">
        <v>41205.5</v>
      </c>
      <c r="B280" s="274">
        <v>41255.5</v>
      </c>
      <c r="C280" t="s">
        <v>3474</v>
      </c>
      <c r="D280" s="1">
        <v>50</v>
      </c>
      <c r="E280" s="1">
        <v>606.95217205003621</v>
      </c>
      <c r="F280" s="1">
        <v>99.695396423339844</v>
      </c>
      <c r="G280" s="1">
        <v>99.695396423339844</v>
      </c>
    </row>
    <row r="281" spans="1:9">
      <c r="A281" s="274">
        <v>41255.5</v>
      </c>
      <c r="B281" s="274">
        <v>41276.5</v>
      </c>
      <c r="C281" t="s">
        <v>3473</v>
      </c>
      <c r="D281" s="1">
        <v>21</v>
      </c>
      <c r="E281" s="1">
        <v>37.845325826736577</v>
      </c>
    </row>
    <row r="282" spans="1:9">
      <c r="A282" s="274">
        <v>41297</v>
      </c>
      <c r="B282" s="274">
        <v>41435.30078125</v>
      </c>
      <c r="C282" t="s">
        <v>3473</v>
      </c>
      <c r="D282" s="1">
        <v>138.30078125</v>
      </c>
      <c r="E282" s="1">
        <v>543.53229022835035</v>
      </c>
    </row>
    <row r="283" spans="1:9">
      <c r="A283" s="274">
        <v>41435.30078125</v>
      </c>
      <c r="B283" s="274">
        <v>41555</v>
      </c>
      <c r="C283" t="s">
        <v>3474</v>
      </c>
      <c r="D283" s="1">
        <v>119.69921875</v>
      </c>
      <c r="E283" s="1">
        <v>1649.8123959101983</v>
      </c>
      <c r="F283" s="1">
        <v>79</v>
      </c>
      <c r="G283" s="1">
        <v>462.24978879882565</v>
      </c>
      <c r="H283" s="1">
        <v>79</v>
      </c>
      <c r="I283" s="1">
        <v>1591.7824327124852</v>
      </c>
    </row>
    <row r="284" spans="1:9">
      <c r="A284" s="274">
        <v>41676.5</v>
      </c>
      <c r="B284" s="274">
        <v>41712</v>
      </c>
      <c r="C284" t="s">
        <v>3472</v>
      </c>
      <c r="D284" s="1">
        <v>35.5</v>
      </c>
      <c r="E284" s="1">
        <v>259.6754490439003</v>
      </c>
    </row>
    <row r="285" spans="1:9">
      <c r="A285" s="274">
        <v>41840.5</v>
      </c>
      <c r="B285" s="274">
        <v>41858</v>
      </c>
      <c r="C285" t="s">
        <v>3472</v>
      </c>
      <c r="D285" s="1">
        <v>17.5</v>
      </c>
      <c r="E285" s="1">
        <v>127.26743555919076</v>
      </c>
    </row>
    <row r="286" spans="1:9">
      <c r="A286" s="274">
        <v>42151.5</v>
      </c>
      <c r="B286" s="274">
        <v>42164.5</v>
      </c>
      <c r="C286" t="s">
        <v>3473</v>
      </c>
      <c r="D286" s="1">
        <v>13</v>
      </c>
      <c r="E286" s="1">
        <v>104.05901103499295</v>
      </c>
    </row>
    <row r="287" spans="1:9">
      <c r="A287" s="274">
        <v>42164.5</v>
      </c>
      <c r="B287" s="274">
        <v>42290</v>
      </c>
      <c r="C287" t="s">
        <v>3474</v>
      </c>
      <c r="D287" s="1">
        <v>125.5</v>
      </c>
      <c r="E287" s="1">
        <v>1505.7451517312236</v>
      </c>
      <c r="F287" s="1">
        <v>45</v>
      </c>
      <c r="G287" s="1">
        <v>84.308015188262345</v>
      </c>
      <c r="H287" s="1">
        <v>45</v>
      </c>
      <c r="I287" s="1">
        <v>243.17677634952577</v>
      </c>
    </row>
    <row r="288" spans="1:9">
      <c r="A288" s="274">
        <v>42310</v>
      </c>
      <c r="B288" s="274">
        <v>42350</v>
      </c>
      <c r="C288" t="s">
        <v>3473</v>
      </c>
      <c r="D288" s="1">
        <v>40</v>
      </c>
      <c r="E288" s="1">
        <v>170.05548879933522</v>
      </c>
    </row>
    <row r="289" spans="1:13">
      <c r="A289" s="274">
        <v>42350</v>
      </c>
      <c r="B289" s="274">
        <v>42670</v>
      </c>
      <c r="C289" t="s">
        <v>3474</v>
      </c>
      <c r="D289" s="1">
        <v>320</v>
      </c>
      <c r="E289" s="1">
        <v>4553.907652297964</v>
      </c>
      <c r="F289" s="1">
        <v>95</v>
      </c>
      <c r="G289" s="1">
        <v>203.78883842075044</v>
      </c>
      <c r="H289" s="1">
        <v>95</v>
      </c>
      <c r="I289" s="1">
        <v>355.76977493443042</v>
      </c>
    </row>
    <row r="290" spans="1:13">
      <c r="A290" s="274">
        <v>42670</v>
      </c>
      <c r="B290" s="274">
        <v>42690</v>
      </c>
      <c r="C290" t="s">
        <v>3473</v>
      </c>
      <c r="D290" s="1">
        <v>20</v>
      </c>
      <c r="E290" s="1">
        <v>28.842602400954576</v>
      </c>
    </row>
    <row r="291" spans="1:13">
      <c r="A291" s="274">
        <v>42840</v>
      </c>
      <c r="B291" s="274">
        <v>42860</v>
      </c>
      <c r="C291" t="s">
        <v>3473</v>
      </c>
      <c r="D291" s="1">
        <v>20</v>
      </c>
      <c r="E291" s="1">
        <v>20.149207362214828</v>
      </c>
    </row>
    <row r="292" spans="1:13">
      <c r="A292" s="274">
        <v>42880</v>
      </c>
      <c r="B292" s="274">
        <v>42955</v>
      </c>
      <c r="C292" t="s">
        <v>3473</v>
      </c>
      <c r="D292" s="1">
        <v>75</v>
      </c>
      <c r="E292" s="1">
        <v>330.19839654597331</v>
      </c>
    </row>
    <row r="293" spans="1:13">
      <c r="A293" s="274">
        <v>44135</v>
      </c>
      <c r="B293" s="274">
        <v>44226</v>
      </c>
      <c r="C293" t="s">
        <v>3473</v>
      </c>
      <c r="D293" s="1">
        <v>91</v>
      </c>
      <c r="E293" s="1">
        <v>332.37774347173945</v>
      </c>
    </row>
    <row r="294" spans="1:13">
      <c r="A294" s="274">
        <v>44354.5</v>
      </c>
      <c r="B294" s="274">
        <v>44397</v>
      </c>
      <c r="C294" t="s">
        <v>3473</v>
      </c>
      <c r="D294" s="1">
        <v>42.5</v>
      </c>
      <c r="E294" s="1">
        <v>144.40550648253168</v>
      </c>
    </row>
    <row r="295" spans="1:13">
      <c r="A295" s="274">
        <v>44397</v>
      </c>
      <c r="B295" s="274">
        <v>44527</v>
      </c>
      <c r="C295" t="s">
        <v>3474</v>
      </c>
      <c r="D295" s="1">
        <v>130</v>
      </c>
      <c r="E295" s="1">
        <v>1483.7730442483905</v>
      </c>
    </row>
    <row r="296" spans="1:13">
      <c r="A296" s="274">
        <v>44786.5</v>
      </c>
      <c r="B296" s="274">
        <v>44953.5</v>
      </c>
      <c r="C296" t="s">
        <v>3472</v>
      </c>
      <c r="D296" s="1">
        <v>167</v>
      </c>
      <c r="E296" s="1">
        <v>1899.5790010803992</v>
      </c>
      <c r="F296" s="1">
        <v>105</v>
      </c>
      <c r="G296" s="1">
        <v>170.56922766463552</v>
      </c>
      <c r="H296" s="1">
        <v>105</v>
      </c>
      <c r="I296" s="1">
        <v>831.40553390782202</v>
      </c>
      <c r="J296" s="1">
        <v>85</v>
      </c>
      <c r="K296" s="1">
        <v>553.81829260932886</v>
      </c>
      <c r="L296">
        <v>85</v>
      </c>
      <c r="M296">
        <v>1064.5449925731873</v>
      </c>
    </row>
    <row r="297" spans="1:13">
      <c r="A297" s="274">
        <v>45030.5</v>
      </c>
      <c r="B297" s="274">
        <v>45050</v>
      </c>
      <c r="C297" t="s">
        <v>3473</v>
      </c>
      <c r="D297" s="1">
        <v>19.5</v>
      </c>
      <c r="E297" s="1">
        <v>72.441141131659506</v>
      </c>
    </row>
    <row r="298" spans="1:13">
      <c r="A298" s="274">
        <v>45050</v>
      </c>
      <c r="B298" s="274">
        <v>45223</v>
      </c>
      <c r="C298" t="s">
        <v>3474</v>
      </c>
      <c r="D298" s="1">
        <v>173</v>
      </c>
      <c r="E298" s="1">
        <v>2342.5893824309796</v>
      </c>
      <c r="F298" s="1">
        <v>130</v>
      </c>
      <c r="G298" s="1">
        <v>207.13344914658921</v>
      </c>
      <c r="H298" s="1">
        <v>130</v>
      </c>
      <c r="I298" s="1">
        <v>516.72906286859552</v>
      </c>
      <c r="J298" s="1">
        <v>109</v>
      </c>
      <c r="K298" s="1">
        <v>709.20807875885203</v>
      </c>
      <c r="L298">
        <v>109</v>
      </c>
      <c r="M298">
        <v>2117.4378482662414</v>
      </c>
    </row>
    <row r="299" spans="1:13">
      <c r="A299" s="274">
        <v>45223</v>
      </c>
      <c r="B299" s="274">
        <v>45245</v>
      </c>
      <c r="C299" t="s">
        <v>3473</v>
      </c>
      <c r="D299" s="1">
        <v>22</v>
      </c>
      <c r="E299" s="1">
        <v>69.182954119275749</v>
      </c>
    </row>
    <row r="300" spans="1:13">
      <c r="A300" s="274">
        <v>45306.5</v>
      </c>
      <c r="B300" s="274">
        <v>45424</v>
      </c>
      <c r="C300" t="s">
        <v>3473</v>
      </c>
      <c r="D300" s="1">
        <v>117.5</v>
      </c>
      <c r="E300" s="1">
        <v>361.6641481046492</v>
      </c>
    </row>
    <row r="301" spans="1:13">
      <c r="A301" s="274">
        <v>45484</v>
      </c>
      <c r="B301" s="274">
        <v>45504.5</v>
      </c>
      <c r="C301" t="s">
        <v>3473</v>
      </c>
      <c r="D301" s="1">
        <v>20.5</v>
      </c>
      <c r="E301" s="1">
        <v>13.511442583532162</v>
      </c>
    </row>
    <row r="302" spans="1:13">
      <c r="A302" s="274">
        <v>45526</v>
      </c>
      <c r="B302" s="274">
        <v>45570</v>
      </c>
      <c r="C302" t="s">
        <v>3473</v>
      </c>
      <c r="D302" s="1">
        <v>44</v>
      </c>
      <c r="E302" s="1">
        <v>129.06431159358999</v>
      </c>
      <c r="F302" s="1">
        <v>16</v>
      </c>
      <c r="G302" s="1">
        <v>54.938446048530054</v>
      </c>
      <c r="H302" s="1">
        <v>5</v>
      </c>
      <c r="I302" s="1">
        <v>113.51075946358564</v>
      </c>
    </row>
    <row r="303" spans="1:13">
      <c r="A303" s="274">
        <v>45570</v>
      </c>
      <c r="B303" s="274">
        <v>45711.5</v>
      </c>
      <c r="C303" t="s">
        <v>3474</v>
      </c>
      <c r="D303" s="1">
        <v>141.5</v>
      </c>
      <c r="E303" s="1">
        <v>1876.4860191875794</v>
      </c>
      <c r="F303" s="1">
        <v>91</v>
      </c>
      <c r="G303" s="1">
        <v>548.89952857984679</v>
      </c>
      <c r="H303" s="1">
        <v>91</v>
      </c>
      <c r="I303" s="1">
        <v>1823.1367060067057</v>
      </c>
    </row>
    <row r="304" spans="1:13">
      <c r="A304" s="274">
        <v>45952</v>
      </c>
      <c r="B304" s="274">
        <v>46112.5</v>
      </c>
      <c r="C304" t="s">
        <v>3474</v>
      </c>
      <c r="D304" s="1">
        <v>160.5</v>
      </c>
      <c r="E304" s="1">
        <v>2085.4636593380437</v>
      </c>
      <c r="F304" s="1">
        <v>115</v>
      </c>
      <c r="G304" s="1">
        <v>478.76922162473943</v>
      </c>
      <c r="H304" s="1">
        <v>115</v>
      </c>
      <c r="I304" s="1">
        <v>1381.1595049005293</v>
      </c>
    </row>
    <row r="305" spans="1:13">
      <c r="A305" s="274">
        <v>46112.5</v>
      </c>
      <c r="B305" s="274">
        <v>46137.5</v>
      </c>
      <c r="C305" t="s">
        <v>3473</v>
      </c>
      <c r="D305" s="1">
        <v>25</v>
      </c>
      <c r="E305" s="1">
        <v>6.2446348731748618</v>
      </c>
    </row>
    <row r="306" spans="1:13">
      <c r="A306" s="274">
        <v>46162.5</v>
      </c>
      <c r="B306" s="274">
        <v>46259.5</v>
      </c>
      <c r="C306" t="s">
        <v>3472</v>
      </c>
      <c r="D306" s="1">
        <v>97</v>
      </c>
      <c r="E306" s="1">
        <v>1278.9804360632952</v>
      </c>
      <c r="F306" s="1">
        <v>97</v>
      </c>
      <c r="G306" s="1">
        <v>228.45069885253906</v>
      </c>
      <c r="H306" s="1">
        <v>97</v>
      </c>
      <c r="I306" s="1">
        <v>703.66310646308989</v>
      </c>
    </row>
    <row r="307" spans="1:13">
      <c r="A307" s="274">
        <v>46322</v>
      </c>
      <c r="B307" s="274">
        <v>46367.19921875</v>
      </c>
      <c r="C307" t="s">
        <v>3472</v>
      </c>
      <c r="D307" s="1">
        <v>45.19921875</v>
      </c>
      <c r="E307" s="1">
        <v>398.8878952450001</v>
      </c>
    </row>
    <row r="308" spans="1:13">
      <c r="A308" s="274">
        <v>46452.5</v>
      </c>
      <c r="B308" s="274">
        <v>46581</v>
      </c>
      <c r="C308" t="s">
        <v>3472</v>
      </c>
      <c r="D308" s="1">
        <v>128.5</v>
      </c>
      <c r="E308" s="1">
        <v>1400.5868309864402</v>
      </c>
      <c r="F308" s="1">
        <v>66</v>
      </c>
      <c r="G308" s="1">
        <v>309.02089387434194</v>
      </c>
      <c r="H308" s="1">
        <v>66</v>
      </c>
      <c r="I308" s="1">
        <v>399.38672080369304</v>
      </c>
    </row>
    <row r="309" spans="1:13">
      <c r="A309" s="274">
        <v>46774.5</v>
      </c>
      <c r="B309" s="274">
        <v>46796</v>
      </c>
      <c r="C309" t="s">
        <v>3473</v>
      </c>
      <c r="D309" s="1">
        <v>21.5</v>
      </c>
      <c r="E309" s="1">
        <v>101.74230604588253</v>
      </c>
    </row>
    <row r="310" spans="1:13">
      <c r="A310" s="274">
        <v>46796</v>
      </c>
      <c r="B310" s="274">
        <v>47048</v>
      </c>
      <c r="C310" t="s">
        <v>3474</v>
      </c>
      <c r="D310" s="1">
        <v>252</v>
      </c>
      <c r="E310" s="1">
        <v>3415.3807053833648</v>
      </c>
      <c r="F310" s="1">
        <v>190</v>
      </c>
      <c r="G310" s="1">
        <v>300.8909121323108</v>
      </c>
      <c r="H310" s="1">
        <v>190</v>
      </c>
      <c r="I310" s="1">
        <v>1768.2126554503104</v>
      </c>
    </row>
    <row r="311" spans="1:13">
      <c r="A311" s="274">
        <v>47070</v>
      </c>
      <c r="B311" s="274">
        <v>47184</v>
      </c>
      <c r="C311" t="s">
        <v>3472</v>
      </c>
      <c r="D311" s="1">
        <v>114</v>
      </c>
      <c r="E311" s="1">
        <v>1282.5409312872971</v>
      </c>
      <c r="F311" s="1">
        <v>37</v>
      </c>
      <c r="G311" s="1">
        <v>75.806037213939319</v>
      </c>
      <c r="H311" s="1">
        <v>37</v>
      </c>
      <c r="I311" s="1">
        <v>209.12904025749009</v>
      </c>
    </row>
    <row r="312" spans="1:13">
      <c r="A312" s="274">
        <v>47248</v>
      </c>
      <c r="B312" s="274">
        <v>47385</v>
      </c>
      <c r="C312" t="s">
        <v>3472</v>
      </c>
      <c r="D312" s="1">
        <v>137</v>
      </c>
      <c r="E312" s="1">
        <v>1443.1819944654574</v>
      </c>
    </row>
    <row r="313" spans="1:13">
      <c r="A313" s="274">
        <v>47451</v>
      </c>
      <c r="B313" s="274">
        <v>47465</v>
      </c>
      <c r="C313" t="s">
        <v>3472</v>
      </c>
      <c r="D313" s="1">
        <v>14</v>
      </c>
      <c r="E313" s="1">
        <v>17.986181410232803</v>
      </c>
    </row>
    <row r="314" spans="1:13">
      <c r="A314" s="274">
        <v>47888.5</v>
      </c>
      <c r="B314" s="274">
        <v>47910</v>
      </c>
      <c r="C314" t="s">
        <v>3472</v>
      </c>
      <c r="D314" s="1">
        <v>21.5</v>
      </c>
      <c r="E314" s="1">
        <v>62.73324929514915</v>
      </c>
    </row>
    <row r="315" spans="1:13">
      <c r="A315" s="274">
        <v>47910</v>
      </c>
      <c r="B315" s="274">
        <v>48030</v>
      </c>
      <c r="C315" t="s">
        <v>3474</v>
      </c>
      <c r="D315" s="1">
        <v>120</v>
      </c>
      <c r="E315" s="1">
        <v>1288.6690459559195</v>
      </c>
    </row>
    <row r="316" spans="1:13">
      <c r="A316" s="274">
        <v>48030</v>
      </c>
      <c r="B316" s="274">
        <v>48075</v>
      </c>
      <c r="C316" t="s">
        <v>3473</v>
      </c>
      <c r="D316" s="1">
        <v>45</v>
      </c>
      <c r="E316" s="1">
        <v>215.63562742010208</v>
      </c>
    </row>
    <row r="317" spans="1:13">
      <c r="A317" s="274">
        <v>48261</v>
      </c>
      <c r="B317" s="274">
        <v>48307</v>
      </c>
      <c r="C317" t="s">
        <v>3473</v>
      </c>
      <c r="D317" s="1">
        <v>46</v>
      </c>
      <c r="E317" s="1">
        <v>25.579569190857612</v>
      </c>
    </row>
    <row r="318" spans="1:13">
      <c r="A318" s="274">
        <v>48637</v>
      </c>
      <c r="B318" s="274">
        <v>48736.25</v>
      </c>
      <c r="C318" t="s">
        <v>3474</v>
      </c>
      <c r="D318" s="1">
        <v>99.25</v>
      </c>
      <c r="E318" s="1">
        <v>1148.9791361786549</v>
      </c>
    </row>
    <row r="319" spans="1:13">
      <c r="A319" s="274">
        <v>48736.25</v>
      </c>
      <c r="B319" s="274">
        <v>48964.5</v>
      </c>
      <c r="C319" t="s">
        <v>3472</v>
      </c>
      <c r="D319" s="1">
        <v>228.25</v>
      </c>
      <c r="E319" s="1">
        <v>2496.0738657651714</v>
      </c>
      <c r="F319" s="1">
        <v>63.5</v>
      </c>
      <c r="G319" s="1">
        <v>112.85462079790162</v>
      </c>
      <c r="H319" s="1">
        <v>63.5</v>
      </c>
      <c r="I319" s="1">
        <v>426.45845358996451</v>
      </c>
    </row>
    <row r="320" spans="1:13">
      <c r="A320" s="274">
        <v>49025</v>
      </c>
      <c r="B320" s="274">
        <v>49375.5</v>
      </c>
      <c r="C320" t="s">
        <v>3472</v>
      </c>
      <c r="D320" s="1">
        <v>350.5</v>
      </c>
      <c r="E320" s="1">
        <v>4046.0159973556392</v>
      </c>
      <c r="F320" s="1">
        <v>243.5</v>
      </c>
      <c r="G320" s="1">
        <v>360.62170161399183</v>
      </c>
      <c r="H320" s="1">
        <v>243.5</v>
      </c>
      <c r="I320" s="1">
        <v>1913.0529005385217</v>
      </c>
      <c r="J320" s="1">
        <v>156.5</v>
      </c>
      <c r="K320" s="1">
        <v>974.17200163653774</v>
      </c>
      <c r="L320">
        <v>156.5</v>
      </c>
      <c r="M320">
        <v>1897.437873794807</v>
      </c>
    </row>
    <row r="321" spans="1:13">
      <c r="A321" s="274">
        <v>49375.5</v>
      </c>
      <c r="B321" s="274">
        <v>49472.75</v>
      </c>
      <c r="C321" t="s">
        <v>3474</v>
      </c>
      <c r="D321" s="1">
        <v>97.25</v>
      </c>
      <c r="E321" s="1">
        <v>1283.4743384237061</v>
      </c>
      <c r="F321" s="1">
        <v>54.5</v>
      </c>
      <c r="G321" s="1">
        <v>186.4939408916421</v>
      </c>
      <c r="H321" s="1">
        <v>54.5</v>
      </c>
      <c r="I321" s="1">
        <v>282.85404373597044</v>
      </c>
      <c r="J321" s="1">
        <v>54.5</v>
      </c>
      <c r="K321" s="1">
        <v>394.43012422937284</v>
      </c>
      <c r="L321">
        <v>54.5</v>
      </c>
      <c r="M321">
        <v>1241.1405837973223</v>
      </c>
    </row>
    <row r="322" spans="1:13">
      <c r="A322" s="274">
        <v>49472.75</v>
      </c>
      <c r="B322" s="274">
        <v>49491.75</v>
      </c>
      <c r="C322" t="s">
        <v>3473</v>
      </c>
      <c r="D322" s="1">
        <v>19</v>
      </c>
      <c r="E322" s="1">
        <v>43.729391786265381</v>
      </c>
    </row>
    <row r="323" spans="1:13">
      <c r="A323" s="274">
        <v>49785.5</v>
      </c>
      <c r="B323" s="274">
        <v>49881.5</v>
      </c>
      <c r="C323" t="s">
        <v>3474</v>
      </c>
      <c r="D323" s="1">
        <v>96</v>
      </c>
      <c r="E323" s="1">
        <v>1151.7173780325274</v>
      </c>
      <c r="F323" s="1">
        <v>53</v>
      </c>
      <c r="G323" s="1">
        <v>88.531444150040585</v>
      </c>
      <c r="H323" s="1">
        <v>53</v>
      </c>
      <c r="I323" s="1">
        <v>404.2555143257166</v>
      </c>
    </row>
    <row r="324" spans="1:13">
      <c r="A324" s="274">
        <v>49899</v>
      </c>
      <c r="B324" s="274">
        <v>49969</v>
      </c>
      <c r="C324" t="s">
        <v>3473</v>
      </c>
      <c r="D324" s="1">
        <v>70</v>
      </c>
      <c r="E324" s="1">
        <v>112.51867570928277</v>
      </c>
    </row>
    <row r="325" spans="1:13">
      <c r="A325" s="274">
        <v>50406.5</v>
      </c>
      <c r="B325" s="274">
        <v>50500</v>
      </c>
      <c r="C325" t="s">
        <v>3473</v>
      </c>
      <c r="D325" s="1">
        <v>93.5</v>
      </c>
      <c r="E325" s="1">
        <v>173.26089577145106</v>
      </c>
    </row>
    <row r="326" spans="1:13">
      <c r="A326" s="274">
        <v>50500</v>
      </c>
      <c r="B326" s="274">
        <v>50563</v>
      </c>
      <c r="C326" t="s">
        <v>3474</v>
      </c>
      <c r="D326" s="1">
        <v>63</v>
      </c>
      <c r="E326" s="1">
        <v>648.86650598089147</v>
      </c>
    </row>
    <row r="327" spans="1:13">
      <c r="A327" s="274">
        <v>50604.5</v>
      </c>
      <c r="B327" s="274">
        <v>50626.5</v>
      </c>
      <c r="C327" t="s">
        <v>3473</v>
      </c>
      <c r="D327" s="1">
        <v>22</v>
      </c>
      <c r="E327" s="1">
        <v>82.946587566061766</v>
      </c>
    </row>
    <row r="328" spans="1:13">
      <c r="A328" s="274">
        <v>50626.5</v>
      </c>
      <c r="B328" s="274">
        <v>50716</v>
      </c>
      <c r="C328" t="s">
        <v>3474</v>
      </c>
      <c r="D328" s="1">
        <v>89.5</v>
      </c>
      <c r="E328" s="1">
        <v>868.70585517056668</v>
      </c>
    </row>
    <row r="329" spans="1:13">
      <c r="A329" s="274">
        <v>50716</v>
      </c>
      <c r="B329" s="274">
        <v>50736</v>
      </c>
      <c r="C329" t="s">
        <v>3473</v>
      </c>
      <c r="D329" s="1">
        <v>20</v>
      </c>
      <c r="E329" s="1">
        <v>47.433108146570369</v>
      </c>
    </row>
    <row r="330" spans="1:13">
      <c r="A330" s="274">
        <v>51993</v>
      </c>
      <c r="B330" s="274">
        <v>52010</v>
      </c>
      <c r="C330" t="s">
        <v>3472</v>
      </c>
      <c r="D330" s="1">
        <v>17</v>
      </c>
      <c r="E330" s="1">
        <v>118.1690014072265</v>
      </c>
    </row>
    <row r="331" spans="1:13">
      <c r="A331" s="274">
        <v>52010</v>
      </c>
      <c r="B331" s="274">
        <v>52030</v>
      </c>
      <c r="C331" t="s">
        <v>3474</v>
      </c>
      <c r="D331" s="1">
        <v>20</v>
      </c>
      <c r="E331" s="1">
        <v>181.39320167727527</v>
      </c>
    </row>
    <row r="332" spans="1:13">
      <c r="A332" s="274">
        <v>52030</v>
      </c>
      <c r="B332" s="274">
        <v>52050</v>
      </c>
      <c r="C332" t="s">
        <v>3473</v>
      </c>
      <c r="D332" s="1">
        <v>20</v>
      </c>
      <c r="E332" s="1">
        <v>76.273632765050039</v>
      </c>
    </row>
    <row r="333" spans="1:13">
      <c r="A333" s="274">
        <v>52510</v>
      </c>
      <c r="B333" s="274">
        <v>52530</v>
      </c>
      <c r="C333" t="s">
        <v>3473</v>
      </c>
      <c r="D333" s="1">
        <v>20</v>
      </c>
      <c r="E333" s="1">
        <v>35.395056133401816</v>
      </c>
    </row>
    <row r="334" spans="1:13">
      <c r="A334" s="274">
        <v>52530</v>
      </c>
      <c r="B334" s="274">
        <v>52753.5</v>
      </c>
      <c r="C334" t="s">
        <v>3472</v>
      </c>
      <c r="D334" s="1">
        <v>223.5</v>
      </c>
      <c r="E334" s="1">
        <v>2172.9792800374817</v>
      </c>
      <c r="F334" s="1">
        <v>115</v>
      </c>
      <c r="G334" s="1">
        <v>190.54504621551538</v>
      </c>
      <c r="H334" s="1">
        <v>115</v>
      </c>
      <c r="I334" s="1">
        <v>1440.2623208394637</v>
      </c>
      <c r="J334" s="1">
        <v>95</v>
      </c>
      <c r="K334" s="1">
        <v>1188.7469524630781</v>
      </c>
      <c r="L334">
        <v>95</v>
      </c>
      <c r="M334">
        <v>1836.78085265663</v>
      </c>
    </row>
    <row r="335" spans="1:13">
      <c r="A335" s="274">
        <v>52820</v>
      </c>
      <c r="B335" s="274">
        <v>52968</v>
      </c>
      <c r="C335" t="s">
        <v>3472</v>
      </c>
      <c r="D335" s="1">
        <v>148</v>
      </c>
      <c r="E335" s="1">
        <v>1940.6967623033479</v>
      </c>
      <c r="F335" s="1">
        <v>138</v>
      </c>
      <c r="G335" s="1">
        <v>189.32991744877401</v>
      </c>
      <c r="H335" s="1">
        <v>138</v>
      </c>
      <c r="I335" s="1">
        <v>1141.1605721600445</v>
      </c>
      <c r="J335" s="1">
        <v>61</v>
      </c>
      <c r="K335" s="1">
        <v>470.35775256917657</v>
      </c>
      <c r="L335">
        <v>61</v>
      </c>
      <c r="M335">
        <v>1103.3363338551039</v>
      </c>
    </row>
    <row r="336" spans="1:13">
      <c r="A336" s="274">
        <v>52968</v>
      </c>
      <c r="B336" s="274">
        <v>53028.5</v>
      </c>
      <c r="C336" t="s">
        <v>3474</v>
      </c>
      <c r="D336" s="1">
        <v>60.5</v>
      </c>
      <c r="E336" s="1">
        <v>758.22523970935958</v>
      </c>
      <c r="F336" s="1">
        <v>10</v>
      </c>
      <c r="G336" s="1">
        <v>108.48217512732052</v>
      </c>
      <c r="H336" s="1">
        <v>10</v>
      </c>
      <c r="I336" s="1">
        <v>87.201397530453562</v>
      </c>
    </row>
    <row r="337" spans="1:13">
      <c r="A337" s="274">
        <v>53028.5</v>
      </c>
      <c r="B337" s="274">
        <v>53068.5</v>
      </c>
      <c r="C337" t="s">
        <v>3473</v>
      </c>
      <c r="D337" s="1">
        <v>40</v>
      </c>
      <c r="E337" s="1">
        <v>121.02726373221972</v>
      </c>
    </row>
    <row r="338" spans="1:13">
      <c r="A338" s="274">
        <v>53220</v>
      </c>
      <c r="B338" s="274">
        <v>53241</v>
      </c>
      <c r="C338" t="s">
        <v>3473</v>
      </c>
      <c r="D338" s="1">
        <v>21</v>
      </c>
      <c r="E338" s="1">
        <v>85.235052087593175</v>
      </c>
    </row>
    <row r="339" spans="1:13">
      <c r="A339" s="274">
        <v>53241</v>
      </c>
      <c r="B339" s="274">
        <v>53468.505859375</v>
      </c>
      <c r="C339" t="s">
        <v>3474</v>
      </c>
      <c r="D339" s="1">
        <v>227.505859375</v>
      </c>
      <c r="E339" s="1">
        <v>3151.6290450668616</v>
      </c>
      <c r="F339" s="1">
        <v>205.00390625</v>
      </c>
      <c r="G339" s="1">
        <v>298.41539341166572</v>
      </c>
      <c r="H339" s="1">
        <v>205.00390625</v>
      </c>
      <c r="I339" s="1">
        <v>1674.6589815149171</v>
      </c>
      <c r="J339" s="1">
        <v>145</v>
      </c>
      <c r="K339" s="1">
        <v>999.53946462995305</v>
      </c>
      <c r="L339">
        <v>145</v>
      </c>
      <c r="M339">
        <v>3041.870563970765</v>
      </c>
    </row>
    <row r="340" spans="1:13">
      <c r="A340" s="274">
        <v>53468.505859375</v>
      </c>
      <c r="B340" s="274">
        <v>53490.009765625</v>
      </c>
      <c r="C340" t="s">
        <v>3473</v>
      </c>
      <c r="D340" s="1">
        <v>21.50390625</v>
      </c>
      <c r="E340" s="1">
        <v>115.03769018770132</v>
      </c>
      <c r="F340" s="1">
        <v>51.825973510742188</v>
      </c>
      <c r="G340" s="1">
        <v>51.825973510742188</v>
      </c>
    </row>
    <row r="341" spans="1:13">
      <c r="A341" s="274">
        <v>53570</v>
      </c>
      <c r="B341" s="274">
        <v>53699.5</v>
      </c>
      <c r="C341" t="s">
        <v>3474</v>
      </c>
      <c r="D341" s="1">
        <v>129.5</v>
      </c>
      <c r="E341" s="1">
        <v>1741.9994806414882</v>
      </c>
      <c r="F341" s="1">
        <v>98</v>
      </c>
      <c r="G341" s="1">
        <v>220.49090778742033</v>
      </c>
      <c r="H341" s="1">
        <v>98</v>
      </c>
      <c r="I341" s="1">
        <v>820.13946627090445</v>
      </c>
      <c r="J341" s="1">
        <v>75</v>
      </c>
      <c r="K341" s="1">
        <v>694.52488932302981</v>
      </c>
      <c r="L341">
        <v>75</v>
      </c>
      <c r="M341">
        <v>2020.4352132077374</v>
      </c>
    </row>
    <row r="342" spans="1:13">
      <c r="A342" s="274">
        <v>53728</v>
      </c>
      <c r="B342" s="274">
        <v>53873</v>
      </c>
      <c r="C342" t="s">
        <v>3474</v>
      </c>
      <c r="D342" s="1">
        <v>145</v>
      </c>
      <c r="E342" s="1">
        <v>2008.1545780588121</v>
      </c>
      <c r="F342" s="1">
        <v>135</v>
      </c>
      <c r="G342" s="1">
        <v>244.63144718413298</v>
      </c>
      <c r="H342" s="1">
        <v>135</v>
      </c>
      <c r="I342" s="1">
        <v>1075.1248729106646</v>
      </c>
      <c r="J342" s="1">
        <v>81</v>
      </c>
      <c r="K342" s="1">
        <v>946.23882773624575</v>
      </c>
      <c r="L342">
        <v>81</v>
      </c>
      <c r="M342">
        <v>2245.6923243373976</v>
      </c>
    </row>
    <row r="343" spans="1:13">
      <c r="A343" s="274">
        <v>54052</v>
      </c>
      <c r="B343" s="274">
        <v>54071.5</v>
      </c>
      <c r="C343" t="s">
        <v>3473</v>
      </c>
      <c r="D343" s="1">
        <v>19.5</v>
      </c>
      <c r="E343" s="1">
        <v>17.201537248765192</v>
      </c>
    </row>
    <row r="344" spans="1:13">
      <c r="A344" s="274">
        <v>54480.5</v>
      </c>
      <c r="B344" s="274">
        <v>54495.5</v>
      </c>
      <c r="C344" t="s">
        <v>3472</v>
      </c>
      <c r="D344" s="1">
        <v>15</v>
      </c>
      <c r="E344" s="1">
        <v>197.20211689983429</v>
      </c>
      <c r="F344" s="1">
        <v>15</v>
      </c>
      <c r="G344" s="1">
        <v>44.388052940368652</v>
      </c>
      <c r="H344" s="1">
        <v>15</v>
      </c>
      <c r="I344" s="1">
        <v>163.32080932080311</v>
      </c>
    </row>
    <row r="345" spans="1:13">
      <c r="A345" s="274">
        <v>56031</v>
      </c>
      <c r="B345" s="274">
        <v>56050</v>
      </c>
      <c r="C345" t="s">
        <v>3474</v>
      </c>
      <c r="D345" s="1">
        <v>19</v>
      </c>
      <c r="E345" s="1">
        <v>182.33284380962303</v>
      </c>
      <c r="F345" s="1">
        <v>19</v>
      </c>
      <c r="G345" s="1">
        <v>101.14006423950195</v>
      </c>
      <c r="H345" s="1">
        <v>19</v>
      </c>
      <c r="I345" s="1">
        <v>25.046887865693492</v>
      </c>
    </row>
    <row r="346" spans="1:13">
      <c r="A346" s="274">
        <v>56269.5</v>
      </c>
      <c r="B346" s="274">
        <v>56451</v>
      </c>
      <c r="C346" t="s">
        <v>3474</v>
      </c>
      <c r="D346" s="1">
        <v>181.5</v>
      </c>
      <c r="E346" s="1">
        <v>2462.0872815492276</v>
      </c>
      <c r="F346" s="1">
        <v>152</v>
      </c>
      <c r="G346" s="1">
        <v>226.15565131856295</v>
      </c>
      <c r="H346" s="1">
        <v>152</v>
      </c>
      <c r="I346" s="1">
        <v>3225.2464453231501</v>
      </c>
      <c r="J346" s="1">
        <v>100</v>
      </c>
      <c r="K346" s="1">
        <v>166.36441093067759</v>
      </c>
      <c r="L346">
        <v>100</v>
      </c>
      <c r="M346">
        <v>990.31183072232625</v>
      </c>
    </row>
    <row r="347" spans="1:13">
      <c r="A347" s="274">
        <v>56451</v>
      </c>
      <c r="B347" s="274">
        <v>56719.5</v>
      </c>
      <c r="C347" t="s">
        <v>3472</v>
      </c>
      <c r="D347" s="1">
        <v>268.5</v>
      </c>
      <c r="E347" s="1">
        <v>3706.7338097536808</v>
      </c>
      <c r="F347" s="1">
        <v>219</v>
      </c>
      <c r="G347" s="1">
        <v>417.5219675910231</v>
      </c>
      <c r="H347" s="1">
        <v>219</v>
      </c>
      <c r="I347" s="1">
        <v>4432.6377993487067</v>
      </c>
      <c r="J347" s="1">
        <v>122</v>
      </c>
      <c r="K347" s="1">
        <v>309.09828271074912</v>
      </c>
      <c r="L347">
        <v>122</v>
      </c>
      <c r="M347">
        <v>2403.9771772930776</v>
      </c>
    </row>
    <row r="348" spans="1:13">
      <c r="A348" s="274">
        <v>56862</v>
      </c>
      <c r="B348" s="274">
        <v>57050</v>
      </c>
      <c r="C348" t="s">
        <v>3472</v>
      </c>
      <c r="D348" s="1">
        <v>188</v>
      </c>
      <c r="E348" s="1">
        <v>2207.1234603665857</v>
      </c>
      <c r="F348" s="1">
        <v>60</v>
      </c>
      <c r="G348" s="1">
        <v>116.85582604867739</v>
      </c>
      <c r="H348" s="1">
        <v>60</v>
      </c>
      <c r="I348" s="1">
        <v>194.55512119139308</v>
      </c>
    </row>
    <row r="349" spans="1:13">
      <c r="A349" s="274">
        <v>57232.5</v>
      </c>
      <c r="B349" s="274">
        <v>57253.849609375</v>
      </c>
      <c r="C349" t="s">
        <v>3473</v>
      </c>
      <c r="D349" s="1">
        <v>21.349609375</v>
      </c>
      <c r="E349" s="1">
        <v>127.86741526396267</v>
      </c>
    </row>
    <row r="350" spans="1:13">
      <c r="A350" s="274">
        <v>57253.849609375</v>
      </c>
      <c r="B350" s="274">
        <v>57406</v>
      </c>
      <c r="C350" t="s">
        <v>3474</v>
      </c>
      <c r="D350" s="1">
        <v>152.150390625</v>
      </c>
      <c r="E350" s="1">
        <v>2078.9956512575031</v>
      </c>
      <c r="F350" s="1">
        <v>112.30078125</v>
      </c>
      <c r="G350" s="1">
        <v>182.25468385976581</v>
      </c>
      <c r="H350" s="1">
        <v>112.30078125</v>
      </c>
      <c r="I350" s="1">
        <v>1479.140395580105</v>
      </c>
    </row>
    <row r="351" spans="1:13">
      <c r="A351" s="274">
        <v>57569.5</v>
      </c>
      <c r="B351" s="274">
        <v>57593.5</v>
      </c>
      <c r="C351" t="s">
        <v>3473</v>
      </c>
      <c r="D351" s="1">
        <v>24</v>
      </c>
      <c r="E351" s="1">
        <v>159.21559707025588</v>
      </c>
      <c r="F351" s="1">
        <v>6.25</v>
      </c>
      <c r="G351" s="1">
        <v>9.375</v>
      </c>
      <c r="H351" s="1">
        <v>6.25</v>
      </c>
      <c r="I351" s="1">
        <v>111.30644516975694</v>
      </c>
    </row>
    <row r="352" spans="1:13">
      <c r="A352" s="274">
        <v>57593.5</v>
      </c>
      <c r="B352" s="274">
        <v>57654.5</v>
      </c>
      <c r="C352" t="s">
        <v>3474</v>
      </c>
      <c r="D352" s="1">
        <v>61</v>
      </c>
      <c r="E352" s="1">
        <v>879.75451121321339</v>
      </c>
      <c r="F352" s="1">
        <v>61</v>
      </c>
      <c r="G352" s="1">
        <v>172.75</v>
      </c>
      <c r="H352" s="1">
        <v>61</v>
      </c>
      <c r="I352" s="1">
        <v>1364.3789638028989</v>
      </c>
      <c r="J352" s="1">
        <v>1.25</v>
      </c>
      <c r="K352" s="1">
        <v>1.875</v>
      </c>
      <c r="L352">
        <v>1.25</v>
      </c>
      <c r="M352">
        <v>7.5665745273620839</v>
      </c>
    </row>
    <row r="353" spans="1:13">
      <c r="A353" s="274">
        <v>57654.5</v>
      </c>
      <c r="B353" s="274">
        <v>57679.5</v>
      </c>
      <c r="C353" t="s">
        <v>3472</v>
      </c>
      <c r="D353" s="1">
        <v>25</v>
      </c>
      <c r="E353" s="1">
        <v>353.50270589247805</v>
      </c>
      <c r="F353" s="1">
        <v>25</v>
      </c>
      <c r="G353" s="1">
        <v>66.088020324707031</v>
      </c>
      <c r="H353" s="1">
        <v>25</v>
      </c>
      <c r="I353" s="1">
        <v>610.50859483209354</v>
      </c>
      <c r="J353" s="1">
        <v>12.5</v>
      </c>
      <c r="K353" s="1">
        <v>70.080033305322928</v>
      </c>
      <c r="L353">
        <v>12.5</v>
      </c>
      <c r="M353">
        <v>129.61890756025738</v>
      </c>
    </row>
    <row r="354" spans="1:13">
      <c r="A354" s="274">
        <v>57870.5</v>
      </c>
      <c r="B354" s="274">
        <v>57885.5</v>
      </c>
      <c r="C354" t="s">
        <v>3472</v>
      </c>
      <c r="D354" s="1">
        <v>15</v>
      </c>
      <c r="E354" s="1">
        <v>77.904855047890209</v>
      </c>
    </row>
    <row r="355" spans="1:13">
      <c r="A355" s="274">
        <v>57890.5</v>
      </c>
      <c r="B355" s="274">
        <v>57895.5</v>
      </c>
      <c r="C355" t="s">
        <v>3472</v>
      </c>
      <c r="D355" s="1">
        <v>5</v>
      </c>
      <c r="E355" s="1">
        <v>2.6939016104585183</v>
      </c>
    </row>
    <row r="356" spans="1:13">
      <c r="A356" s="274">
        <v>57906</v>
      </c>
      <c r="B356" s="274">
        <v>58100.015625</v>
      </c>
      <c r="C356" t="s">
        <v>3474</v>
      </c>
      <c r="D356" s="1">
        <v>194.015625</v>
      </c>
      <c r="E356" s="1">
        <v>2570.5174764186081</v>
      </c>
      <c r="F356" s="1">
        <v>109</v>
      </c>
      <c r="G356" s="1">
        <v>188.91662462124046</v>
      </c>
      <c r="H356" s="1">
        <v>109</v>
      </c>
      <c r="I356" s="1">
        <v>2286.1370135688417</v>
      </c>
      <c r="J356" s="1">
        <v>42</v>
      </c>
      <c r="K356" s="1">
        <v>75.313481123486127</v>
      </c>
      <c r="L356">
        <v>42</v>
      </c>
      <c r="M356">
        <v>188.39219955346937</v>
      </c>
    </row>
    <row r="357" spans="1:13">
      <c r="A357" s="274">
        <v>58182.04296875</v>
      </c>
      <c r="B357" s="274">
        <v>58430.193359375</v>
      </c>
      <c r="C357" t="s">
        <v>3472</v>
      </c>
      <c r="D357" s="1">
        <v>248.150390625</v>
      </c>
      <c r="E357" s="1">
        <v>3288.3109520624339</v>
      </c>
      <c r="F357" s="1">
        <v>212</v>
      </c>
      <c r="G357" s="1">
        <v>310.04887340005257</v>
      </c>
      <c r="H357" s="1">
        <v>212</v>
      </c>
      <c r="I357" s="1">
        <v>2308.5656650370324</v>
      </c>
      <c r="J357" s="1">
        <v>93</v>
      </c>
      <c r="K357" s="1">
        <v>809.13640463644856</v>
      </c>
      <c r="L357">
        <v>93</v>
      </c>
      <c r="M357">
        <v>1591.7764817027532</v>
      </c>
    </row>
    <row r="358" spans="1:13">
      <c r="A358" s="274">
        <v>58511.04296875</v>
      </c>
      <c r="B358" s="274">
        <v>58656.54296875</v>
      </c>
      <c r="C358" t="s">
        <v>3472</v>
      </c>
      <c r="D358" s="1">
        <v>145.5</v>
      </c>
      <c r="E358" s="1">
        <v>1391.4525834070835</v>
      </c>
      <c r="F358" s="1">
        <v>33</v>
      </c>
      <c r="G358" s="1">
        <v>95.109278802648731</v>
      </c>
      <c r="H358" s="1">
        <v>33</v>
      </c>
      <c r="I358" s="1">
        <v>191.11933398187904</v>
      </c>
    </row>
    <row r="359" spans="1:13">
      <c r="A359" s="274">
        <v>58739.54296875</v>
      </c>
      <c r="B359" s="274">
        <v>58823.04296875</v>
      </c>
      <c r="C359" t="s">
        <v>3472</v>
      </c>
      <c r="D359" s="1">
        <v>83.5</v>
      </c>
      <c r="E359" s="1">
        <v>468.37633662361719</v>
      </c>
    </row>
    <row r="360" spans="1:13">
      <c r="A360" s="274">
        <v>59208.54296875</v>
      </c>
      <c r="B360" s="274">
        <v>59317.04296875</v>
      </c>
      <c r="C360" t="s">
        <v>3472</v>
      </c>
      <c r="D360" s="1">
        <v>108.5</v>
      </c>
      <c r="E360" s="1">
        <v>1155.3081046140901</v>
      </c>
      <c r="F360" s="1">
        <v>77</v>
      </c>
      <c r="G360" s="1">
        <v>149.85120085508197</v>
      </c>
      <c r="H360" s="1">
        <v>77</v>
      </c>
      <c r="I360" s="1">
        <v>422.94562687885445</v>
      </c>
    </row>
    <row r="361" spans="1:13">
      <c r="A361" s="274">
        <v>59621.54296875</v>
      </c>
      <c r="B361" s="274">
        <v>59733.54296875</v>
      </c>
      <c r="C361" t="s">
        <v>3472</v>
      </c>
      <c r="D361" s="1">
        <v>112</v>
      </c>
      <c r="E361" s="1">
        <v>1373.2597185231216</v>
      </c>
      <c r="F361" s="1">
        <v>54</v>
      </c>
      <c r="G361" s="1">
        <v>90.16625434932773</v>
      </c>
      <c r="H361" s="1">
        <v>54</v>
      </c>
      <c r="I361" s="1">
        <v>381.28345790972014</v>
      </c>
    </row>
    <row r="362" spans="1:13">
      <c r="A362" s="274">
        <v>59733.54296875</v>
      </c>
      <c r="B362" s="274">
        <v>59906.54296875</v>
      </c>
      <c r="C362" t="s">
        <v>3474</v>
      </c>
      <c r="D362" s="1">
        <v>173</v>
      </c>
      <c r="E362" s="1">
        <v>2332.697322175829</v>
      </c>
      <c r="F362" s="1">
        <v>114.3984375</v>
      </c>
      <c r="G362" s="1">
        <v>199.54777968779757</v>
      </c>
      <c r="H362" s="1">
        <v>114.3984375</v>
      </c>
      <c r="I362" s="1">
        <v>1526.2922319120139</v>
      </c>
    </row>
    <row r="363" spans="1:13">
      <c r="A363" s="274">
        <v>60263.04296875</v>
      </c>
      <c r="B363" s="274">
        <v>60354.04296875</v>
      </c>
      <c r="C363" t="s">
        <v>3472</v>
      </c>
      <c r="D363" s="1">
        <v>91</v>
      </c>
      <c r="E363" s="1">
        <v>1021.0642993348951</v>
      </c>
      <c r="F363" s="1">
        <v>10</v>
      </c>
      <c r="G363" s="1">
        <v>69.077180365460507</v>
      </c>
      <c r="H363" s="1">
        <v>10</v>
      </c>
      <c r="I363" s="1">
        <v>13.432489908259422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63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8" sqref="L18"/>
    </sheetView>
  </sheetViews>
  <sheetFormatPr defaultRowHeight="13.5"/>
  <cols>
    <col min="1" max="1" width="11.75" style="274" bestFit="1" customWidth="1"/>
    <col min="2" max="2" width="10.5" style="274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s="885" customFormat="1" ht="39.950000000000003" customHeight="1">
      <c r="A1" s="885" t="s">
        <v>170</v>
      </c>
      <c r="B1" s="885" t="s">
        <v>171</v>
      </c>
      <c r="C1" s="885" t="s">
        <v>172</v>
      </c>
      <c r="D1" s="281" t="s">
        <v>173</v>
      </c>
      <c r="E1" s="281" t="s">
        <v>174</v>
      </c>
      <c r="F1" s="281" t="s">
        <v>175</v>
      </c>
      <c r="G1" s="281" t="s">
        <v>176</v>
      </c>
      <c r="H1" s="281" t="s">
        <v>177</v>
      </c>
      <c r="I1" s="281" t="s">
        <v>178</v>
      </c>
      <c r="J1" s="281" t="s">
        <v>179</v>
      </c>
      <c r="K1" s="281" t="s">
        <v>180</v>
      </c>
      <c r="L1" s="885" t="s">
        <v>181</v>
      </c>
      <c r="M1" s="885" t="s">
        <v>182</v>
      </c>
      <c r="N1" s="885" t="s">
        <v>183</v>
      </c>
      <c r="O1" s="885" t="s">
        <v>184</v>
      </c>
      <c r="P1" s="885" t="s">
        <v>185</v>
      </c>
      <c r="Q1" s="885" t="s">
        <v>186</v>
      </c>
      <c r="R1" s="885" t="s">
        <v>187</v>
      </c>
      <c r="S1" s="885" t="s">
        <v>188</v>
      </c>
      <c r="T1" s="885" t="s">
        <v>189</v>
      </c>
      <c r="U1" s="885" t="s">
        <v>190</v>
      </c>
      <c r="V1" s="885" t="s">
        <v>191</v>
      </c>
      <c r="W1" s="885" t="s">
        <v>192</v>
      </c>
    </row>
    <row r="2" spans="1:23">
      <c r="A2" s="274">
        <v>14230</v>
      </c>
      <c r="B2" s="274">
        <v>28488.7998046875</v>
      </c>
      <c r="C2" t="s">
        <v>3469</v>
      </c>
      <c r="D2" s="1">
        <v>0</v>
      </c>
      <c r="E2" s="1">
        <v>14258.7998046875</v>
      </c>
      <c r="F2" s="1">
        <v>10811.561118122527</v>
      </c>
    </row>
    <row r="3" spans="1:23">
      <c r="A3" s="274">
        <v>28529.650390625</v>
      </c>
      <c r="B3" s="274">
        <v>28600</v>
      </c>
      <c r="C3" t="s">
        <v>3469</v>
      </c>
      <c r="D3" s="1">
        <v>70.349609375</v>
      </c>
      <c r="E3" s="1">
        <v>713.07686719228604</v>
      </c>
      <c r="F3" s="1">
        <v>20</v>
      </c>
      <c r="G3" s="1">
        <v>33.387832784099018</v>
      </c>
      <c r="H3" s="1">
        <v>20</v>
      </c>
      <c r="I3" s="1">
        <v>93.603210584294217</v>
      </c>
    </row>
    <row r="4" spans="1:23">
      <c r="A4" s="274">
        <v>28620</v>
      </c>
      <c r="B4" s="274">
        <v>29012.650390625</v>
      </c>
      <c r="C4" t="s">
        <v>3469</v>
      </c>
      <c r="D4" s="1">
        <v>392.650390625</v>
      </c>
      <c r="E4" s="1">
        <v>4602.588871478265</v>
      </c>
      <c r="F4" s="1">
        <v>175</v>
      </c>
      <c r="G4" s="1">
        <v>283.49689960195428</v>
      </c>
      <c r="H4" s="1">
        <v>175</v>
      </c>
      <c r="I4" s="1">
        <v>1411.0199890086737</v>
      </c>
    </row>
    <row r="5" spans="1:23">
      <c r="A5" s="274">
        <v>29191.5</v>
      </c>
      <c r="B5" s="274">
        <v>29210</v>
      </c>
      <c r="C5" t="s">
        <v>3471</v>
      </c>
      <c r="D5" s="1">
        <v>18.5</v>
      </c>
      <c r="E5" s="1">
        <v>100.95507522938533</v>
      </c>
    </row>
    <row r="6" spans="1:23">
      <c r="A6" s="274">
        <v>29210</v>
      </c>
      <c r="B6" s="274">
        <v>29230.5</v>
      </c>
      <c r="C6" t="s">
        <v>3470</v>
      </c>
      <c r="D6" s="1">
        <v>20.5</v>
      </c>
      <c r="E6" s="1">
        <v>158.08323088952199</v>
      </c>
    </row>
    <row r="7" spans="1:23">
      <c r="A7" s="274">
        <v>29230.5</v>
      </c>
      <c r="B7" s="274">
        <v>29251</v>
      </c>
      <c r="C7" t="s">
        <v>3471</v>
      </c>
      <c r="D7" s="1">
        <v>20.5</v>
      </c>
      <c r="E7" s="1">
        <v>74.049370020762254</v>
      </c>
    </row>
    <row r="8" spans="1:23">
      <c r="A8" s="274">
        <v>29349</v>
      </c>
      <c r="B8" s="274">
        <v>29372</v>
      </c>
      <c r="C8" t="s">
        <v>3471</v>
      </c>
      <c r="D8" s="1">
        <v>23</v>
      </c>
      <c r="E8" s="1">
        <v>123.7413374976441</v>
      </c>
      <c r="F8" s="1">
        <v>6</v>
      </c>
      <c r="G8" s="1">
        <v>9</v>
      </c>
      <c r="H8" s="1">
        <v>6</v>
      </c>
      <c r="I8" s="1">
        <v>82.373972742365709</v>
      </c>
    </row>
    <row r="9" spans="1:23">
      <c r="A9" s="274">
        <v>29372</v>
      </c>
      <c r="B9" s="274">
        <v>29502</v>
      </c>
      <c r="C9" t="s">
        <v>3470</v>
      </c>
      <c r="D9" s="1">
        <v>130</v>
      </c>
      <c r="E9" s="1">
        <v>1749.587563236963</v>
      </c>
      <c r="F9" s="1">
        <v>75</v>
      </c>
      <c r="G9" s="1">
        <v>383.99367079410354</v>
      </c>
      <c r="H9" s="1">
        <v>75</v>
      </c>
      <c r="I9" s="1">
        <v>856.6817212662462</v>
      </c>
    </row>
    <row r="10" spans="1:23">
      <c r="A10" s="274">
        <v>29502</v>
      </c>
      <c r="B10" s="274">
        <v>29620</v>
      </c>
      <c r="C10" t="s">
        <v>3471</v>
      </c>
      <c r="D10" s="1">
        <v>118</v>
      </c>
      <c r="E10" s="1">
        <v>335.05214176664248</v>
      </c>
      <c r="F10" s="1">
        <v>49.783409118652344</v>
      </c>
      <c r="G10" s="1">
        <v>49.783409118652344</v>
      </c>
    </row>
    <row r="11" spans="1:23">
      <c r="A11" s="274">
        <v>29729.75</v>
      </c>
      <c r="B11" s="274">
        <v>29749.25</v>
      </c>
      <c r="C11" t="s">
        <v>3469</v>
      </c>
      <c r="D11" s="1">
        <v>19.5</v>
      </c>
      <c r="E11" s="1">
        <v>58.91615269197559</v>
      </c>
    </row>
    <row r="12" spans="1:23">
      <c r="A12" s="274">
        <v>30092</v>
      </c>
      <c r="B12" s="274">
        <v>30110</v>
      </c>
      <c r="C12" t="s">
        <v>3469</v>
      </c>
      <c r="D12" s="1">
        <v>18</v>
      </c>
      <c r="E12" s="1">
        <v>5.6259603675273429</v>
      </c>
    </row>
    <row r="13" spans="1:23">
      <c r="A13" s="274">
        <v>30170</v>
      </c>
      <c r="B13" s="274">
        <v>30191.5</v>
      </c>
      <c r="C13" t="s">
        <v>3469</v>
      </c>
      <c r="D13" s="1">
        <v>21.5</v>
      </c>
      <c r="E13" s="1">
        <v>8.2855308523082414</v>
      </c>
    </row>
    <row r="14" spans="1:23">
      <c r="A14" s="274">
        <v>30448.75</v>
      </c>
      <c r="B14" s="274">
        <v>30849.5</v>
      </c>
      <c r="C14" t="s">
        <v>3469</v>
      </c>
      <c r="D14" s="1">
        <v>400.75</v>
      </c>
      <c r="E14" s="1">
        <v>5575.8696509122256</v>
      </c>
      <c r="F14" s="1">
        <v>360.75</v>
      </c>
      <c r="G14" s="1">
        <v>1186.1407382697455</v>
      </c>
      <c r="H14" s="1">
        <v>360.75</v>
      </c>
      <c r="I14" s="1">
        <v>3059.5724908310353</v>
      </c>
    </row>
    <row r="15" spans="1:23">
      <c r="A15" s="274">
        <v>30870.150390625</v>
      </c>
      <c r="B15" s="274">
        <v>31211</v>
      </c>
      <c r="C15" t="s">
        <v>3761</v>
      </c>
      <c r="D15" s="1">
        <v>340.849609375</v>
      </c>
      <c r="E15" s="1">
        <v>3916.7103721391054</v>
      </c>
      <c r="F15" s="1">
        <v>283</v>
      </c>
      <c r="G15" s="1">
        <v>406.19080861131511</v>
      </c>
      <c r="H15" s="1">
        <v>263</v>
      </c>
      <c r="I15" s="1">
        <v>2520.0266619858771</v>
      </c>
    </row>
    <row r="16" spans="1:23" s="888" customFormat="1">
      <c r="A16" s="887">
        <v>31546.5</v>
      </c>
      <c r="B16" s="887">
        <v>31670</v>
      </c>
      <c r="C16" s="888" t="s">
        <v>3470</v>
      </c>
      <c r="D16" s="889">
        <v>123.5</v>
      </c>
      <c r="E16" s="889">
        <v>1613.2853066977109</v>
      </c>
      <c r="F16" s="889">
        <v>73.5</v>
      </c>
      <c r="G16" s="889">
        <v>372.55173842811695</v>
      </c>
      <c r="H16" s="889">
        <v>73.5</v>
      </c>
      <c r="I16" s="889">
        <v>1079.369158150686</v>
      </c>
      <c r="J16" s="889"/>
      <c r="K16" s="889"/>
    </row>
    <row r="17" spans="1:13">
      <c r="A17" s="274">
        <v>31670</v>
      </c>
      <c r="B17" s="274">
        <v>31690</v>
      </c>
      <c r="C17" t="s">
        <v>3471</v>
      </c>
      <c r="D17" s="1">
        <v>20</v>
      </c>
      <c r="E17" s="1">
        <v>142.16716265704304</v>
      </c>
    </row>
    <row r="18" spans="1:13" s="888" customFormat="1">
      <c r="A18" s="887">
        <v>31690</v>
      </c>
      <c r="B18" s="887">
        <v>31826</v>
      </c>
      <c r="C18" s="888" t="s">
        <v>3470</v>
      </c>
      <c r="D18" s="889">
        <v>136</v>
      </c>
      <c r="E18" s="889">
        <v>1227.8790967894568</v>
      </c>
      <c r="F18" s="889"/>
      <c r="G18" s="889"/>
      <c r="H18" s="889"/>
      <c r="I18" s="889"/>
      <c r="J18" s="889"/>
      <c r="K18" s="889"/>
    </row>
    <row r="19" spans="1:13">
      <c r="A19" s="274">
        <v>31826</v>
      </c>
      <c r="B19" s="274">
        <v>31838.0009765625</v>
      </c>
      <c r="C19" t="s">
        <v>3471</v>
      </c>
      <c r="D19" s="1">
        <v>12.0009765625</v>
      </c>
      <c r="E19" s="1">
        <v>62.974826235598066</v>
      </c>
    </row>
    <row r="20" spans="1:13">
      <c r="A20" s="274">
        <v>31838.0009765625</v>
      </c>
      <c r="B20" s="274">
        <v>31848.001953125</v>
      </c>
      <c r="C20" t="s">
        <v>3469</v>
      </c>
      <c r="D20" s="1">
        <v>10.0009765625</v>
      </c>
      <c r="E20" s="1">
        <v>10.513296304873307</v>
      </c>
    </row>
    <row r="21" spans="1:13">
      <c r="A21" s="274">
        <v>32110.0205078125</v>
      </c>
      <c r="B21" s="274">
        <v>32190.025390625</v>
      </c>
      <c r="C21" t="s">
        <v>3469</v>
      </c>
      <c r="D21" s="1">
        <v>80.0048828125</v>
      </c>
      <c r="E21" s="1">
        <v>676.89841263334131</v>
      </c>
    </row>
    <row r="22" spans="1:13">
      <c r="A22" s="274">
        <v>32427</v>
      </c>
      <c r="B22" s="274">
        <v>32500</v>
      </c>
      <c r="C22" t="s">
        <v>3469</v>
      </c>
      <c r="D22" s="1">
        <v>73</v>
      </c>
      <c r="E22" s="1">
        <v>521.68897484453771</v>
      </c>
    </row>
    <row r="23" spans="1:13">
      <c r="A23" s="274">
        <v>32600</v>
      </c>
      <c r="B23" s="274">
        <v>32661.5</v>
      </c>
      <c r="C23" t="s">
        <v>3469</v>
      </c>
      <c r="D23" s="1">
        <v>61.5</v>
      </c>
      <c r="E23" s="1">
        <v>170.41260758738386</v>
      </c>
    </row>
    <row r="24" spans="1:13">
      <c r="A24" s="274">
        <v>33256</v>
      </c>
      <c r="B24" s="274">
        <v>33335.5</v>
      </c>
      <c r="C24" t="s">
        <v>3469</v>
      </c>
      <c r="D24" s="1">
        <v>79.5</v>
      </c>
      <c r="E24" s="1">
        <v>856.51981421736639</v>
      </c>
    </row>
    <row r="25" spans="1:13">
      <c r="A25" s="274">
        <v>33395.5</v>
      </c>
      <c r="B25" s="274">
        <v>33437.5</v>
      </c>
      <c r="C25" t="s">
        <v>3469</v>
      </c>
      <c r="D25" s="1">
        <v>42</v>
      </c>
      <c r="E25" s="1">
        <v>387.67628732839239</v>
      </c>
      <c r="F25" s="1">
        <v>6.25</v>
      </c>
      <c r="G25" s="1">
        <v>25</v>
      </c>
      <c r="H25" s="1">
        <v>6.25</v>
      </c>
      <c r="I25" s="1">
        <v>35.277416559898747</v>
      </c>
    </row>
    <row r="26" spans="1:13">
      <c r="A26" s="274">
        <v>33437.5</v>
      </c>
      <c r="B26" s="274">
        <v>33862.5</v>
      </c>
      <c r="C26" t="s">
        <v>3470</v>
      </c>
      <c r="D26" s="1">
        <v>425</v>
      </c>
      <c r="E26" s="1">
        <v>6056.286000019948</v>
      </c>
      <c r="F26" s="1">
        <v>357.5</v>
      </c>
      <c r="G26" s="1">
        <v>796.8222591088155</v>
      </c>
      <c r="H26" s="1">
        <v>357.5</v>
      </c>
      <c r="I26" s="1">
        <v>3088.2521616392364</v>
      </c>
      <c r="J26" s="1">
        <v>167</v>
      </c>
      <c r="K26" s="1">
        <v>1344.2176260776428</v>
      </c>
      <c r="L26">
        <v>167</v>
      </c>
      <c r="M26">
        <v>1821.2329782153652</v>
      </c>
    </row>
    <row r="27" spans="1:13">
      <c r="A27" s="274">
        <v>33862.5</v>
      </c>
      <c r="B27" s="274">
        <v>33880</v>
      </c>
      <c r="C27" t="s">
        <v>3471</v>
      </c>
      <c r="D27" s="1">
        <v>17.5</v>
      </c>
      <c r="E27" s="1">
        <v>8.7524783344645467</v>
      </c>
    </row>
    <row r="28" spans="1:13">
      <c r="A28" s="274">
        <v>35736.5</v>
      </c>
      <c r="B28" s="274">
        <v>35758</v>
      </c>
      <c r="C28" t="s">
        <v>3471</v>
      </c>
      <c r="D28" s="1">
        <v>21.5</v>
      </c>
      <c r="E28" s="1">
        <v>97.894379221534876</v>
      </c>
    </row>
    <row r="29" spans="1:13">
      <c r="A29" s="274">
        <v>35758</v>
      </c>
      <c r="B29" s="274">
        <v>35774.5</v>
      </c>
      <c r="C29" t="s">
        <v>3470</v>
      </c>
      <c r="D29" s="1">
        <v>16.5</v>
      </c>
      <c r="E29" s="1">
        <v>142.86239686268644</v>
      </c>
    </row>
    <row r="30" spans="1:13">
      <c r="A30" s="274">
        <v>35774.5</v>
      </c>
      <c r="B30" s="274">
        <v>35790.5</v>
      </c>
      <c r="C30" t="s">
        <v>3471</v>
      </c>
      <c r="D30" s="1">
        <v>16</v>
      </c>
      <c r="E30" s="1">
        <v>42.21178384866753</v>
      </c>
    </row>
    <row r="31" spans="1:13">
      <c r="A31" s="274">
        <v>35905.5</v>
      </c>
      <c r="B31" s="274">
        <v>35925.5</v>
      </c>
      <c r="C31" t="s">
        <v>3471</v>
      </c>
      <c r="D31" s="1">
        <v>20</v>
      </c>
      <c r="E31" s="1">
        <v>81.470516590554794</v>
      </c>
    </row>
    <row r="32" spans="1:13">
      <c r="A32" s="274">
        <v>35925.5</v>
      </c>
      <c r="B32" s="274">
        <v>36363.5</v>
      </c>
      <c r="C32" t="s">
        <v>3470</v>
      </c>
      <c r="D32" s="1">
        <v>438</v>
      </c>
      <c r="E32" s="1">
        <v>6189.9147713048533</v>
      </c>
      <c r="F32" s="1">
        <v>339</v>
      </c>
      <c r="G32" s="1">
        <v>540.45333405339795</v>
      </c>
      <c r="H32" s="1">
        <v>339</v>
      </c>
      <c r="I32" s="1">
        <v>4563.9143327079819</v>
      </c>
    </row>
    <row r="33" spans="1:13">
      <c r="A33" s="274">
        <v>36812.5</v>
      </c>
      <c r="B33" s="274">
        <v>36830.5</v>
      </c>
      <c r="C33" t="s">
        <v>3471</v>
      </c>
      <c r="D33" s="1">
        <v>18</v>
      </c>
      <c r="E33" s="1">
        <v>81.466377721657736</v>
      </c>
    </row>
    <row r="34" spans="1:13">
      <c r="A34" s="274">
        <v>36830.5</v>
      </c>
      <c r="B34" s="274">
        <v>36942</v>
      </c>
      <c r="C34" t="s">
        <v>3470</v>
      </c>
      <c r="D34" s="1">
        <v>111.5</v>
      </c>
      <c r="E34" s="1">
        <v>1542.2533357677639</v>
      </c>
      <c r="F34" s="1">
        <v>99</v>
      </c>
      <c r="G34" s="1">
        <v>144.94696296810881</v>
      </c>
      <c r="H34" s="1">
        <v>99</v>
      </c>
      <c r="I34" s="1">
        <v>797.36730866047276</v>
      </c>
      <c r="J34" s="1">
        <v>67</v>
      </c>
      <c r="K34" s="1">
        <v>592.17079584528619</v>
      </c>
      <c r="L34">
        <v>67</v>
      </c>
      <c r="M34">
        <v>922.84735341807414</v>
      </c>
    </row>
    <row r="35" spans="1:13">
      <c r="A35" s="274">
        <v>36942</v>
      </c>
      <c r="B35" s="274">
        <v>36950.5</v>
      </c>
      <c r="C35" t="s">
        <v>3471</v>
      </c>
      <c r="D35" s="1">
        <v>8.5</v>
      </c>
      <c r="E35" s="1">
        <v>57.664341889158749</v>
      </c>
      <c r="F35" s="1">
        <v>10.826294898986816</v>
      </c>
      <c r="G35" s="1">
        <v>10.826294898986816</v>
      </c>
    </row>
    <row r="36" spans="1:13">
      <c r="A36" s="274">
        <v>36950.5</v>
      </c>
      <c r="B36" s="274">
        <v>36966.5</v>
      </c>
      <c r="C36" t="s">
        <v>3470</v>
      </c>
      <c r="D36" s="1">
        <v>16</v>
      </c>
      <c r="E36" s="1">
        <v>87.11116642731659</v>
      </c>
    </row>
    <row r="37" spans="1:13">
      <c r="A37" s="274">
        <v>36966.5</v>
      </c>
      <c r="B37" s="274">
        <v>36988.5</v>
      </c>
      <c r="C37" t="s">
        <v>3471</v>
      </c>
      <c r="D37" s="1">
        <v>22</v>
      </c>
      <c r="E37" s="1">
        <v>80.414609121852195</v>
      </c>
    </row>
    <row r="38" spans="1:13">
      <c r="A38" s="274">
        <v>36988.5</v>
      </c>
      <c r="B38" s="274">
        <v>37148</v>
      </c>
      <c r="C38" t="s">
        <v>3470</v>
      </c>
      <c r="D38" s="1">
        <v>159.5</v>
      </c>
      <c r="E38" s="1">
        <v>2208.3432542981891</v>
      </c>
      <c r="F38" s="1">
        <v>128</v>
      </c>
      <c r="G38" s="1">
        <v>231.51778135675295</v>
      </c>
      <c r="H38" s="1">
        <v>128</v>
      </c>
      <c r="I38" s="1">
        <v>904.99807254489394</v>
      </c>
      <c r="J38" s="1">
        <v>61.69921875</v>
      </c>
      <c r="K38" s="1">
        <v>410.76135842338198</v>
      </c>
      <c r="L38">
        <v>61.69921875</v>
      </c>
      <c r="M38">
        <v>887.13684591330309</v>
      </c>
    </row>
    <row r="39" spans="1:13">
      <c r="A39" s="274">
        <v>37187</v>
      </c>
      <c r="B39" s="274">
        <v>37209</v>
      </c>
      <c r="C39" t="s">
        <v>3471</v>
      </c>
      <c r="D39" s="1">
        <v>22</v>
      </c>
      <c r="E39" s="1">
        <v>66.690841987572469</v>
      </c>
    </row>
    <row r="40" spans="1:13">
      <c r="A40" s="274">
        <v>37209</v>
      </c>
      <c r="B40" s="274">
        <v>37331</v>
      </c>
      <c r="C40" t="s">
        <v>3470</v>
      </c>
      <c r="D40" s="1">
        <v>122</v>
      </c>
      <c r="E40" s="1">
        <v>1592.7066221196624</v>
      </c>
      <c r="F40" s="1">
        <v>80</v>
      </c>
      <c r="G40" s="1">
        <v>134.82882159278864</v>
      </c>
      <c r="H40" s="1">
        <v>80</v>
      </c>
      <c r="I40" s="1">
        <v>748.08414799947923</v>
      </c>
    </row>
    <row r="41" spans="1:13">
      <c r="A41" s="274">
        <v>37390</v>
      </c>
      <c r="B41" s="274">
        <v>37410</v>
      </c>
      <c r="C41" t="s">
        <v>3471</v>
      </c>
      <c r="D41" s="1">
        <v>20</v>
      </c>
      <c r="E41" s="1">
        <v>141.71466517410272</v>
      </c>
    </row>
    <row r="42" spans="1:13">
      <c r="A42" s="274">
        <v>37410</v>
      </c>
      <c r="B42" s="274">
        <v>37510.5</v>
      </c>
      <c r="C42" t="s">
        <v>3470</v>
      </c>
      <c r="D42" s="1">
        <v>100.5</v>
      </c>
      <c r="E42" s="1">
        <v>1443.2470666831509</v>
      </c>
    </row>
    <row r="43" spans="1:13">
      <c r="A43" s="274">
        <v>37565.5</v>
      </c>
      <c r="B43" s="274">
        <v>37694</v>
      </c>
      <c r="C43" t="s">
        <v>3469</v>
      </c>
      <c r="D43" s="1">
        <v>128.5</v>
      </c>
      <c r="E43" s="1">
        <v>993.19196553063261</v>
      </c>
    </row>
    <row r="44" spans="1:13">
      <c r="A44" s="274">
        <v>37913</v>
      </c>
      <c r="B44" s="274">
        <v>37973.5</v>
      </c>
      <c r="C44" t="s">
        <v>3469</v>
      </c>
      <c r="D44" s="1">
        <v>60.5</v>
      </c>
      <c r="E44" s="1">
        <v>493.22275899667818</v>
      </c>
    </row>
    <row r="45" spans="1:13">
      <c r="A45" s="274">
        <v>38726.5</v>
      </c>
      <c r="B45" s="274">
        <v>38832.5</v>
      </c>
      <c r="C45" t="s">
        <v>3470</v>
      </c>
      <c r="D45" s="1">
        <v>106</v>
      </c>
      <c r="E45" s="1">
        <v>1198.4269974340868</v>
      </c>
    </row>
    <row r="46" spans="1:13">
      <c r="A46" s="274">
        <v>38963.5</v>
      </c>
      <c r="B46" s="274">
        <v>39067.5</v>
      </c>
      <c r="C46" t="s">
        <v>3470</v>
      </c>
      <c r="D46" s="1">
        <v>104</v>
      </c>
      <c r="E46" s="1">
        <v>1350.3494324196922</v>
      </c>
      <c r="F46" s="1">
        <v>24</v>
      </c>
      <c r="G46" s="1">
        <v>24.633493306390509</v>
      </c>
      <c r="H46" s="1">
        <v>24</v>
      </c>
      <c r="I46" s="1">
        <v>40.881029804336642</v>
      </c>
    </row>
    <row r="47" spans="1:13">
      <c r="A47" s="274">
        <v>39067.5</v>
      </c>
      <c r="B47" s="274">
        <v>39112.5</v>
      </c>
      <c r="C47" t="s">
        <v>3471</v>
      </c>
      <c r="D47" s="1">
        <v>45</v>
      </c>
      <c r="E47" s="1">
        <v>270.7958532694754</v>
      </c>
      <c r="F47" s="1">
        <v>55.22186279296875</v>
      </c>
      <c r="G47" s="1">
        <v>55.22186279296875</v>
      </c>
    </row>
    <row r="48" spans="1:13">
      <c r="A48" s="274">
        <v>39221</v>
      </c>
      <c r="B48" s="274">
        <v>39499.5</v>
      </c>
      <c r="C48" t="s">
        <v>3470</v>
      </c>
      <c r="D48" s="1">
        <v>278.5</v>
      </c>
      <c r="E48" s="1">
        <v>3812.6514533211798</v>
      </c>
      <c r="F48" s="1">
        <v>217.6015625</v>
      </c>
      <c r="G48" s="1">
        <v>600.02041571521329</v>
      </c>
      <c r="H48" s="1">
        <v>217.6015625</v>
      </c>
      <c r="I48" s="1">
        <v>2579.5910122392102</v>
      </c>
    </row>
    <row r="49" spans="1:13">
      <c r="A49" s="274">
        <v>39499.5</v>
      </c>
      <c r="B49" s="274">
        <v>39531.5</v>
      </c>
      <c r="C49" t="s">
        <v>3471</v>
      </c>
      <c r="D49" s="1">
        <v>32</v>
      </c>
      <c r="E49" s="1">
        <v>105.05160356204881</v>
      </c>
    </row>
    <row r="50" spans="1:13">
      <c r="A50" s="274">
        <v>39540.5</v>
      </c>
      <c r="B50" s="274">
        <v>39777</v>
      </c>
      <c r="C50" t="s">
        <v>3470</v>
      </c>
      <c r="D50" s="1">
        <v>236.5</v>
      </c>
      <c r="E50" s="1">
        <v>3348.6456247423293</v>
      </c>
      <c r="F50" s="1">
        <v>111</v>
      </c>
      <c r="G50" s="1">
        <v>186.14917048433435</v>
      </c>
      <c r="H50" s="1">
        <v>111</v>
      </c>
      <c r="I50" s="1">
        <v>821.34626387878404</v>
      </c>
    </row>
    <row r="51" spans="1:13">
      <c r="A51" s="274">
        <v>39777</v>
      </c>
      <c r="B51" s="274">
        <v>39797</v>
      </c>
      <c r="C51" t="s">
        <v>3471</v>
      </c>
      <c r="D51" s="1">
        <v>20</v>
      </c>
      <c r="E51" s="1">
        <v>99.462465664898502</v>
      </c>
    </row>
    <row r="52" spans="1:13">
      <c r="A52" s="274">
        <v>39975.25</v>
      </c>
      <c r="B52" s="274">
        <v>39991.5</v>
      </c>
      <c r="C52" t="s">
        <v>3471</v>
      </c>
      <c r="D52" s="1">
        <v>16.25</v>
      </c>
      <c r="E52" s="1">
        <v>90.00136064477212</v>
      </c>
    </row>
    <row r="53" spans="1:13">
      <c r="A53" s="274">
        <v>39991.5</v>
      </c>
      <c r="B53" s="274">
        <v>40235</v>
      </c>
      <c r="C53" t="s">
        <v>3470</v>
      </c>
      <c r="D53" s="1">
        <v>243.5</v>
      </c>
      <c r="E53" s="1">
        <v>3286.699177013697</v>
      </c>
      <c r="F53" s="1">
        <v>20</v>
      </c>
      <c r="G53" s="1">
        <v>47.505545028214058</v>
      </c>
      <c r="H53" s="1">
        <v>20</v>
      </c>
      <c r="I53" s="1">
        <v>53.832711594968771</v>
      </c>
    </row>
    <row r="54" spans="1:13">
      <c r="A54" s="274">
        <v>40235</v>
      </c>
      <c r="B54" s="274">
        <v>40487.5</v>
      </c>
      <c r="C54" t="s">
        <v>3469</v>
      </c>
      <c r="D54" s="1">
        <v>252.5</v>
      </c>
      <c r="E54" s="1">
        <v>1913.2821079811974</v>
      </c>
    </row>
    <row r="55" spans="1:13">
      <c r="A55" s="274">
        <v>40931</v>
      </c>
      <c r="B55" s="274">
        <v>41010.5</v>
      </c>
      <c r="C55" t="s">
        <v>3469</v>
      </c>
      <c r="D55" s="1">
        <v>79.5</v>
      </c>
      <c r="E55" s="1">
        <v>783.78943215413005</v>
      </c>
      <c r="F55" s="1">
        <v>19</v>
      </c>
      <c r="G55" s="1">
        <v>34.906005877432307</v>
      </c>
      <c r="H55" s="1">
        <v>19</v>
      </c>
      <c r="I55" s="1">
        <v>18.275536602073672</v>
      </c>
    </row>
    <row r="56" spans="1:13">
      <c r="A56" s="274">
        <v>41070</v>
      </c>
      <c r="B56" s="274">
        <v>41124.5</v>
      </c>
      <c r="C56" t="s">
        <v>3469</v>
      </c>
      <c r="D56" s="1">
        <v>54.5</v>
      </c>
      <c r="E56" s="1">
        <v>532.41894623935286</v>
      </c>
    </row>
    <row r="57" spans="1:13">
      <c r="A57" s="274">
        <v>41154</v>
      </c>
      <c r="B57" s="274">
        <v>41205.5</v>
      </c>
      <c r="C57" t="s">
        <v>3469</v>
      </c>
      <c r="D57" s="1">
        <v>51.5</v>
      </c>
      <c r="E57" s="1">
        <v>613.34527629640661</v>
      </c>
      <c r="F57" s="1">
        <v>42.5</v>
      </c>
      <c r="G57" s="1">
        <v>48.25140085766796</v>
      </c>
      <c r="H57" s="1">
        <v>42.5</v>
      </c>
      <c r="I57" s="1">
        <v>317.96911794473453</v>
      </c>
    </row>
    <row r="58" spans="1:13">
      <c r="A58" s="274">
        <v>41205.5</v>
      </c>
      <c r="B58" s="274">
        <v>41297</v>
      </c>
      <c r="C58" t="s">
        <v>3470</v>
      </c>
      <c r="D58" s="1">
        <v>91.5</v>
      </c>
      <c r="E58" s="1">
        <v>1115.9838576997456</v>
      </c>
      <c r="F58" s="1">
        <v>19.5</v>
      </c>
      <c r="G58" s="1">
        <v>125.61447247129809</v>
      </c>
      <c r="H58" s="1">
        <v>19.5</v>
      </c>
      <c r="I58" s="1">
        <v>383.3587298718254</v>
      </c>
    </row>
    <row r="59" spans="1:13">
      <c r="A59" s="274">
        <v>41297</v>
      </c>
      <c r="B59" s="274">
        <v>41339.5</v>
      </c>
      <c r="C59" t="s">
        <v>3471</v>
      </c>
      <c r="D59" s="1">
        <v>42.5</v>
      </c>
      <c r="E59" s="1">
        <v>82.823713426391109</v>
      </c>
    </row>
    <row r="60" spans="1:13">
      <c r="A60" s="274">
        <v>41361</v>
      </c>
      <c r="B60" s="274">
        <v>41555</v>
      </c>
      <c r="C60" t="s">
        <v>3470</v>
      </c>
      <c r="D60" s="1">
        <v>194</v>
      </c>
      <c r="E60" s="1">
        <v>2661.2626212492833</v>
      </c>
      <c r="F60" s="1">
        <v>163.6015625</v>
      </c>
      <c r="G60" s="1">
        <v>315.9358690695949</v>
      </c>
      <c r="H60" s="1">
        <v>163.6015625</v>
      </c>
      <c r="I60" s="1">
        <v>1617.2001747382783</v>
      </c>
      <c r="J60" s="1">
        <v>93</v>
      </c>
      <c r="K60" s="1">
        <v>886.86655278960086</v>
      </c>
      <c r="L60">
        <v>93</v>
      </c>
      <c r="M60">
        <v>1368.6137365877721</v>
      </c>
    </row>
    <row r="61" spans="1:13">
      <c r="A61" s="274">
        <v>41845.5</v>
      </c>
      <c r="B61" s="274">
        <v>41858</v>
      </c>
      <c r="C61" t="s">
        <v>3469</v>
      </c>
      <c r="D61" s="1">
        <v>12.5</v>
      </c>
      <c r="E61" s="1">
        <v>14.516851699659723</v>
      </c>
    </row>
    <row r="62" spans="1:13">
      <c r="A62" s="274">
        <v>42164.5</v>
      </c>
      <c r="B62" s="274">
        <v>42270</v>
      </c>
      <c r="C62" t="s">
        <v>3470</v>
      </c>
      <c r="D62" s="1">
        <v>105.5</v>
      </c>
      <c r="E62" s="1">
        <v>1110.928738444702</v>
      </c>
    </row>
    <row r="63" spans="1:13">
      <c r="A63" s="274">
        <v>42270</v>
      </c>
      <c r="B63" s="274">
        <v>42290</v>
      </c>
      <c r="C63" t="s">
        <v>3471</v>
      </c>
      <c r="D63" s="1">
        <v>20</v>
      </c>
      <c r="E63" s="1">
        <v>52.410020833193371</v>
      </c>
    </row>
    <row r="64" spans="1:13">
      <c r="A64" s="274">
        <v>42310</v>
      </c>
      <c r="B64" s="274">
        <v>42350</v>
      </c>
      <c r="C64" t="s">
        <v>3471</v>
      </c>
      <c r="D64" s="1">
        <v>40</v>
      </c>
      <c r="E64" s="1">
        <v>160.91613669583359</v>
      </c>
    </row>
    <row r="65" spans="1:13">
      <c r="A65" s="274">
        <v>42350</v>
      </c>
      <c r="B65" s="274">
        <v>42410</v>
      </c>
      <c r="C65" t="s">
        <v>3470</v>
      </c>
      <c r="D65" s="1">
        <v>60</v>
      </c>
      <c r="E65" s="1">
        <v>641.01905705993136</v>
      </c>
    </row>
    <row r="66" spans="1:13">
      <c r="A66" s="274">
        <v>42410</v>
      </c>
      <c r="B66" s="274">
        <v>42430</v>
      </c>
      <c r="C66" t="s">
        <v>3471</v>
      </c>
      <c r="D66" s="1">
        <v>20</v>
      </c>
      <c r="E66" s="1">
        <v>90.0399089707781</v>
      </c>
    </row>
    <row r="67" spans="1:13">
      <c r="A67" s="274">
        <v>42451.5</v>
      </c>
      <c r="B67" s="274">
        <v>42515</v>
      </c>
      <c r="C67" t="s">
        <v>3471</v>
      </c>
      <c r="D67" s="1">
        <v>63.5</v>
      </c>
      <c r="E67" s="1">
        <v>194.77887823741719</v>
      </c>
    </row>
    <row r="68" spans="1:13">
      <c r="A68" s="274">
        <v>42532.5</v>
      </c>
      <c r="B68" s="274">
        <v>42550</v>
      </c>
      <c r="C68" t="s">
        <v>3471</v>
      </c>
      <c r="D68" s="1">
        <v>17.5</v>
      </c>
      <c r="E68" s="1">
        <v>102.0541587056417</v>
      </c>
    </row>
    <row r="69" spans="1:13">
      <c r="A69" s="274">
        <v>42550</v>
      </c>
      <c r="B69" s="274">
        <v>42670</v>
      </c>
      <c r="C69" t="s">
        <v>3470</v>
      </c>
      <c r="D69" s="1">
        <v>120</v>
      </c>
      <c r="E69" s="1">
        <v>1613.9886399884042</v>
      </c>
    </row>
    <row r="70" spans="1:13">
      <c r="A70" s="274">
        <v>42670</v>
      </c>
      <c r="B70" s="274">
        <v>42712.5</v>
      </c>
      <c r="C70" t="s">
        <v>3471</v>
      </c>
      <c r="D70" s="1">
        <v>42.5</v>
      </c>
      <c r="E70" s="1">
        <v>125.14823092432135</v>
      </c>
    </row>
    <row r="71" spans="1:13">
      <c r="A71" s="274">
        <v>44135</v>
      </c>
      <c r="B71" s="274">
        <v>44150</v>
      </c>
      <c r="C71" t="s">
        <v>3471</v>
      </c>
      <c r="D71" s="1">
        <v>15</v>
      </c>
      <c r="E71" s="1">
        <v>77.117833219558946</v>
      </c>
    </row>
    <row r="72" spans="1:13">
      <c r="A72" s="274">
        <v>44150</v>
      </c>
      <c r="B72" s="274">
        <v>44210.5</v>
      </c>
      <c r="C72" t="s">
        <v>3470</v>
      </c>
      <c r="D72" s="1">
        <v>60.5</v>
      </c>
      <c r="E72" s="1">
        <v>560.03511162929408</v>
      </c>
    </row>
    <row r="73" spans="1:13">
      <c r="A73" s="274">
        <v>44376</v>
      </c>
      <c r="B73" s="274">
        <v>44438</v>
      </c>
      <c r="C73" t="s">
        <v>3471</v>
      </c>
      <c r="D73" s="1">
        <v>62</v>
      </c>
      <c r="E73" s="1">
        <v>256.14065035735678</v>
      </c>
    </row>
    <row r="74" spans="1:13">
      <c r="A74" s="274">
        <v>44438</v>
      </c>
      <c r="B74" s="274">
        <v>44527</v>
      </c>
      <c r="C74" t="s">
        <v>3470</v>
      </c>
      <c r="D74" s="1">
        <v>89</v>
      </c>
      <c r="E74" s="1">
        <v>1180.1695038253808</v>
      </c>
      <c r="F74" s="1">
        <v>68</v>
      </c>
      <c r="G74" s="1">
        <v>94.627554008071542</v>
      </c>
      <c r="H74" s="1">
        <v>68</v>
      </c>
      <c r="I74" s="1">
        <v>256.0816631660357</v>
      </c>
    </row>
    <row r="75" spans="1:13">
      <c r="A75" s="274">
        <v>44527</v>
      </c>
      <c r="B75" s="274">
        <v>44590</v>
      </c>
      <c r="C75" t="s">
        <v>3471</v>
      </c>
      <c r="D75" s="1">
        <v>63</v>
      </c>
      <c r="E75" s="1">
        <v>220.71855094928711</v>
      </c>
      <c r="F75" s="1">
        <v>23.761688232421875</v>
      </c>
      <c r="G75" s="1">
        <v>23.761688232421875</v>
      </c>
    </row>
    <row r="76" spans="1:13">
      <c r="A76" s="274">
        <v>44660.5</v>
      </c>
      <c r="B76" s="274">
        <v>44682</v>
      </c>
      <c r="C76" t="s">
        <v>3469</v>
      </c>
      <c r="D76" s="1">
        <v>21.5</v>
      </c>
      <c r="E76" s="1">
        <v>18.509236013882422</v>
      </c>
    </row>
    <row r="77" spans="1:13">
      <c r="A77" s="274">
        <v>44723.5</v>
      </c>
      <c r="B77" s="274">
        <v>44744</v>
      </c>
      <c r="C77" t="s">
        <v>3469</v>
      </c>
      <c r="D77" s="1">
        <v>20.5</v>
      </c>
      <c r="E77" s="1">
        <v>9.2059638936612007</v>
      </c>
    </row>
    <row r="78" spans="1:13">
      <c r="A78" s="274">
        <v>44765</v>
      </c>
      <c r="B78" s="274">
        <v>44786.5</v>
      </c>
      <c r="C78" t="s">
        <v>3469</v>
      </c>
      <c r="D78" s="1">
        <v>21.5</v>
      </c>
      <c r="E78" s="1">
        <v>15.031379355529015</v>
      </c>
    </row>
    <row r="79" spans="1:13">
      <c r="A79" s="274">
        <v>44807</v>
      </c>
      <c r="B79" s="274">
        <v>44933</v>
      </c>
      <c r="C79" t="s">
        <v>3469</v>
      </c>
      <c r="D79" s="1">
        <v>126</v>
      </c>
      <c r="E79" s="1">
        <v>1672.5607275352861</v>
      </c>
      <c r="F79" s="1">
        <v>100.80078125</v>
      </c>
      <c r="G79" s="1">
        <v>211.45518027411566</v>
      </c>
      <c r="H79" s="1">
        <v>100.80078125</v>
      </c>
      <c r="I79" s="1">
        <v>787.64427376919502</v>
      </c>
      <c r="J79" s="1">
        <v>70</v>
      </c>
      <c r="K79" s="1">
        <v>521.46599611706733</v>
      </c>
      <c r="L79">
        <v>70</v>
      </c>
      <c r="M79">
        <v>1152.1999404837979</v>
      </c>
    </row>
    <row r="80" spans="1:13">
      <c r="A80" s="274">
        <v>45050</v>
      </c>
      <c r="B80" s="274">
        <v>45071.5</v>
      </c>
      <c r="C80" t="s">
        <v>3471</v>
      </c>
      <c r="D80" s="1">
        <v>21.5</v>
      </c>
      <c r="E80" s="1">
        <v>123.05392912204641</v>
      </c>
    </row>
    <row r="81" spans="1:13">
      <c r="A81" s="274">
        <v>45071.5</v>
      </c>
      <c r="B81" s="274">
        <v>45285.5</v>
      </c>
      <c r="C81" t="s">
        <v>3470</v>
      </c>
      <c r="D81" s="1">
        <v>214</v>
      </c>
      <c r="E81" s="1">
        <v>2796.4112733239913</v>
      </c>
      <c r="F81" s="1">
        <v>152</v>
      </c>
      <c r="G81" s="1">
        <v>243.10675826416113</v>
      </c>
      <c r="H81" s="1">
        <v>152</v>
      </c>
      <c r="I81" s="1">
        <v>770.49068658862393</v>
      </c>
      <c r="J81" s="1">
        <v>102</v>
      </c>
      <c r="K81" s="1">
        <v>644.1917177106875</v>
      </c>
      <c r="L81">
        <v>102</v>
      </c>
      <c r="M81">
        <v>1639.1373444621961</v>
      </c>
    </row>
    <row r="82" spans="1:13">
      <c r="A82" s="274">
        <v>45285.5</v>
      </c>
      <c r="B82" s="274">
        <v>45306.5</v>
      </c>
      <c r="C82" t="s">
        <v>3471</v>
      </c>
      <c r="D82" s="1">
        <v>21</v>
      </c>
      <c r="E82" s="1">
        <v>32.952875987149284</v>
      </c>
    </row>
    <row r="83" spans="1:13">
      <c r="A83" s="274">
        <v>45368.5</v>
      </c>
      <c r="B83" s="274">
        <v>45407.5</v>
      </c>
      <c r="C83" t="s">
        <v>3470</v>
      </c>
      <c r="D83" s="1">
        <v>39</v>
      </c>
      <c r="E83" s="1">
        <v>510.54605510406623</v>
      </c>
      <c r="F83" s="1">
        <v>39</v>
      </c>
      <c r="G83" s="1">
        <v>146.69999694824219</v>
      </c>
      <c r="H83" s="1">
        <v>39</v>
      </c>
      <c r="I83" s="1">
        <v>638.53081981625962</v>
      </c>
      <c r="J83" s="1">
        <v>84</v>
      </c>
      <c r="K83" s="1">
        <v>10545.258453051758</v>
      </c>
    </row>
    <row r="84" spans="1:13">
      <c r="A84" s="274">
        <v>45504.5</v>
      </c>
      <c r="B84" s="274">
        <v>45570</v>
      </c>
      <c r="C84" t="s">
        <v>3471</v>
      </c>
      <c r="D84" s="1">
        <v>65.5</v>
      </c>
      <c r="E84" s="1">
        <v>247.6126997640084</v>
      </c>
    </row>
    <row r="85" spans="1:13">
      <c r="A85" s="274">
        <v>45570</v>
      </c>
      <c r="B85" s="274">
        <v>45711.5</v>
      </c>
      <c r="C85" t="s">
        <v>3470</v>
      </c>
      <c r="D85" s="1">
        <v>141.5</v>
      </c>
      <c r="E85" s="1">
        <v>1958.8410108840521</v>
      </c>
      <c r="F85" s="1">
        <v>131.5</v>
      </c>
      <c r="G85" s="1">
        <v>230.46687847508588</v>
      </c>
      <c r="H85" s="1">
        <v>131.5</v>
      </c>
      <c r="I85" s="1">
        <v>1341.0813483796787</v>
      </c>
    </row>
    <row r="86" spans="1:13">
      <c r="A86" s="274">
        <v>45930</v>
      </c>
      <c r="B86" s="274">
        <v>46088.5</v>
      </c>
      <c r="C86" t="s">
        <v>3470</v>
      </c>
      <c r="D86" s="1">
        <v>158.5</v>
      </c>
      <c r="E86" s="1">
        <v>2177.9757963525376</v>
      </c>
      <c r="F86" s="1">
        <v>17</v>
      </c>
      <c r="G86" s="1">
        <v>17.989986648865148</v>
      </c>
      <c r="H86" s="1">
        <v>17</v>
      </c>
      <c r="I86" s="1">
        <v>11.112456214194099</v>
      </c>
    </row>
    <row r="87" spans="1:13">
      <c r="A87" s="274">
        <v>46088.5</v>
      </c>
      <c r="B87" s="274">
        <v>46112.5</v>
      </c>
      <c r="C87" t="s">
        <v>3471</v>
      </c>
      <c r="D87" s="1">
        <v>24</v>
      </c>
      <c r="E87" s="1">
        <v>94.481864840772744</v>
      </c>
      <c r="F87" s="1">
        <v>39.397815704345703</v>
      </c>
      <c r="G87" s="1">
        <v>39.397815704345703</v>
      </c>
    </row>
    <row r="88" spans="1:13">
      <c r="A88" s="274">
        <v>46162.5</v>
      </c>
      <c r="B88" s="274">
        <v>46259.5</v>
      </c>
      <c r="C88" t="s">
        <v>3470</v>
      </c>
      <c r="D88" s="1">
        <v>97</v>
      </c>
      <c r="E88" s="1">
        <v>954.96884411569545</v>
      </c>
    </row>
    <row r="89" spans="1:13">
      <c r="A89" s="274">
        <v>46477</v>
      </c>
      <c r="B89" s="274">
        <v>46500</v>
      </c>
      <c r="C89" t="s">
        <v>3470</v>
      </c>
      <c r="D89" s="1">
        <v>23</v>
      </c>
      <c r="E89" s="1">
        <v>87.271551236985502</v>
      </c>
    </row>
    <row r="90" spans="1:13">
      <c r="A90" s="274">
        <v>46500</v>
      </c>
      <c r="B90" s="274">
        <v>46521</v>
      </c>
      <c r="C90" t="s">
        <v>3471</v>
      </c>
      <c r="D90" s="1">
        <v>21</v>
      </c>
      <c r="E90" s="1">
        <v>13.652726573847209</v>
      </c>
    </row>
    <row r="91" spans="1:13">
      <c r="A91" s="274">
        <v>46774.5</v>
      </c>
      <c r="B91" s="274">
        <v>47048</v>
      </c>
      <c r="C91" t="s">
        <v>3470</v>
      </c>
      <c r="D91" s="1">
        <v>273.5</v>
      </c>
      <c r="E91" s="1">
        <v>3721.8309903958525</v>
      </c>
      <c r="F91" s="1">
        <v>156</v>
      </c>
      <c r="G91" s="1">
        <v>243.54772355817502</v>
      </c>
      <c r="H91" s="1">
        <v>156</v>
      </c>
      <c r="I91" s="1">
        <v>1016.4474404677972</v>
      </c>
    </row>
    <row r="92" spans="1:13">
      <c r="A92" s="274">
        <v>47070</v>
      </c>
      <c r="B92" s="274">
        <v>47184</v>
      </c>
      <c r="C92" t="s">
        <v>3469</v>
      </c>
      <c r="D92" s="1">
        <v>114</v>
      </c>
      <c r="E92" s="1">
        <v>794.86733930872856</v>
      </c>
    </row>
    <row r="93" spans="1:13">
      <c r="A93" s="274">
        <v>47248</v>
      </c>
      <c r="B93" s="274">
        <v>47330</v>
      </c>
      <c r="C93" t="s">
        <v>3469</v>
      </c>
      <c r="D93" s="1">
        <v>82</v>
      </c>
      <c r="E93" s="1">
        <v>361.1241105705746</v>
      </c>
    </row>
    <row r="94" spans="1:13">
      <c r="A94" s="274">
        <v>47888.5</v>
      </c>
      <c r="B94" s="274">
        <v>47910</v>
      </c>
      <c r="C94" t="s">
        <v>3469</v>
      </c>
      <c r="D94" s="1">
        <v>21.5</v>
      </c>
      <c r="E94" s="1">
        <v>169.80526938571546</v>
      </c>
    </row>
    <row r="95" spans="1:13">
      <c r="A95" s="274">
        <v>47910</v>
      </c>
      <c r="B95" s="274">
        <v>48030</v>
      </c>
      <c r="C95" t="s">
        <v>3470</v>
      </c>
      <c r="D95" s="1">
        <v>120</v>
      </c>
      <c r="E95" s="1">
        <v>1608.1708969739868</v>
      </c>
    </row>
    <row r="96" spans="1:13">
      <c r="A96" s="274">
        <v>48030</v>
      </c>
      <c r="B96" s="274">
        <v>48075</v>
      </c>
      <c r="C96" t="s">
        <v>3471</v>
      </c>
      <c r="D96" s="1">
        <v>45</v>
      </c>
      <c r="E96" s="1">
        <v>159.4679397563857</v>
      </c>
    </row>
    <row r="97" spans="1:13">
      <c r="A97" s="274">
        <v>48243</v>
      </c>
      <c r="B97" s="274">
        <v>48261</v>
      </c>
      <c r="C97" t="s">
        <v>3471</v>
      </c>
      <c r="D97" s="1">
        <v>18</v>
      </c>
      <c r="E97" s="1">
        <v>68.738864153768006</v>
      </c>
    </row>
    <row r="98" spans="1:13">
      <c r="A98" s="274">
        <v>48261</v>
      </c>
      <c r="B98" s="274">
        <v>48307</v>
      </c>
      <c r="C98" t="s">
        <v>3470</v>
      </c>
      <c r="D98" s="1">
        <v>46</v>
      </c>
      <c r="E98" s="1">
        <v>360.11465867571809</v>
      </c>
    </row>
    <row r="99" spans="1:13">
      <c r="A99" s="274">
        <v>48355.5</v>
      </c>
      <c r="B99" s="274">
        <v>48376.5</v>
      </c>
      <c r="C99" t="s">
        <v>3471</v>
      </c>
      <c r="D99" s="1">
        <v>21</v>
      </c>
      <c r="E99" s="1">
        <v>161.82490666655212</v>
      </c>
      <c r="F99" s="1">
        <v>6.25</v>
      </c>
      <c r="G99" s="1">
        <v>9.375</v>
      </c>
      <c r="H99" s="1">
        <v>6.25</v>
      </c>
      <c r="I99" s="1">
        <v>41.361630378626444</v>
      </c>
    </row>
    <row r="100" spans="1:13">
      <c r="A100" s="274">
        <v>48376.5</v>
      </c>
      <c r="B100" s="274">
        <v>48467.5</v>
      </c>
      <c r="C100" t="s">
        <v>3470</v>
      </c>
      <c r="D100" s="1">
        <v>91</v>
      </c>
      <c r="E100" s="1">
        <v>1197.1405832325916</v>
      </c>
      <c r="F100" s="1">
        <v>12.5</v>
      </c>
      <c r="G100" s="1">
        <v>127.55746361672382</v>
      </c>
      <c r="H100" s="1">
        <v>12.5</v>
      </c>
      <c r="I100" s="1">
        <v>76.159875156305503</v>
      </c>
    </row>
    <row r="101" spans="1:13">
      <c r="A101" s="274">
        <v>48657</v>
      </c>
      <c r="B101" s="274">
        <v>48698.75</v>
      </c>
      <c r="C101" t="s">
        <v>3471</v>
      </c>
      <c r="D101" s="1">
        <v>41.75</v>
      </c>
      <c r="E101" s="1">
        <v>92.783732373293418</v>
      </c>
    </row>
    <row r="102" spans="1:13">
      <c r="A102" s="274">
        <v>48698.75</v>
      </c>
      <c r="B102" s="274">
        <v>48795</v>
      </c>
      <c r="C102" t="s">
        <v>3470</v>
      </c>
      <c r="D102" s="1">
        <v>96.25</v>
      </c>
      <c r="E102" s="1">
        <v>1281.1425977275455</v>
      </c>
      <c r="F102" s="1">
        <v>51.5</v>
      </c>
      <c r="G102" s="1">
        <v>95.930549706730972</v>
      </c>
      <c r="H102" s="1">
        <v>51.5</v>
      </c>
      <c r="I102" s="1">
        <v>364.38845800657475</v>
      </c>
    </row>
    <row r="103" spans="1:13">
      <c r="A103" s="274">
        <v>48795</v>
      </c>
      <c r="B103" s="274">
        <v>48964.5</v>
      </c>
      <c r="C103" t="s">
        <v>3469</v>
      </c>
      <c r="D103" s="1">
        <v>169.5</v>
      </c>
      <c r="E103" s="1">
        <v>1761.48304589741</v>
      </c>
      <c r="F103" s="1">
        <v>59</v>
      </c>
      <c r="G103" s="1">
        <v>112.57987398818466</v>
      </c>
      <c r="H103" s="1">
        <v>59</v>
      </c>
      <c r="I103" s="1">
        <v>544.65323536942719</v>
      </c>
    </row>
    <row r="104" spans="1:13">
      <c r="A104" s="274">
        <v>49007.5</v>
      </c>
      <c r="B104" s="274">
        <v>49258</v>
      </c>
      <c r="C104" t="s">
        <v>3469</v>
      </c>
      <c r="D104" s="1">
        <v>250.5</v>
      </c>
      <c r="E104" s="1">
        <v>3219.5353101255632</v>
      </c>
      <c r="F104" s="1">
        <v>223</v>
      </c>
      <c r="G104" s="1">
        <v>324.74384469423887</v>
      </c>
      <c r="H104" s="1">
        <v>223</v>
      </c>
      <c r="I104" s="1">
        <v>1727.6599932238635</v>
      </c>
      <c r="J104" s="1">
        <v>223</v>
      </c>
      <c r="K104" s="1">
        <v>1055.8771418849165</v>
      </c>
      <c r="L104">
        <v>223</v>
      </c>
      <c r="M104">
        <v>2184.6448426419779</v>
      </c>
    </row>
    <row r="105" spans="1:13">
      <c r="A105" s="274">
        <v>49258</v>
      </c>
      <c r="B105" s="274">
        <v>49298.5</v>
      </c>
      <c r="C105" t="s">
        <v>3470</v>
      </c>
      <c r="D105" s="1">
        <v>40.5</v>
      </c>
      <c r="E105" s="1">
        <v>551.36540798304759</v>
      </c>
      <c r="F105" s="1">
        <v>33</v>
      </c>
      <c r="G105" s="1">
        <v>121</v>
      </c>
      <c r="H105" s="1">
        <v>33</v>
      </c>
      <c r="I105" s="1">
        <v>266.05487801502875</v>
      </c>
      <c r="J105" s="1">
        <v>11</v>
      </c>
      <c r="K105" s="1">
        <v>136.36930849222327</v>
      </c>
      <c r="L105">
        <v>11</v>
      </c>
      <c r="M105">
        <v>422.73956520376248</v>
      </c>
    </row>
    <row r="106" spans="1:13">
      <c r="A106" s="274">
        <v>49298.5</v>
      </c>
      <c r="B106" s="274">
        <v>49316.5</v>
      </c>
      <c r="C106" t="s">
        <v>3471</v>
      </c>
      <c r="D106" s="1">
        <v>18</v>
      </c>
      <c r="E106" s="1">
        <v>105.93113814801399</v>
      </c>
      <c r="F106" s="1">
        <v>42.180522918701172</v>
      </c>
      <c r="G106" s="1">
        <v>42.180522918701172</v>
      </c>
    </row>
    <row r="107" spans="1:13">
      <c r="A107" s="274">
        <v>49356</v>
      </c>
      <c r="B107" s="274">
        <v>49419</v>
      </c>
      <c r="C107" t="s">
        <v>3471</v>
      </c>
      <c r="D107" s="1">
        <v>63</v>
      </c>
      <c r="E107" s="1">
        <v>315.79147586760388</v>
      </c>
    </row>
    <row r="108" spans="1:13">
      <c r="A108" s="274">
        <v>49419</v>
      </c>
      <c r="B108" s="274">
        <v>49457.5</v>
      </c>
      <c r="C108" t="s">
        <v>3470</v>
      </c>
      <c r="D108" s="1">
        <v>38.5</v>
      </c>
      <c r="E108" s="1">
        <v>376.64197685026329</v>
      </c>
    </row>
    <row r="109" spans="1:13">
      <c r="A109" s="274">
        <v>49457.5</v>
      </c>
      <c r="B109" s="274">
        <v>49472.75</v>
      </c>
      <c r="C109" t="s">
        <v>3471</v>
      </c>
      <c r="D109" s="1">
        <v>15.25</v>
      </c>
      <c r="E109" s="1">
        <v>28.059849266824891</v>
      </c>
    </row>
    <row r="110" spans="1:13">
      <c r="A110" s="274">
        <v>49761.69921875</v>
      </c>
      <c r="B110" s="274">
        <v>49785.5</v>
      </c>
      <c r="C110" t="s">
        <v>3471</v>
      </c>
      <c r="D110" s="1">
        <v>23.80078125</v>
      </c>
      <c r="E110" s="1">
        <v>107.28802161409644</v>
      </c>
      <c r="F110" s="1">
        <v>6.25</v>
      </c>
      <c r="G110" s="1">
        <v>9.375</v>
      </c>
      <c r="H110" s="1">
        <v>6.25</v>
      </c>
      <c r="I110" s="1">
        <v>160.96018516332694</v>
      </c>
    </row>
    <row r="111" spans="1:13">
      <c r="A111" s="274">
        <v>49785.5</v>
      </c>
      <c r="B111" s="274">
        <v>49987</v>
      </c>
      <c r="C111" t="s">
        <v>3470</v>
      </c>
      <c r="D111" s="1">
        <v>201.5</v>
      </c>
      <c r="E111" s="1">
        <v>2855.665339338178</v>
      </c>
      <c r="F111" s="1">
        <v>201.5</v>
      </c>
      <c r="G111" s="1">
        <v>440.03812408447266</v>
      </c>
      <c r="H111" s="1">
        <v>201.5</v>
      </c>
      <c r="I111" s="1">
        <v>2329.8842657208424</v>
      </c>
      <c r="J111" s="1">
        <v>108</v>
      </c>
      <c r="K111" s="1">
        <v>1355.261456615661</v>
      </c>
      <c r="L111">
        <v>108</v>
      </c>
      <c r="M111">
        <v>2154.4891153358171</v>
      </c>
    </row>
    <row r="112" spans="1:13">
      <c r="A112" s="274">
        <v>50010</v>
      </c>
      <c r="B112" s="274">
        <v>50050</v>
      </c>
      <c r="C112" t="s">
        <v>3471</v>
      </c>
      <c r="D112" s="1">
        <v>40</v>
      </c>
      <c r="E112" s="1">
        <v>27.020663959926015</v>
      </c>
    </row>
    <row r="113" spans="1:13">
      <c r="A113" s="274">
        <v>50406.5</v>
      </c>
      <c r="B113" s="274">
        <v>50429.5</v>
      </c>
      <c r="C113" t="s">
        <v>3471</v>
      </c>
      <c r="D113" s="1">
        <v>23</v>
      </c>
      <c r="E113" s="1">
        <v>87.718014691482864</v>
      </c>
    </row>
    <row r="114" spans="1:13">
      <c r="A114" s="274">
        <v>50429.5</v>
      </c>
      <c r="B114" s="274">
        <v>50716</v>
      </c>
      <c r="C114" t="s">
        <v>3470</v>
      </c>
      <c r="D114" s="1">
        <v>286.5</v>
      </c>
      <c r="E114" s="1">
        <v>3677.5451975453025</v>
      </c>
      <c r="F114" s="1">
        <v>86</v>
      </c>
      <c r="G114" s="1">
        <v>163.74987831191217</v>
      </c>
      <c r="H114" s="1">
        <v>86</v>
      </c>
      <c r="I114" s="1">
        <v>434.1388899441979</v>
      </c>
    </row>
    <row r="115" spans="1:13">
      <c r="A115" s="274">
        <v>50716</v>
      </c>
      <c r="B115" s="274">
        <v>50736</v>
      </c>
      <c r="C115" t="s">
        <v>3471</v>
      </c>
      <c r="D115" s="1">
        <v>20</v>
      </c>
      <c r="E115" s="1">
        <v>75.287241199738048</v>
      </c>
    </row>
    <row r="116" spans="1:13">
      <c r="A116" s="274">
        <v>51993</v>
      </c>
      <c r="B116" s="274">
        <v>52010</v>
      </c>
      <c r="C116" t="s">
        <v>3469</v>
      </c>
      <c r="D116" s="1">
        <v>17</v>
      </c>
      <c r="E116" s="1">
        <v>219.51389473231194</v>
      </c>
      <c r="F116" s="1">
        <v>17</v>
      </c>
      <c r="G116" s="1">
        <v>56.764400482177734</v>
      </c>
      <c r="H116" s="1">
        <v>17</v>
      </c>
      <c r="I116" s="1">
        <v>207.97964393884803</v>
      </c>
    </row>
    <row r="117" spans="1:13">
      <c r="A117" s="274">
        <v>52010</v>
      </c>
      <c r="B117" s="274">
        <v>52050</v>
      </c>
      <c r="C117" t="s">
        <v>3470</v>
      </c>
      <c r="D117" s="1">
        <v>40</v>
      </c>
      <c r="E117" s="1">
        <v>543.12984350821898</v>
      </c>
      <c r="F117" s="1">
        <v>30</v>
      </c>
      <c r="G117" s="1">
        <v>110</v>
      </c>
      <c r="H117" s="1">
        <v>30</v>
      </c>
      <c r="I117" s="1">
        <v>461.60250725900801</v>
      </c>
    </row>
    <row r="118" spans="1:13">
      <c r="A118" s="274">
        <v>52050</v>
      </c>
      <c r="B118" s="274">
        <v>52066.5</v>
      </c>
      <c r="C118" t="s">
        <v>3469</v>
      </c>
      <c r="D118" s="1">
        <v>16.5</v>
      </c>
      <c r="E118" s="1">
        <v>131.92564549770077</v>
      </c>
      <c r="F118" s="1">
        <v>59.350288391113281</v>
      </c>
      <c r="G118" s="1">
        <v>59.350288391113281</v>
      </c>
    </row>
    <row r="119" spans="1:13">
      <c r="A119" s="274">
        <v>52530</v>
      </c>
      <c r="B119" s="274">
        <v>52787.5</v>
      </c>
      <c r="C119" t="s">
        <v>3469</v>
      </c>
      <c r="D119" s="1">
        <v>257.5</v>
      </c>
      <c r="E119" s="1">
        <v>3159.7470422253105</v>
      </c>
      <c r="F119" s="1">
        <v>197</v>
      </c>
      <c r="G119" s="1">
        <v>296.16509872628842</v>
      </c>
      <c r="H119" s="1">
        <v>197</v>
      </c>
      <c r="I119" s="1">
        <v>2423.2755959335527</v>
      </c>
      <c r="J119" s="1">
        <v>81</v>
      </c>
      <c r="K119" s="1">
        <v>905.64149585086602</v>
      </c>
      <c r="L119">
        <v>81</v>
      </c>
      <c r="M119">
        <v>1036.1041533041914</v>
      </c>
    </row>
    <row r="120" spans="1:13">
      <c r="A120" s="274">
        <v>52841.5</v>
      </c>
      <c r="B120" s="274">
        <v>52968</v>
      </c>
      <c r="C120" t="s">
        <v>3469</v>
      </c>
      <c r="D120" s="1">
        <v>126.5</v>
      </c>
      <c r="E120" s="1">
        <v>1557.9797723683364</v>
      </c>
      <c r="F120" s="1">
        <v>93</v>
      </c>
      <c r="G120" s="1">
        <v>133.38622859140162</v>
      </c>
      <c r="H120" s="1">
        <v>93</v>
      </c>
      <c r="I120" s="1">
        <v>1281.4894588161274</v>
      </c>
    </row>
    <row r="121" spans="1:13">
      <c r="A121" s="274">
        <v>52968</v>
      </c>
      <c r="B121" s="274">
        <v>53068.5</v>
      </c>
      <c r="C121" t="s">
        <v>3470</v>
      </c>
      <c r="D121" s="1">
        <v>100.5</v>
      </c>
      <c r="E121" s="1">
        <v>1392.0456863195886</v>
      </c>
      <c r="F121" s="1">
        <v>68</v>
      </c>
      <c r="G121" s="1">
        <v>194.59190646521807</v>
      </c>
      <c r="H121" s="1">
        <v>68</v>
      </c>
      <c r="I121" s="1">
        <v>1249.4446910705692</v>
      </c>
    </row>
    <row r="122" spans="1:13">
      <c r="A122" s="274">
        <v>53068.5</v>
      </c>
      <c r="B122" s="274">
        <v>53090.5</v>
      </c>
      <c r="C122" t="s">
        <v>3471</v>
      </c>
      <c r="D122" s="1">
        <v>22</v>
      </c>
      <c r="E122" s="1">
        <v>105.33744300028962</v>
      </c>
    </row>
    <row r="123" spans="1:13">
      <c r="A123" s="274">
        <v>53198.25</v>
      </c>
      <c r="B123" s="274">
        <v>53241</v>
      </c>
      <c r="C123" t="s">
        <v>3471</v>
      </c>
      <c r="D123" s="1">
        <v>42.75</v>
      </c>
      <c r="E123" s="1">
        <v>134.09471931994875</v>
      </c>
      <c r="F123" s="1">
        <v>5.5</v>
      </c>
      <c r="G123" s="1">
        <v>8.25</v>
      </c>
      <c r="H123" s="1">
        <v>5.5</v>
      </c>
      <c r="I123" s="1">
        <v>52.039783780704667</v>
      </c>
    </row>
    <row r="124" spans="1:13">
      <c r="A124" s="274">
        <v>53241</v>
      </c>
      <c r="B124" s="274">
        <v>53468.505859375</v>
      </c>
      <c r="C124" t="s">
        <v>3470</v>
      </c>
      <c r="D124" s="1">
        <v>227.505859375</v>
      </c>
      <c r="E124" s="1">
        <v>3222.2729611211835</v>
      </c>
      <c r="F124" s="1">
        <v>194</v>
      </c>
      <c r="G124" s="1">
        <v>393.63296704721085</v>
      </c>
      <c r="H124" s="1">
        <v>194</v>
      </c>
      <c r="I124" s="1">
        <v>3072.3445852050659</v>
      </c>
      <c r="J124" s="1">
        <v>45</v>
      </c>
      <c r="K124" s="1">
        <v>378.58738974673872</v>
      </c>
      <c r="L124">
        <v>45</v>
      </c>
      <c r="M124">
        <v>577.57692929175096</v>
      </c>
    </row>
    <row r="125" spans="1:13">
      <c r="A125" s="274">
        <v>53468.505859375</v>
      </c>
      <c r="B125" s="274">
        <v>53490.009765625</v>
      </c>
      <c r="C125" t="s">
        <v>3471</v>
      </c>
      <c r="D125" s="1">
        <v>21.50390625</v>
      </c>
      <c r="E125" s="1">
        <v>41.997989383261185</v>
      </c>
    </row>
    <row r="126" spans="1:13">
      <c r="A126" s="274">
        <v>53570</v>
      </c>
      <c r="B126" s="274">
        <v>53589.5</v>
      </c>
      <c r="C126" t="s">
        <v>3471</v>
      </c>
      <c r="D126" s="1">
        <v>19.5</v>
      </c>
      <c r="E126" s="1">
        <v>81.923803993443926</v>
      </c>
      <c r="F126" s="1">
        <v>4.75</v>
      </c>
      <c r="G126" s="1">
        <v>7.125</v>
      </c>
      <c r="H126" s="1">
        <v>4.75</v>
      </c>
      <c r="I126" s="1">
        <v>23.763145013036993</v>
      </c>
    </row>
    <row r="127" spans="1:13">
      <c r="A127" s="274">
        <v>53589.5</v>
      </c>
      <c r="B127" s="274">
        <v>53699.5</v>
      </c>
      <c r="C127" t="s">
        <v>3470</v>
      </c>
      <c r="D127" s="1">
        <v>110</v>
      </c>
      <c r="E127" s="1">
        <v>1542.6295091493896</v>
      </c>
      <c r="F127" s="1">
        <v>102.5</v>
      </c>
      <c r="G127" s="1">
        <v>209.97585296630859</v>
      </c>
      <c r="H127" s="1">
        <v>102.5</v>
      </c>
      <c r="I127" s="1">
        <v>1697.9490246787304</v>
      </c>
    </row>
    <row r="128" spans="1:13">
      <c r="A128" s="274">
        <v>53699.5</v>
      </c>
      <c r="B128" s="274">
        <v>53712.5</v>
      </c>
      <c r="C128" t="s">
        <v>3471</v>
      </c>
      <c r="D128" s="1">
        <v>13</v>
      </c>
      <c r="E128" s="1">
        <v>96.150481141340279</v>
      </c>
      <c r="F128" s="1">
        <v>45.106277465820312</v>
      </c>
      <c r="G128" s="1">
        <v>45.106277465820312</v>
      </c>
    </row>
    <row r="129" spans="1:13">
      <c r="A129" s="274">
        <v>53728</v>
      </c>
      <c r="B129" s="274">
        <v>53873</v>
      </c>
      <c r="C129" t="s">
        <v>3470</v>
      </c>
      <c r="D129" s="1">
        <v>145</v>
      </c>
      <c r="E129" s="1">
        <v>1880.5616188391577</v>
      </c>
      <c r="F129" s="1">
        <v>92</v>
      </c>
      <c r="G129" s="1">
        <v>203.81335851334049</v>
      </c>
      <c r="H129" s="1">
        <v>92</v>
      </c>
      <c r="I129" s="1">
        <v>1765.1756226098159</v>
      </c>
    </row>
    <row r="130" spans="1:13">
      <c r="A130" s="274">
        <v>54480.5</v>
      </c>
      <c r="B130" s="274">
        <v>54495.5</v>
      </c>
      <c r="C130" t="s">
        <v>3469</v>
      </c>
      <c r="D130" s="1">
        <v>15</v>
      </c>
      <c r="E130" s="1">
        <v>127.50265938354471</v>
      </c>
    </row>
    <row r="131" spans="1:13">
      <c r="A131" s="274">
        <v>56249.5</v>
      </c>
      <c r="B131" s="274">
        <v>56451</v>
      </c>
      <c r="C131" t="s">
        <v>3470</v>
      </c>
      <c r="D131" s="1">
        <v>201.5</v>
      </c>
      <c r="E131" s="1">
        <v>2796.4856214121555</v>
      </c>
      <c r="F131" s="1">
        <v>194</v>
      </c>
      <c r="G131" s="1">
        <v>274.44448969588626</v>
      </c>
      <c r="H131" s="1">
        <v>194</v>
      </c>
      <c r="I131" s="1">
        <v>3426.7932436239666</v>
      </c>
      <c r="J131" s="1">
        <v>70</v>
      </c>
      <c r="K131" s="1">
        <v>127.30561778705189</v>
      </c>
      <c r="L131">
        <v>70</v>
      </c>
      <c r="M131">
        <v>1100.6761781560995</v>
      </c>
    </row>
    <row r="132" spans="1:13">
      <c r="A132" s="274">
        <v>56451</v>
      </c>
      <c r="B132" s="274">
        <v>56719.5</v>
      </c>
      <c r="C132" t="s">
        <v>3469</v>
      </c>
      <c r="D132" s="1">
        <v>268.5</v>
      </c>
      <c r="E132" s="1">
        <v>3778.2622859568287</v>
      </c>
      <c r="F132" s="1">
        <v>218</v>
      </c>
      <c r="G132" s="1">
        <v>433.22734755786905</v>
      </c>
      <c r="H132" s="1">
        <v>218</v>
      </c>
      <c r="I132" s="1">
        <v>3446.232149549448</v>
      </c>
      <c r="J132" s="1">
        <v>20</v>
      </c>
      <c r="K132" s="1">
        <v>45.269710136351584</v>
      </c>
      <c r="L132">
        <v>20</v>
      </c>
      <c r="M132">
        <v>16.306774611969495</v>
      </c>
    </row>
    <row r="133" spans="1:13">
      <c r="A133" s="274">
        <v>56906.5</v>
      </c>
      <c r="B133" s="274">
        <v>56949</v>
      </c>
      <c r="C133" t="s">
        <v>3469</v>
      </c>
      <c r="D133" s="1">
        <v>42.5</v>
      </c>
      <c r="E133" s="1">
        <v>69.112948555292576</v>
      </c>
    </row>
    <row r="134" spans="1:13">
      <c r="A134" s="274">
        <v>57232.5</v>
      </c>
      <c r="B134" s="274">
        <v>57253.849609375</v>
      </c>
      <c r="C134" t="s">
        <v>3471</v>
      </c>
      <c r="D134" s="1">
        <v>21.349609375</v>
      </c>
      <c r="E134" s="1">
        <v>81.643883019659754</v>
      </c>
      <c r="F134" s="1">
        <v>5.4248046875</v>
      </c>
      <c r="G134" s="1">
        <v>8.13720703125</v>
      </c>
      <c r="H134" s="1">
        <v>5.4248046875</v>
      </c>
      <c r="I134" s="1">
        <v>88.461995929129827</v>
      </c>
    </row>
    <row r="135" spans="1:13">
      <c r="A135" s="274">
        <v>57253.849609375</v>
      </c>
      <c r="B135" s="274">
        <v>57385.5</v>
      </c>
      <c r="C135" t="s">
        <v>3470</v>
      </c>
      <c r="D135" s="1">
        <v>131.650390625</v>
      </c>
      <c r="E135" s="1">
        <v>1811.1288353131922</v>
      </c>
      <c r="F135" s="1">
        <v>102.451171875</v>
      </c>
      <c r="G135" s="1">
        <v>243.40417119455628</v>
      </c>
      <c r="H135" s="1">
        <v>102.451171875</v>
      </c>
      <c r="I135" s="1">
        <v>1481.0232134912235</v>
      </c>
    </row>
    <row r="136" spans="1:13">
      <c r="A136" s="274">
        <v>57385.5</v>
      </c>
      <c r="B136" s="274">
        <v>57429</v>
      </c>
      <c r="C136" t="s">
        <v>3471</v>
      </c>
      <c r="D136" s="1">
        <v>43.5</v>
      </c>
      <c r="E136" s="1">
        <v>173.65150597412361</v>
      </c>
    </row>
    <row r="137" spans="1:13">
      <c r="A137" s="274">
        <v>57617.5</v>
      </c>
      <c r="B137" s="274">
        <v>57640.5</v>
      </c>
      <c r="C137" t="s">
        <v>3471</v>
      </c>
      <c r="D137" s="1">
        <v>23</v>
      </c>
      <c r="E137" s="1">
        <v>93.451201806920068</v>
      </c>
      <c r="F137" s="1">
        <v>5.75</v>
      </c>
      <c r="G137" s="1">
        <v>8.625</v>
      </c>
      <c r="H137" s="1">
        <v>5.75</v>
      </c>
      <c r="I137" s="1">
        <v>144.59182978194377</v>
      </c>
    </row>
    <row r="138" spans="1:13">
      <c r="A138" s="274">
        <v>57640.5</v>
      </c>
      <c r="B138" s="274">
        <v>57654.5</v>
      </c>
      <c r="C138" t="s">
        <v>3470</v>
      </c>
      <c r="D138" s="1">
        <v>14</v>
      </c>
      <c r="E138" s="1">
        <v>200.94971466100932</v>
      </c>
      <c r="F138" s="1">
        <v>11.5</v>
      </c>
      <c r="G138" s="1">
        <v>92</v>
      </c>
      <c r="H138" s="1">
        <v>11.5</v>
      </c>
      <c r="I138" s="1">
        <v>173.47115342431439</v>
      </c>
    </row>
    <row r="139" spans="1:13">
      <c r="A139" s="274">
        <v>57654.5</v>
      </c>
      <c r="B139" s="274">
        <v>57679.5</v>
      </c>
      <c r="C139" t="s">
        <v>3469</v>
      </c>
      <c r="D139" s="1">
        <v>25</v>
      </c>
      <c r="E139" s="1">
        <v>312.28666195520253</v>
      </c>
      <c r="F139" s="1">
        <v>46.135299382687307</v>
      </c>
      <c r="G139" s="1">
        <v>82.96143019008835</v>
      </c>
      <c r="H139" s="1">
        <v>12.5</v>
      </c>
      <c r="I139" s="1">
        <v>12.5</v>
      </c>
    </row>
    <row r="140" spans="1:13">
      <c r="A140" s="274">
        <v>57870.5</v>
      </c>
      <c r="B140" s="274">
        <v>57875.5</v>
      </c>
      <c r="C140" t="s">
        <v>3469</v>
      </c>
      <c r="D140" s="1">
        <v>5</v>
      </c>
      <c r="E140" s="1">
        <v>0.91886089313487784</v>
      </c>
    </row>
    <row r="141" spans="1:13">
      <c r="A141" s="274">
        <v>57926</v>
      </c>
      <c r="B141" s="274">
        <v>58100.015625</v>
      </c>
      <c r="C141" t="s">
        <v>3470</v>
      </c>
      <c r="D141" s="1">
        <v>174.015625</v>
      </c>
      <c r="E141" s="1">
        <v>2309.0697303299776</v>
      </c>
      <c r="F141" s="1">
        <v>128</v>
      </c>
      <c r="G141" s="1">
        <v>207.42348639729096</v>
      </c>
      <c r="H141" s="1">
        <v>128</v>
      </c>
      <c r="I141" s="1">
        <v>1663.4213962821498</v>
      </c>
    </row>
    <row r="142" spans="1:13">
      <c r="A142" s="274">
        <v>58161.541015625</v>
      </c>
      <c r="B142" s="274">
        <v>58182.04296875</v>
      </c>
      <c r="C142" t="s">
        <v>3471</v>
      </c>
      <c r="D142" s="1">
        <v>20.501953125</v>
      </c>
      <c r="E142" s="1">
        <v>100.35176176366018</v>
      </c>
    </row>
    <row r="143" spans="1:13">
      <c r="A143" s="274">
        <v>58182.04296875</v>
      </c>
      <c r="B143" s="274">
        <v>58451.04296875</v>
      </c>
      <c r="C143" t="s">
        <v>3470</v>
      </c>
      <c r="D143" s="1">
        <v>269</v>
      </c>
      <c r="E143" s="1">
        <v>3753.6048781127633</v>
      </c>
      <c r="F143" s="1">
        <v>207.30078125</v>
      </c>
      <c r="G143" s="1">
        <v>356.55559734274152</v>
      </c>
      <c r="H143" s="1">
        <v>207.30078125</v>
      </c>
      <c r="I143" s="1">
        <v>3341.0449891213862</v>
      </c>
    </row>
    <row r="144" spans="1:13">
      <c r="A144" s="274">
        <v>58602.54296875</v>
      </c>
      <c r="B144" s="274">
        <v>58622.54296875</v>
      </c>
      <c r="C144" t="s">
        <v>3471</v>
      </c>
      <c r="D144" s="1">
        <v>20</v>
      </c>
      <c r="E144" s="1">
        <v>107.09718006649624</v>
      </c>
    </row>
    <row r="145" spans="1:13">
      <c r="A145" s="274">
        <v>58622.54296875</v>
      </c>
      <c r="B145" s="274">
        <v>58637.54296875</v>
      </c>
      <c r="C145" t="s">
        <v>3470</v>
      </c>
      <c r="D145" s="1">
        <v>15</v>
      </c>
      <c r="E145" s="1">
        <v>102.97743894509033</v>
      </c>
    </row>
    <row r="146" spans="1:13">
      <c r="A146" s="274">
        <v>58637.54296875</v>
      </c>
      <c r="B146" s="274">
        <v>58656.54296875</v>
      </c>
      <c r="C146" t="s">
        <v>3471</v>
      </c>
      <c r="D146" s="1">
        <v>19</v>
      </c>
      <c r="E146" s="1">
        <v>2.2065988436748851</v>
      </c>
    </row>
    <row r="147" spans="1:13">
      <c r="A147" s="274">
        <v>59190.04296875</v>
      </c>
      <c r="B147" s="274">
        <v>59317.04296875</v>
      </c>
      <c r="C147" t="s">
        <v>3469</v>
      </c>
      <c r="D147" s="1">
        <v>127</v>
      </c>
      <c r="E147" s="1">
        <v>1743.1400154250127</v>
      </c>
      <c r="F147" s="1">
        <v>90</v>
      </c>
      <c r="G147" s="1">
        <v>202.46583226372235</v>
      </c>
      <c r="H147" s="1">
        <v>90</v>
      </c>
      <c r="I147" s="1">
        <v>815.43568877058942</v>
      </c>
      <c r="J147" s="1">
        <v>50</v>
      </c>
      <c r="K147" s="1">
        <v>700.71878540324224</v>
      </c>
      <c r="L147">
        <v>50</v>
      </c>
      <c r="M147">
        <v>860.30684374432519</v>
      </c>
    </row>
    <row r="148" spans="1:13">
      <c r="A148" s="274">
        <v>59546.54296875</v>
      </c>
      <c r="B148" s="274">
        <v>59570.04296875</v>
      </c>
      <c r="C148" t="s">
        <v>3469</v>
      </c>
      <c r="D148" s="1">
        <v>23.5</v>
      </c>
      <c r="E148" s="1">
        <v>35.565565216840724</v>
      </c>
    </row>
    <row r="149" spans="1:13">
      <c r="A149" s="274">
        <v>59643.54296875</v>
      </c>
      <c r="B149" s="274">
        <v>59928.54296875</v>
      </c>
      <c r="C149" t="s">
        <v>3469</v>
      </c>
      <c r="D149" s="1">
        <v>285</v>
      </c>
      <c r="E149" s="1">
        <v>4002.5002594181374</v>
      </c>
      <c r="F149" s="1">
        <v>285</v>
      </c>
      <c r="G149" s="1">
        <v>504.18767929077148</v>
      </c>
      <c r="H149" s="1">
        <v>285</v>
      </c>
      <c r="I149" s="1">
        <v>3881.2692608246316</v>
      </c>
    </row>
    <row r="150" spans="1:13">
      <c r="A150" s="274">
        <v>60088.04296875</v>
      </c>
      <c r="B150" s="274">
        <v>60103.04296875</v>
      </c>
      <c r="C150" t="s">
        <v>3471</v>
      </c>
      <c r="D150" s="1">
        <v>15</v>
      </c>
      <c r="E150" s="1">
        <v>103.40090009534629</v>
      </c>
      <c r="F150" s="1">
        <v>5</v>
      </c>
      <c r="G150" s="1">
        <v>7.5</v>
      </c>
      <c r="H150" s="1">
        <v>5</v>
      </c>
      <c r="I150" s="1">
        <v>25.872219237050412</v>
      </c>
    </row>
    <row r="151" spans="1:13">
      <c r="A151" s="274">
        <v>60103.04296875</v>
      </c>
      <c r="B151" s="274">
        <v>60146.04296875</v>
      </c>
      <c r="C151" t="s">
        <v>3470</v>
      </c>
      <c r="D151" s="1">
        <v>43</v>
      </c>
      <c r="E151" s="1">
        <v>575.83867098869428</v>
      </c>
      <c r="F151" s="1">
        <v>43</v>
      </c>
      <c r="G151" s="1">
        <v>163.41782379150391</v>
      </c>
      <c r="H151" s="1">
        <v>43</v>
      </c>
      <c r="I151" s="1">
        <v>219.9298602762789</v>
      </c>
    </row>
    <row r="152" spans="1:13">
      <c r="A152" s="274">
        <v>60231.04296875</v>
      </c>
      <c r="B152" s="274">
        <v>60246.54296875</v>
      </c>
      <c r="C152" t="s">
        <v>3471</v>
      </c>
      <c r="D152" s="1">
        <v>15.5</v>
      </c>
      <c r="E152" s="1">
        <v>56.549736870393154</v>
      </c>
      <c r="F152" s="1">
        <v>3.25</v>
      </c>
      <c r="G152" s="1">
        <v>4.875</v>
      </c>
      <c r="H152" s="1">
        <v>3.25</v>
      </c>
      <c r="I152" s="1">
        <v>39.270612511425142</v>
      </c>
    </row>
    <row r="153" spans="1:13">
      <c r="A153" s="274">
        <v>60246.54296875</v>
      </c>
      <c r="B153" s="274">
        <v>60263.04296875</v>
      </c>
      <c r="C153" t="s">
        <v>3470</v>
      </c>
      <c r="D153" s="1">
        <v>16.5</v>
      </c>
      <c r="E153" s="1">
        <v>237.57478470423104</v>
      </c>
      <c r="F153" s="1">
        <v>16.5</v>
      </c>
      <c r="G153" s="1">
        <v>66.782779693603516</v>
      </c>
      <c r="H153" s="1">
        <v>16.5</v>
      </c>
      <c r="I153" s="1">
        <v>134.07796977843236</v>
      </c>
    </row>
    <row r="154" spans="1:13">
      <c r="A154" s="274">
        <v>60263.04296875</v>
      </c>
      <c r="B154" s="274">
        <v>60300.54296875</v>
      </c>
      <c r="C154" t="s">
        <v>3469</v>
      </c>
      <c r="D154" s="1">
        <v>37.5</v>
      </c>
      <c r="E154" s="1">
        <v>471.96238528800978</v>
      </c>
      <c r="F154" s="1">
        <v>10</v>
      </c>
      <c r="G154" s="1">
        <v>104.35338799131902</v>
      </c>
      <c r="H154" s="1">
        <v>10</v>
      </c>
      <c r="I154" s="1">
        <v>126.68735926142969</v>
      </c>
    </row>
    <row r="155" spans="1:13">
      <c r="A155" s="274">
        <v>1662.5</v>
      </c>
      <c r="B155" s="274">
        <v>1960</v>
      </c>
      <c r="C155" t="s">
        <v>3472</v>
      </c>
      <c r="D155" s="1">
        <v>297.5</v>
      </c>
      <c r="E155" s="1">
        <v>3702.9789013988575</v>
      </c>
      <c r="F155" s="1">
        <v>197.5</v>
      </c>
      <c r="G155" s="1">
        <v>384.99245734658649</v>
      </c>
      <c r="H155" s="1">
        <v>197.5</v>
      </c>
      <c r="I155" s="1">
        <v>1647.3359230129242</v>
      </c>
      <c r="J155" s="1">
        <v>197.5</v>
      </c>
      <c r="K155" s="1">
        <v>1575.2639850747216</v>
      </c>
      <c r="L155">
        <v>197.5</v>
      </c>
      <c r="M155">
        <v>2704.5762459767184</v>
      </c>
    </row>
    <row r="156" spans="1:13">
      <c r="A156" s="274">
        <v>2580.5</v>
      </c>
      <c r="B156" s="274">
        <v>2620</v>
      </c>
      <c r="C156" t="s">
        <v>3473</v>
      </c>
      <c r="D156" s="1">
        <v>39.5</v>
      </c>
      <c r="E156" s="1">
        <v>6.7360618844493487</v>
      </c>
    </row>
    <row r="157" spans="1:13">
      <c r="A157" s="274">
        <v>2687.5</v>
      </c>
      <c r="B157" s="274">
        <v>2710</v>
      </c>
      <c r="C157" t="s">
        <v>3473</v>
      </c>
      <c r="D157" s="1">
        <v>22.5</v>
      </c>
      <c r="E157" s="1">
        <v>13.606205705329426</v>
      </c>
    </row>
    <row r="158" spans="1:13">
      <c r="A158" s="274">
        <v>5171.283447265625</v>
      </c>
      <c r="B158" s="274">
        <v>5250</v>
      </c>
      <c r="C158" t="s">
        <v>3474</v>
      </c>
      <c r="D158" s="1">
        <v>78.716552734375</v>
      </c>
      <c r="E158" s="1">
        <v>1086.0392964382927</v>
      </c>
      <c r="F158" s="1">
        <v>28.716552734375</v>
      </c>
      <c r="G158" s="1">
        <v>358.70240251584227</v>
      </c>
      <c r="H158" s="1">
        <v>28.716552734375</v>
      </c>
      <c r="I158" s="1">
        <v>332.32899177565298</v>
      </c>
    </row>
    <row r="159" spans="1:13">
      <c r="A159" s="274">
        <v>5250</v>
      </c>
      <c r="B159" s="274">
        <v>5272.449951171875</v>
      </c>
      <c r="C159" t="s">
        <v>3473</v>
      </c>
      <c r="D159" s="1">
        <v>22.449951171875</v>
      </c>
      <c r="E159" s="1">
        <v>88.639173825519705</v>
      </c>
    </row>
    <row r="160" spans="1:13">
      <c r="A160" s="274">
        <v>5485</v>
      </c>
      <c r="B160" s="274">
        <v>5500</v>
      </c>
      <c r="C160" t="s">
        <v>3474</v>
      </c>
      <c r="D160" s="1">
        <v>15</v>
      </c>
      <c r="E160" s="1">
        <v>162.4966485433068</v>
      </c>
      <c r="F160" s="1">
        <v>5</v>
      </c>
      <c r="G160" s="1">
        <v>7.5</v>
      </c>
      <c r="H160" s="1">
        <v>5</v>
      </c>
      <c r="I160" s="1">
        <v>47.275963123452101</v>
      </c>
    </row>
    <row r="161" spans="1:13">
      <c r="A161" s="274">
        <v>5500</v>
      </c>
      <c r="B161" s="274">
        <v>5520</v>
      </c>
      <c r="C161" t="s">
        <v>3472</v>
      </c>
      <c r="D161" s="1">
        <v>20</v>
      </c>
      <c r="E161" s="1">
        <v>242.98798056408043</v>
      </c>
      <c r="F161" s="1">
        <v>20</v>
      </c>
      <c r="G161" s="1">
        <v>134.78548049926758</v>
      </c>
      <c r="H161" s="1">
        <v>20</v>
      </c>
      <c r="I161" s="1">
        <v>81.762232361325019</v>
      </c>
    </row>
    <row r="162" spans="1:13">
      <c r="A162" s="274">
        <v>6077.699951171875</v>
      </c>
      <c r="B162" s="274">
        <v>6130.5</v>
      </c>
      <c r="C162" t="s">
        <v>3472</v>
      </c>
      <c r="D162" s="1">
        <v>52.800048828125</v>
      </c>
      <c r="E162" s="1">
        <v>93.633443762440919</v>
      </c>
    </row>
    <row r="163" spans="1:13">
      <c r="A163" s="274">
        <v>6224.25</v>
      </c>
      <c r="B163" s="274">
        <v>6386.5</v>
      </c>
      <c r="C163" t="s">
        <v>3472</v>
      </c>
      <c r="D163" s="1">
        <v>162.25</v>
      </c>
      <c r="E163" s="1">
        <v>2175.3481295082779</v>
      </c>
      <c r="F163" s="1">
        <v>120.5</v>
      </c>
      <c r="G163" s="1">
        <v>204.88686097100305</v>
      </c>
      <c r="H163" s="1">
        <v>120.5</v>
      </c>
      <c r="I163" s="1">
        <v>1803.0959422307124</v>
      </c>
      <c r="J163" s="1">
        <v>55</v>
      </c>
      <c r="K163" s="1">
        <v>1091.4402670285679</v>
      </c>
      <c r="L163">
        <v>55</v>
      </c>
      <c r="M163">
        <v>1631.3964716915625</v>
      </c>
    </row>
    <row r="164" spans="1:13">
      <c r="A164" s="274">
        <v>8498.5</v>
      </c>
      <c r="B164" s="274">
        <v>8541</v>
      </c>
      <c r="C164" t="s">
        <v>3472</v>
      </c>
      <c r="D164" s="1">
        <v>42.5</v>
      </c>
      <c r="E164" s="1">
        <v>444.81432636186105</v>
      </c>
      <c r="F164" s="1">
        <v>8.5</v>
      </c>
      <c r="G164" s="1">
        <v>69.977822490088158</v>
      </c>
      <c r="H164" s="1">
        <v>8.5</v>
      </c>
      <c r="I164" s="1">
        <v>83.211830349584304</v>
      </c>
    </row>
    <row r="165" spans="1:13">
      <c r="A165" s="274">
        <v>8644</v>
      </c>
      <c r="B165" s="274">
        <v>8683.5</v>
      </c>
      <c r="C165" t="s">
        <v>3472</v>
      </c>
      <c r="D165" s="1">
        <v>39.5</v>
      </c>
      <c r="E165" s="1">
        <v>508.03840315964567</v>
      </c>
      <c r="F165" s="1">
        <v>29.5</v>
      </c>
      <c r="G165" s="1">
        <v>242.15226188319139</v>
      </c>
      <c r="H165" s="1">
        <v>29.5</v>
      </c>
      <c r="I165" s="1">
        <v>170.62731849852341</v>
      </c>
    </row>
    <row r="166" spans="1:13">
      <c r="A166" s="274">
        <v>8683.5</v>
      </c>
      <c r="B166" s="274">
        <v>8748</v>
      </c>
      <c r="C166" t="s">
        <v>3474</v>
      </c>
      <c r="D166" s="1">
        <v>64.5</v>
      </c>
      <c r="E166" s="1">
        <v>870.54156499222597</v>
      </c>
      <c r="F166" s="1">
        <v>53.5</v>
      </c>
      <c r="G166" s="1">
        <v>518</v>
      </c>
      <c r="H166" s="1">
        <v>53.5</v>
      </c>
      <c r="I166" s="1">
        <v>801.38651678133851</v>
      </c>
    </row>
    <row r="167" spans="1:13">
      <c r="A167" s="274">
        <v>8748</v>
      </c>
      <c r="B167" s="274">
        <v>8771</v>
      </c>
      <c r="C167" t="s">
        <v>3473</v>
      </c>
      <c r="D167" s="1">
        <v>23</v>
      </c>
      <c r="E167" s="1">
        <v>130.91037405931158</v>
      </c>
      <c r="F167" s="1">
        <v>60.735763549804688</v>
      </c>
      <c r="G167" s="1">
        <v>60.735763549804688</v>
      </c>
    </row>
    <row r="168" spans="1:13">
      <c r="A168" s="274">
        <v>8828.5</v>
      </c>
      <c r="B168" s="274">
        <v>8875</v>
      </c>
      <c r="C168" t="s">
        <v>3474</v>
      </c>
      <c r="D168" s="1">
        <v>46.5</v>
      </c>
      <c r="E168" s="1">
        <v>368.56805166797875</v>
      </c>
    </row>
    <row r="169" spans="1:13">
      <c r="A169" s="274">
        <v>8875</v>
      </c>
      <c r="B169" s="274">
        <v>8935.5</v>
      </c>
      <c r="C169" t="s">
        <v>3473</v>
      </c>
      <c r="D169" s="1">
        <v>60.5</v>
      </c>
      <c r="E169" s="1">
        <v>226.30046357226888</v>
      </c>
      <c r="F169" s="1">
        <v>5.25</v>
      </c>
      <c r="G169" s="1">
        <v>7.875</v>
      </c>
      <c r="H169" s="1">
        <v>5.25</v>
      </c>
      <c r="I169" s="1">
        <v>42.326853178567383</v>
      </c>
      <c r="J169" s="1">
        <v>5.25</v>
      </c>
      <c r="K169" s="1">
        <v>52.5</v>
      </c>
      <c r="L169">
        <v>5.25</v>
      </c>
      <c r="M169">
        <v>61.994369757487789</v>
      </c>
    </row>
    <row r="170" spans="1:13">
      <c r="A170" s="274">
        <v>8935.5</v>
      </c>
      <c r="B170" s="274">
        <v>9097.5</v>
      </c>
      <c r="C170" t="s">
        <v>3474</v>
      </c>
      <c r="D170" s="1">
        <v>162</v>
      </c>
      <c r="E170" s="1">
        <v>2266.5126289039845</v>
      </c>
      <c r="F170" s="1">
        <v>149.5</v>
      </c>
      <c r="G170" s="1">
        <v>292.5</v>
      </c>
      <c r="H170" s="1">
        <v>149.5</v>
      </c>
      <c r="I170" s="1">
        <v>1193.4623768114027</v>
      </c>
      <c r="J170" s="1">
        <v>124.5</v>
      </c>
      <c r="K170" s="1">
        <v>1355.1898494507495</v>
      </c>
      <c r="L170">
        <v>124.5</v>
      </c>
      <c r="M170">
        <v>1971.6761971353144</v>
      </c>
    </row>
    <row r="171" spans="1:13">
      <c r="A171" s="274">
        <v>9097.5</v>
      </c>
      <c r="B171" s="274">
        <v>9120</v>
      </c>
      <c r="C171" t="s">
        <v>3473</v>
      </c>
      <c r="D171" s="1">
        <v>22.5</v>
      </c>
      <c r="E171" s="1">
        <v>129.27849898371107</v>
      </c>
      <c r="F171" s="1">
        <v>62.722808837890625</v>
      </c>
      <c r="G171" s="1">
        <v>62.722808837890625</v>
      </c>
    </row>
    <row r="172" spans="1:13">
      <c r="A172" s="274">
        <v>9661.5</v>
      </c>
      <c r="B172" s="274">
        <v>9700</v>
      </c>
      <c r="C172" t="s">
        <v>3472</v>
      </c>
      <c r="D172" s="1">
        <v>38.5</v>
      </c>
      <c r="E172" s="1">
        <v>63.489969682291317</v>
      </c>
    </row>
    <row r="173" spans="1:13">
      <c r="A173" s="274">
        <v>9721</v>
      </c>
      <c r="B173" s="274">
        <v>9741</v>
      </c>
      <c r="C173" t="s">
        <v>3473</v>
      </c>
      <c r="D173" s="1">
        <v>20</v>
      </c>
      <c r="E173" s="1">
        <v>4.7835873031792255</v>
      </c>
    </row>
    <row r="174" spans="1:13">
      <c r="A174" s="274">
        <v>9781.5</v>
      </c>
      <c r="B174" s="274">
        <v>9865</v>
      </c>
      <c r="C174" t="s">
        <v>3473</v>
      </c>
      <c r="D174" s="1">
        <v>83.5</v>
      </c>
      <c r="E174" s="1">
        <v>146.6948065854117</v>
      </c>
    </row>
    <row r="175" spans="1:13">
      <c r="A175" s="274">
        <v>9908</v>
      </c>
      <c r="B175" s="274">
        <v>9925.5</v>
      </c>
      <c r="C175" t="s">
        <v>3473</v>
      </c>
      <c r="D175" s="1">
        <v>17.5</v>
      </c>
      <c r="E175" s="1">
        <v>109.34018817461974</v>
      </c>
      <c r="F175" s="1">
        <v>4.75</v>
      </c>
      <c r="G175" s="1">
        <v>28.5</v>
      </c>
      <c r="H175" s="1">
        <v>4.75</v>
      </c>
      <c r="I175" s="1">
        <v>53.014479733205867</v>
      </c>
    </row>
    <row r="176" spans="1:13">
      <c r="A176" s="274">
        <v>9925.5</v>
      </c>
      <c r="B176" s="274">
        <v>10028.14990234375</v>
      </c>
      <c r="C176" t="s">
        <v>3474</v>
      </c>
      <c r="D176" s="1">
        <v>102.64990234375</v>
      </c>
      <c r="E176" s="1">
        <v>1431.7718744541346</v>
      </c>
      <c r="F176" s="1">
        <v>102.64990234375</v>
      </c>
      <c r="G176" s="1">
        <v>628.20413970947266</v>
      </c>
      <c r="H176" s="1">
        <v>102.64990234375</v>
      </c>
      <c r="I176" s="1">
        <v>957.08792630111168</v>
      </c>
    </row>
    <row r="177" spans="1:13">
      <c r="A177" s="274">
        <v>14425</v>
      </c>
      <c r="B177" s="274">
        <v>14445</v>
      </c>
      <c r="C177" t="s">
        <v>3474</v>
      </c>
      <c r="D177" s="1">
        <v>20</v>
      </c>
      <c r="E177" s="1">
        <v>85.504256410975955</v>
      </c>
    </row>
    <row r="178" spans="1:13">
      <c r="A178" s="274">
        <v>14701.5</v>
      </c>
      <c r="B178" s="274">
        <v>14745.25</v>
      </c>
      <c r="C178" t="s">
        <v>3473</v>
      </c>
      <c r="D178" s="1">
        <v>43.75</v>
      </c>
      <c r="E178" s="1">
        <v>50.153631759534477</v>
      </c>
    </row>
    <row r="179" spans="1:13">
      <c r="A179" s="274">
        <v>14765.60009765625</v>
      </c>
      <c r="B179" s="274">
        <v>14786.35009765625</v>
      </c>
      <c r="C179" t="s">
        <v>3473</v>
      </c>
      <c r="D179" s="1">
        <v>20.75</v>
      </c>
      <c r="E179" s="1">
        <v>80.306067701825839</v>
      </c>
    </row>
    <row r="180" spans="1:13">
      <c r="A180" s="274">
        <v>14786.35009765625</v>
      </c>
      <c r="B180" s="274">
        <v>14940.5</v>
      </c>
      <c r="C180" t="s">
        <v>3472</v>
      </c>
      <c r="D180" s="1">
        <v>154.14990234375</v>
      </c>
      <c r="E180" s="1">
        <v>2090.0260826454505</v>
      </c>
      <c r="F180" s="1">
        <v>102.7998046875</v>
      </c>
      <c r="G180" s="1">
        <v>168.67871332350393</v>
      </c>
      <c r="H180" s="1">
        <v>102.7998046875</v>
      </c>
      <c r="I180" s="1">
        <v>1401.032673517642</v>
      </c>
    </row>
    <row r="181" spans="1:13">
      <c r="A181" s="274">
        <v>15392</v>
      </c>
      <c r="B181" s="274">
        <v>15410</v>
      </c>
      <c r="C181" t="s">
        <v>3473</v>
      </c>
      <c r="D181" s="1">
        <v>18</v>
      </c>
      <c r="E181" s="1">
        <v>38.297718911504532</v>
      </c>
    </row>
    <row r="182" spans="1:13">
      <c r="A182" s="274">
        <v>15410</v>
      </c>
      <c r="B182" s="274">
        <v>15470</v>
      </c>
      <c r="C182" t="s">
        <v>3472</v>
      </c>
      <c r="D182" s="1">
        <v>60</v>
      </c>
      <c r="E182" s="1">
        <v>200.51946814296005</v>
      </c>
    </row>
    <row r="183" spans="1:13">
      <c r="A183" s="274">
        <v>15871</v>
      </c>
      <c r="B183" s="274">
        <v>15891</v>
      </c>
      <c r="C183" t="s">
        <v>3473</v>
      </c>
      <c r="D183" s="1">
        <v>20</v>
      </c>
      <c r="E183" s="1">
        <v>108.47238701453034</v>
      </c>
    </row>
    <row r="184" spans="1:13">
      <c r="A184" s="274">
        <v>15891</v>
      </c>
      <c r="B184" s="274">
        <v>16071</v>
      </c>
      <c r="C184" t="s">
        <v>3474</v>
      </c>
      <c r="D184" s="1">
        <v>180</v>
      </c>
      <c r="E184" s="1">
        <v>2514.655009605166</v>
      </c>
      <c r="F184" s="1">
        <v>120</v>
      </c>
      <c r="G184" s="1">
        <v>208.52463935274869</v>
      </c>
      <c r="H184" s="1">
        <v>120</v>
      </c>
      <c r="I184" s="1">
        <v>1740.6980476471481</v>
      </c>
    </row>
    <row r="185" spans="1:13">
      <c r="A185" s="274">
        <v>16071</v>
      </c>
      <c r="B185" s="274">
        <v>16090</v>
      </c>
      <c r="C185" t="s">
        <v>3473</v>
      </c>
      <c r="D185" s="1">
        <v>19</v>
      </c>
      <c r="E185" s="1">
        <v>16.123745164379571</v>
      </c>
    </row>
    <row r="186" spans="1:13">
      <c r="A186" s="274">
        <v>16152</v>
      </c>
      <c r="B186" s="274">
        <v>16170.5</v>
      </c>
      <c r="C186" t="s">
        <v>3473</v>
      </c>
      <c r="D186" s="1">
        <v>18.5</v>
      </c>
      <c r="E186" s="1">
        <v>86.252267998423903</v>
      </c>
      <c r="F186" s="1">
        <v>5.25</v>
      </c>
      <c r="G186" s="1">
        <v>7.875</v>
      </c>
      <c r="H186" s="1">
        <v>5.25</v>
      </c>
      <c r="I186" s="1">
        <v>24.700779386855825</v>
      </c>
    </row>
    <row r="187" spans="1:13">
      <c r="A187" s="274">
        <v>16170.5</v>
      </c>
      <c r="B187" s="274">
        <v>16270</v>
      </c>
      <c r="C187" t="s">
        <v>3474</v>
      </c>
      <c r="D187" s="1">
        <v>99.5</v>
      </c>
      <c r="E187" s="1">
        <v>1374.2980752718943</v>
      </c>
      <c r="F187" s="1">
        <v>80.5</v>
      </c>
      <c r="G187" s="1">
        <v>405.97058253784184</v>
      </c>
      <c r="H187" s="1">
        <v>80.5</v>
      </c>
      <c r="I187" s="1">
        <v>608.05867730259229</v>
      </c>
    </row>
    <row r="188" spans="1:13">
      <c r="A188" s="274">
        <v>16270</v>
      </c>
      <c r="B188" s="274">
        <v>16620</v>
      </c>
      <c r="C188" t="s">
        <v>3472</v>
      </c>
      <c r="D188" s="1">
        <v>350</v>
      </c>
      <c r="E188" s="1">
        <v>4473.1902586531351</v>
      </c>
      <c r="F188" s="1">
        <v>233</v>
      </c>
      <c r="G188" s="1">
        <v>924.82889329847876</v>
      </c>
      <c r="H188" s="1">
        <v>233</v>
      </c>
      <c r="I188" s="1">
        <v>2683.2496911308704</v>
      </c>
    </row>
    <row r="189" spans="1:13">
      <c r="A189" s="274">
        <v>17220.5</v>
      </c>
      <c r="B189" s="274">
        <v>17256.5</v>
      </c>
      <c r="C189" t="s">
        <v>3473</v>
      </c>
      <c r="D189" s="1">
        <v>36</v>
      </c>
      <c r="E189" s="1">
        <v>183.70032928101651</v>
      </c>
    </row>
    <row r="190" spans="1:13">
      <c r="A190" s="274">
        <v>17256.5</v>
      </c>
      <c r="B190" s="274">
        <v>17530</v>
      </c>
      <c r="C190" t="s">
        <v>3474</v>
      </c>
      <c r="D190" s="1">
        <v>273.5</v>
      </c>
      <c r="E190" s="1">
        <v>3833.5595193221843</v>
      </c>
      <c r="F190" s="1">
        <v>234</v>
      </c>
      <c r="G190" s="1">
        <v>366.4064802639636</v>
      </c>
      <c r="H190" s="1">
        <v>234</v>
      </c>
      <c r="I190" s="1">
        <v>1842.6334912180871</v>
      </c>
      <c r="J190" s="1">
        <v>196</v>
      </c>
      <c r="K190" s="1">
        <v>1615.5210266959343</v>
      </c>
      <c r="L190">
        <v>196</v>
      </c>
      <c r="M190">
        <v>2943.7542664444609</v>
      </c>
    </row>
    <row r="191" spans="1:13">
      <c r="A191" s="274">
        <v>17530</v>
      </c>
      <c r="B191" s="274">
        <v>17550</v>
      </c>
      <c r="C191" t="s">
        <v>3473</v>
      </c>
      <c r="D191" s="1">
        <v>20</v>
      </c>
      <c r="E191" s="1">
        <v>42.938787567260711</v>
      </c>
    </row>
    <row r="192" spans="1:13">
      <c r="A192" s="274">
        <v>17649</v>
      </c>
      <c r="B192" s="274">
        <v>17729.75</v>
      </c>
      <c r="C192" t="s">
        <v>3474</v>
      </c>
      <c r="D192" s="1">
        <v>80.75</v>
      </c>
      <c r="E192" s="1">
        <v>1028.6420041245688</v>
      </c>
      <c r="F192" s="1">
        <v>19</v>
      </c>
      <c r="G192" s="1">
        <v>228.46268662964943</v>
      </c>
      <c r="H192" s="1">
        <v>19</v>
      </c>
      <c r="I192" s="1">
        <v>67.640910790341096</v>
      </c>
    </row>
    <row r="193" spans="1:13">
      <c r="A193" s="274">
        <v>17812.5</v>
      </c>
      <c r="B193" s="274">
        <v>17852.5</v>
      </c>
      <c r="C193" t="s">
        <v>3473</v>
      </c>
      <c r="D193" s="1">
        <v>40</v>
      </c>
      <c r="E193" s="1">
        <v>160.4838089934305</v>
      </c>
    </row>
    <row r="194" spans="1:13">
      <c r="A194" s="274">
        <v>17852.5</v>
      </c>
      <c r="B194" s="274">
        <v>17870</v>
      </c>
      <c r="C194" t="s">
        <v>3474</v>
      </c>
      <c r="D194" s="1">
        <v>17.5</v>
      </c>
      <c r="E194" s="1">
        <v>126.97493274700309</v>
      </c>
    </row>
    <row r="195" spans="1:13">
      <c r="A195" s="274">
        <v>17870</v>
      </c>
      <c r="B195" s="274">
        <v>17913</v>
      </c>
      <c r="C195" t="s">
        <v>3473</v>
      </c>
      <c r="D195" s="1">
        <v>43</v>
      </c>
      <c r="E195" s="1">
        <v>110.20266245288649</v>
      </c>
    </row>
    <row r="196" spans="1:13">
      <c r="A196" s="274">
        <v>19186.7998046875</v>
      </c>
      <c r="B196" s="274">
        <v>19204.2998046875</v>
      </c>
      <c r="C196" t="s">
        <v>3473</v>
      </c>
      <c r="D196" s="1">
        <v>17.5</v>
      </c>
      <c r="E196" s="1">
        <v>112.46060098544989</v>
      </c>
    </row>
    <row r="197" spans="1:13">
      <c r="A197" s="274">
        <v>19204.2998046875</v>
      </c>
      <c r="B197" s="274">
        <v>19386</v>
      </c>
      <c r="C197" t="s">
        <v>3474</v>
      </c>
      <c r="D197" s="1">
        <v>181.7001953125</v>
      </c>
      <c r="E197" s="1">
        <v>2509.6340113396877</v>
      </c>
      <c r="F197" s="1">
        <v>160</v>
      </c>
      <c r="G197" s="1">
        <v>226.61383810863069</v>
      </c>
      <c r="H197" s="1">
        <v>160</v>
      </c>
      <c r="I197" s="1">
        <v>1128.6089104856981</v>
      </c>
      <c r="J197" s="1">
        <v>139</v>
      </c>
      <c r="K197" s="1">
        <v>1529.281667636895</v>
      </c>
      <c r="L197">
        <v>139</v>
      </c>
      <c r="M197">
        <v>2268.259694588558</v>
      </c>
    </row>
    <row r="198" spans="1:13">
      <c r="A198" s="274">
        <v>19386</v>
      </c>
      <c r="B198" s="274">
        <v>19430</v>
      </c>
      <c r="C198" t="s">
        <v>3473</v>
      </c>
      <c r="D198" s="1">
        <v>44</v>
      </c>
      <c r="E198" s="1">
        <v>348.63296549637829</v>
      </c>
      <c r="F198" s="1">
        <v>54.082832336425781</v>
      </c>
      <c r="G198" s="1">
        <v>54.082832336425781</v>
      </c>
      <c r="H198" s="1">
        <v>54.082832336425781</v>
      </c>
      <c r="I198" s="1">
        <v>54.082832336425781</v>
      </c>
    </row>
    <row r="199" spans="1:13">
      <c r="A199" s="274">
        <v>19690</v>
      </c>
      <c r="B199" s="274">
        <v>19770</v>
      </c>
      <c r="C199" t="s">
        <v>3473</v>
      </c>
      <c r="D199" s="1">
        <v>80</v>
      </c>
      <c r="E199" s="1">
        <v>337.68644991462145</v>
      </c>
    </row>
    <row r="200" spans="1:13">
      <c r="A200" s="274">
        <v>19770</v>
      </c>
      <c r="B200" s="274">
        <v>19810</v>
      </c>
      <c r="C200" t="s">
        <v>3472</v>
      </c>
      <c r="D200" s="1">
        <v>40</v>
      </c>
      <c r="E200" s="1">
        <v>204.05772250008667</v>
      </c>
    </row>
    <row r="201" spans="1:13">
      <c r="A201" s="274">
        <v>21509</v>
      </c>
      <c r="B201" s="274">
        <v>21550</v>
      </c>
      <c r="C201" t="s">
        <v>3472</v>
      </c>
      <c r="D201" s="1">
        <v>41</v>
      </c>
      <c r="E201" s="1">
        <v>373.4306643057314</v>
      </c>
      <c r="F201" s="1">
        <v>11</v>
      </c>
      <c r="G201" s="1">
        <v>93.646270180500267</v>
      </c>
      <c r="H201" s="1">
        <v>11</v>
      </c>
      <c r="I201" s="1">
        <v>267.23185633407064</v>
      </c>
    </row>
    <row r="202" spans="1:13" s="888" customFormat="1">
      <c r="A202" s="887">
        <v>21612</v>
      </c>
      <c r="B202" s="887">
        <v>21773</v>
      </c>
      <c r="C202" s="888" t="s">
        <v>3472</v>
      </c>
      <c r="D202" s="889">
        <v>161</v>
      </c>
      <c r="E202" s="889">
        <v>1971.9574404671666</v>
      </c>
      <c r="F202" s="889">
        <v>99</v>
      </c>
      <c r="G202" s="889">
        <v>170.58479714534872</v>
      </c>
      <c r="H202" s="889">
        <v>99</v>
      </c>
      <c r="I202" s="889">
        <v>872.86041143089506</v>
      </c>
      <c r="J202" s="889">
        <v>61</v>
      </c>
      <c r="K202" s="889">
        <v>424.71376470884917</v>
      </c>
      <c r="L202" s="888">
        <v>61</v>
      </c>
      <c r="M202" s="888">
        <v>870.48619554394725</v>
      </c>
    </row>
    <row r="203" spans="1:13" s="888" customFormat="1">
      <c r="A203" s="887">
        <v>21850.5</v>
      </c>
      <c r="B203" s="887">
        <v>22030</v>
      </c>
      <c r="C203" s="888" t="s">
        <v>3474</v>
      </c>
      <c r="D203" s="889">
        <v>179.5</v>
      </c>
      <c r="E203" s="889">
        <v>2612.6324509041665</v>
      </c>
      <c r="F203" s="889">
        <v>85</v>
      </c>
      <c r="G203" s="889">
        <v>535.64238027326883</v>
      </c>
      <c r="H203" s="889">
        <v>85</v>
      </c>
      <c r="I203" s="889">
        <v>695.60372462328814</v>
      </c>
      <c r="J203" s="889"/>
      <c r="K203" s="889"/>
    </row>
    <row r="204" spans="1:13" s="888" customFormat="1">
      <c r="A204" s="887">
        <v>22171</v>
      </c>
      <c r="B204" s="887">
        <v>22245.5</v>
      </c>
      <c r="C204" s="888" t="s">
        <v>3474</v>
      </c>
      <c r="D204" s="889">
        <v>74.5</v>
      </c>
      <c r="E204" s="889">
        <v>922.11309612910657</v>
      </c>
      <c r="F204" s="889">
        <v>20</v>
      </c>
      <c r="G204" s="889">
        <v>50.990421817520556</v>
      </c>
      <c r="H204" s="889">
        <v>20</v>
      </c>
      <c r="I204" s="889">
        <v>99.79792869784319</v>
      </c>
      <c r="J204" s="889"/>
      <c r="K204" s="889"/>
    </row>
    <row r="205" spans="1:13">
      <c r="A205" s="274">
        <v>22245.5</v>
      </c>
      <c r="B205" s="274">
        <v>22262.5</v>
      </c>
      <c r="C205" t="s">
        <v>3473</v>
      </c>
      <c r="D205" s="1">
        <v>17</v>
      </c>
      <c r="E205" s="1">
        <v>16.497307024352448</v>
      </c>
    </row>
    <row r="206" spans="1:13">
      <c r="A206" s="274">
        <v>22399.5</v>
      </c>
      <c r="B206" s="274">
        <v>22420</v>
      </c>
      <c r="C206" t="s">
        <v>3473</v>
      </c>
      <c r="D206" s="1">
        <v>20.5</v>
      </c>
      <c r="E206" s="1">
        <v>22.479168511578614</v>
      </c>
    </row>
    <row r="207" spans="1:13">
      <c r="A207" s="274">
        <v>22440.7998046875</v>
      </c>
      <c r="B207" s="274">
        <v>22461.2998046875</v>
      </c>
      <c r="C207" t="s">
        <v>3473</v>
      </c>
      <c r="D207" s="1">
        <v>20.5</v>
      </c>
      <c r="E207" s="1">
        <v>141.09118289325178</v>
      </c>
    </row>
    <row r="208" spans="1:13" s="888" customFormat="1">
      <c r="A208" s="887">
        <v>22461.2998046875</v>
      </c>
      <c r="B208" s="887">
        <v>22545</v>
      </c>
      <c r="C208" s="888" t="s">
        <v>3474</v>
      </c>
      <c r="D208" s="889">
        <v>83.7001953125</v>
      </c>
      <c r="E208" s="889">
        <v>1202.1684425601379</v>
      </c>
      <c r="F208" s="889">
        <v>74</v>
      </c>
      <c r="G208" s="889">
        <v>157.32217000255568</v>
      </c>
      <c r="H208" s="889">
        <v>74</v>
      </c>
      <c r="I208" s="889">
        <v>651.04515542343177</v>
      </c>
      <c r="J208" s="889"/>
      <c r="K208" s="889"/>
    </row>
    <row r="209" spans="1:13" s="888" customFormat="1">
      <c r="A209" s="887">
        <v>22545</v>
      </c>
      <c r="B209" s="887">
        <v>23107.5</v>
      </c>
      <c r="C209" s="888" t="s">
        <v>3472</v>
      </c>
      <c r="D209" s="889">
        <v>562.5</v>
      </c>
      <c r="E209" s="889">
        <v>7961.8350826911465</v>
      </c>
      <c r="F209" s="889">
        <v>514</v>
      </c>
      <c r="G209" s="889">
        <v>1445.2000940340383</v>
      </c>
      <c r="H209" s="889">
        <v>514</v>
      </c>
      <c r="I209" s="889">
        <v>6707.9700787614311</v>
      </c>
      <c r="J209" s="889"/>
      <c r="K209" s="889"/>
    </row>
    <row r="210" spans="1:13" s="888" customFormat="1">
      <c r="A210" s="887">
        <v>23165</v>
      </c>
      <c r="B210" s="887">
        <v>23470</v>
      </c>
      <c r="C210" s="888" t="s">
        <v>3472</v>
      </c>
      <c r="D210" s="889">
        <v>305</v>
      </c>
      <c r="E210" s="889">
        <v>4252.9956089578936</v>
      </c>
      <c r="F210" s="889">
        <v>295</v>
      </c>
      <c r="G210" s="889">
        <v>426.19461507280721</v>
      </c>
      <c r="H210" s="889">
        <v>295</v>
      </c>
      <c r="I210" s="889">
        <v>1233.6760933423845</v>
      </c>
      <c r="J210" s="889">
        <v>251</v>
      </c>
      <c r="K210" s="889">
        <v>989.25902007581078</v>
      </c>
      <c r="L210" s="888">
        <v>251</v>
      </c>
      <c r="M210" s="888">
        <v>3533.457368859421</v>
      </c>
    </row>
    <row r="211" spans="1:13" s="888" customFormat="1">
      <c r="A211" s="887">
        <v>23470</v>
      </c>
      <c r="B211" s="887">
        <v>23512.7998046875</v>
      </c>
      <c r="C211" s="888" t="s">
        <v>3474</v>
      </c>
      <c r="D211" s="889">
        <v>42.7998046875</v>
      </c>
      <c r="E211" s="889">
        <v>578.51942498991343</v>
      </c>
      <c r="F211" s="889">
        <v>42.7998046875</v>
      </c>
      <c r="G211" s="889">
        <v>171.40483856201172</v>
      </c>
      <c r="H211" s="889">
        <v>42.7998046875</v>
      </c>
      <c r="I211" s="889">
        <v>162.42471820923402</v>
      </c>
      <c r="J211" s="889">
        <v>10</v>
      </c>
      <c r="K211" s="889">
        <v>98.013454448709666</v>
      </c>
      <c r="L211" s="888">
        <v>10</v>
      </c>
      <c r="M211" s="888">
        <v>566.81181671577383</v>
      </c>
    </row>
    <row r="212" spans="1:13">
      <c r="A212" s="274">
        <v>23710.5</v>
      </c>
      <c r="B212" s="274">
        <v>23751</v>
      </c>
      <c r="C212" t="s">
        <v>3473</v>
      </c>
      <c r="D212" s="1">
        <v>40.5</v>
      </c>
      <c r="E212" s="1">
        <v>68.361019382729083</v>
      </c>
    </row>
    <row r="213" spans="1:13">
      <c r="A213" s="274">
        <v>24191</v>
      </c>
      <c r="B213" s="274">
        <v>24212.5</v>
      </c>
      <c r="C213" t="s">
        <v>3473</v>
      </c>
      <c r="D213" s="1">
        <v>21.5</v>
      </c>
      <c r="E213" s="1">
        <v>109.68173471487731</v>
      </c>
    </row>
    <row r="214" spans="1:13">
      <c r="A214" s="274">
        <v>24212.5</v>
      </c>
      <c r="B214" s="274">
        <v>24251.5</v>
      </c>
      <c r="C214" t="s">
        <v>3474</v>
      </c>
      <c r="D214" s="1">
        <v>39</v>
      </c>
      <c r="E214" s="1">
        <v>299.98658750600873</v>
      </c>
    </row>
    <row r="215" spans="1:13">
      <c r="A215" s="274">
        <v>25392.5</v>
      </c>
      <c r="B215" s="274">
        <v>25457.400390625</v>
      </c>
      <c r="C215" t="s">
        <v>3472</v>
      </c>
      <c r="D215" s="1">
        <v>64.900390625</v>
      </c>
      <c r="E215" s="1">
        <v>85.835594512139707</v>
      </c>
    </row>
    <row r="216" spans="1:13">
      <c r="A216" s="887">
        <v>25530</v>
      </c>
      <c r="B216" s="274">
        <v>25569</v>
      </c>
      <c r="C216" t="s">
        <v>3472</v>
      </c>
      <c r="D216" s="1">
        <v>39</v>
      </c>
      <c r="E216" s="1">
        <v>102.56225955479009</v>
      </c>
    </row>
    <row r="217" spans="1:13">
      <c r="A217" s="274">
        <v>25588</v>
      </c>
      <c r="B217" s="274">
        <v>25656</v>
      </c>
      <c r="C217" t="s">
        <v>3472</v>
      </c>
      <c r="D217" s="1">
        <v>68</v>
      </c>
      <c r="E217" s="1">
        <v>289.27702294172803</v>
      </c>
    </row>
    <row r="218" spans="1:13">
      <c r="A218" s="274">
        <v>25744.25</v>
      </c>
      <c r="B218" s="274">
        <v>25823.5</v>
      </c>
      <c r="C218" t="s">
        <v>3472</v>
      </c>
      <c r="D218" s="1">
        <v>79.25</v>
      </c>
      <c r="E218" s="1">
        <v>488.5017471097147</v>
      </c>
    </row>
    <row r="219" spans="1:13">
      <c r="A219" s="274">
        <v>26070</v>
      </c>
      <c r="B219" s="274">
        <v>26107</v>
      </c>
      <c r="C219" t="s">
        <v>3472</v>
      </c>
      <c r="D219" s="1">
        <v>37</v>
      </c>
      <c r="E219" s="1">
        <v>305.77165874584074</v>
      </c>
    </row>
    <row r="220" spans="1:13">
      <c r="A220" s="274">
        <v>26246.7998046875</v>
      </c>
      <c r="B220" s="274">
        <v>26487.5</v>
      </c>
      <c r="C220" t="s">
        <v>3472</v>
      </c>
      <c r="D220" s="1">
        <v>240.7001953125</v>
      </c>
      <c r="E220" s="1">
        <v>3129.6296521664472</v>
      </c>
    </row>
    <row r="221" spans="1:13">
      <c r="A221" s="274">
        <v>27792.5</v>
      </c>
      <c r="B221" s="274">
        <v>28210</v>
      </c>
      <c r="C221" t="s">
        <v>3473</v>
      </c>
      <c r="D221" s="1">
        <v>417.5</v>
      </c>
      <c r="E221" s="1">
        <v>1633.368069778965</v>
      </c>
    </row>
    <row r="222" spans="1:13">
      <c r="A222" s="274">
        <v>29349</v>
      </c>
      <c r="B222" s="274">
        <v>29392</v>
      </c>
      <c r="C222" t="s">
        <v>3473</v>
      </c>
      <c r="D222" s="1">
        <v>43</v>
      </c>
      <c r="E222" s="1">
        <v>161.72537538045782</v>
      </c>
    </row>
    <row r="223" spans="1:13">
      <c r="A223" s="274">
        <v>29392</v>
      </c>
      <c r="B223" s="274">
        <v>29428.5</v>
      </c>
      <c r="C223" t="s">
        <v>3474</v>
      </c>
      <c r="D223" s="1">
        <v>36.5</v>
      </c>
      <c r="E223" s="1">
        <v>296.39453291460842</v>
      </c>
    </row>
    <row r="224" spans="1:13">
      <c r="A224" s="274">
        <v>29483.5</v>
      </c>
      <c r="B224" s="274">
        <v>29502</v>
      </c>
      <c r="C224" t="s">
        <v>3473</v>
      </c>
      <c r="D224" s="1">
        <v>18.5</v>
      </c>
      <c r="E224" s="1">
        <v>4.2710251716830072</v>
      </c>
    </row>
    <row r="225" spans="1:9">
      <c r="A225" s="274">
        <v>29729.75</v>
      </c>
      <c r="B225" s="274">
        <v>29749.25</v>
      </c>
      <c r="C225" t="s">
        <v>3472</v>
      </c>
      <c r="D225" s="1">
        <v>19.5</v>
      </c>
      <c r="E225" s="1">
        <v>64.021882945808329</v>
      </c>
    </row>
    <row r="226" spans="1:9">
      <c r="A226" s="274">
        <v>30448.75</v>
      </c>
      <c r="B226" s="274">
        <v>30490</v>
      </c>
      <c r="C226" t="s">
        <v>3474</v>
      </c>
      <c r="D226" s="1">
        <v>41.25</v>
      </c>
      <c r="E226" s="1">
        <v>405.64389070563158</v>
      </c>
    </row>
    <row r="227" spans="1:9">
      <c r="A227" s="274">
        <v>30490</v>
      </c>
      <c r="B227" s="274">
        <v>30530</v>
      </c>
      <c r="C227" t="s">
        <v>3473</v>
      </c>
      <c r="D227" s="1">
        <v>40</v>
      </c>
      <c r="E227" s="1">
        <v>61.23307441100151</v>
      </c>
    </row>
    <row r="228" spans="1:9">
      <c r="A228" s="274">
        <v>30570.5</v>
      </c>
      <c r="B228" s="274">
        <v>30870.150390625</v>
      </c>
      <c r="C228" t="s">
        <v>3472</v>
      </c>
      <c r="D228" s="1">
        <v>299.650390625</v>
      </c>
      <c r="E228" s="1">
        <v>2059.4822148844964</v>
      </c>
      <c r="F228" s="1">
        <v>38</v>
      </c>
      <c r="G228" s="1">
        <v>65.004562065682194</v>
      </c>
      <c r="H228" s="1">
        <v>38</v>
      </c>
      <c r="I228" s="1">
        <v>192.00992254469858</v>
      </c>
    </row>
    <row r="229" spans="1:9">
      <c r="A229" s="274">
        <v>30910</v>
      </c>
      <c r="B229" s="274">
        <v>31150</v>
      </c>
      <c r="C229" t="s">
        <v>3472</v>
      </c>
      <c r="D229" s="1">
        <v>240</v>
      </c>
      <c r="E229" s="1">
        <v>2218.248577435952</v>
      </c>
      <c r="F229" s="1">
        <v>20</v>
      </c>
      <c r="G229" s="1">
        <v>43.921614187326625</v>
      </c>
      <c r="H229" s="1">
        <v>20</v>
      </c>
      <c r="I229" s="1">
        <v>44.645878810321648</v>
      </c>
    </row>
    <row r="230" spans="1:9">
      <c r="A230" s="274">
        <v>31150</v>
      </c>
      <c r="B230" s="274">
        <v>31171.5</v>
      </c>
      <c r="C230" t="s">
        <v>3474</v>
      </c>
      <c r="D230" s="1">
        <v>21.5</v>
      </c>
      <c r="E230" s="1">
        <v>255.53791054457361</v>
      </c>
    </row>
    <row r="231" spans="1:9">
      <c r="A231" s="274">
        <v>31171.5</v>
      </c>
      <c r="B231" s="274">
        <v>31191.5</v>
      </c>
      <c r="C231" t="s">
        <v>3473</v>
      </c>
      <c r="D231" s="1">
        <v>20</v>
      </c>
      <c r="E231" s="1">
        <v>99.281460219146595</v>
      </c>
    </row>
    <row r="232" spans="1:9">
      <c r="A232" s="274">
        <v>31578.650390625</v>
      </c>
      <c r="B232" s="274">
        <v>31838.0009765625</v>
      </c>
      <c r="C232" t="s">
        <v>3472</v>
      </c>
      <c r="D232" s="1">
        <v>259.3505859375</v>
      </c>
      <c r="E232" s="1">
        <v>3662.6369950769708</v>
      </c>
      <c r="F232" s="1">
        <v>244.69921875</v>
      </c>
      <c r="G232" s="1">
        <v>810.26787369692011</v>
      </c>
      <c r="H232" s="1">
        <v>244.69921875</v>
      </c>
      <c r="I232" s="1">
        <v>3162.5631394146808</v>
      </c>
    </row>
    <row r="233" spans="1:9">
      <c r="A233" s="274">
        <v>31838.0009765625</v>
      </c>
      <c r="B233" s="274">
        <v>31848.001953125</v>
      </c>
      <c r="C233" t="s">
        <v>3474</v>
      </c>
      <c r="D233" s="1">
        <v>10.0009765625</v>
      </c>
      <c r="E233" s="1">
        <v>135.19589350790704</v>
      </c>
      <c r="F233" s="1">
        <v>55.702865600585938</v>
      </c>
      <c r="G233" s="1">
        <v>55.702865600585938</v>
      </c>
    </row>
    <row r="234" spans="1:9">
      <c r="A234" s="274">
        <v>31848.001953125</v>
      </c>
      <c r="B234" s="274">
        <v>31859.501953125</v>
      </c>
      <c r="C234" t="s">
        <v>3473</v>
      </c>
      <c r="D234" s="1">
        <v>11.5</v>
      </c>
      <c r="E234" s="1">
        <v>5.0710138589882634</v>
      </c>
    </row>
    <row r="235" spans="1:9">
      <c r="A235" s="274">
        <v>32030.0048828125</v>
      </c>
      <c r="B235" s="274">
        <v>32050.0078125</v>
      </c>
      <c r="C235" t="s">
        <v>3473</v>
      </c>
      <c r="D235" s="1">
        <v>20.0029296875</v>
      </c>
      <c r="E235" s="1">
        <v>60.347736357657396</v>
      </c>
    </row>
    <row r="236" spans="1:9">
      <c r="A236" s="274">
        <v>32070.0107421875</v>
      </c>
      <c r="B236" s="274">
        <v>32170.044921875</v>
      </c>
      <c r="C236" t="s">
        <v>3474</v>
      </c>
      <c r="D236" s="1">
        <v>100.0341796875</v>
      </c>
      <c r="E236" s="1">
        <v>1243.9161867200157</v>
      </c>
    </row>
    <row r="237" spans="1:9">
      <c r="A237" s="274">
        <v>32427</v>
      </c>
      <c r="B237" s="274">
        <v>32443</v>
      </c>
      <c r="C237" t="s">
        <v>3473</v>
      </c>
      <c r="D237" s="1">
        <v>16</v>
      </c>
      <c r="E237" s="1">
        <v>73.108889505563141</v>
      </c>
    </row>
    <row r="238" spans="1:9">
      <c r="A238" s="274">
        <v>32443</v>
      </c>
      <c r="B238" s="274">
        <v>32500</v>
      </c>
      <c r="C238" t="s">
        <v>3474</v>
      </c>
      <c r="D238" s="1">
        <v>57</v>
      </c>
      <c r="E238" s="1">
        <v>725.59761691944789</v>
      </c>
      <c r="F238" s="1">
        <v>38</v>
      </c>
      <c r="G238" s="1">
        <v>51.922797676669887</v>
      </c>
      <c r="H238" s="1">
        <v>38</v>
      </c>
      <c r="I238" s="1">
        <v>177.74108690277916</v>
      </c>
    </row>
    <row r="239" spans="1:9">
      <c r="A239" s="274">
        <v>32500</v>
      </c>
      <c r="B239" s="274">
        <v>32543</v>
      </c>
      <c r="C239" t="s">
        <v>3473</v>
      </c>
      <c r="D239" s="1">
        <v>43</v>
      </c>
      <c r="E239" s="1">
        <v>142.11037446115859</v>
      </c>
      <c r="F239" s="1">
        <v>34.484203338623047</v>
      </c>
      <c r="G239" s="1">
        <v>34.484203338623047</v>
      </c>
    </row>
    <row r="240" spans="1:9">
      <c r="A240" s="274">
        <v>32562</v>
      </c>
      <c r="B240" s="274">
        <v>32579.5</v>
      </c>
      <c r="C240" t="s">
        <v>3473</v>
      </c>
      <c r="D240" s="1">
        <v>17.5</v>
      </c>
      <c r="E240" s="1">
        <v>98.525612781281069</v>
      </c>
    </row>
    <row r="241" spans="1:13">
      <c r="A241" s="274">
        <v>32579.5</v>
      </c>
      <c r="B241" s="274">
        <v>32641</v>
      </c>
      <c r="C241" t="s">
        <v>3474</v>
      </c>
      <c r="D241" s="1">
        <v>61.5</v>
      </c>
      <c r="E241" s="1">
        <v>794.09393989177386</v>
      </c>
      <c r="F241" s="1">
        <v>42</v>
      </c>
      <c r="G241" s="1">
        <v>222.01873828856964</v>
      </c>
      <c r="H241" s="1">
        <v>42</v>
      </c>
      <c r="I241" s="1">
        <v>220.18903487474824</v>
      </c>
    </row>
    <row r="242" spans="1:13">
      <c r="A242" s="274">
        <v>32641</v>
      </c>
      <c r="B242" s="274">
        <v>32661.5</v>
      </c>
      <c r="C242" t="s">
        <v>3472</v>
      </c>
      <c r="D242" s="1">
        <v>20.5</v>
      </c>
      <c r="E242" s="1">
        <v>46.166046163348028</v>
      </c>
      <c r="F242" s="1">
        <v>30.370199203491211</v>
      </c>
      <c r="G242" s="1">
        <v>30.370199203491211</v>
      </c>
    </row>
    <row r="243" spans="1:13">
      <c r="A243" s="274">
        <v>33151</v>
      </c>
      <c r="B243" s="274">
        <v>33195</v>
      </c>
      <c r="C243" t="s">
        <v>3472</v>
      </c>
      <c r="D243" s="1">
        <v>44</v>
      </c>
      <c r="E243" s="1">
        <v>341.97466794829523</v>
      </c>
    </row>
    <row r="244" spans="1:13">
      <c r="A244" s="274">
        <v>33276</v>
      </c>
      <c r="B244" s="274">
        <v>33335.5</v>
      </c>
      <c r="C244" t="s">
        <v>3472</v>
      </c>
      <c r="D244" s="1">
        <v>59.5</v>
      </c>
      <c r="E244" s="1">
        <v>326.10059900324484</v>
      </c>
    </row>
    <row r="245" spans="1:13">
      <c r="A245" s="274">
        <v>33395.5</v>
      </c>
      <c r="B245" s="274">
        <v>33437.5</v>
      </c>
      <c r="C245" t="s">
        <v>3472</v>
      </c>
      <c r="D245" s="1">
        <v>42</v>
      </c>
      <c r="E245" s="1">
        <v>413.44137626161387</v>
      </c>
      <c r="F245" s="1">
        <v>6.25</v>
      </c>
      <c r="G245" s="1">
        <v>9.375</v>
      </c>
      <c r="H245" s="1">
        <v>6.25</v>
      </c>
      <c r="I245" s="1">
        <v>27.805254063137514</v>
      </c>
    </row>
    <row r="246" spans="1:13">
      <c r="A246" s="274">
        <v>33437.5</v>
      </c>
      <c r="B246" s="274">
        <v>33664</v>
      </c>
      <c r="C246" t="s">
        <v>3474</v>
      </c>
      <c r="D246" s="1">
        <v>226.5</v>
      </c>
      <c r="E246" s="1">
        <v>3258.6698421369379</v>
      </c>
      <c r="F246" s="1">
        <v>165.5</v>
      </c>
      <c r="G246" s="1">
        <v>403.43921326526549</v>
      </c>
      <c r="H246" s="1">
        <v>165.5</v>
      </c>
      <c r="I246" s="1">
        <v>1181.8535465161756</v>
      </c>
      <c r="J246" s="1">
        <v>85</v>
      </c>
      <c r="K246" s="1">
        <v>376.13914473321898</v>
      </c>
      <c r="L246">
        <v>85</v>
      </c>
      <c r="M246">
        <v>790.03157886766917</v>
      </c>
    </row>
    <row r="247" spans="1:13">
      <c r="A247" s="274">
        <v>33684</v>
      </c>
      <c r="B247" s="274">
        <v>33705</v>
      </c>
      <c r="C247" t="s">
        <v>3473</v>
      </c>
      <c r="D247" s="1">
        <v>21</v>
      </c>
      <c r="E247" s="1">
        <v>64.279615966614088</v>
      </c>
    </row>
    <row r="248" spans="1:13">
      <c r="A248" s="274">
        <v>33705</v>
      </c>
      <c r="B248" s="274">
        <v>33823</v>
      </c>
      <c r="C248" t="s">
        <v>3474</v>
      </c>
      <c r="D248" s="1">
        <v>118</v>
      </c>
      <c r="E248" s="1">
        <v>1429.912363903147</v>
      </c>
    </row>
    <row r="249" spans="1:13">
      <c r="A249" s="274">
        <v>33823</v>
      </c>
      <c r="B249" s="274">
        <v>33880</v>
      </c>
      <c r="C249" t="s">
        <v>3473</v>
      </c>
      <c r="D249" s="1">
        <v>57</v>
      </c>
      <c r="E249" s="1">
        <v>193.98628954100701</v>
      </c>
    </row>
    <row r="250" spans="1:13">
      <c r="A250" s="274">
        <v>35290</v>
      </c>
      <c r="B250" s="274">
        <v>35303</v>
      </c>
      <c r="C250" t="s">
        <v>3472</v>
      </c>
      <c r="D250" s="1">
        <v>13</v>
      </c>
      <c r="E250" s="1">
        <v>33.535594251948211</v>
      </c>
    </row>
    <row r="251" spans="1:13">
      <c r="A251" s="274">
        <v>35736.5</v>
      </c>
      <c r="B251" s="274">
        <v>35809.5</v>
      </c>
      <c r="C251" t="s">
        <v>3472</v>
      </c>
      <c r="D251" s="1">
        <v>73</v>
      </c>
      <c r="E251" s="1">
        <v>839.37286593357396</v>
      </c>
      <c r="F251" s="1">
        <v>33</v>
      </c>
      <c r="G251" s="1">
        <v>67.04825675753537</v>
      </c>
      <c r="H251" s="1">
        <v>33</v>
      </c>
      <c r="I251" s="1">
        <v>563.02337719915499</v>
      </c>
    </row>
    <row r="252" spans="1:13">
      <c r="A252" s="274">
        <v>35829.5</v>
      </c>
      <c r="B252" s="274">
        <v>35868</v>
      </c>
      <c r="C252" t="s">
        <v>3472</v>
      </c>
      <c r="D252" s="1">
        <v>38.5</v>
      </c>
      <c r="E252" s="1">
        <v>431.50759447491902</v>
      </c>
      <c r="F252" s="1">
        <v>28</v>
      </c>
      <c r="G252" s="1">
        <v>78.235928066503149</v>
      </c>
      <c r="H252" s="1">
        <v>28</v>
      </c>
      <c r="I252" s="1">
        <v>78.311975125860997</v>
      </c>
    </row>
    <row r="253" spans="1:13">
      <c r="A253" s="274">
        <v>35925.5</v>
      </c>
      <c r="B253" s="274">
        <v>36345</v>
      </c>
      <c r="C253" t="s">
        <v>3472</v>
      </c>
      <c r="D253" s="1">
        <v>419.5</v>
      </c>
      <c r="E253" s="1">
        <v>5863.1114558821009</v>
      </c>
      <c r="F253" s="1">
        <v>390.5</v>
      </c>
      <c r="G253" s="1">
        <v>655.0154865427279</v>
      </c>
      <c r="H253" s="1">
        <v>390.5</v>
      </c>
      <c r="I253" s="1">
        <v>4663.0324281539097</v>
      </c>
      <c r="J253" s="1">
        <v>357</v>
      </c>
      <c r="K253" s="1">
        <v>3186.8859971610837</v>
      </c>
      <c r="L253">
        <v>357</v>
      </c>
      <c r="M253">
        <v>9568.9186014528623</v>
      </c>
    </row>
    <row r="254" spans="1:13">
      <c r="A254" s="274">
        <v>36830.5</v>
      </c>
      <c r="B254" s="274">
        <v>37050</v>
      </c>
      <c r="C254" t="s">
        <v>3472</v>
      </c>
      <c r="D254" s="1">
        <v>219.5</v>
      </c>
      <c r="E254" s="1">
        <v>2352.9883293562079</v>
      </c>
      <c r="F254" s="1">
        <v>73</v>
      </c>
      <c r="G254" s="1">
        <v>194.9366352546148</v>
      </c>
      <c r="H254" s="1">
        <v>73</v>
      </c>
      <c r="I254" s="1">
        <v>862.62557009174532</v>
      </c>
    </row>
    <row r="255" spans="1:13">
      <c r="A255" s="274">
        <v>37050</v>
      </c>
      <c r="B255" s="274">
        <v>37121.5</v>
      </c>
      <c r="C255" t="s">
        <v>3474</v>
      </c>
      <c r="D255" s="1">
        <v>71.5</v>
      </c>
      <c r="E255" s="1">
        <v>981.37732531482538</v>
      </c>
      <c r="F255" s="1">
        <v>51.69921875</v>
      </c>
      <c r="G255" s="1">
        <v>179.36894564674844</v>
      </c>
      <c r="H255" s="1">
        <v>51.69921875</v>
      </c>
      <c r="I255" s="1">
        <v>583.06092738799271</v>
      </c>
    </row>
    <row r="256" spans="1:13">
      <c r="A256" s="274">
        <v>37121.5</v>
      </c>
      <c r="B256" s="274">
        <v>37148</v>
      </c>
      <c r="C256" t="s">
        <v>3473</v>
      </c>
      <c r="D256" s="1">
        <v>26.5</v>
      </c>
      <c r="E256" s="1">
        <v>68.677255341464758</v>
      </c>
    </row>
    <row r="257" spans="1:9">
      <c r="A257" s="274">
        <v>37187</v>
      </c>
      <c r="B257" s="274">
        <v>37209</v>
      </c>
      <c r="C257" t="s">
        <v>3473</v>
      </c>
      <c r="D257" s="1">
        <v>22</v>
      </c>
      <c r="E257" s="1">
        <v>138.54601097687893</v>
      </c>
    </row>
    <row r="258" spans="1:9">
      <c r="A258" s="274">
        <v>37209</v>
      </c>
      <c r="B258" s="274">
        <v>37331</v>
      </c>
      <c r="C258" t="s">
        <v>3474</v>
      </c>
      <c r="D258" s="1">
        <v>122</v>
      </c>
      <c r="E258" s="1">
        <v>1698.0913656486114</v>
      </c>
      <c r="F258" s="1">
        <v>39</v>
      </c>
      <c r="G258" s="1">
        <v>77.109711640897444</v>
      </c>
      <c r="H258" s="1">
        <v>39</v>
      </c>
      <c r="I258" s="1">
        <v>128.66613178336362</v>
      </c>
    </row>
    <row r="259" spans="1:9">
      <c r="A259" s="274">
        <v>37331</v>
      </c>
      <c r="B259" s="274">
        <v>37370</v>
      </c>
      <c r="C259" t="s">
        <v>3473</v>
      </c>
      <c r="D259" s="1">
        <v>39</v>
      </c>
      <c r="E259" s="1">
        <v>257.60468332531275</v>
      </c>
    </row>
    <row r="260" spans="1:9">
      <c r="A260" s="274">
        <v>37370</v>
      </c>
      <c r="B260" s="274">
        <v>37470.5</v>
      </c>
      <c r="C260" t="s">
        <v>3474</v>
      </c>
      <c r="D260" s="1">
        <v>100.5</v>
      </c>
      <c r="E260" s="1">
        <v>1204.2384812060916</v>
      </c>
    </row>
    <row r="261" spans="1:9">
      <c r="A261" s="274">
        <v>37470.5</v>
      </c>
      <c r="B261" s="274">
        <v>37490.5</v>
      </c>
      <c r="C261" t="s">
        <v>3473</v>
      </c>
      <c r="D261" s="1">
        <v>20</v>
      </c>
      <c r="E261" s="1">
        <v>12.714569035822018</v>
      </c>
    </row>
    <row r="262" spans="1:9">
      <c r="A262" s="274">
        <v>37586.5</v>
      </c>
      <c r="B262" s="274">
        <v>37608.5</v>
      </c>
      <c r="C262" t="s">
        <v>3473</v>
      </c>
      <c r="D262" s="1">
        <v>22</v>
      </c>
      <c r="E262" s="1">
        <v>108.44182786948372</v>
      </c>
    </row>
    <row r="263" spans="1:9">
      <c r="A263" s="274">
        <v>37608.5</v>
      </c>
      <c r="B263" s="274">
        <v>37630</v>
      </c>
      <c r="C263" t="s">
        <v>3474</v>
      </c>
      <c r="D263" s="1">
        <v>21.5</v>
      </c>
      <c r="E263" s="1">
        <v>224.41104936276511</v>
      </c>
    </row>
    <row r="264" spans="1:9">
      <c r="A264" s="274">
        <v>37630</v>
      </c>
      <c r="B264" s="274">
        <v>37678.5</v>
      </c>
      <c r="C264" t="s">
        <v>3472</v>
      </c>
      <c r="D264" s="1">
        <v>48.5</v>
      </c>
      <c r="E264" s="1">
        <v>409.44980454939429</v>
      </c>
    </row>
    <row r="265" spans="1:9">
      <c r="A265" s="274">
        <v>38639.5</v>
      </c>
      <c r="B265" s="274">
        <v>38644.5</v>
      </c>
      <c r="C265" t="s">
        <v>3472</v>
      </c>
      <c r="D265" s="1">
        <v>5</v>
      </c>
      <c r="E265" s="1">
        <v>10.243370602798542</v>
      </c>
    </row>
    <row r="266" spans="1:9">
      <c r="A266" s="274">
        <v>38748.5</v>
      </c>
      <c r="B266" s="274">
        <v>38832.5</v>
      </c>
      <c r="C266" t="s">
        <v>3472</v>
      </c>
      <c r="D266" s="1">
        <v>84</v>
      </c>
      <c r="E266" s="1">
        <v>195.08634921373277</v>
      </c>
    </row>
    <row r="267" spans="1:9">
      <c r="A267" s="274">
        <v>38994.5</v>
      </c>
      <c r="B267" s="274">
        <v>39112.5</v>
      </c>
      <c r="C267" t="s">
        <v>3472</v>
      </c>
      <c r="D267" s="1">
        <v>118</v>
      </c>
      <c r="E267" s="1">
        <v>1071.4324808221522</v>
      </c>
    </row>
    <row r="268" spans="1:9">
      <c r="A268" s="274">
        <v>39201</v>
      </c>
      <c r="B268" s="274">
        <v>39417</v>
      </c>
      <c r="C268" t="s">
        <v>3472</v>
      </c>
      <c r="D268" s="1">
        <v>216</v>
      </c>
      <c r="E268" s="1">
        <v>2826.2952478543693</v>
      </c>
      <c r="F268" s="1">
        <v>20</v>
      </c>
      <c r="G268" s="1">
        <v>47.288409487101106</v>
      </c>
      <c r="H268" s="1">
        <v>20</v>
      </c>
      <c r="I268" s="1">
        <v>55.010355396459516</v>
      </c>
    </row>
    <row r="269" spans="1:9">
      <c r="A269" s="274">
        <v>39417</v>
      </c>
      <c r="B269" s="274">
        <v>39499.5</v>
      </c>
      <c r="C269" t="s">
        <v>3474</v>
      </c>
      <c r="D269" s="1">
        <v>82.5</v>
      </c>
      <c r="E269" s="1">
        <v>1020.1122495815544</v>
      </c>
    </row>
    <row r="270" spans="1:9">
      <c r="A270" s="274">
        <v>39499.5</v>
      </c>
      <c r="B270" s="274">
        <v>39518</v>
      </c>
      <c r="C270" t="s">
        <v>3473</v>
      </c>
      <c r="D270" s="1">
        <v>18.5</v>
      </c>
      <c r="E270" s="1">
        <v>90.960846449570681</v>
      </c>
    </row>
    <row r="271" spans="1:9">
      <c r="A271" s="274">
        <v>39565.25</v>
      </c>
      <c r="B271" s="274">
        <v>39777</v>
      </c>
      <c r="C271" t="s">
        <v>3474</v>
      </c>
      <c r="D271" s="1">
        <v>211.75</v>
      </c>
      <c r="E271" s="1">
        <v>2781.3441451561876</v>
      </c>
    </row>
    <row r="272" spans="1:9">
      <c r="A272" s="274">
        <v>39777</v>
      </c>
      <c r="B272" s="274">
        <v>39797</v>
      </c>
      <c r="C272" t="s">
        <v>3473</v>
      </c>
      <c r="D272" s="1">
        <v>20</v>
      </c>
      <c r="E272" s="1">
        <v>92.309328045703495</v>
      </c>
    </row>
    <row r="273" spans="1:9">
      <c r="A273" s="274">
        <v>39975.25</v>
      </c>
      <c r="B273" s="274">
        <v>39991.5</v>
      </c>
      <c r="C273" t="s">
        <v>3473</v>
      </c>
      <c r="D273" s="1">
        <v>16.25</v>
      </c>
      <c r="E273" s="1">
        <v>100.81995036378891</v>
      </c>
    </row>
    <row r="274" spans="1:9">
      <c r="A274" s="274">
        <v>39991.5</v>
      </c>
      <c r="B274" s="274">
        <v>40487.5</v>
      </c>
      <c r="C274" t="s">
        <v>3474</v>
      </c>
      <c r="D274" s="1">
        <v>496</v>
      </c>
      <c r="E274" s="1">
        <v>7018.1175135576223</v>
      </c>
      <c r="F274" s="1">
        <v>309</v>
      </c>
      <c r="G274" s="1">
        <v>495.65728476353206</v>
      </c>
      <c r="H274" s="1">
        <v>309</v>
      </c>
      <c r="I274" s="1">
        <v>3257.9808000671487</v>
      </c>
    </row>
    <row r="275" spans="1:9">
      <c r="A275" s="274">
        <v>40544</v>
      </c>
      <c r="B275" s="274">
        <v>40562</v>
      </c>
      <c r="C275" t="s">
        <v>3473</v>
      </c>
      <c r="D275" s="1">
        <v>18</v>
      </c>
      <c r="E275" s="1">
        <v>103.99563704439686</v>
      </c>
    </row>
    <row r="276" spans="1:9">
      <c r="A276" s="274">
        <v>40562</v>
      </c>
      <c r="B276" s="274">
        <v>40621</v>
      </c>
      <c r="C276" t="s">
        <v>3474</v>
      </c>
      <c r="D276" s="1">
        <v>59</v>
      </c>
      <c r="E276" s="1">
        <v>681.33695221055041</v>
      </c>
    </row>
    <row r="277" spans="1:9">
      <c r="A277" s="274">
        <v>40931</v>
      </c>
      <c r="B277" s="274">
        <v>40970</v>
      </c>
      <c r="C277" t="s">
        <v>3472</v>
      </c>
      <c r="D277" s="1">
        <v>39</v>
      </c>
      <c r="E277" s="1">
        <v>46.3552782710183</v>
      </c>
    </row>
    <row r="278" spans="1:9">
      <c r="A278" s="274">
        <v>41070</v>
      </c>
      <c r="B278" s="274">
        <v>41109</v>
      </c>
      <c r="C278" t="s">
        <v>3472</v>
      </c>
      <c r="D278" s="1">
        <v>39</v>
      </c>
      <c r="E278" s="1">
        <v>105.6871067426024</v>
      </c>
    </row>
    <row r="279" spans="1:9">
      <c r="A279" s="274">
        <v>41137.5</v>
      </c>
      <c r="B279" s="274">
        <v>41205.5</v>
      </c>
      <c r="C279" t="s">
        <v>3472</v>
      </c>
      <c r="D279" s="1">
        <v>68</v>
      </c>
      <c r="E279" s="1">
        <v>603.53399253850989</v>
      </c>
      <c r="F279" s="1">
        <v>13</v>
      </c>
      <c r="G279" s="1">
        <v>14.295373665480424</v>
      </c>
      <c r="H279" s="1">
        <v>13</v>
      </c>
      <c r="I279" s="1">
        <v>11.811188033784921</v>
      </c>
    </row>
    <row r="280" spans="1:9">
      <c r="A280" s="274">
        <v>41205.5</v>
      </c>
      <c r="B280" s="274">
        <v>41255.5</v>
      </c>
      <c r="C280" t="s">
        <v>3474</v>
      </c>
      <c r="D280" s="1">
        <v>50</v>
      </c>
      <c r="E280" s="1">
        <v>606.95217205003621</v>
      </c>
      <c r="F280" s="1">
        <v>99.695396423339844</v>
      </c>
      <c r="G280" s="1">
        <v>99.695396423339844</v>
      </c>
    </row>
    <row r="281" spans="1:9">
      <c r="A281" s="274">
        <v>41255.5</v>
      </c>
      <c r="B281" s="274">
        <v>41276.5</v>
      </c>
      <c r="C281" t="s">
        <v>3473</v>
      </c>
      <c r="D281" s="1">
        <v>21</v>
      </c>
      <c r="E281" s="1">
        <v>37.845325826736577</v>
      </c>
    </row>
    <row r="282" spans="1:9">
      <c r="A282" s="274">
        <v>41297</v>
      </c>
      <c r="B282" s="274">
        <v>41435.30078125</v>
      </c>
      <c r="C282" t="s">
        <v>3473</v>
      </c>
      <c r="D282" s="1">
        <v>138.30078125</v>
      </c>
      <c r="E282" s="1">
        <v>543.53229022835035</v>
      </c>
    </row>
    <row r="283" spans="1:9">
      <c r="A283" s="274">
        <v>41435.30078125</v>
      </c>
      <c r="B283" s="274">
        <v>41555</v>
      </c>
      <c r="C283" t="s">
        <v>3474</v>
      </c>
      <c r="D283" s="1">
        <v>119.69921875</v>
      </c>
      <c r="E283" s="1">
        <v>1649.8123959101983</v>
      </c>
      <c r="F283" s="1">
        <v>79</v>
      </c>
      <c r="G283" s="1">
        <v>462.24978879882565</v>
      </c>
      <c r="H283" s="1">
        <v>79</v>
      </c>
      <c r="I283" s="1">
        <v>1591.7824327124852</v>
      </c>
    </row>
    <row r="284" spans="1:9">
      <c r="A284" s="274">
        <v>41676.5</v>
      </c>
      <c r="B284" s="274">
        <v>41712</v>
      </c>
      <c r="C284" t="s">
        <v>3472</v>
      </c>
      <c r="D284" s="1">
        <v>35.5</v>
      </c>
      <c r="E284" s="1">
        <v>259.6754490439003</v>
      </c>
    </row>
    <row r="285" spans="1:9">
      <c r="A285" s="274">
        <v>41840.5</v>
      </c>
      <c r="B285" s="274">
        <v>41858</v>
      </c>
      <c r="C285" t="s">
        <v>3472</v>
      </c>
      <c r="D285" s="1">
        <v>17.5</v>
      </c>
      <c r="E285" s="1">
        <v>127.26743555919076</v>
      </c>
    </row>
    <row r="286" spans="1:9">
      <c r="A286" s="274">
        <v>42151.5</v>
      </c>
      <c r="B286" s="274">
        <v>42164.5</v>
      </c>
      <c r="C286" t="s">
        <v>3473</v>
      </c>
      <c r="D286" s="1">
        <v>13</v>
      </c>
      <c r="E286" s="1">
        <v>104.05901103499295</v>
      </c>
    </row>
    <row r="287" spans="1:9">
      <c r="A287" s="274">
        <v>42164.5</v>
      </c>
      <c r="B287" s="274">
        <v>42290</v>
      </c>
      <c r="C287" t="s">
        <v>3474</v>
      </c>
      <c r="D287" s="1">
        <v>125.5</v>
      </c>
      <c r="E287" s="1">
        <v>1505.7451517312236</v>
      </c>
      <c r="F287" s="1">
        <v>45</v>
      </c>
      <c r="G287" s="1">
        <v>84.308015188262345</v>
      </c>
      <c r="H287" s="1">
        <v>45</v>
      </c>
      <c r="I287" s="1">
        <v>243.17677634952577</v>
      </c>
    </row>
    <row r="288" spans="1:9">
      <c r="A288" s="274">
        <v>42310</v>
      </c>
      <c r="B288" s="274">
        <v>42350</v>
      </c>
      <c r="C288" t="s">
        <v>3473</v>
      </c>
      <c r="D288" s="1">
        <v>40</v>
      </c>
      <c r="E288" s="1">
        <v>170.05548879933522</v>
      </c>
    </row>
    <row r="289" spans="1:13">
      <c r="A289" s="274">
        <v>42350</v>
      </c>
      <c r="B289" s="274">
        <v>42670</v>
      </c>
      <c r="C289" t="s">
        <v>3474</v>
      </c>
      <c r="D289" s="1">
        <v>320</v>
      </c>
      <c r="E289" s="1">
        <v>4553.907652297964</v>
      </c>
      <c r="F289" s="1">
        <v>95</v>
      </c>
      <c r="G289" s="1">
        <v>203.78883842075044</v>
      </c>
      <c r="H289" s="1">
        <v>95</v>
      </c>
      <c r="I289" s="1">
        <v>355.76977493443042</v>
      </c>
    </row>
    <row r="290" spans="1:13">
      <c r="A290" s="274">
        <v>42670</v>
      </c>
      <c r="B290" s="274">
        <v>42690</v>
      </c>
      <c r="C290" t="s">
        <v>3473</v>
      </c>
      <c r="D290" s="1">
        <v>20</v>
      </c>
      <c r="E290" s="1">
        <v>28.842602400954576</v>
      </c>
    </row>
    <row r="291" spans="1:13">
      <c r="A291" s="274">
        <v>42840</v>
      </c>
      <c r="B291" s="274">
        <v>42860</v>
      </c>
      <c r="C291" t="s">
        <v>3473</v>
      </c>
      <c r="D291" s="1">
        <v>20</v>
      </c>
      <c r="E291" s="1">
        <v>20.149207362214828</v>
      </c>
    </row>
    <row r="292" spans="1:13">
      <c r="A292" s="274">
        <v>42880</v>
      </c>
      <c r="B292" s="274">
        <v>42955</v>
      </c>
      <c r="C292" t="s">
        <v>3473</v>
      </c>
      <c r="D292" s="1">
        <v>75</v>
      </c>
      <c r="E292" s="1">
        <v>330.19839654597331</v>
      </c>
    </row>
    <row r="293" spans="1:13">
      <c r="A293" s="274">
        <v>44135</v>
      </c>
      <c r="B293" s="274">
        <v>44226</v>
      </c>
      <c r="C293" t="s">
        <v>3473</v>
      </c>
      <c r="D293" s="1">
        <v>91</v>
      </c>
      <c r="E293" s="1">
        <v>332.37774347173945</v>
      </c>
    </row>
    <row r="294" spans="1:13">
      <c r="A294" s="274">
        <v>44354.5</v>
      </c>
      <c r="B294" s="274">
        <v>44397</v>
      </c>
      <c r="C294" t="s">
        <v>3473</v>
      </c>
      <c r="D294" s="1">
        <v>42.5</v>
      </c>
      <c r="E294" s="1">
        <v>144.40550648253168</v>
      </c>
    </row>
    <row r="295" spans="1:13">
      <c r="A295" s="274">
        <v>44397</v>
      </c>
      <c r="B295" s="274">
        <v>44527</v>
      </c>
      <c r="C295" t="s">
        <v>3474</v>
      </c>
      <c r="D295" s="1">
        <v>130</v>
      </c>
      <c r="E295" s="1">
        <v>1483.7730442483905</v>
      </c>
    </row>
    <row r="296" spans="1:13">
      <c r="A296" s="274">
        <v>44786.5</v>
      </c>
      <c r="B296" s="274">
        <v>44953.5</v>
      </c>
      <c r="C296" t="s">
        <v>3472</v>
      </c>
      <c r="D296" s="1">
        <v>167</v>
      </c>
      <c r="E296" s="1">
        <v>1899.5790010803992</v>
      </c>
      <c r="F296" s="1">
        <v>105</v>
      </c>
      <c r="G296" s="1">
        <v>170.56922766463552</v>
      </c>
      <c r="H296" s="1">
        <v>105</v>
      </c>
      <c r="I296" s="1">
        <v>831.40553390782202</v>
      </c>
      <c r="J296" s="1">
        <v>85</v>
      </c>
      <c r="K296" s="1">
        <v>553.81829260932886</v>
      </c>
      <c r="L296">
        <v>85</v>
      </c>
      <c r="M296">
        <v>1064.5449925731873</v>
      </c>
    </row>
    <row r="297" spans="1:13">
      <c r="A297" s="274">
        <v>45030.5</v>
      </c>
      <c r="B297" s="274">
        <v>45050</v>
      </c>
      <c r="C297" t="s">
        <v>3473</v>
      </c>
      <c r="D297" s="1">
        <v>19.5</v>
      </c>
      <c r="E297" s="1">
        <v>72.441141131659506</v>
      </c>
    </row>
    <row r="298" spans="1:13">
      <c r="A298" s="274">
        <v>45050</v>
      </c>
      <c r="B298" s="274">
        <v>45223</v>
      </c>
      <c r="C298" t="s">
        <v>3474</v>
      </c>
      <c r="D298" s="1">
        <v>173</v>
      </c>
      <c r="E298" s="1">
        <v>2342.5893824309796</v>
      </c>
      <c r="F298" s="1">
        <v>130</v>
      </c>
      <c r="G298" s="1">
        <v>207.13344914658921</v>
      </c>
      <c r="H298" s="1">
        <v>130</v>
      </c>
      <c r="I298" s="1">
        <v>516.72906286859552</v>
      </c>
      <c r="J298" s="1">
        <v>109</v>
      </c>
      <c r="K298" s="1">
        <v>709.20807875885203</v>
      </c>
      <c r="L298">
        <v>109</v>
      </c>
      <c r="M298">
        <v>2117.4378482662414</v>
      </c>
    </row>
    <row r="299" spans="1:13">
      <c r="A299" s="274">
        <v>45223</v>
      </c>
      <c r="B299" s="274">
        <v>45245</v>
      </c>
      <c r="C299" t="s">
        <v>3473</v>
      </c>
      <c r="D299" s="1">
        <v>22</v>
      </c>
      <c r="E299" s="1">
        <v>69.182954119275749</v>
      </c>
    </row>
    <row r="300" spans="1:13">
      <c r="A300" s="274">
        <v>45306.5</v>
      </c>
      <c r="B300" s="274">
        <v>45424</v>
      </c>
      <c r="C300" t="s">
        <v>3473</v>
      </c>
      <c r="D300" s="1">
        <v>117.5</v>
      </c>
      <c r="E300" s="1">
        <v>361.6641481046492</v>
      </c>
    </row>
    <row r="301" spans="1:13">
      <c r="A301" s="274">
        <v>45484</v>
      </c>
      <c r="B301" s="274">
        <v>45504.5</v>
      </c>
      <c r="C301" t="s">
        <v>3473</v>
      </c>
      <c r="D301" s="1">
        <v>20.5</v>
      </c>
      <c r="E301" s="1">
        <v>13.511442583532162</v>
      </c>
    </row>
    <row r="302" spans="1:13">
      <c r="A302" s="274">
        <v>45526</v>
      </c>
      <c r="B302" s="274">
        <v>45570</v>
      </c>
      <c r="C302" t="s">
        <v>3473</v>
      </c>
      <c r="D302" s="1">
        <v>44</v>
      </c>
      <c r="E302" s="1">
        <v>129.06431159358999</v>
      </c>
      <c r="F302" s="1">
        <v>16</v>
      </c>
      <c r="G302" s="1">
        <v>54.938446048530054</v>
      </c>
      <c r="H302" s="1">
        <v>5</v>
      </c>
      <c r="I302" s="1">
        <v>113.51075946358564</v>
      </c>
    </row>
    <row r="303" spans="1:13">
      <c r="A303" s="274">
        <v>45570</v>
      </c>
      <c r="B303" s="274">
        <v>45711.5</v>
      </c>
      <c r="C303" t="s">
        <v>3474</v>
      </c>
      <c r="D303" s="1">
        <v>141.5</v>
      </c>
      <c r="E303" s="1">
        <v>1876.4860191875794</v>
      </c>
      <c r="F303" s="1">
        <v>91</v>
      </c>
      <c r="G303" s="1">
        <v>548.89952857984679</v>
      </c>
      <c r="H303" s="1">
        <v>91</v>
      </c>
      <c r="I303" s="1">
        <v>1823.1367060067057</v>
      </c>
    </row>
    <row r="304" spans="1:13">
      <c r="A304" s="274">
        <v>45952</v>
      </c>
      <c r="B304" s="274">
        <v>46112.5</v>
      </c>
      <c r="C304" t="s">
        <v>3474</v>
      </c>
      <c r="D304" s="1">
        <v>160.5</v>
      </c>
      <c r="E304" s="1">
        <v>2085.4636593380437</v>
      </c>
      <c r="F304" s="1">
        <v>115</v>
      </c>
      <c r="G304" s="1">
        <v>478.76922162473943</v>
      </c>
      <c r="H304" s="1">
        <v>115</v>
      </c>
      <c r="I304" s="1">
        <v>1381.1595049005293</v>
      </c>
    </row>
    <row r="305" spans="1:13">
      <c r="A305" s="274">
        <v>46112.5</v>
      </c>
      <c r="B305" s="274">
        <v>46137.5</v>
      </c>
      <c r="C305" t="s">
        <v>3473</v>
      </c>
      <c r="D305" s="1">
        <v>25</v>
      </c>
      <c r="E305" s="1">
        <v>6.2446348731748618</v>
      </c>
    </row>
    <row r="306" spans="1:13">
      <c r="A306" s="274">
        <v>46162.5</v>
      </c>
      <c r="B306" s="274">
        <v>46259.5</v>
      </c>
      <c r="C306" t="s">
        <v>3472</v>
      </c>
      <c r="D306" s="1">
        <v>97</v>
      </c>
      <c r="E306" s="1">
        <v>1278.9804360632952</v>
      </c>
      <c r="F306" s="1">
        <v>97</v>
      </c>
      <c r="G306" s="1">
        <v>228.45069885253906</v>
      </c>
      <c r="H306" s="1">
        <v>97</v>
      </c>
      <c r="I306" s="1">
        <v>703.66310646308989</v>
      </c>
    </row>
    <row r="307" spans="1:13">
      <c r="A307" s="274">
        <v>46322</v>
      </c>
      <c r="B307" s="274">
        <v>46367.19921875</v>
      </c>
      <c r="C307" t="s">
        <v>3472</v>
      </c>
      <c r="D307" s="1">
        <v>45.19921875</v>
      </c>
      <c r="E307" s="1">
        <v>398.8878952450001</v>
      </c>
    </row>
    <row r="308" spans="1:13">
      <c r="A308" s="274">
        <v>46452.5</v>
      </c>
      <c r="B308" s="274">
        <v>46581</v>
      </c>
      <c r="C308" t="s">
        <v>3472</v>
      </c>
      <c r="D308" s="1">
        <v>128.5</v>
      </c>
      <c r="E308" s="1">
        <v>1400.5868309864402</v>
      </c>
      <c r="F308" s="1">
        <v>66</v>
      </c>
      <c r="G308" s="1">
        <v>309.02089387434194</v>
      </c>
      <c r="H308" s="1">
        <v>66</v>
      </c>
      <c r="I308" s="1">
        <v>399.38672080369304</v>
      </c>
    </row>
    <row r="309" spans="1:13">
      <c r="A309" s="274">
        <v>46774.5</v>
      </c>
      <c r="B309" s="274">
        <v>46796</v>
      </c>
      <c r="C309" t="s">
        <v>3473</v>
      </c>
      <c r="D309" s="1">
        <v>21.5</v>
      </c>
      <c r="E309" s="1">
        <v>101.74230604588253</v>
      </c>
    </row>
    <row r="310" spans="1:13">
      <c r="A310" s="274">
        <v>46796</v>
      </c>
      <c r="B310" s="274">
        <v>47048</v>
      </c>
      <c r="C310" t="s">
        <v>3474</v>
      </c>
      <c r="D310" s="1">
        <v>252</v>
      </c>
      <c r="E310" s="1">
        <v>3415.3807053833648</v>
      </c>
      <c r="F310" s="1">
        <v>190</v>
      </c>
      <c r="G310" s="1">
        <v>300.8909121323108</v>
      </c>
      <c r="H310" s="1">
        <v>190</v>
      </c>
      <c r="I310" s="1">
        <v>1768.2126554503104</v>
      </c>
    </row>
    <row r="311" spans="1:13">
      <c r="A311" s="274">
        <v>47070</v>
      </c>
      <c r="B311" s="274">
        <v>47184</v>
      </c>
      <c r="C311" t="s">
        <v>3472</v>
      </c>
      <c r="D311" s="1">
        <v>114</v>
      </c>
      <c r="E311" s="1">
        <v>1282.5409312872971</v>
      </c>
      <c r="F311" s="1">
        <v>37</v>
      </c>
      <c r="G311" s="1">
        <v>75.806037213939319</v>
      </c>
      <c r="H311" s="1">
        <v>37</v>
      </c>
      <c r="I311" s="1">
        <v>209.12904025749009</v>
      </c>
    </row>
    <row r="312" spans="1:13">
      <c r="A312" s="274">
        <v>47248</v>
      </c>
      <c r="B312" s="274">
        <v>47385</v>
      </c>
      <c r="C312" t="s">
        <v>3472</v>
      </c>
      <c r="D312" s="1">
        <v>137</v>
      </c>
      <c r="E312" s="1">
        <v>1443.1819944654574</v>
      </c>
    </row>
    <row r="313" spans="1:13">
      <c r="A313" s="274">
        <v>47451</v>
      </c>
      <c r="B313" s="274">
        <v>47465</v>
      </c>
      <c r="C313" t="s">
        <v>3472</v>
      </c>
      <c r="D313" s="1">
        <v>14</v>
      </c>
      <c r="E313" s="1">
        <v>17.986181410232803</v>
      </c>
    </row>
    <row r="314" spans="1:13">
      <c r="A314" s="274">
        <v>47888.5</v>
      </c>
      <c r="B314" s="274">
        <v>47910</v>
      </c>
      <c r="C314" t="s">
        <v>3472</v>
      </c>
      <c r="D314" s="1">
        <v>21.5</v>
      </c>
      <c r="E314" s="1">
        <v>62.73324929514915</v>
      </c>
    </row>
    <row r="315" spans="1:13">
      <c r="A315" s="274">
        <v>47910</v>
      </c>
      <c r="B315" s="274">
        <v>48030</v>
      </c>
      <c r="C315" t="s">
        <v>3474</v>
      </c>
      <c r="D315" s="1">
        <v>120</v>
      </c>
      <c r="E315" s="1">
        <v>1288.6690459559195</v>
      </c>
    </row>
    <row r="316" spans="1:13">
      <c r="A316" s="274">
        <v>48030</v>
      </c>
      <c r="B316" s="274">
        <v>48075</v>
      </c>
      <c r="C316" t="s">
        <v>3473</v>
      </c>
      <c r="D316" s="1">
        <v>45</v>
      </c>
      <c r="E316" s="1">
        <v>215.63562742010208</v>
      </c>
    </row>
    <row r="317" spans="1:13">
      <c r="A317" s="274">
        <v>48261</v>
      </c>
      <c r="B317" s="274">
        <v>48307</v>
      </c>
      <c r="C317" t="s">
        <v>3473</v>
      </c>
      <c r="D317" s="1">
        <v>46</v>
      </c>
      <c r="E317" s="1">
        <v>25.579569190857612</v>
      </c>
    </row>
    <row r="318" spans="1:13">
      <c r="A318" s="274">
        <v>48637</v>
      </c>
      <c r="B318" s="274">
        <v>48736.25</v>
      </c>
      <c r="C318" t="s">
        <v>3474</v>
      </c>
      <c r="D318" s="1">
        <v>99.25</v>
      </c>
      <c r="E318" s="1">
        <v>1148.9791361786549</v>
      </c>
    </row>
    <row r="319" spans="1:13">
      <c r="A319" s="274">
        <v>48736.25</v>
      </c>
      <c r="B319" s="274">
        <v>48964.5</v>
      </c>
      <c r="C319" t="s">
        <v>3472</v>
      </c>
      <c r="D319" s="1">
        <v>228.25</v>
      </c>
      <c r="E319" s="1">
        <v>2496.0738657651714</v>
      </c>
      <c r="F319" s="1">
        <v>63.5</v>
      </c>
      <c r="G319" s="1">
        <v>112.85462079790162</v>
      </c>
      <c r="H319" s="1">
        <v>63.5</v>
      </c>
      <c r="I319" s="1">
        <v>426.45845358996451</v>
      </c>
    </row>
    <row r="320" spans="1:13">
      <c r="A320" s="274">
        <v>49025</v>
      </c>
      <c r="B320" s="274">
        <v>49375.5</v>
      </c>
      <c r="C320" t="s">
        <v>3472</v>
      </c>
      <c r="D320" s="1">
        <v>350.5</v>
      </c>
      <c r="E320" s="1">
        <v>4046.0159973556392</v>
      </c>
      <c r="F320" s="1">
        <v>243.5</v>
      </c>
      <c r="G320" s="1">
        <v>360.62170161399183</v>
      </c>
      <c r="H320" s="1">
        <v>243.5</v>
      </c>
      <c r="I320" s="1">
        <v>1913.0529005385217</v>
      </c>
      <c r="J320" s="1">
        <v>156.5</v>
      </c>
      <c r="K320" s="1">
        <v>974.17200163653774</v>
      </c>
      <c r="L320">
        <v>156.5</v>
      </c>
      <c r="M320">
        <v>1897.437873794807</v>
      </c>
    </row>
    <row r="321" spans="1:13">
      <c r="A321" s="274">
        <v>49375.5</v>
      </c>
      <c r="B321" s="274">
        <v>49472.75</v>
      </c>
      <c r="C321" t="s">
        <v>3474</v>
      </c>
      <c r="D321" s="1">
        <v>97.25</v>
      </c>
      <c r="E321" s="1">
        <v>1283.4743384237061</v>
      </c>
      <c r="F321" s="1">
        <v>54.5</v>
      </c>
      <c r="G321" s="1">
        <v>186.4939408916421</v>
      </c>
      <c r="H321" s="1">
        <v>54.5</v>
      </c>
      <c r="I321" s="1">
        <v>282.85404373597044</v>
      </c>
      <c r="J321" s="1">
        <v>54.5</v>
      </c>
      <c r="K321" s="1">
        <v>394.43012422937284</v>
      </c>
      <c r="L321">
        <v>54.5</v>
      </c>
      <c r="M321">
        <v>1241.1405837973223</v>
      </c>
    </row>
    <row r="322" spans="1:13">
      <c r="A322" s="274">
        <v>49472.75</v>
      </c>
      <c r="B322" s="274">
        <v>49491.75</v>
      </c>
      <c r="C322" t="s">
        <v>3473</v>
      </c>
      <c r="D322" s="1">
        <v>19</v>
      </c>
      <c r="E322" s="1">
        <v>43.729391786265381</v>
      </c>
    </row>
    <row r="323" spans="1:13">
      <c r="A323" s="274">
        <v>49785.5</v>
      </c>
      <c r="B323" s="274">
        <v>49881.5</v>
      </c>
      <c r="C323" t="s">
        <v>3474</v>
      </c>
      <c r="D323" s="1">
        <v>96</v>
      </c>
      <c r="E323" s="1">
        <v>1151.7173780325274</v>
      </c>
      <c r="F323" s="1">
        <v>53</v>
      </c>
      <c r="G323" s="1">
        <v>88.531444150040585</v>
      </c>
      <c r="H323" s="1">
        <v>53</v>
      </c>
      <c r="I323" s="1">
        <v>404.2555143257166</v>
      </c>
    </row>
    <row r="324" spans="1:13">
      <c r="A324" s="274">
        <v>49899</v>
      </c>
      <c r="B324" s="274">
        <v>49969</v>
      </c>
      <c r="C324" t="s">
        <v>3473</v>
      </c>
      <c r="D324" s="1">
        <v>70</v>
      </c>
      <c r="E324" s="1">
        <v>112.51867570928277</v>
      </c>
    </row>
    <row r="325" spans="1:13">
      <c r="A325" s="274">
        <v>50406.5</v>
      </c>
      <c r="B325" s="274">
        <v>50500</v>
      </c>
      <c r="C325" t="s">
        <v>3473</v>
      </c>
      <c r="D325" s="1">
        <v>93.5</v>
      </c>
      <c r="E325" s="1">
        <v>173.26089577145106</v>
      </c>
    </row>
    <row r="326" spans="1:13">
      <c r="A326" s="274">
        <v>50500</v>
      </c>
      <c r="B326" s="274">
        <v>50563</v>
      </c>
      <c r="C326" t="s">
        <v>3474</v>
      </c>
      <c r="D326" s="1">
        <v>63</v>
      </c>
      <c r="E326" s="1">
        <v>648.86650598089147</v>
      </c>
    </row>
    <row r="327" spans="1:13">
      <c r="A327" s="274">
        <v>50604.5</v>
      </c>
      <c r="B327" s="274">
        <v>50626.5</v>
      </c>
      <c r="C327" t="s">
        <v>3473</v>
      </c>
      <c r="D327" s="1">
        <v>22</v>
      </c>
      <c r="E327" s="1">
        <v>82.946587566061766</v>
      </c>
    </row>
    <row r="328" spans="1:13">
      <c r="A328" s="274">
        <v>50626.5</v>
      </c>
      <c r="B328" s="274">
        <v>50716</v>
      </c>
      <c r="C328" t="s">
        <v>3474</v>
      </c>
      <c r="D328" s="1">
        <v>89.5</v>
      </c>
      <c r="E328" s="1">
        <v>868.70585517056668</v>
      </c>
    </row>
    <row r="329" spans="1:13">
      <c r="A329" s="274">
        <v>50716</v>
      </c>
      <c r="B329" s="274">
        <v>50736</v>
      </c>
      <c r="C329" t="s">
        <v>3473</v>
      </c>
      <c r="D329" s="1">
        <v>20</v>
      </c>
      <c r="E329" s="1">
        <v>47.433108146570369</v>
      </c>
    </row>
    <row r="330" spans="1:13">
      <c r="A330" s="274">
        <v>51993</v>
      </c>
      <c r="B330" s="274">
        <v>52010</v>
      </c>
      <c r="C330" t="s">
        <v>3472</v>
      </c>
      <c r="D330" s="1">
        <v>17</v>
      </c>
      <c r="E330" s="1">
        <v>118.1690014072265</v>
      </c>
    </row>
    <row r="331" spans="1:13">
      <c r="A331" s="274">
        <v>52010</v>
      </c>
      <c r="B331" s="274">
        <v>52030</v>
      </c>
      <c r="C331" t="s">
        <v>3474</v>
      </c>
      <c r="D331" s="1">
        <v>20</v>
      </c>
      <c r="E331" s="1">
        <v>181.39320167727527</v>
      </c>
    </row>
    <row r="332" spans="1:13">
      <c r="A332" s="274">
        <v>52030</v>
      </c>
      <c r="B332" s="274">
        <v>52050</v>
      </c>
      <c r="C332" t="s">
        <v>3473</v>
      </c>
      <c r="D332" s="1">
        <v>20</v>
      </c>
      <c r="E332" s="1">
        <v>76.273632765050039</v>
      </c>
    </row>
    <row r="333" spans="1:13">
      <c r="A333" s="274">
        <v>52510</v>
      </c>
      <c r="B333" s="274">
        <v>52530</v>
      </c>
      <c r="C333" t="s">
        <v>3473</v>
      </c>
      <c r="D333" s="1">
        <v>20</v>
      </c>
      <c r="E333" s="1">
        <v>35.395056133401816</v>
      </c>
    </row>
    <row r="334" spans="1:13">
      <c r="A334" s="274">
        <v>52530</v>
      </c>
      <c r="B334" s="274">
        <v>52753.5</v>
      </c>
      <c r="C334" t="s">
        <v>3472</v>
      </c>
      <c r="D334" s="1">
        <v>223.5</v>
      </c>
      <c r="E334" s="1">
        <v>2172.9792800374817</v>
      </c>
      <c r="F334" s="1">
        <v>115</v>
      </c>
      <c r="G334" s="1">
        <v>190.54504621551538</v>
      </c>
      <c r="H334" s="1">
        <v>115</v>
      </c>
      <c r="I334" s="1">
        <v>1440.2623208394637</v>
      </c>
      <c r="J334" s="1">
        <v>95</v>
      </c>
      <c r="K334" s="1">
        <v>1188.7469524630781</v>
      </c>
      <c r="L334">
        <v>95</v>
      </c>
      <c r="M334">
        <v>1836.78085265663</v>
      </c>
    </row>
    <row r="335" spans="1:13">
      <c r="A335" s="274">
        <v>52820</v>
      </c>
      <c r="B335" s="274">
        <v>52968</v>
      </c>
      <c r="C335" t="s">
        <v>3472</v>
      </c>
      <c r="D335" s="1">
        <v>148</v>
      </c>
      <c r="E335" s="1">
        <v>1940.6967623033479</v>
      </c>
      <c r="F335" s="1">
        <v>138</v>
      </c>
      <c r="G335" s="1">
        <v>189.32991744877401</v>
      </c>
      <c r="H335" s="1">
        <v>138</v>
      </c>
      <c r="I335" s="1">
        <v>1141.1605721600445</v>
      </c>
      <c r="J335" s="1">
        <v>61</v>
      </c>
      <c r="K335" s="1">
        <v>470.35775256917657</v>
      </c>
      <c r="L335">
        <v>61</v>
      </c>
      <c r="M335">
        <v>1103.3363338551039</v>
      </c>
    </row>
    <row r="336" spans="1:13">
      <c r="A336" s="274">
        <v>52968</v>
      </c>
      <c r="B336" s="274">
        <v>53028.5</v>
      </c>
      <c r="C336" t="s">
        <v>3474</v>
      </c>
      <c r="D336" s="1">
        <v>60.5</v>
      </c>
      <c r="E336" s="1">
        <v>758.22523970935958</v>
      </c>
      <c r="F336" s="1">
        <v>10</v>
      </c>
      <c r="G336" s="1">
        <v>108.48217512732052</v>
      </c>
      <c r="H336" s="1">
        <v>10</v>
      </c>
      <c r="I336" s="1">
        <v>87.201397530453562</v>
      </c>
    </row>
    <row r="337" spans="1:13">
      <c r="A337" s="274">
        <v>53028.5</v>
      </c>
      <c r="B337" s="274">
        <v>53068.5</v>
      </c>
      <c r="C337" t="s">
        <v>3473</v>
      </c>
      <c r="D337" s="1">
        <v>40</v>
      </c>
      <c r="E337" s="1">
        <v>121.02726373221972</v>
      </c>
    </row>
    <row r="338" spans="1:13">
      <c r="A338" s="274">
        <v>53220</v>
      </c>
      <c r="B338" s="274">
        <v>53241</v>
      </c>
      <c r="C338" t="s">
        <v>3473</v>
      </c>
      <c r="D338" s="1">
        <v>21</v>
      </c>
      <c r="E338" s="1">
        <v>85.235052087593175</v>
      </c>
    </row>
    <row r="339" spans="1:13">
      <c r="A339" s="274">
        <v>53241</v>
      </c>
      <c r="B339" s="274">
        <v>53468.505859375</v>
      </c>
      <c r="C339" t="s">
        <v>3474</v>
      </c>
      <c r="D339" s="1">
        <v>227.505859375</v>
      </c>
      <c r="E339" s="1">
        <v>3151.6290450668616</v>
      </c>
      <c r="F339" s="1">
        <v>205.00390625</v>
      </c>
      <c r="G339" s="1">
        <v>298.41539341166572</v>
      </c>
      <c r="H339" s="1">
        <v>205.00390625</v>
      </c>
      <c r="I339" s="1">
        <v>1674.6589815149171</v>
      </c>
      <c r="J339" s="1">
        <v>145</v>
      </c>
      <c r="K339" s="1">
        <v>999.53946462995305</v>
      </c>
      <c r="L339">
        <v>145</v>
      </c>
      <c r="M339">
        <v>3041.870563970765</v>
      </c>
    </row>
    <row r="340" spans="1:13">
      <c r="A340" s="274">
        <v>53468.505859375</v>
      </c>
      <c r="B340" s="274">
        <v>53490.009765625</v>
      </c>
      <c r="C340" t="s">
        <v>3473</v>
      </c>
      <c r="D340" s="1">
        <v>21.50390625</v>
      </c>
      <c r="E340" s="1">
        <v>115.03769018770132</v>
      </c>
      <c r="F340" s="1">
        <v>51.825973510742188</v>
      </c>
      <c r="G340" s="1">
        <v>51.825973510742188</v>
      </c>
    </row>
    <row r="341" spans="1:13">
      <c r="A341" s="274">
        <v>53570</v>
      </c>
      <c r="B341" s="274">
        <v>53699.5</v>
      </c>
      <c r="C341" t="s">
        <v>3474</v>
      </c>
      <c r="D341" s="1">
        <v>129.5</v>
      </c>
      <c r="E341" s="1">
        <v>1741.9994806414882</v>
      </c>
      <c r="F341" s="1">
        <v>98</v>
      </c>
      <c r="G341" s="1">
        <v>220.49090778742033</v>
      </c>
      <c r="H341" s="1">
        <v>98</v>
      </c>
      <c r="I341" s="1">
        <v>820.13946627090445</v>
      </c>
      <c r="J341" s="1">
        <v>75</v>
      </c>
      <c r="K341" s="1">
        <v>694.52488932302981</v>
      </c>
      <c r="L341">
        <v>75</v>
      </c>
      <c r="M341">
        <v>2020.4352132077374</v>
      </c>
    </row>
    <row r="342" spans="1:13">
      <c r="A342" s="274">
        <v>53728</v>
      </c>
      <c r="B342" s="274">
        <v>53873</v>
      </c>
      <c r="C342" t="s">
        <v>3474</v>
      </c>
      <c r="D342" s="1">
        <v>145</v>
      </c>
      <c r="E342" s="1">
        <v>2008.1545780588121</v>
      </c>
      <c r="F342" s="1">
        <v>135</v>
      </c>
      <c r="G342" s="1">
        <v>244.63144718413298</v>
      </c>
      <c r="H342" s="1">
        <v>135</v>
      </c>
      <c r="I342" s="1">
        <v>1075.1248729106646</v>
      </c>
      <c r="J342" s="1">
        <v>81</v>
      </c>
      <c r="K342" s="1">
        <v>946.23882773624575</v>
      </c>
      <c r="L342">
        <v>81</v>
      </c>
      <c r="M342">
        <v>2245.6923243373976</v>
      </c>
    </row>
    <row r="343" spans="1:13">
      <c r="A343" s="274">
        <v>54052</v>
      </c>
      <c r="B343" s="274">
        <v>54071.5</v>
      </c>
      <c r="C343" t="s">
        <v>3473</v>
      </c>
      <c r="D343" s="1">
        <v>19.5</v>
      </c>
      <c r="E343" s="1">
        <v>17.201537248765192</v>
      </c>
    </row>
    <row r="344" spans="1:13">
      <c r="A344" s="274">
        <v>54480.5</v>
      </c>
      <c r="B344" s="274">
        <v>54495.5</v>
      </c>
      <c r="C344" t="s">
        <v>3472</v>
      </c>
      <c r="D344" s="1">
        <v>15</v>
      </c>
      <c r="E344" s="1">
        <v>197.20211689983429</v>
      </c>
      <c r="F344" s="1">
        <v>15</v>
      </c>
      <c r="G344" s="1">
        <v>44.388052940368652</v>
      </c>
      <c r="H344" s="1">
        <v>15</v>
      </c>
      <c r="I344" s="1">
        <v>163.32080932080311</v>
      </c>
    </row>
    <row r="345" spans="1:13">
      <c r="A345" s="274">
        <v>56031</v>
      </c>
      <c r="B345" s="274">
        <v>56050</v>
      </c>
      <c r="C345" t="s">
        <v>3474</v>
      </c>
      <c r="D345" s="1">
        <v>19</v>
      </c>
      <c r="E345" s="1">
        <v>182.33284380962303</v>
      </c>
      <c r="F345" s="1">
        <v>19</v>
      </c>
      <c r="G345" s="1">
        <v>101.14006423950195</v>
      </c>
      <c r="H345" s="1">
        <v>19</v>
      </c>
      <c r="I345" s="1">
        <v>25.046887865693492</v>
      </c>
    </row>
    <row r="346" spans="1:13">
      <c r="A346" s="274">
        <v>56269.5</v>
      </c>
      <c r="B346" s="274">
        <v>56451</v>
      </c>
      <c r="C346" t="s">
        <v>3474</v>
      </c>
      <c r="D346" s="1">
        <v>181.5</v>
      </c>
      <c r="E346" s="1">
        <v>2462.0872815492276</v>
      </c>
      <c r="F346" s="1">
        <v>152</v>
      </c>
      <c r="G346" s="1">
        <v>226.15565131856295</v>
      </c>
      <c r="H346" s="1">
        <v>152</v>
      </c>
      <c r="I346" s="1">
        <v>3225.2464453231501</v>
      </c>
      <c r="J346" s="1">
        <v>100</v>
      </c>
      <c r="K346" s="1">
        <v>166.36441093067759</v>
      </c>
      <c r="L346">
        <v>100</v>
      </c>
      <c r="M346">
        <v>990.31183072232625</v>
      </c>
    </row>
    <row r="347" spans="1:13">
      <c r="A347" s="274">
        <v>56451</v>
      </c>
      <c r="B347" s="274">
        <v>56719.5</v>
      </c>
      <c r="C347" t="s">
        <v>3472</v>
      </c>
      <c r="D347" s="1">
        <v>268.5</v>
      </c>
      <c r="E347" s="1">
        <v>3706.7338097536808</v>
      </c>
      <c r="F347" s="1">
        <v>219</v>
      </c>
      <c r="G347" s="1">
        <v>417.5219675910231</v>
      </c>
      <c r="H347" s="1">
        <v>219</v>
      </c>
      <c r="I347" s="1">
        <v>4432.6377993487067</v>
      </c>
      <c r="J347" s="1">
        <v>122</v>
      </c>
      <c r="K347" s="1">
        <v>309.09828271074912</v>
      </c>
      <c r="L347">
        <v>122</v>
      </c>
      <c r="M347">
        <v>2403.9771772930776</v>
      </c>
    </row>
    <row r="348" spans="1:13">
      <c r="A348" s="274">
        <v>56862</v>
      </c>
      <c r="B348" s="274">
        <v>57050</v>
      </c>
      <c r="C348" t="s">
        <v>3472</v>
      </c>
      <c r="D348" s="1">
        <v>188</v>
      </c>
      <c r="E348" s="1">
        <v>2207.1234603665857</v>
      </c>
      <c r="F348" s="1">
        <v>60</v>
      </c>
      <c r="G348" s="1">
        <v>116.85582604867739</v>
      </c>
      <c r="H348" s="1">
        <v>60</v>
      </c>
      <c r="I348" s="1">
        <v>194.55512119139308</v>
      </c>
    </row>
    <row r="349" spans="1:13">
      <c r="A349" s="274">
        <v>57232.5</v>
      </c>
      <c r="B349" s="274">
        <v>57253.849609375</v>
      </c>
      <c r="C349" t="s">
        <v>3473</v>
      </c>
      <c r="D349" s="1">
        <v>21.349609375</v>
      </c>
      <c r="E349" s="1">
        <v>127.86741526396267</v>
      </c>
    </row>
    <row r="350" spans="1:13">
      <c r="A350" s="274">
        <v>57253.849609375</v>
      </c>
      <c r="B350" s="274">
        <v>57406</v>
      </c>
      <c r="C350" t="s">
        <v>3474</v>
      </c>
      <c r="D350" s="1">
        <v>152.150390625</v>
      </c>
      <c r="E350" s="1">
        <v>2078.9956512575031</v>
      </c>
      <c r="F350" s="1">
        <v>112.30078125</v>
      </c>
      <c r="G350" s="1">
        <v>182.25468385976581</v>
      </c>
      <c r="H350" s="1">
        <v>112.30078125</v>
      </c>
      <c r="I350" s="1">
        <v>1479.140395580105</v>
      </c>
    </row>
    <row r="351" spans="1:13">
      <c r="A351" s="274">
        <v>57569.5</v>
      </c>
      <c r="B351" s="274">
        <v>57593.5</v>
      </c>
      <c r="C351" t="s">
        <v>3473</v>
      </c>
      <c r="D351" s="1">
        <v>24</v>
      </c>
      <c r="E351" s="1">
        <v>159.21559707025588</v>
      </c>
      <c r="F351" s="1">
        <v>6.25</v>
      </c>
      <c r="G351" s="1">
        <v>9.375</v>
      </c>
      <c r="H351" s="1">
        <v>6.25</v>
      </c>
      <c r="I351" s="1">
        <v>111.30644516975694</v>
      </c>
    </row>
    <row r="352" spans="1:13">
      <c r="A352" s="274">
        <v>57593.5</v>
      </c>
      <c r="B352" s="274">
        <v>57654.5</v>
      </c>
      <c r="C352" t="s">
        <v>3474</v>
      </c>
      <c r="D352" s="1">
        <v>61</v>
      </c>
      <c r="E352" s="1">
        <v>879.75451121321339</v>
      </c>
      <c r="F352" s="1">
        <v>61</v>
      </c>
      <c r="G352" s="1">
        <v>172.75</v>
      </c>
      <c r="H352" s="1">
        <v>61</v>
      </c>
      <c r="I352" s="1">
        <v>1364.3789638028989</v>
      </c>
      <c r="J352" s="1">
        <v>1.25</v>
      </c>
      <c r="K352" s="1">
        <v>1.875</v>
      </c>
      <c r="L352">
        <v>1.25</v>
      </c>
      <c r="M352">
        <v>7.5665745273620839</v>
      </c>
    </row>
    <row r="353" spans="1:13">
      <c r="A353" s="274">
        <v>57654.5</v>
      </c>
      <c r="B353" s="274">
        <v>57679.5</v>
      </c>
      <c r="C353" t="s">
        <v>3472</v>
      </c>
      <c r="D353" s="1">
        <v>25</v>
      </c>
      <c r="E353" s="1">
        <v>353.50270589247805</v>
      </c>
      <c r="F353" s="1">
        <v>25</v>
      </c>
      <c r="G353" s="1">
        <v>66.088020324707031</v>
      </c>
      <c r="H353" s="1">
        <v>25</v>
      </c>
      <c r="I353" s="1">
        <v>610.50859483209354</v>
      </c>
      <c r="J353" s="1">
        <v>12.5</v>
      </c>
      <c r="K353" s="1">
        <v>70.080033305322928</v>
      </c>
      <c r="L353">
        <v>12.5</v>
      </c>
      <c r="M353">
        <v>129.61890756025738</v>
      </c>
    </row>
    <row r="354" spans="1:13">
      <c r="A354" s="274">
        <v>57870.5</v>
      </c>
      <c r="B354" s="274">
        <v>57885.5</v>
      </c>
      <c r="C354" t="s">
        <v>3472</v>
      </c>
      <c r="D354" s="1">
        <v>15</v>
      </c>
      <c r="E354" s="1">
        <v>77.904855047890209</v>
      </c>
    </row>
    <row r="355" spans="1:13">
      <c r="A355" s="274">
        <v>57890.5</v>
      </c>
      <c r="B355" s="274">
        <v>57895.5</v>
      </c>
      <c r="C355" t="s">
        <v>3472</v>
      </c>
      <c r="D355" s="1">
        <v>5</v>
      </c>
      <c r="E355" s="1">
        <v>2.6939016104585183</v>
      </c>
    </row>
    <row r="356" spans="1:13">
      <c r="A356" s="274">
        <v>57906</v>
      </c>
      <c r="B356" s="274">
        <v>58100.015625</v>
      </c>
      <c r="C356" t="s">
        <v>3474</v>
      </c>
      <c r="D356" s="1">
        <v>194.015625</v>
      </c>
      <c r="E356" s="1">
        <v>2570.5174764186081</v>
      </c>
      <c r="F356" s="1">
        <v>109</v>
      </c>
      <c r="G356" s="1">
        <v>188.91662462124046</v>
      </c>
      <c r="H356" s="1">
        <v>109</v>
      </c>
      <c r="I356" s="1">
        <v>2286.1370135688417</v>
      </c>
      <c r="J356" s="1">
        <v>42</v>
      </c>
      <c r="K356" s="1">
        <v>75.313481123486127</v>
      </c>
      <c r="L356">
        <v>42</v>
      </c>
      <c r="M356">
        <v>188.39219955346937</v>
      </c>
    </row>
    <row r="357" spans="1:13">
      <c r="A357" s="274">
        <v>58182.04296875</v>
      </c>
      <c r="B357" s="274">
        <v>58430.193359375</v>
      </c>
      <c r="C357" t="s">
        <v>3472</v>
      </c>
      <c r="D357" s="1">
        <v>248.150390625</v>
      </c>
      <c r="E357" s="1">
        <v>3288.3109520624339</v>
      </c>
      <c r="F357" s="1">
        <v>212</v>
      </c>
      <c r="G357" s="1">
        <v>310.04887340005257</v>
      </c>
      <c r="H357" s="1">
        <v>212</v>
      </c>
      <c r="I357" s="1">
        <v>2308.5656650370324</v>
      </c>
      <c r="J357" s="1">
        <v>93</v>
      </c>
      <c r="K357" s="1">
        <v>809.13640463644856</v>
      </c>
      <c r="L357">
        <v>93</v>
      </c>
      <c r="M357">
        <v>1591.7764817027532</v>
      </c>
    </row>
    <row r="358" spans="1:13">
      <c r="A358" s="274">
        <v>58511.04296875</v>
      </c>
      <c r="B358" s="274">
        <v>58656.54296875</v>
      </c>
      <c r="C358" t="s">
        <v>3472</v>
      </c>
      <c r="D358" s="1">
        <v>145.5</v>
      </c>
      <c r="E358" s="1">
        <v>1391.4525834070835</v>
      </c>
      <c r="F358" s="1">
        <v>33</v>
      </c>
      <c r="G358" s="1">
        <v>95.109278802648731</v>
      </c>
      <c r="H358" s="1">
        <v>33</v>
      </c>
      <c r="I358" s="1">
        <v>191.11933398187904</v>
      </c>
    </row>
    <row r="359" spans="1:13">
      <c r="A359" s="274">
        <v>58739.54296875</v>
      </c>
      <c r="B359" s="274">
        <v>58823.04296875</v>
      </c>
      <c r="C359" t="s">
        <v>3472</v>
      </c>
      <c r="D359" s="1">
        <v>83.5</v>
      </c>
      <c r="E359" s="1">
        <v>468.37633662361719</v>
      </c>
    </row>
    <row r="360" spans="1:13">
      <c r="A360" s="274">
        <v>59208.54296875</v>
      </c>
      <c r="B360" s="274">
        <v>59317.04296875</v>
      </c>
      <c r="C360" t="s">
        <v>3472</v>
      </c>
      <c r="D360" s="1">
        <v>108.5</v>
      </c>
      <c r="E360" s="1">
        <v>1155.3081046140901</v>
      </c>
      <c r="F360" s="1">
        <v>77</v>
      </c>
      <c r="G360" s="1">
        <v>149.85120085508197</v>
      </c>
      <c r="H360" s="1">
        <v>77</v>
      </c>
      <c r="I360" s="1">
        <v>422.94562687885445</v>
      </c>
    </row>
    <row r="361" spans="1:13">
      <c r="A361" s="274">
        <v>59621.54296875</v>
      </c>
      <c r="B361" s="274">
        <v>59733.54296875</v>
      </c>
      <c r="C361" t="s">
        <v>3472</v>
      </c>
      <c r="D361" s="1">
        <v>112</v>
      </c>
      <c r="E361" s="1">
        <v>1373.2597185231216</v>
      </c>
      <c r="F361" s="1">
        <v>54</v>
      </c>
      <c r="G361" s="1">
        <v>90.16625434932773</v>
      </c>
      <c r="H361" s="1">
        <v>54</v>
      </c>
      <c r="I361" s="1">
        <v>381.28345790972014</v>
      </c>
    </row>
    <row r="362" spans="1:13">
      <c r="A362" s="274">
        <v>59733.54296875</v>
      </c>
      <c r="B362" s="274">
        <v>59906.54296875</v>
      </c>
      <c r="C362" t="s">
        <v>3474</v>
      </c>
      <c r="D362" s="1">
        <v>173</v>
      </c>
      <c r="E362" s="1">
        <v>2332.697322175829</v>
      </c>
      <c r="F362" s="1">
        <v>114.3984375</v>
      </c>
      <c r="G362" s="1">
        <v>199.54777968779757</v>
      </c>
      <c r="H362" s="1">
        <v>114.3984375</v>
      </c>
      <c r="I362" s="1">
        <v>1526.2922319120139</v>
      </c>
    </row>
    <row r="363" spans="1:13">
      <c r="A363" s="274">
        <v>60263.04296875</v>
      </c>
      <c r="B363" s="274">
        <v>60354.04296875</v>
      </c>
      <c r="C363" t="s">
        <v>3472</v>
      </c>
      <c r="D363" s="1">
        <v>91</v>
      </c>
      <c r="E363" s="1">
        <v>1021.0642993348951</v>
      </c>
      <c r="F363" s="1">
        <v>10</v>
      </c>
      <c r="G363" s="1">
        <v>69.077180365460507</v>
      </c>
      <c r="H363" s="1">
        <v>10</v>
      </c>
      <c r="I363" s="1">
        <v>13.432489908259422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93"/>
  <sheetViews>
    <sheetView view="pageBreakPreview" topLeftCell="B1" zoomScaleNormal="100" zoomScaleSheetLayoutView="100" workbookViewId="0">
      <selection activeCell="G19" sqref="G19"/>
    </sheetView>
  </sheetViews>
  <sheetFormatPr defaultRowHeight="20.100000000000001" customHeight="1"/>
  <cols>
    <col min="1" max="1" width="8.625" customWidth="1"/>
    <col min="2" max="2" width="9.75" customWidth="1"/>
    <col min="3" max="4" width="20.625" customWidth="1"/>
    <col min="5" max="6" width="19.25" bestFit="1" customWidth="1"/>
    <col min="7" max="8" width="15.625" customWidth="1"/>
    <col min="9" max="9" width="13" bestFit="1" customWidth="1"/>
    <col min="10" max="10" width="45.125" customWidth="1"/>
    <col min="12" max="13" width="9" customWidth="1"/>
    <col min="16" max="16" width="10.625" customWidth="1"/>
  </cols>
  <sheetData>
    <row r="1" spans="1:16" ht="54.95" customHeight="1">
      <c r="A1" s="1105" t="s">
        <v>3404</v>
      </c>
      <c r="B1" s="1106"/>
      <c r="C1" s="1106"/>
      <c r="D1" s="1106"/>
      <c r="E1" s="1106"/>
      <c r="F1" s="1106"/>
      <c r="G1" s="1106"/>
      <c r="H1" s="1106"/>
      <c r="I1" s="1106"/>
      <c r="J1" s="1106"/>
    </row>
    <row r="2" spans="1:16" ht="20.100000000000001" customHeight="1" thickBot="1">
      <c r="A2" s="1105"/>
      <c r="B2" s="1106"/>
      <c r="C2" s="1106"/>
      <c r="D2" s="1106"/>
      <c r="E2" s="1106"/>
      <c r="F2" s="1106"/>
      <c r="G2" s="1106"/>
      <c r="H2" s="1106"/>
      <c r="I2" s="1106"/>
      <c r="J2" s="1106"/>
    </row>
    <row r="3" spans="1:16" s="235" customFormat="1" ht="35.1" customHeight="1">
      <c r="A3" s="249" t="s">
        <v>228</v>
      </c>
      <c r="B3" s="250" t="s">
        <v>229</v>
      </c>
      <c r="C3" s="250" t="s">
        <v>231</v>
      </c>
      <c r="D3" s="250" t="s">
        <v>232</v>
      </c>
      <c r="E3" s="250" t="s">
        <v>260</v>
      </c>
      <c r="F3" s="250" t="s">
        <v>261</v>
      </c>
      <c r="G3" s="1121" t="s">
        <v>233</v>
      </c>
      <c r="H3" s="1122"/>
      <c r="I3" s="250" t="s">
        <v>234</v>
      </c>
      <c r="J3" s="251" t="s">
        <v>230</v>
      </c>
      <c r="L3"/>
      <c r="M3"/>
      <c r="N3"/>
      <c r="O3"/>
      <c r="P3"/>
    </row>
    <row r="4" spans="1:16" ht="20.100000000000001" customHeight="1">
      <c r="A4" s="1104" t="s">
        <v>235</v>
      </c>
      <c r="B4" s="1108" t="s">
        <v>283</v>
      </c>
      <c r="C4" s="1107" t="s">
        <v>264</v>
      </c>
      <c r="D4" s="237">
        <f>F4-E4</f>
        <v>140</v>
      </c>
      <c r="E4" s="244">
        <v>25271.134999999998</v>
      </c>
      <c r="F4" s="244">
        <v>25411.134999999998</v>
      </c>
      <c r="G4" s="240">
        <v>-2</v>
      </c>
      <c r="H4" s="238">
        <v>3</v>
      </c>
      <c r="I4" s="242">
        <f>MAX(G4,H4)</f>
        <v>3</v>
      </c>
      <c r="J4" s="252"/>
      <c r="K4" s="1119" t="str">
        <f>C4&amp;"/"&amp;C4</f>
        <v>190/190/190/190</v>
      </c>
    </row>
    <row r="5" spans="1:16" ht="20.100000000000001" customHeight="1">
      <c r="A5" s="1104"/>
      <c r="B5" s="1109"/>
      <c r="C5" s="1107"/>
      <c r="D5" s="237">
        <f>F5-E5</f>
        <v>140</v>
      </c>
      <c r="E5" s="244">
        <v>27251.748</v>
      </c>
      <c r="F5" s="244">
        <v>27391.748</v>
      </c>
      <c r="G5" s="240">
        <v>3</v>
      </c>
      <c r="H5" s="238">
        <v>-2</v>
      </c>
      <c r="I5" s="242">
        <f t="shared" ref="I5:I68" si="0">MAX(G5,H5)</f>
        <v>3</v>
      </c>
      <c r="J5" s="252"/>
      <c r="K5" s="1119"/>
    </row>
    <row r="6" spans="1:16" ht="20.100000000000001" customHeight="1">
      <c r="A6" s="1104" t="s">
        <v>236</v>
      </c>
      <c r="B6" s="1108" t="s">
        <v>284</v>
      </c>
      <c r="C6" s="1107" t="s">
        <v>262</v>
      </c>
      <c r="D6" s="237">
        <f>F6-E6</f>
        <v>140</v>
      </c>
      <c r="E6" s="244">
        <v>28249.523000000001</v>
      </c>
      <c r="F6" s="244">
        <v>28389.523000000001</v>
      </c>
      <c r="G6" s="240">
        <v>-2</v>
      </c>
      <c r="H6" s="238">
        <v>3</v>
      </c>
      <c r="I6" s="242">
        <f t="shared" si="0"/>
        <v>3</v>
      </c>
      <c r="J6" s="252"/>
      <c r="K6" s="1119" t="str">
        <f t="shared" ref="K6" si="1">C6&amp;"/"&amp;C6</f>
        <v>200/200/200/200</v>
      </c>
    </row>
    <row r="7" spans="1:16" ht="20.100000000000001" customHeight="1">
      <c r="A7" s="1104"/>
      <c r="B7" s="1109"/>
      <c r="C7" s="1107"/>
      <c r="D7" s="237">
        <f>F7-E7</f>
        <v>140</v>
      </c>
      <c r="E7" s="244">
        <v>28844.157999999999</v>
      </c>
      <c r="F7" s="244">
        <v>28984.157999999999</v>
      </c>
      <c r="G7" s="240">
        <v>3</v>
      </c>
      <c r="H7" s="238">
        <v>-2</v>
      </c>
      <c r="I7" s="242">
        <f t="shared" si="0"/>
        <v>3</v>
      </c>
      <c r="J7" s="252"/>
      <c r="K7" s="1119"/>
    </row>
    <row r="8" spans="1:16" ht="20.100000000000001" customHeight="1">
      <c r="A8" s="1104"/>
      <c r="B8" s="1108"/>
      <c r="C8" s="1107"/>
      <c r="D8" s="237"/>
      <c r="E8" s="244"/>
      <c r="F8" s="244"/>
      <c r="G8" s="240"/>
      <c r="H8" s="238"/>
      <c r="I8" s="242"/>
      <c r="J8" s="252"/>
      <c r="K8" s="1119"/>
    </row>
    <row r="9" spans="1:16" s="236" customFormat="1" ht="20.100000000000001" customHeight="1">
      <c r="A9" s="1104"/>
      <c r="B9" s="1109"/>
      <c r="C9" s="1107"/>
      <c r="D9" s="237"/>
      <c r="E9" s="245"/>
      <c r="F9" s="245"/>
      <c r="G9" s="241"/>
      <c r="H9" s="239"/>
      <c r="I9" s="242"/>
      <c r="J9" s="253"/>
      <c r="K9" s="1119"/>
    </row>
    <row r="10" spans="1:16" ht="20.100000000000001" customHeight="1">
      <c r="A10" s="1104"/>
      <c r="B10" s="1108"/>
      <c r="C10" s="1107"/>
      <c r="D10" s="237"/>
      <c r="E10" s="244"/>
      <c r="F10" s="244"/>
      <c r="G10" s="240"/>
      <c r="H10" s="238"/>
      <c r="I10" s="242"/>
      <c r="J10" s="252"/>
      <c r="K10" s="1119" t="str">
        <f t="shared" ref="K10" si="2">C10&amp;"/"&amp;C10</f>
        <v>/</v>
      </c>
    </row>
    <row r="11" spans="1:16" ht="20.100000000000001" customHeight="1">
      <c r="A11" s="1104"/>
      <c r="B11" s="1109"/>
      <c r="C11" s="1107"/>
      <c r="D11" s="237"/>
      <c r="E11" s="244"/>
      <c r="F11" s="244"/>
      <c r="G11" s="240"/>
      <c r="H11" s="238"/>
      <c r="I11" s="242"/>
      <c r="J11" s="252"/>
      <c r="K11" s="1119"/>
    </row>
    <row r="12" spans="1:16" ht="20.100000000000001" customHeight="1">
      <c r="A12" s="1104"/>
      <c r="B12" s="1108"/>
      <c r="C12" s="1107"/>
      <c r="D12" s="237"/>
      <c r="E12" s="244"/>
      <c r="F12" s="244"/>
      <c r="G12" s="240"/>
      <c r="H12" s="238"/>
      <c r="I12" s="242"/>
      <c r="J12" s="252"/>
      <c r="K12" s="1119" t="str">
        <f t="shared" ref="K12" si="3">C12&amp;"/"&amp;C12</f>
        <v>/</v>
      </c>
    </row>
    <row r="13" spans="1:16" ht="20.100000000000001" customHeight="1">
      <c r="A13" s="1104"/>
      <c r="B13" s="1109"/>
      <c r="C13" s="1107"/>
      <c r="D13" s="237"/>
      <c r="E13" s="244"/>
      <c r="F13" s="244"/>
      <c r="G13" s="240"/>
      <c r="H13" s="238"/>
      <c r="I13" s="242"/>
      <c r="J13" s="252"/>
      <c r="K13" s="1119"/>
    </row>
    <row r="14" spans="1:16" ht="20.100000000000001" customHeight="1">
      <c r="A14" s="1104"/>
      <c r="B14" s="1108"/>
      <c r="C14" s="1107"/>
      <c r="D14" s="237"/>
      <c r="E14" s="244"/>
      <c r="F14" s="244"/>
      <c r="G14" s="240"/>
      <c r="H14" s="238"/>
      <c r="I14" s="242"/>
      <c r="J14" s="252"/>
      <c r="K14" s="1119" t="str">
        <f t="shared" ref="K14:K74" si="4">C14&amp;"/"&amp;C14</f>
        <v>/</v>
      </c>
    </row>
    <row r="15" spans="1:16" ht="20.100000000000001" customHeight="1">
      <c r="A15" s="1104"/>
      <c r="B15" s="1109"/>
      <c r="C15" s="1107"/>
      <c r="D15" s="237"/>
      <c r="E15" s="244"/>
      <c r="F15" s="244"/>
      <c r="G15" s="240"/>
      <c r="H15" s="238"/>
      <c r="I15" s="242"/>
      <c r="J15" s="252"/>
      <c r="K15" s="1119"/>
    </row>
    <row r="16" spans="1:16" ht="20.100000000000001" customHeight="1">
      <c r="A16" s="1104"/>
      <c r="B16" s="1108"/>
      <c r="C16" s="1107"/>
      <c r="D16" s="237"/>
      <c r="E16" s="244"/>
      <c r="F16" s="244"/>
      <c r="G16" s="240"/>
      <c r="H16" s="238"/>
      <c r="I16" s="242"/>
      <c r="J16" s="252"/>
      <c r="K16" s="1119" t="str">
        <f t="shared" si="4"/>
        <v>/</v>
      </c>
    </row>
    <row r="17" spans="1:11" ht="20.100000000000001" customHeight="1">
      <c r="A17" s="1104"/>
      <c r="B17" s="1109"/>
      <c r="C17" s="1107"/>
      <c r="D17" s="237"/>
      <c r="E17" s="244"/>
      <c r="F17" s="244"/>
      <c r="G17" s="240"/>
      <c r="H17" s="238"/>
      <c r="I17" s="242"/>
      <c r="J17" s="252"/>
      <c r="K17" s="1119"/>
    </row>
    <row r="18" spans="1:11" ht="20.100000000000001" customHeight="1">
      <c r="A18" s="1104"/>
      <c r="B18" s="1108"/>
      <c r="C18" s="1107"/>
      <c r="D18" s="237"/>
      <c r="E18" s="244"/>
      <c r="F18" s="244"/>
      <c r="G18" s="240"/>
      <c r="H18" s="238"/>
      <c r="I18" s="242"/>
      <c r="J18" s="252"/>
      <c r="K18" s="1119" t="str">
        <f t="shared" si="4"/>
        <v>/</v>
      </c>
    </row>
    <row r="19" spans="1:11" ht="20.100000000000001" customHeight="1">
      <c r="A19" s="1104"/>
      <c r="B19" s="1109"/>
      <c r="C19" s="1107"/>
      <c r="D19" s="237"/>
      <c r="E19" s="244"/>
      <c r="F19" s="244"/>
      <c r="G19" s="240"/>
      <c r="H19" s="238"/>
      <c r="I19" s="242"/>
      <c r="J19" s="252"/>
      <c r="K19" s="1119"/>
    </row>
    <row r="20" spans="1:11" ht="20.100000000000001" customHeight="1">
      <c r="A20" s="1104"/>
      <c r="B20" s="1108"/>
      <c r="C20" s="1107"/>
      <c r="D20" s="237"/>
      <c r="E20" s="244"/>
      <c r="F20" s="244"/>
      <c r="G20" s="240"/>
      <c r="H20" s="238"/>
      <c r="I20" s="242"/>
      <c r="J20" s="252"/>
      <c r="K20" s="1119" t="str">
        <f t="shared" si="4"/>
        <v>/</v>
      </c>
    </row>
    <row r="21" spans="1:11" ht="20.100000000000001" customHeight="1">
      <c r="A21" s="1104"/>
      <c r="B21" s="1109"/>
      <c r="C21" s="1107"/>
      <c r="D21" s="237"/>
      <c r="E21" s="244"/>
      <c r="F21" s="244"/>
      <c r="G21" s="240"/>
      <c r="H21" s="238"/>
      <c r="I21" s="242"/>
      <c r="J21" s="252"/>
      <c r="K21" s="1119"/>
    </row>
    <row r="22" spans="1:11" ht="20.100000000000001" customHeight="1">
      <c r="A22" s="1104"/>
      <c r="B22" s="1108"/>
      <c r="C22" s="1107"/>
      <c r="D22" s="237"/>
      <c r="E22" s="244"/>
      <c r="F22" s="244"/>
      <c r="G22" s="240"/>
      <c r="H22" s="238"/>
      <c r="I22" s="242"/>
      <c r="J22" s="252"/>
      <c r="K22" s="1119" t="str">
        <f t="shared" si="4"/>
        <v>/</v>
      </c>
    </row>
    <row r="23" spans="1:11" ht="20.100000000000001" customHeight="1">
      <c r="A23" s="1104"/>
      <c r="B23" s="1109"/>
      <c r="C23" s="1107"/>
      <c r="D23" s="237"/>
      <c r="E23" s="244"/>
      <c r="F23" s="244"/>
      <c r="G23" s="240"/>
      <c r="H23" s="238"/>
      <c r="I23" s="242"/>
      <c r="J23" s="252"/>
      <c r="K23" s="1119"/>
    </row>
    <row r="24" spans="1:11" ht="20.100000000000001" customHeight="1">
      <c r="A24" s="1104"/>
      <c r="B24" s="1108"/>
      <c r="C24" s="1107"/>
      <c r="D24" s="237"/>
      <c r="E24" s="244"/>
      <c r="F24" s="244"/>
      <c r="G24" s="240"/>
      <c r="H24" s="238"/>
      <c r="I24" s="242"/>
      <c r="J24" s="252"/>
      <c r="K24" s="1119" t="str">
        <f t="shared" si="4"/>
        <v>/</v>
      </c>
    </row>
    <row r="25" spans="1:11" ht="20.100000000000001" customHeight="1">
      <c r="A25" s="1104"/>
      <c r="B25" s="1109"/>
      <c r="C25" s="1107"/>
      <c r="D25" s="237"/>
      <c r="E25" s="244"/>
      <c r="F25" s="244"/>
      <c r="G25" s="240"/>
      <c r="H25" s="238"/>
      <c r="I25" s="242"/>
      <c r="J25" s="252"/>
      <c r="K25" s="1119"/>
    </row>
    <row r="26" spans="1:11" ht="20.100000000000001" customHeight="1">
      <c r="A26" s="1104"/>
      <c r="B26" s="1108"/>
      <c r="C26" s="1107"/>
      <c r="D26" s="237"/>
      <c r="E26" s="244"/>
      <c r="F26" s="244"/>
      <c r="G26" s="240"/>
      <c r="H26" s="238"/>
      <c r="I26" s="242"/>
      <c r="J26" s="252"/>
      <c r="K26" s="1119" t="str">
        <f t="shared" si="4"/>
        <v>/</v>
      </c>
    </row>
    <row r="27" spans="1:11" ht="20.100000000000001" customHeight="1">
      <c r="A27" s="1104"/>
      <c r="B27" s="1109"/>
      <c r="C27" s="1107"/>
      <c r="D27" s="237"/>
      <c r="E27" s="244"/>
      <c r="F27" s="244"/>
      <c r="G27" s="240"/>
      <c r="H27" s="238"/>
      <c r="I27" s="242"/>
      <c r="J27" s="252"/>
      <c r="K27" s="1119"/>
    </row>
    <row r="28" spans="1:11" ht="20.100000000000001" customHeight="1">
      <c r="A28" s="1104"/>
      <c r="B28" s="1108"/>
      <c r="C28" s="1107"/>
      <c r="D28" s="237"/>
      <c r="E28" s="244"/>
      <c r="F28" s="244"/>
      <c r="G28" s="240"/>
      <c r="H28" s="238"/>
      <c r="I28" s="242"/>
      <c r="J28" s="252"/>
      <c r="K28" s="1119" t="str">
        <f t="shared" si="4"/>
        <v>/</v>
      </c>
    </row>
    <row r="29" spans="1:11" ht="20.100000000000001" customHeight="1">
      <c r="A29" s="1104"/>
      <c r="B29" s="1109"/>
      <c r="C29" s="1107"/>
      <c r="D29" s="237"/>
      <c r="E29" s="244"/>
      <c r="F29" s="244"/>
      <c r="G29" s="240"/>
      <c r="H29" s="238"/>
      <c r="I29" s="242"/>
      <c r="J29" s="252"/>
      <c r="K29" s="1119"/>
    </row>
    <row r="30" spans="1:11" ht="20.100000000000001" customHeight="1">
      <c r="A30" s="1104"/>
      <c r="B30" s="1108"/>
      <c r="C30" s="1107"/>
      <c r="D30" s="237"/>
      <c r="E30" s="244"/>
      <c r="F30" s="244"/>
      <c r="G30" s="240"/>
      <c r="H30" s="238"/>
      <c r="I30" s="242"/>
      <c r="J30" s="252"/>
      <c r="K30" s="1119" t="str">
        <f t="shared" si="4"/>
        <v>/</v>
      </c>
    </row>
    <row r="31" spans="1:11" ht="20.100000000000001" customHeight="1">
      <c r="A31" s="1104"/>
      <c r="B31" s="1109"/>
      <c r="C31" s="1107"/>
      <c r="D31" s="237"/>
      <c r="E31" s="244"/>
      <c r="F31" s="244"/>
      <c r="G31" s="240"/>
      <c r="H31" s="238"/>
      <c r="I31" s="242"/>
      <c r="J31" s="252"/>
      <c r="K31" s="1119"/>
    </row>
    <row r="32" spans="1:11" ht="20.100000000000001" customHeight="1">
      <c r="A32" s="1104"/>
      <c r="B32" s="1108"/>
      <c r="C32" s="1107"/>
      <c r="D32" s="237"/>
      <c r="E32" s="244"/>
      <c r="F32" s="244"/>
      <c r="G32" s="240"/>
      <c r="H32" s="238"/>
      <c r="I32" s="242"/>
      <c r="J32" s="252"/>
      <c r="K32" s="1119" t="str">
        <f t="shared" si="4"/>
        <v>/</v>
      </c>
    </row>
    <row r="33" spans="1:11" ht="20.100000000000001" customHeight="1" thickBot="1">
      <c r="A33" s="1110"/>
      <c r="B33" s="1111"/>
      <c r="C33" s="1112"/>
      <c r="D33" s="267"/>
      <c r="E33" s="268"/>
      <c r="F33" s="268"/>
      <c r="G33" s="269"/>
      <c r="H33" s="270"/>
      <c r="I33" s="271"/>
      <c r="J33" s="272"/>
      <c r="K33" s="1119"/>
    </row>
    <row r="34" spans="1:11" s="273" customFormat="1" ht="20.100000000000001" customHeight="1">
      <c r="A34" s="1113" t="s">
        <v>239</v>
      </c>
      <c r="B34" s="1117" t="s">
        <v>269</v>
      </c>
      <c r="C34" s="1115" t="s">
        <v>262</v>
      </c>
      <c r="D34" s="261">
        <f>F34-E34</f>
        <v>140</v>
      </c>
      <c r="E34" s="262">
        <v>21327.588</v>
      </c>
      <c r="F34" s="262">
        <v>21467.588</v>
      </c>
      <c r="G34" s="263">
        <v>-2</v>
      </c>
      <c r="H34" s="264">
        <v>3</v>
      </c>
      <c r="I34" s="265">
        <f t="shared" si="0"/>
        <v>3</v>
      </c>
      <c r="J34" s="266"/>
      <c r="K34" s="1119" t="str">
        <f t="shared" si="4"/>
        <v>200/200/200/200</v>
      </c>
    </row>
    <row r="35" spans="1:11" ht="20.100000000000001" customHeight="1">
      <c r="A35" s="1114"/>
      <c r="B35" s="1118"/>
      <c r="C35" s="1116"/>
      <c r="D35" s="237">
        <f t="shared" ref="D35:D75" si="5">F35-E35</f>
        <v>85</v>
      </c>
      <c r="E35" s="244">
        <v>22467.164000000001</v>
      </c>
      <c r="F35" s="244">
        <v>22552.164000000001</v>
      </c>
      <c r="G35" s="240">
        <v>3</v>
      </c>
      <c r="H35" s="238">
        <v>0</v>
      </c>
      <c r="I35" s="242">
        <f t="shared" si="0"/>
        <v>3</v>
      </c>
      <c r="J35" s="252" t="s">
        <v>238</v>
      </c>
      <c r="K35" s="1119"/>
    </row>
    <row r="36" spans="1:11" ht="20.100000000000001" customHeight="1">
      <c r="A36" s="1104" t="s">
        <v>240</v>
      </c>
      <c r="B36" s="1108" t="s">
        <v>277</v>
      </c>
      <c r="C36" s="1107" t="s">
        <v>262</v>
      </c>
      <c r="D36" s="237">
        <f t="shared" si="5"/>
        <v>85</v>
      </c>
      <c r="E36" s="244">
        <v>22552.164000000001</v>
      </c>
      <c r="F36" s="244">
        <v>22637.164000000001</v>
      </c>
      <c r="G36" s="240">
        <v>0</v>
      </c>
      <c r="H36" s="238">
        <v>3</v>
      </c>
      <c r="I36" s="242">
        <f t="shared" si="0"/>
        <v>3</v>
      </c>
      <c r="J36" s="252" t="s">
        <v>238</v>
      </c>
      <c r="K36" s="1119" t="str">
        <f t="shared" si="4"/>
        <v>200/200/200/200</v>
      </c>
    </row>
    <row r="37" spans="1:11" ht="20.100000000000001" customHeight="1">
      <c r="A37" s="1104"/>
      <c r="B37" s="1109"/>
      <c r="C37" s="1107"/>
      <c r="D37" s="237">
        <f t="shared" si="5"/>
        <v>85</v>
      </c>
      <c r="E37" s="244">
        <v>23388.405999999999</v>
      </c>
      <c r="F37" s="244">
        <v>23473.405999999999</v>
      </c>
      <c r="G37" s="240">
        <v>3</v>
      </c>
      <c r="H37" s="238">
        <v>0</v>
      </c>
      <c r="I37" s="242">
        <f t="shared" si="0"/>
        <v>3</v>
      </c>
      <c r="J37" s="252" t="s">
        <v>238</v>
      </c>
      <c r="K37" s="1119"/>
    </row>
    <row r="38" spans="1:11" ht="20.100000000000001" customHeight="1">
      <c r="A38" s="1104" t="s">
        <v>241</v>
      </c>
      <c r="B38" s="1108" t="s">
        <v>271</v>
      </c>
      <c r="C38" s="1107" t="s">
        <v>266</v>
      </c>
      <c r="D38" s="237">
        <f t="shared" si="5"/>
        <v>85</v>
      </c>
      <c r="E38" s="244">
        <v>23473.405999999999</v>
      </c>
      <c r="F38" s="244">
        <v>23558.405999999999</v>
      </c>
      <c r="G38" s="240">
        <v>0</v>
      </c>
      <c r="H38" s="238">
        <v>3</v>
      </c>
      <c r="I38" s="242">
        <f t="shared" si="0"/>
        <v>3</v>
      </c>
      <c r="J38" s="252" t="s">
        <v>238</v>
      </c>
      <c r="K38" s="1119" t="str">
        <f t="shared" si="4"/>
        <v>280/280/280/280</v>
      </c>
    </row>
    <row r="39" spans="1:11" ht="20.100000000000001" customHeight="1">
      <c r="A39" s="1104"/>
      <c r="B39" s="1109"/>
      <c r="C39" s="1107"/>
      <c r="D39" s="237">
        <f t="shared" si="5"/>
        <v>140</v>
      </c>
      <c r="E39" s="244">
        <v>24506.268</v>
      </c>
      <c r="F39" s="244">
        <v>24646.268</v>
      </c>
      <c r="G39" s="240">
        <v>3</v>
      </c>
      <c r="H39" s="238">
        <v>-2</v>
      </c>
      <c r="I39" s="242">
        <f t="shared" si="0"/>
        <v>3</v>
      </c>
      <c r="J39" s="252"/>
      <c r="K39" s="1119"/>
    </row>
    <row r="40" spans="1:11" ht="20.100000000000001" customHeight="1">
      <c r="A40" s="1104" t="s">
        <v>242</v>
      </c>
      <c r="B40" s="1108" t="s">
        <v>278</v>
      </c>
      <c r="C40" s="1107" t="s">
        <v>264</v>
      </c>
      <c r="D40" s="237">
        <f t="shared" si="5"/>
        <v>140</v>
      </c>
      <c r="E40" s="244">
        <v>25331.648000000001</v>
      </c>
      <c r="F40" s="244">
        <v>25471.648000000001</v>
      </c>
      <c r="G40" s="240">
        <v>-2</v>
      </c>
      <c r="H40" s="238">
        <v>3</v>
      </c>
      <c r="I40" s="242">
        <f t="shared" si="0"/>
        <v>3</v>
      </c>
      <c r="J40" s="252"/>
      <c r="K40" s="1119" t="str">
        <f t="shared" si="4"/>
        <v>190/190/190/190</v>
      </c>
    </row>
    <row r="41" spans="1:11" ht="20.100000000000001" customHeight="1">
      <c r="A41" s="1104"/>
      <c r="B41" s="1109"/>
      <c r="C41" s="1107"/>
      <c r="D41" s="237">
        <f t="shared" si="5"/>
        <v>140</v>
      </c>
      <c r="E41" s="244">
        <v>27296.653999999999</v>
      </c>
      <c r="F41" s="244">
        <v>27436.653999999999</v>
      </c>
      <c r="G41" s="240">
        <v>3</v>
      </c>
      <c r="H41" s="238">
        <v>-2</v>
      </c>
      <c r="I41" s="242">
        <f t="shared" si="0"/>
        <v>3</v>
      </c>
      <c r="J41" s="252"/>
      <c r="K41" s="1119"/>
    </row>
    <row r="42" spans="1:11" ht="20.100000000000001" customHeight="1">
      <c r="A42" s="1104" t="s">
        <v>243</v>
      </c>
      <c r="B42" s="1108" t="s">
        <v>269</v>
      </c>
      <c r="C42" s="1107" t="s">
        <v>262</v>
      </c>
      <c r="D42" s="237">
        <f t="shared" si="5"/>
        <v>140</v>
      </c>
      <c r="E42" s="244">
        <v>28229.903999999999</v>
      </c>
      <c r="F42" s="244">
        <v>28369.903999999999</v>
      </c>
      <c r="G42" s="240">
        <v>-2</v>
      </c>
      <c r="H42" s="238">
        <v>3</v>
      </c>
      <c r="I42" s="242">
        <f t="shared" si="0"/>
        <v>3</v>
      </c>
      <c r="J42" s="252"/>
      <c r="K42" s="1119" t="str">
        <f t="shared" si="4"/>
        <v>200/200/200/200</v>
      </c>
    </row>
    <row r="43" spans="1:11" ht="20.100000000000001" customHeight="1">
      <c r="A43" s="1104"/>
      <c r="B43" s="1109"/>
      <c r="C43" s="1107"/>
      <c r="D43" s="237">
        <f t="shared" si="5"/>
        <v>140</v>
      </c>
      <c r="E43" s="244">
        <v>28869.458999999999</v>
      </c>
      <c r="F43" s="244">
        <v>29009.458999999999</v>
      </c>
      <c r="G43" s="240">
        <v>3</v>
      </c>
      <c r="H43" s="238">
        <v>-2</v>
      </c>
      <c r="I43" s="242">
        <f t="shared" si="0"/>
        <v>3</v>
      </c>
      <c r="J43" s="252"/>
      <c r="K43" s="1119"/>
    </row>
    <row r="44" spans="1:11" ht="20.100000000000001" customHeight="1">
      <c r="A44" s="1104" t="s">
        <v>244</v>
      </c>
      <c r="B44" s="1108" t="s">
        <v>272</v>
      </c>
      <c r="C44" s="1107" t="s">
        <v>262</v>
      </c>
      <c r="D44" s="237">
        <f t="shared" si="5"/>
        <v>140</v>
      </c>
      <c r="E44" s="244">
        <v>29831.348000000002</v>
      </c>
      <c r="F44" s="244">
        <v>29971.348000000002</v>
      </c>
      <c r="G44" s="240">
        <v>-2</v>
      </c>
      <c r="H44" s="238">
        <v>3</v>
      </c>
      <c r="I44" s="242">
        <f t="shared" si="0"/>
        <v>3</v>
      </c>
      <c r="J44" s="252"/>
      <c r="K44" s="1119" t="str">
        <f t="shared" si="4"/>
        <v>200/200/200/200</v>
      </c>
    </row>
    <row r="45" spans="1:11" ht="20.100000000000001" customHeight="1">
      <c r="A45" s="1104"/>
      <c r="B45" s="1109"/>
      <c r="C45" s="1107"/>
      <c r="D45" s="237">
        <f t="shared" si="5"/>
        <v>85</v>
      </c>
      <c r="E45" s="244">
        <v>31118.067999999999</v>
      </c>
      <c r="F45" s="244">
        <v>31203.067999999999</v>
      </c>
      <c r="G45" s="240">
        <v>3</v>
      </c>
      <c r="H45" s="238">
        <v>0</v>
      </c>
      <c r="I45" s="242">
        <f t="shared" si="0"/>
        <v>3</v>
      </c>
      <c r="J45" s="252" t="s">
        <v>238</v>
      </c>
      <c r="K45" s="1119"/>
    </row>
    <row r="46" spans="1:11" ht="20.100000000000001" customHeight="1">
      <c r="A46" s="1104" t="s">
        <v>245</v>
      </c>
      <c r="B46" s="1108" t="s">
        <v>279</v>
      </c>
      <c r="C46" s="1107" t="s">
        <v>262</v>
      </c>
      <c r="D46" s="237">
        <f t="shared" si="5"/>
        <v>85</v>
      </c>
      <c r="E46" s="244">
        <v>31203.067999999999</v>
      </c>
      <c r="F46" s="244">
        <v>31288.067999999999</v>
      </c>
      <c r="G46" s="240">
        <v>0</v>
      </c>
      <c r="H46" s="238">
        <v>3</v>
      </c>
      <c r="I46" s="242">
        <f t="shared" si="0"/>
        <v>3</v>
      </c>
      <c r="J46" s="252" t="s">
        <v>238</v>
      </c>
      <c r="K46" s="1119" t="str">
        <f t="shared" si="4"/>
        <v>200/200/200/200</v>
      </c>
    </row>
    <row r="47" spans="1:11" ht="20.100000000000001" customHeight="1">
      <c r="A47" s="1104"/>
      <c r="B47" s="1109"/>
      <c r="C47" s="1107"/>
      <c r="D47" s="237">
        <f t="shared" si="5"/>
        <v>85</v>
      </c>
      <c r="E47" s="244">
        <v>31757.398000000001</v>
      </c>
      <c r="F47" s="244">
        <v>31842.398000000001</v>
      </c>
      <c r="G47" s="240">
        <v>3</v>
      </c>
      <c r="H47" s="238">
        <v>0</v>
      </c>
      <c r="I47" s="242">
        <f t="shared" si="0"/>
        <v>3</v>
      </c>
      <c r="J47" s="252" t="s">
        <v>238</v>
      </c>
      <c r="K47" s="1119"/>
    </row>
    <row r="48" spans="1:11" ht="20.100000000000001" customHeight="1">
      <c r="A48" s="1104" t="s">
        <v>246</v>
      </c>
      <c r="B48" s="1108" t="s">
        <v>273</v>
      </c>
      <c r="C48" s="1107" t="s">
        <v>262</v>
      </c>
      <c r="D48" s="237">
        <f t="shared" si="5"/>
        <v>85</v>
      </c>
      <c r="E48" s="244">
        <v>31842.398000000001</v>
      </c>
      <c r="F48" s="244">
        <v>31927.398000000001</v>
      </c>
      <c r="G48" s="240">
        <v>0</v>
      </c>
      <c r="H48" s="238">
        <v>3</v>
      </c>
      <c r="I48" s="242">
        <f t="shared" si="0"/>
        <v>3</v>
      </c>
      <c r="J48" s="252" t="s">
        <v>238</v>
      </c>
      <c r="K48" s="1119" t="str">
        <f t="shared" si="4"/>
        <v>200/200/200/200</v>
      </c>
    </row>
    <row r="49" spans="1:11" ht="20.100000000000001" customHeight="1">
      <c r="A49" s="1104"/>
      <c r="B49" s="1109"/>
      <c r="C49" s="1107"/>
      <c r="D49" s="237">
        <f t="shared" si="5"/>
        <v>140</v>
      </c>
      <c r="E49" s="244">
        <v>33325.167999999998</v>
      </c>
      <c r="F49" s="244">
        <v>33465.167999999998</v>
      </c>
      <c r="G49" s="240">
        <v>3</v>
      </c>
      <c r="H49" s="238">
        <v>-2</v>
      </c>
      <c r="I49" s="242">
        <f t="shared" si="0"/>
        <v>3</v>
      </c>
      <c r="J49" s="252"/>
      <c r="K49" s="1119"/>
    </row>
    <row r="50" spans="1:11" ht="20.100000000000001" customHeight="1">
      <c r="A50" s="1104" t="s">
        <v>247</v>
      </c>
      <c r="B50" s="1108" t="s">
        <v>280</v>
      </c>
      <c r="C50" s="1107" t="s">
        <v>267</v>
      </c>
      <c r="D50" s="237">
        <f t="shared" si="5"/>
        <v>115</v>
      </c>
      <c r="E50" s="244">
        <v>34291.035000000003</v>
      </c>
      <c r="F50" s="244">
        <v>34406.035000000003</v>
      </c>
      <c r="G50" s="240">
        <v>-2</v>
      </c>
      <c r="H50" s="238">
        <v>2</v>
      </c>
      <c r="I50" s="242">
        <f t="shared" si="0"/>
        <v>2</v>
      </c>
      <c r="J50" s="252"/>
      <c r="K50" s="1119" t="str">
        <f t="shared" si="4"/>
        <v>300.000/200.000/300.000/200.000</v>
      </c>
    </row>
    <row r="51" spans="1:11" ht="20.100000000000001" customHeight="1">
      <c r="A51" s="1104"/>
      <c r="B51" s="1109"/>
      <c r="C51" s="1107"/>
      <c r="D51" s="237">
        <f t="shared" si="5"/>
        <v>200</v>
      </c>
      <c r="E51" s="244">
        <v>35726.031000000003</v>
      </c>
      <c r="F51" s="244">
        <v>35926.031000000003</v>
      </c>
      <c r="G51" s="240">
        <v>2</v>
      </c>
      <c r="H51" s="238">
        <v>3</v>
      </c>
      <c r="I51" s="242">
        <f t="shared" si="0"/>
        <v>3</v>
      </c>
      <c r="J51" s="252" t="s">
        <v>237</v>
      </c>
      <c r="K51" s="1119"/>
    </row>
    <row r="52" spans="1:11" ht="20.100000000000001" customHeight="1">
      <c r="A52" s="1104" t="s">
        <v>248</v>
      </c>
      <c r="B52" s="1108" t="s">
        <v>276</v>
      </c>
      <c r="C52" s="1107" t="s">
        <v>263</v>
      </c>
      <c r="D52" s="237">
        <f t="shared" si="5"/>
        <v>0</v>
      </c>
      <c r="E52" s="244">
        <v>35926.031000000003</v>
      </c>
      <c r="F52" s="244">
        <v>35926.031000000003</v>
      </c>
      <c r="G52" s="240">
        <v>3</v>
      </c>
      <c r="H52" s="238">
        <v>3</v>
      </c>
      <c r="I52" s="242">
        <f t="shared" si="0"/>
        <v>3</v>
      </c>
      <c r="J52" s="252" t="s">
        <v>237</v>
      </c>
      <c r="K52" s="1119" t="str">
        <f t="shared" si="4"/>
        <v>0/200.000/0/200.000</v>
      </c>
    </row>
    <row r="53" spans="1:11" ht="20.100000000000001" customHeight="1">
      <c r="A53" s="1104"/>
      <c r="B53" s="1109"/>
      <c r="C53" s="1107"/>
      <c r="D53" s="237">
        <f t="shared" si="5"/>
        <v>140</v>
      </c>
      <c r="E53" s="244">
        <v>36957.531000000003</v>
      </c>
      <c r="F53" s="244">
        <v>37097.531000000003</v>
      </c>
      <c r="G53" s="240">
        <v>3</v>
      </c>
      <c r="H53" s="238">
        <v>-2</v>
      </c>
      <c r="I53" s="242">
        <f t="shared" si="0"/>
        <v>3</v>
      </c>
      <c r="J53" s="252"/>
      <c r="K53" s="1119"/>
    </row>
    <row r="54" spans="1:11" ht="20.100000000000001" customHeight="1">
      <c r="A54" s="1104" t="s">
        <v>249</v>
      </c>
      <c r="B54" s="1108" t="s">
        <v>270</v>
      </c>
      <c r="C54" s="1107" t="s">
        <v>262</v>
      </c>
      <c r="D54" s="237">
        <f t="shared" si="5"/>
        <v>140</v>
      </c>
      <c r="E54" s="244">
        <v>37519.203000000001</v>
      </c>
      <c r="F54" s="244">
        <v>37659.203000000001</v>
      </c>
      <c r="G54" s="240">
        <v>-2</v>
      </c>
      <c r="H54" s="238">
        <v>3</v>
      </c>
      <c r="I54" s="242">
        <f t="shared" si="0"/>
        <v>3</v>
      </c>
      <c r="J54" s="252"/>
      <c r="K54" s="1119" t="str">
        <f t="shared" si="4"/>
        <v>200/200/200/200</v>
      </c>
    </row>
    <row r="55" spans="1:11" ht="20.100000000000001" customHeight="1">
      <c r="A55" s="1104"/>
      <c r="B55" s="1109"/>
      <c r="C55" s="1107"/>
      <c r="D55" s="237">
        <f t="shared" si="5"/>
        <v>85</v>
      </c>
      <c r="E55" s="244">
        <v>38646.144999999997</v>
      </c>
      <c r="F55" s="244">
        <v>38731.144999999997</v>
      </c>
      <c r="G55" s="240">
        <v>3</v>
      </c>
      <c r="H55" s="238">
        <v>0</v>
      </c>
      <c r="I55" s="242">
        <f t="shared" si="0"/>
        <v>3</v>
      </c>
      <c r="J55" s="252" t="s">
        <v>238</v>
      </c>
      <c r="K55" s="1119"/>
    </row>
    <row r="56" spans="1:11" ht="20.100000000000001" customHeight="1">
      <c r="A56" s="1104" t="s">
        <v>250</v>
      </c>
      <c r="B56" s="1108" t="s">
        <v>281</v>
      </c>
      <c r="C56" s="1107" t="s">
        <v>262</v>
      </c>
      <c r="D56" s="237">
        <f t="shared" si="5"/>
        <v>55</v>
      </c>
      <c r="E56" s="244">
        <v>38731.144999999997</v>
      </c>
      <c r="F56" s="244">
        <v>38786.144999999997</v>
      </c>
      <c r="G56" s="240">
        <v>0</v>
      </c>
      <c r="H56" s="238">
        <v>2</v>
      </c>
      <c r="I56" s="242">
        <f t="shared" si="0"/>
        <v>2</v>
      </c>
      <c r="J56" s="252" t="s">
        <v>238</v>
      </c>
      <c r="K56" s="1119" t="str">
        <f t="shared" si="4"/>
        <v>200/200/200/200</v>
      </c>
    </row>
    <row r="57" spans="1:11" ht="20.100000000000001" customHeight="1">
      <c r="A57" s="1104"/>
      <c r="B57" s="1109"/>
      <c r="C57" s="1107"/>
      <c r="D57" s="237">
        <f t="shared" si="5"/>
        <v>115</v>
      </c>
      <c r="E57" s="244">
        <v>39360.491999999998</v>
      </c>
      <c r="F57" s="244">
        <v>39475.491999999998</v>
      </c>
      <c r="G57" s="240">
        <v>2</v>
      </c>
      <c r="H57" s="238">
        <v>-2</v>
      </c>
      <c r="I57" s="242">
        <f t="shared" si="0"/>
        <v>2</v>
      </c>
      <c r="J57" s="252"/>
      <c r="K57" s="1119"/>
    </row>
    <row r="58" spans="1:11" ht="20.100000000000001" customHeight="1">
      <c r="A58" s="1104" t="s">
        <v>251</v>
      </c>
      <c r="B58" s="1108" t="s">
        <v>270</v>
      </c>
      <c r="C58" s="1107" t="s">
        <v>262</v>
      </c>
      <c r="D58" s="237">
        <f t="shared" si="5"/>
        <v>140</v>
      </c>
      <c r="E58" s="244">
        <v>40185.644999999997</v>
      </c>
      <c r="F58" s="244">
        <v>40325.644999999997</v>
      </c>
      <c r="G58" s="240">
        <v>-2</v>
      </c>
      <c r="H58" s="238">
        <v>3</v>
      </c>
      <c r="I58" s="242">
        <f t="shared" si="0"/>
        <v>3</v>
      </c>
      <c r="J58" s="252"/>
      <c r="K58" s="1119" t="str">
        <f t="shared" si="4"/>
        <v>200/200/200/200</v>
      </c>
    </row>
    <row r="59" spans="1:11" ht="20.100000000000001" customHeight="1">
      <c r="A59" s="1104"/>
      <c r="B59" s="1109"/>
      <c r="C59" s="1107"/>
      <c r="D59" s="237">
        <f t="shared" si="5"/>
        <v>140</v>
      </c>
      <c r="E59" s="244">
        <v>40558.785000000003</v>
      </c>
      <c r="F59" s="244">
        <v>40698.785000000003</v>
      </c>
      <c r="G59" s="240">
        <v>3</v>
      </c>
      <c r="H59" s="238">
        <v>-2</v>
      </c>
      <c r="I59" s="242">
        <f t="shared" si="0"/>
        <v>3</v>
      </c>
      <c r="J59" s="252"/>
      <c r="K59" s="1119"/>
    </row>
    <row r="60" spans="1:11" ht="20.100000000000001" customHeight="1">
      <c r="A60" s="1104" t="s">
        <v>252</v>
      </c>
      <c r="B60" s="1108" t="s">
        <v>276</v>
      </c>
      <c r="C60" s="1107" t="s">
        <v>262</v>
      </c>
      <c r="D60" s="237">
        <f t="shared" si="5"/>
        <v>140</v>
      </c>
      <c r="E60" s="244">
        <v>46079.542999999998</v>
      </c>
      <c r="F60" s="244">
        <v>46219.542999999998</v>
      </c>
      <c r="G60" s="240">
        <v>-2</v>
      </c>
      <c r="H60" s="238">
        <v>3</v>
      </c>
      <c r="I60" s="242">
        <f t="shared" si="0"/>
        <v>3</v>
      </c>
      <c r="J60" s="252"/>
      <c r="K60" s="1119" t="str">
        <f t="shared" si="4"/>
        <v>200/200/200/200</v>
      </c>
    </row>
    <row r="61" spans="1:11" ht="20.100000000000001" customHeight="1">
      <c r="A61" s="1104"/>
      <c r="B61" s="1109"/>
      <c r="C61" s="1107"/>
      <c r="D61" s="237">
        <f t="shared" si="5"/>
        <v>140</v>
      </c>
      <c r="E61" s="244">
        <v>46488.016000000003</v>
      </c>
      <c r="F61" s="244">
        <v>46628.016000000003</v>
      </c>
      <c r="G61" s="240">
        <v>3</v>
      </c>
      <c r="H61" s="238">
        <v>-2</v>
      </c>
      <c r="I61" s="242">
        <f t="shared" si="0"/>
        <v>3</v>
      </c>
      <c r="J61" s="252"/>
      <c r="K61" s="1119"/>
    </row>
    <row r="62" spans="1:11" ht="20.100000000000001" customHeight="1">
      <c r="A62" s="1104" t="s">
        <v>253</v>
      </c>
      <c r="B62" s="1108" t="s">
        <v>270</v>
      </c>
      <c r="C62" s="1107" t="s">
        <v>262</v>
      </c>
      <c r="D62" s="237">
        <f t="shared" si="5"/>
        <v>140</v>
      </c>
      <c r="E62" s="244">
        <v>47032.258000000002</v>
      </c>
      <c r="F62" s="244">
        <v>47172.258000000002</v>
      </c>
      <c r="G62" s="240">
        <v>-2</v>
      </c>
      <c r="H62" s="238">
        <v>3</v>
      </c>
      <c r="I62" s="242">
        <f t="shared" si="0"/>
        <v>3</v>
      </c>
      <c r="J62" s="252"/>
      <c r="K62" s="1119" t="str">
        <f t="shared" si="4"/>
        <v>200/200/200/200</v>
      </c>
    </row>
    <row r="63" spans="1:11" ht="20.100000000000001" customHeight="1" thickBot="1">
      <c r="A63" s="1110"/>
      <c r="B63" s="1111"/>
      <c r="C63" s="1112"/>
      <c r="D63" s="267">
        <f t="shared" si="5"/>
        <v>140</v>
      </c>
      <c r="E63" s="268">
        <v>47729.858999999997</v>
      </c>
      <c r="F63" s="268">
        <v>47869.858999999997</v>
      </c>
      <c r="G63" s="269">
        <v>3</v>
      </c>
      <c r="H63" s="270">
        <v>-2</v>
      </c>
      <c r="I63" s="271">
        <f t="shared" si="0"/>
        <v>3</v>
      </c>
      <c r="J63" s="272"/>
      <c r="K63" s="1119"/>
    </row>
    <row r="64" spans="1:11" ht="20.100000000000001" customHeight="1">
      <c r="A64" s="1114" t="s">
        <v>254</v>
      </c>
      <c r="B64" s="1120" t="s">
        <v>282</v>
      </c>
      <c r="C64" s="1116" t="s">
        <v>265</v>
      </c>
      <c r="D64" s="261">
        <f t="shared" si="5"/>
        <v>115</v>
      </c>
      <c r="E64" s="262">
        <v>48674.016000000003</v>
      </c>
      <c r="F64" s="262">
        <v>48789.016000000003</v>
      </c>
      <c r="G64" s="263">
        <v>-2</v>
      </c>
      <c r="H64" s="264">
        <v>2</v>
      </c>
      <c r="I64" s="265">
        <f t="shared" si="0"/>
        <v>2</v>
      </c>
      <c r="J64" s="266"/>
      <c r="K64" s="1119" t="str">
        <f t="shared" si="4"/>
        <v>300/300/300/300</v>
      </c>
    </row>
    <row r="65" spans="1:11" ht="20.100000000000001" customHeight="1">
      <c r="A65" s="1104"/>
      <c r="B65" s="1109"/>
      <c r="C65" s="1107"/>
      <c r="D65" s="237">
        <f t="shared" si="5"/>
        <v>115</v>
      </c>
      <c r="E65" s="244">
        <v>49328.453000000001</v>
      </c>
      <c r="F65" s="244">
        <v>49443.453000000001</v>
      </c>
      <c r="G65" s="240">
        <v>2</v>
      </c>
      <c r="H65" s="238">
        <v>-2</v>
      </c>
      <c r="I65" s="242">
        <f t="shared" si="0"/>
        <v>2</v>
      </c>
      <c r="J65" s="252"/>
      <c r="K65" s="1119"/>
    </row>
    <row r="66" spans="1:11" ht="20.100000000000001" customHeight="1">
      <c r="A66" s="1104" t="s">
        <v>255</v>
      </c>
      <c r="B66" s="1108" t="s">
        <v>276</v>
      </c>
      <c r="C66" s="1107" t="s">
        <v>262</v>
      </c>
      <c r="D66" s="237">
        <f t="shared" si="5"/>
        <v>140</v>
      </c>
      <c r="E66" s="244">
        <v>51409.684000000001</v>
      </c>
      <c r="F66" s="244">
        <v>51549.684000000001</v>
      </c>
      <c r="G66" s="240">
        <v>-2</v>
      </c>
      <c r="H66" s="238">
        <v>3</v>
      </c>
      <c r="I66" s="242">
        <f t="shared" si="0"/>
        <v>3</v>
      </c>
      <c r="J66" s="252"/>
      <c r="K66" s="1119" t="str">
        <f t="shared" si="4"/>
        <v>200/200/200/200</v>
      </c>
    </row>
    <row r="67" spans="1:11" ht="20.100000000000001" customHeight="1">
      <c r="A67" s="1104"/>
      <c r="B67" s="1109"/>
      <c r="C67" s="1107"/>
      <c r="D67" s="237">
        <f t="shared" si="5"/>
        <v>140</v>
      </c>
      <c r="E67" s="244">
        <v>51843.152000000002</v>
      </c>
      <c r="F67" s="244">
        <v>51983.152000000002</v>
      </c>
      <c r="G67" s="240">
        <v>3</v>
      </c>
      <c r="H67" s="238">
        <v>-2</v>
      </c>
      <c r="I67" s="242">
        <f t="shared" si="0"/>
        <v>3</v>
      </c>
      <c r="J67" s="252"/>
      <c r="K67" s="1119"/>
    </row>
    <row r="68" spans="1:11" ht="20.100000000000001" customHeight="1">
      <c r="A68" s="1104" t="s">
        <v>256</v>
      </c>
      <c r="B68" s="1108" t="s">
        <v>270</v>
      </c>
      <c r="C68" s="1107" t="s">
        <v>262</v>
      </c>
      <c r="D68" s="237">
        <f t="shared" si="5"/>
        <v>140</v>
      </c>
      <c r="E68" s="244">
        <v>52359.891000000003</v>
      </c>
      <c r="F68" s="244">
        <v>52499.891000000003</v>
      </c>
      <c r="G68" s="240">
        <v>-2</v>
      </c>
      <c r="H68" s="238">
        <v>3</v>
      </c>
      <c r="I68" s="242">
        <f t="shared" si="0"/>
        <v>3</v>
      </c>
      <c r="J68" s="252"/>
      <c r="K68" s="1119" t="str">
        <f t="shared" si="4"/>
        <v>200/200/200/200</v>
      </c>
    </row>
    <row r="69" spans="1:11" ht="20.100000000000001" customHeight="1">
      <c r="A69" s="1104"/>
      <c r="B69" s="1109"/>
      <c r="C69" s="1107"/>
      <c r="D69" s="237">
        <f t="shared" si="5"/>
        <v>140</v>
      </c>
      <c r="E69" s="244">
        <v>52827.773000000001</v>
      </c>
      <c r="F69" s="244">
        <v>52967.773000000001</v>
      </c>
      <c r="G69" s="240">
        <v>3</v>
      </c>
      <c r="H69" s="238">
        <v>-2</v>
      </c>
      <c r="I69" s="242">
        <f t="shared" ref="I69:I75" si="6">MAX(G69,H69)</f>
        <v>3</v>
      </c>
      <c r="J69" s="252"/>
      <c r="K69" s="1119"/>
    </row>
    <row r="70" spans="1:11" ht="20.100000000000001" customHeight="1">
      <c r="A70" s="1104" t="s">
        <v>257</v>
      </c>
      <c r="B70" s="1108" t="s">
        <v>274</v>
      </c>
      <c r="C70" s="1107" t="s">
        <v>265</v>
      </c>
      <c r="D70" s="237">
        <f t="shared" si="5"/>
        <v>115</v>
      </c>
      <c r="E70" s="244">
        <v>56409.262000000002</v>
      </c>
      <c r="F70" s="244">
        <v>56524.262000000002</v>
      </c>
      <c r="G70" s="240">
        <v>-2</v>
      </c>
      <c r="H70" s="238">
        <v>2</v>
      </c>
      <c r="I70" s="242">
        <f t="shared" si="6"/>
        <v>2</v>
      </c>
      <c r="J70" s="252"/>
      <c r="K70" s="1119" t="str">
        <f t="shared" si="4"/>
        <v>300/300/300/300</v>
      </c>
    </row>
    <row r="71" spans="1:11" ht="20.100000000000001" customHeight="1">
      <c r="A71" s="1104"/>
      <c r="B71" s="1109"/>
      <c r="C71" s="1107"/>
      <c r="D71" s="237">
        <f t="shared" si="5"/>
        <v>115</v>
      </c>
      <c r="E71" s="244">
        <v>57135.398000000001</v>
      </c>
      <c r="F71" s="244">
        <v>57250.398000000001</v>
      </c>
      <c r="G71" s="240">
        <v>2</v>
      </c>
      <c r="H71" s="238">
        <v>-2</v>
      </c>
      <c r="I71" s="242">
        <f t="shared" si="6"/>
        <v>2</v>
      </c>
      <c r="J71" s="252"/>
      <c r="K71" s="1119"/>
    </row>
    <row r="72" spans="1:11" ht="20.100000000000001" customHeight="1">
      <c r="A72" s="1104" t="s">
        <v>258</v>
      </c>
      <c r="B72" s="1108" t="s">
        <v>276</v>
      </c>
      <c r="C72" s="1107" t="s">
        <v>262</v>
      </c>
      <c r="D72" s="237">
        <v>140</v>
      </c>
      <c r="E72" s="246">
        <v>58074.406000000003</v>
      </c>
      <c r="F72" s="246">
        <v>58388.364000000001</v>
      </c>
      <c r="G72" s="240">
        <v>-2</v>
      </c>
      <c r="H72" s="238">
        <v>3</v>
      </c>
      <c r="I72" s="242">
        <f t="shared" si="6"/>
        <v>3</v>
      </c>
      <c r="J72" s="252"/>
      <c r="K72" s="1119" t="str">
        <f t="shared" si="4"/>
        <v>200/200/200/200</v>
      </c>
    </row>
    <row r="73" spans="1:11" ht="20.100000000000001" customHeight="1">
      <c r="A73" s="1104"/>
      <c r="B73" s="1109"/>
      <c r="C73" s="1107"/>
      <c r="D73" s="237">
        <f t="shared" si="5"/>
        <v>85</v>
      </c>
      <c r="E73" s="244">
        <v>59226.462</v>
      </c>
      <c r="F73" s="244">
        <v>59311.462</v>
      </c>
      <c r="G73" s="240">
        <v>3</v>
      </c>
      <c r="H73" s="238">
        <v>0</v>
      </c>
      <c r="I73" s="242">
        <f t="shared" si="6"/>
        <v>3</v>
      </c>
      <c r="J73" s="252" t="s">
        <v>238</v>
      </c>
      <c r="K73" s="1119"/>
    </row>
    <row r="74" spans="1:11" ht="20.100000000000001" customHeight="1">
      <c r="A74" s="1104" t="s">
        <v>259</v>
      </c>
      <c r="B74" s="1108" t="s">
        <v>275</v>
      </c>
      <c r="C74" s="1107" t="s">
        <v>262</v>
      </c>
      <c r="D74" s="237">
        <f t="shared" si="5"/>
        <v>85</v>
      </c>
      <c r="E74" s="244">
        <v>59311.462</v>
      </c>
      <c r="F74" s="244">
        <v>59396.462</v>
      </c>
      <c r="G74" s="240">
        <v>0</v>
      </c>
      <c r="H74" s="238">
        <v>3</v>
      </c>
      <c r="I74" s="242">
        <f t="shared" si="6"/>
        <v>3</v>
      </c>
      <c r="J74" s="252" t="s">
        <v>238</v>
      </c>
      <c r="K74" s="1119" t="str">
        <f t="shared" si="4"/>
        <v>200/200/200/200</v>
      </c>
    </row>
    <row r="75" spans="1:11" ht="20.100000000000001" customHeight="1">
      <c r="A75" s="1104"/>
      <c r="B75" s="1109"/>
      <c r="C75" s="1107"/>
      <c r="D75" s="237">
        <f t="shared" si="5"/>
        <v>140</v>
      </c>
      <c r="E75" s="244">
        <v>60125.45</v>
      </c>
      <c r="F75" s="244">
        <v>60265.45</v>
      </c>
      <c r="G75" s="240">
        <v>3</v>
      </c>
      <c r="H75" s="238">
        <v>-2</v>
      </c>
      <c r="I75" s="242">
        <f t="shared" si="6"/>
        <v>3</v>
      </c>
      <c r="J75" s="252"/>
      <c r="K75" s="1119"/>
    </row>
    <row r="76" spans="1:11" ht="20.100000000000001" customHeight="1">
      <c r="A76" s="254"/>
      <c r="B76" s="243"/>
      <c r="C76" s="243"/>
      <c r="D76" s="243"/>
      <c r="E76" s="243"/>
      <c r="F76" s="243"/>
      <c r="G76" s="247"/>
      <c r="H76" s="238"/>
      <c r="I76" s="243"/>
      <c r="J76" s="255"/>
    </row>
    <row r="77" spans="1:11" ht="20.100000000000001" customHeight="1">
      <c r="A77" s="254"/>
      <c r="B77" s="243"/>
      <c r="C77" s="243"/>
      <c r="D77" s="243"/>
      <c r="E77" s="243"/>
      <c r="F77" s="243"/>
      <c r="G77" s="247"/>
      <c r="H77" s="238"/>
      <c r="I77" s="243"/>
      <c r="J77" s="255"/>
    </row>
    <row r="78" spans="1:11" ht="20.100000000000001" customHeight="1">
      <c r="A78" s="254"/>
      <c r="B78" s="243"/>
      <c r="C78" s="243"/>
      <c r="D78" s="243"/>
      <c r="E78" s="243"/>
      <c r="F78" s="243"/>
      <c r="G78" s="247"/>
      <c r="H78" s="238"/>
      <c r="I78" s="243"/>
      <c r="J78" s="255"/>
    </row>
    <row r="79" spans="1:11" ht="20.100000000000001" customHeight="1">
      <c r="A79" s="254"/>
      <c r="B79" s="243"/>
      <c r="C79" s="243"/>
      <c r="D79" s="243"/>
      <c r="E79" s="243"/>
      <c r="F79" s="243"/>
      <c r="G79" s="247"/>
      <c r="H79" s="238"/>
      <c r="I79" s="243"/>
      <c r="J79" s="255"/>
    </row>
    <row r="80" spans="1:11" ht="20.100000000000001" customHeight="1">
      <c r="A80" s="254"/>
      <c r="B80" s="243"/>
      <c r="C80" s="243"/>
      <c r="D80" s="243"/>
      <c r="E80" s="243"/>
      <c r="F80" s="243"/>
      <c r="G80" s="247"/>
      <c r="H80" s="238"/>
      <c r="I80" s="243"/>
      <c r="J80" s="255"/>
    </row>
    <row r="81" spans="1:10" ht="20.100000000000001" customHeight="1">
      <c r="A81" s="254"/>
      <c r="B81" s="243"/>
      <c r="C81" s="243"/>
      <c r="D81" s="243"/>
      <c r="E81" s="243"/>
      <c r="F81" s="243"/>
      <c r="G81" s="247"/>
      <c r="H81" s="238"/>
      <c r="I81" s="243"/>
      <c r="J81" s="255"/>
    </row>
    <row r="82" spans="1:10" ht="20.100000000000001" customHeight="1">
      <c r="A82" s="254"/>
      <c r="B82" s="243"/>
      <c r="C82" s="243"/>
      <c r="D82" s="243"/>
      <c r="E82" s="243"/>
      <c r="F82" s="243"/>
      <c r="G82" s="247"/>
      <c r="H82" s="238"/>
      <c r="I82" s="243"/>
      <c r="J82" s="255"/>
    </row>
    <row r="83" spans="1:10" ht="20.100000000000001" customHeight="1">
      <c r="A83" s="254"/>
      <c r="B83" s="243"/>
      <c r="C83" s="243"/>
      <c r="D83" s="243"/>
      <c r="E83" s="243"/>
      <c r="F83" s="243"/>
      <c r="G83" s="247"/>
      <c r="H83" s="238"/>
      <c r="I83" s="243"/>
      <c r="J83" s="255"/>
    </row>
    <row r="84" spans="1:10" ht="20.100000000000001" customHeight="1">
      <c r="A84" s="254"/>
      <c r="B84" s="243"/>
      <c r="C84" s="243"/>
      <c r="D84" s="243"/>
      <c r="E84" s="243"/>
      <c r="F84" s="243"/>
      <c r="G84" s="247"/>
      <c r="H84" s="238"/>
      <c r="I84" s="243"/>
      <c r="J84" s="255"/>
    </row>
    <row r="85" spans="1:10" ht="20.100000000000001" customHeight="1">
      <c r="A85" s="254"/>
      <c r="B85" s="243"/>
      <c r="C85" s="243"/>
      <c r="D85" s="243"/>
      <c r="E85" s="243"/>
      <c r="F85" s="243"/>
      <c r="G85" s="247"/>
      <c r="H85" s="238"/>
      <c r="I85" s="243"/>
      <c r="J85" s="255"/>
    </row>
    <row r="86" spans="1:10" ht="20.100000000000001" customHeight="1">
      <c r="A86" s="254"/>
      <c r="B86" s="243"/>
      <c r="C86" s="243"/>
      <c r="D86" s="243"/>
      <c r="E86" s="243"/>
      <c r="F86" s="243"/>
      <c r="G86" s="247"/>
      <c r="H86" s="238"/>
      <c r="I86" s="243"/>
      <c r="J86" s="255"/>
    </row>
    <row r="87" spans="1:10" ht="20.100000000000001" customHeight="1">
      <c r="A87" s="254"/>
      <c r="B87" s="243"/>
      <c r="C87" s="243"/>
      <c r="D87" s="243"/>
      <c r="E87" s="243"/>
      <c r="F87" s="243"/>
      <c r="G87" s="247"/>
      <c r="H87" s="238"/>
      <c r="I87" s="243"/>
      <c r="J87" s="255"/>
    </row>
    <row r="88" spans="1:10" ht="20.100000000000001" customHeight="1">
      <c r="A88" s="254"/>
      <c r="B88" s="243"/>
      <c r="C88" s="243"/>
      <c r="D88" s="243"/>
      <c r="E88" s="243"/>
      <c r="F88" s="243"/>
      <c r="G88" s="247"/>
      <c r="H88" s="238"/>
      <c r="I88" s="243"/>
      <c r="J88" s="255"/>
    </row>
    <row r="89" spans="1:10" ht="20.100000000000001" customHeight="1">
      <c r="A89" s="254"/>
      <c r="B89" s="243"/>
      <c r="C89" s="1123" t="s">
        <v>268</v>
      </c>
      <c r="D89" s="1124"/>
      <c r="E89" s="1124"/>
      <c r="F89" s="1125"/>
      <c r="G89" s="247"/>
      <c r="H89" s="238"/>
      <c r="I89" s="243"/>
      <c r="J89" s="255"/>
    </row>
    <row r="90" spans="1:10" ht="20.100000000000001" customHeight="1">
      <c r="A90" s="254"/>
      <c r="B90" s="243"/>
      <c r="C90" s="243"/>
      <c r="D90" s="243"/>
      <c r="E90" s="243"/>
      <c r="F90" s="243"/>
      <c r="G90" s="247"/>
      <c r="H90" s="248"/>
      <c r="I90" s="243"/>
      <c r="J90" s="255"/>
    </row>
    <row r="91" spans="1:10" ht="20.100000000000001" customHeight="1">
      <c r="A91" s="254"/>
      <c r="B91" s="243"/>
      <c r="C91" s="243"/>
      <c r="D91" s="243"/>
      <c r="E91" s="243"/>
      <c r="F91" s="243"/>
      <c r="G91" s="247"/>
      <c r="H91" s="248"/>
      <c r="I91" s="243"/>
      <c r="J91" s="255"/>
    </row>
    <row r="92" spans="1:10" ht="20.100000000000001" customHeight="1">
      <c r="A92" s="254"/>
      <c r="B92" s="243"/>
      <c r="C92" s="243"/>
      <c r="D92" s="243"/>
      <c r="E92" s="243"/>
      <c r="F92" s="243"/>
      <c r="G92" s="247"/>
      <c r="H92" s="248"/>
      <c r="I92" s="243"/>
      <c r="J92" s="255"/>
    </row>
    <row r="93" spans="1:10" ht="20.100000000000001" customHeight="1" thickBot="1">
      <c r="A93" s="256"/>
      <c r="B93" s="257"/>
      <c r="C93" s="257"/>
      <c r="D93" s="257"/>
      <c r="E93" s="257"/>
      <c r="F93" s="257"/>
      <c r="G93" s="258"/>
      <c r="H93" s="259"/>
      <c r="I93" s="257"/>
      <c r="J93" s="260"/>
    </row>
  </sheetData>
  <mergeCells count="148">
    <mergeCell ref="K74:K75"/>
    <mergeCell ref="G3:H3"/>
    <mergeCell ref="C89:F89"/>
    <mergeCell ref="A1:J1"/>
    <mergeCell ref="K64:K65"/>
    <mergeCell ref="K66:K67"/>
    <mergeCell ref="K68:K69"/>
    <mergeCell ref="K70:K71"/>
    <mergeCell ref="K72:K73"/>
    <mergeCell ref="K54:K55"/>
    <mergeCell ref="K56:K57"/>
    <mergeCell ref="K58:K59"/>
    <mergeCell ref="K60:K61"/>
    <mergeCell ref="K62:K63"/>
    <mergeCell ref="K44:K45"/>
    <mergeCell ref="K46:K47"/>
    <mergeCell ref="K48:K49"/>
    <mergeCell ref="K50:K51"/>
    <mergeCell ref="K52:K53"/>
    <mergeCell ref="K34:K35"/>
    <mergeCell ref="K36:K37"/>
    <mergeCell ref="K38:K39"/>
    <mergeCell ref="K40:K41"/>
    <mergeCell ref="K42:K43"/>
    <mergeCell ref="K24:K25"/>
    <mergeCell ref="K26:K27"/>
    <mergeCell ref="K28:K29"/>
    <mergeCell ref="K30:K31"/>
    <mergeCell ref="K32:K33"/>
    <mergeCell ref="K14:K15"/>
    <mergeCell ref="K16:K17"/>
    <mergeCell ref="K18:K19"/>
    <mergeCell ref="K20:K21"/>
    <mergeCell ref="K22:K23"/>
    <mergeCell ref="K4:K5"/>
    <mergeCell ref="K6:K7"/>
    <mergeCell ref="K8:K9"/>
    <mergeCell ref="K10:K11"/>
    <mergeCell ref="K12:K13"/>
    <mergeCell ref="C70:C71"/>
    <mergeCell ref="B72:B73"/>
    <mergeCell ref="C72:C73"/>
    <mergeCell ref="B74:B75"/>
    <mergeCell ref="C74:C75"/>
    <mergeCell ref="C66:C67"/>
    <mergeCell ref="B68:B69"/>
    <mergeCell ref="C68:C69"/>
    <mergeCell ref="C62:C63"/>
    <mergeCell ref="B64:B65"/>
    <mergeCell ref="C64:C65"/>
    <mergeCell ref="C60:C61"/>
    <mergeCell ref="C54:C55"/>
    <mergeCell ref="B56:B57"/>
    <mergeCell ref="C56:C57"/>
    <mergeCell ref="B58:B59"/>
    <mergeCell ref="C58:C59"/>
    <mergeCell ref="C48:C49"/>
    <mergeCell ref="B50:B51"/>
    <mergeCell ref="A70:A71"/>
    <mergeCell ref="A72:A73"/>
    <mergeCell ref="A74:A75"/>
    <mergeCell ref="B60:B61"/>
    <mergeCell ref="B62:B63"/>
    <mergeCell ref="B66:B67"/>
    <mergeCell ref="B70:B71"/>
    <mergeCell ref="A62:A63"/>
    <mergeCell ref="A64:A65"/>
    <mergeCell ref="A66:A67"/>
    <mergeCell ref="A68:A69"/>
    <mergeCell ref="A60:A61"/>
    <mergeCell ref="C50:C51"/>
    <mergeCell ref="B52:B53"/>
    <mergeCell ref="C52:C53"/>
    <mergeCell ref="C42:C43"/>
    <mergeCell ref="B44:B45"/>
    <mergeCell ref="C44:C45"/>
    <mergeCell ref="B46:B47"/>
    <mergeCell ref="C46:C47"/>
    <mergeCell ref="C36:C37"/>
    <mergeCell ref="B38:B39"/>
    <mergeCell ref="C38:C39"/>
    <mergeCell ref="B40:B41"/>
    <mergeCell ref="C40:C41"/>
    <mergeCell ref="A56:A57"/>
    <mergeCell ref="A58:A59"/>
    <mergeCell ref="B34:B35"/>
    <mergeCell ref="B36:B37"/>
    <mergeCell ref="B42:B43"/>
    <mergeCell ref="B48:B49"/>
    <mergeCell ref="B54:B55"/>
    <mergeCell ref="A46:A47"/>
    <mergeCell ref="A48:A49"/>
    <mergeCell ref="A50:A51"/>
    <mergeCell ref="A52:A53"/>
    <mergeCell ref="A54:A55"/>
    <mergeCell ref="A36:A37"/>
    <mergeCell ref="A38:A39"/>
    <mergeCell ref="A40:A41"/>
    <mergeCell ref="A42:A43"/>
    <mergeCell ref="A44:A45"/>
    <mergeCell ref="C32:C33"/>
    <mergeCell ref="A34:A35"/>
    <mergeCell ref="C34:C35"/>
    <mergeCell ref="B24:B25"/>
    <mergeCell ref="C24:C25"/>
    <mergeCell ref="B26:B27"/>
    <mergeCell ref="C26:C27"/>
    <mergeCell ref="B28:B29"/>
    <mergeCell ref="C28:C29"/>
    <mergeCell ref="A28:A29"/>
    <mergeCell ref="A30:A31"/>
    <mergeCell ref="B22:B23"/>
    <mergeCell ref="C22:C23"/>
    <mergeCell ref="A32:A33"/>
    <mergeCell ref="B4:B5"/>
    <mergeCell ref="C4:C5"/>
    <mergeCell ref="B6:B7"/>
    <mergeCell ref="C6:C7"/>
    <mergeCell ref="B8:B9"/>
    <mergeCell ref="C8:C9"/>
    <mergeCell ref="B10:B11"/>
    <mergeCell ref="C10:C11"/>
    <mergeCell ref="B12:B13"/>
    <mergeCell ref="C12:C13"/>
    <mergeCell ref="B14:B15"/>
    <mergeCell ref="C14:C15"/>
    <mergeCell ref="B16:B17"/>
    <mergeCell ref="C16:C17"/>
    <mergeCell ref="B18:B19"/>
    <mergeCell ref="A22:A23"/>
    <mergeCell ref="A24:A25"/>
    <mergeCell ref="A26:A27"/>
    <mergeCell ref="B30:B31"/>
    <mergeCell ref="C30:C31"/>
    <mergeCell ref="B32:B33"/>
    <mergeCell ref="A12:A13"/>
    <mergeCell ref="A14:A15"/>
    <mergeCell ref="A16:A17"/>
    <mergeCell ref="A18:A19"/>
    <mergeCell ref="A20:A21"/>
    <mergeCell ref="A2:J2"/>
    <mergeCell ref="A4:A5"/>
    <mergeCell ref="A6:A7"/>
    <mergeCell ref="A8:A9"/>
    <mergeCell ref="A10:A11"/>
    <mergeCell ref="C18:C19"/>
    <mergeCell ref="B20:B21"/>
    <mergeCell ref="C20:C21"/>
  </mergeCells>
  <phoneticPr fontId="1" type="noConversion"/>
  <pageMargins left="1.1811023622047245" right="0.39370078740157483" top="0.59055118110236227" bottom="0.9055118110236221" header="1.3779527559055118" footer="0.70866141732283472"/>
  <pageSetup paperSize="8" orientation="landscape" r:id="rId1"/>
  <headerFooter differentFirst="1">
    <oddHeader xml:space="preserve">&amp;L南充至潼南高速公路(左1线）&amp;R表号  S3-6  页码  &amp;P/&amp;N       </oddHeader>
    <firstHeader xml:space="preserve">&amp;L南充至潼南高速公路(左2线）&amp;R表号  S3-6  页码  &amp;P/&amp;N       </firstHeader>
    <firstFooter xml:space="preserve">&amp;C&amp;12  任务号：          专 业：道路          编 制：            复 核：            审 核：            版 次：  A          日 期：2018.11.25&amp;11
&amp;"-,加粗"版权属SCHD所有，未经授权不得套用、抄袭、复制或传播。&amp;R文档编码          </first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3485"/>
  <sheetViews>
    <sheetView workbookViewId="0"/>
  </sheetViews>
  <sheetFormatPr defaultRowHeight="13.5"/>
  <sheetData>
    <row r="1" spans="1:8">
      <c r="A1" t="s">
        <v>212</v>
      </c>
    </row>
    <row r="2" spans="1:8">
      <c r="A2">
        <v>10</v>
      </c>
      <c r="B2" t="s">
        <v>3790</v>
      </c>
      <c r="C2" t="s">
        <v>3790</v>
      </c>
      <c r="D2">
        <v>0</v>
      </c>
    </row>
    <row r="3" spans="1:8">
      <c r="A3">
        <v>1</v>
      </c>
      <c r="B3">
        <v>0</v>
      </c>
      <c r="C3">
        <v>0.4376703468</v>
      </c>
      <c r="D3">
        <v>0</v>
      </c>
      <c r="E3">
        <v>2555823.6555030001</v>
      </c>
      <c r="F3">
        <v>499049.00205900002</v>
      </c>
    </row>
    <row r="4" spans="1:8">
      <c r="A4">
        <v>1</v>
      </c>
      <c r="B4">
        <v>0</v>
      </c>
      <c r="C4">
        <v>-137.56847970000001</v>
      </c>
      <c r="D4">
        <v>0</v>
      </c>
      <c r="E4">
        <v>1288.75</v>
      </c>
      <c r="F4">
        <v>1288.75</v>
      </c>
      <c r="G4">
        <v>3</v>
      </c>
    </row>
    <row r="5" spans="1:8">
      <c r="A5">
        <v>2555823.6555030001</v>
      </c>
      <c r="B5">
        <v>499049.00205900002</v>
      </c>
      <c r="C5">
        <v>2555886.0154688102</v>
      </c>
      <c r="D5">
        <v>499078.18263522</v>
      </c>
      <c r="E5">
        <v>2555944.9114993098</v>
      </c>
      <c r="F5">
        <v>499113.84113990999</v>
      </c>
      <c r="G5">
        <v>2555277.4438771498</v>
      </c>
      <c r="H5">
        <v>500216.27641504997</v>
      </c>
    </row>
    <row r="6" spans="1:8">
      <c r="A6">
        <v>0</v>
      </c>
      <c r="B6">
        <v>137.56847970000001</v>
      </c>
      <c r="C6">
        <v>0.4376703468</v>
      </c>
      <c r="D6">
        <v>0.54441601484699997</v>
      </c>
    </row>
    <row r="7" spans="1:8">
      <c r="A7">
        <v>1</v>
      </c>
      <c r="B7">
        <v>0</v>
      </c>
      <c r="C7">
        <v>-50</v>
      </c>
      <c r="D7">
        <v>476.30915973999998</v>
      </c>
      <c r="E7">
        <v>1288.75</v>
      </c>
      <c r="F7">
        <v>1800</v>
      </c>
      <c r="G7">
        <v>24</v>
      </c>
    </row>
    <row r="8" spans="1:8">
      <c r="A8">
        <v>2555944.9114993098</v>
      </c>
      <c r="B8">
        <v>499113.84113990999</v>
      </c>
      <c r="C8">
        <v>2555965.1192660299</v>
      </c>
      <c r="D8">
        <v>499126.07589899999</v>
      </c>
      <c r="E8">
        <v>2555987.21967836</v>
      </c>
      <c r="F8">
        <v>499140.48296280002</v>
      </c>
      <c r="G8">
        <v>2555004.2368068499</v>
      </c>
      <c r="H8">
        <v>500648.37708185997</v>
      </c>
    </row>
    <row r="9" spans="1:8">
      <c r="A9">
        <v>137.56847970000001</v>
      </c>
      <c r="B9">
        <v>187.56847970000001</v>
      </c>
      <c r="C9">
        <v>0.54441601484699997</v>
      </c>
      <c r="D9">
        <v>0.57770354583100003</v>
      </c>
    </row>
    <row r="10" spans="1:8">
      <c r="A10">
        <v>1</v>
      </c>
      <c r="B10">
        <v>0</v>
      </c>
      <c r="C10">
        <v>-367.02178262000001</v>
      </c>
      <c r="D10">
        <v>0</v>
      </c>
      <c r="E10">
        <v>1800</v>
      </c>
      <c r="F10">
        <v>1800</v>
      </c>
      <c r="G10">
        <v>3</v>
      </c>
    </row>
    <row r="11" spans="1:8">
      <c r="A11">
        <v>2555987.21967836</v>
      </c>
      <c r="B11">
        <v>499140.48296280002</v>
      </c>
      <c r="C11">
        <v>2556141.4850744</v>
      </c>
      <c r="D11">
        <v>499241.04721332999</v>
      </c>
      <c r="E11">
        <v>2556272.1913666599</v>
      </c>
      <c r="F11">
        <v>499370.76554689999</v>
      </c>
      <c r="G11">
        <v>2555004.2368068499</v>
      </c>
      <c r="H11">
        <v>500648.37708185997</v>
      </c>
    </row>
    <row r="12" spans="1:8">
      <c r="A12">
        <v>187.56847970000001</v>
      </c>
      <c r="B12">
        <v>554.59026231999997</v>
      </c>
      <c r="C12">
        <v>0.57770354583100003</v>
      </c>
      <c r="D12">
        <v>0.78160453617600001</v>
      </c>
    </row>
    <row r="13" spans="1:8">
      <c r="A13">
        <v>1</v>
      </c>
      <c r="B13">
        <v>0</v>
      </c>
      <c r="C13">
        <v>-60</v>
      </c>
      <c r="D13">
        <v>328.6335345</v>
      </c>
      <c r="E13">
        <v>1800</v>
      </c>
      <c r="F13">
        <v>9999</v>
      </c>
      <c r="G13">
        <v>22</v>
      </c>
    </row>
    <row r="14" spans="1:8">
      <c r="A14">
        <v>2556272.1913666599</v>
      </c>
      <c r="B14">
        <v>499370.76554689999</v>
      </c>
      <c r="C14">
        <v>2556286.3874259298</v>
      </c>
      <c r="D14">
        <v>499384.85430360999</v>
      </c>
      <c r="E14">
        <v>2556314.3056653901</v>
      </c>
      <c r="F14">
        <v>499413.50074262999</v>
      </c>
      <c r="G14">
        <v>0</v>
      </c>
      <c r="H14">
        <v>0</v>
      </c>
    </row>
    <row r="15" spans="1:8">
      <c r="A15">
        <v>554.59026231999997</v>
      </c>
      <c r="B15">
        <v>614.59026231999997</v>
      </c>
      <c r="C15">
        <v>0.78160453617600001</v>
      </c>
      <c r="D15">
        <v>0.79827120284200004</v>
      </c>
    </row>
    <row r="16" spans="1:8">
      <c r="A16">
        <v>-1</v>
      </c>
      <c r="B16">
        <v>0</v>
      </c>
      <c r="C16">
        <v>-60</v>
      </c>
      <c r="D16">
        <v>279.28480087000003</v>
      </c>
      <c r="E16">
        <v>9999</v>
      </c>
      <c r="F16">
        <v>1300</v>
      </c>
      <c r="G16">
        <v>21</v>
      </c>
    </row>
    <row r="17" spans="1:8">
      <c r="A17">
        <v>2556314.3056653901</v>
      </c>
      <c r="B17">
        <v>499413.50074262999</v>
      </c>
      <c r="C17">
        <v>2556342.22427744</v>
      </c>
      <c r="D17">
        <v>499442.14756396</v>
      </c>
      <c r="E17">
        <v>2556356.51070362</v>
      </c>
      <c r="F17">
        <v>499456.14537109999</v>
      </c>
      <c r="G17">
        <v>2557266.3220212199</v>
      </c>
      <c r="H17">
        <v>498527.57476723002</v>
      </c>
    </row>
    <row r="18" spans="1:8">
      <c r="A18">
        <v>614.59026231999997</v>
      </c>
      <c r="B18">
        <v>674.59026230999996</v>
      </c>
      <c r="C18">
        <v>0.79827120284200004</v>
      </c>
      <c r="D18">
        <v>0.77519427976599997</v>
      </c>
    </row>
    <row r="19" spans="1:8">
      <c r="A19">
        <v>-1</v>
      </c>
      <c r="B19">
        <v>0</v>
      </c>
      <c r="C19">
        <v>-375.13481694000001</v>
      </c>
      <c r="D19">
        <v>0</v>
      </c>
      <c r="E19">
        <v>1300</v>
      </c>
      <c r="F19">
        <v>1300</v>
      </c>
      <c r="G19">
        <v>3</v>
      </c>
    </row>
    <row r="20" spans="1:8">
      <c r="A20">
        <v>2556356.51070362</v>
      </c>
      <c r="B20">
        <v>499456.14537109999</v>
      </c>
      <c r="C20">
        <v>2556491.4247970702</v>
      </c>
      <c r="D20">
        <v>499588.33388603001</v>
      </c>
      <c r="E20">
        <v>2556658.3784414399</v>
      </c>
      <c r="F20">
        <v>499676.66336424998</v>
      </c>
      <c r="G20">
        <v>2557266.3220212199</v>
      </c>
      <c r="H20">
        <v>498527.57476723002</v>
      </c>
    </row>
    <row r="21" spans="1:8">
      <c r="A21">
        <v>674.59026230999996</v>
      </c>
      <c r="B21">
        <v>1049.7250792499999</v>
      </c>
      <c r="C21">
        <v>0.77519427976599997</v>
      </c>
      <c r="D21">
        <v>0.486629035968</v>
      </c>
    </row>
    <row r="22" spans="1:8">
      <c r="A22">
        <v>-1</v>
      </c>
      <c r="B22">
        <v>0</v>
      </c>
      <c r="C22">
        <v>-99.999989999999997</v>
      </c>
      <c r="D22">
        <v>540.83266428000002</v>
      </c>
      <c r="E22">
        <v>1300</v>
      </c>
      <c r="F22">
        <v>900</v>
      </c>
      <c r="G22">
        <v>23</v>
      </c>
    </row>
    <row r="23" spans="1:8">
      <c r="A23">
        <v>2556658.3784414399</v>
      </c>
      <c r="B23">
        <v>499676.66336424998</v>
      </c>
      <c r="C23">
        <v>2556705.2854370102</v>
      </c>
      <c r="D23">
        <v>499701.48025555001</v>
      </c>
      <c r="E23">
        <v>2556748.7147665499</v>
      </c>
      <c r="F23">
        <v>499719.46483976999</v>
      </c>
      <c r="G23">
        <v>2557093.0574062299</v>
      </c>
      <c r="H23">
        <v>498887.94325466</v>
      </c>
    </row>
    <row r="24" spans="1:8">
      <c r="A24">
        <v>1049.7250792499999</v>
      </c>
      <c r="B24">
        <v>1149.7250692499999</v>
      </c>
      <c r="C24">
        <v>0.486629035968</v>
      </c>
      <c r="D24">
        <v>0.39261195135299998</v>
      </c>
    </row>
    <row r="25" spans="1:8">
      <c r="A25">
        <v>-1</v>
      </c>
      <c r="B25">
        <v>0</v>
      </c>
      <c r="C25">
        <v>-135.23361775999999</v>
      </c>
      <c r="D25">
        <v>0</v>
      </c>
      <c r="E25">
        <v>900</v>
      </c>
      <c r="F25">
        <v>900</v>
      </c>
      <c r="G25">
        <v>3</v>
      </c>
    </row>
    <row r="26" spans="1:8">
      <c r="A26">
        <v>2556748.7147665499</v>
      </c>
      <c r="B26">
        <v>499719.46483976999</v>
      </c>
      <c r="C26">
        <v>2556811.3046134901</v>
      </c>
      <c r="D26">
        <v>499745.38401431998</v>
      </c>
      <c r="E26">
        <v>2556877.06917927</v>
      </c>
      <c r="F26">
        <v>499761.64176433999</v>
      </c>
      <c r="G26">
        <v>2557093.0574062299</v>
      </c>
      <c r="H26">
        <v>498887.94325466</v>
      </c>
    </row>
    <row r="27" spans="1:8">
      <c r="A27">
        <v>1149.7250692499999</v>
      </c>
      <c r="B27">
        <v>1284.9586870099999</v>
      </c>
      <c r="C27">
        <v>0.39261195135299998</v>
      </c>
      <c r="D27">
        <v>0.242352376063</v>
      </c>
    </row>
    <row r="28" spans="1:8">
      <c r="A28">
        <v>-1</v>
      </c>
      <c r="B28">
        <v>0</v>
      </c>
      <c r="C28">
        <v>-99.999988169999995</v>
      </c>
      <c r="D28">
        <v>385.0531163</v>
      </c>
      <c r="E28">
        <v>900</v>
      </c>
      <c r="F28">
        <v>2290.1779999999999</v>
      </c>
      <c r="G28">
        <v>24</v>
      </c>
    </row>
    <row r="29" spans="1:8">
      <c r="A29">
        <v>2556877.06917927</v>
      </c>
      <c r="B29">
        <v>499761.64176433999</v>
      </c>
      <c r="C29">
        <v>2556918.5800968399</v>
      </c>
      <c r="D29">
        <v>499771.90373616002</v>
      </c>
      <c r="E29">
        <v>2556975.0898552402</v>
      </c>
      <c r="F29">
        <v>499781.31133062002</v>
      </c>
      <c r="G29">
        <v>2557351.1766549102</v>
      </c>
      <c r="H29">
        <v>497522.22434894001</v>
      </c>
    </row>
    <row r="30" spans="1:8">
      <c r="A30">
        <v>1284.9586870099999</v>
      </c>
      <c r="B30">
        <v>1384.9586751899999</v>
      </c>
      <c r="C30">
        <v>0.242352376063</v>
      </c>
      <c r="D30">
        <v>0.164964465537</v>
      </c>
    </row>
    <row r="31" spans="1:8">
      <c r="A31">
        <v>-1</v>
      </c>
      <c r="B31">
        <v>0</v>
      </c>
      <c r="C31">
        <v>-142.64822063</v>
      </c>
      <c r="D31">
        <v>0</v>
      </c>
      <c r="E31">
        <v>2290.1779999999999</v>
      </c>
      <c r="F31">
        <v>2290.1779999999999</v>
      </c>
      <c r="G31">
        <v>3</v>
      </c>
    </row>
    <row r="32" spans="1:8">
      <c r="A32">
        <v>2556975.0898552402</v>
      </c>
      <c r="B32">
        <v>499781.31133062002</v>
      </c>
      <c r="C32">
        <v>2557045.4684383301</v>
      </c>
      <c r="D32">
        <v>499793.02777018002</v>
      </c>
      <c r="E32">
        <v>2557116.4398524701</v>
      </c>
      <c r="F32">
        <v>499800.34065529</v>
      </c>
      <c r="G32">
        <v>2557351.1766549102</v>
      </c>
      <c r="H32">
        <v>497522.22434894001</v>
      </c>
    </row>
    <row r="33" spans="1:6">
      <c r="A33">
        <v>1384.9586751899999</v>
      </c>
      <c r="B33">
        <v>1527.6068958200001</v>
      </c>
      <c r="C33">
        <v>0.164964465537</v>
      </c>
      <c r="D33">
        <v>0.102677507653</v>
      </c>
    </row>
    <row r="35" spans="1:6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</row>
    <row r="3485" ht="15.7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89"/>
  <sheetViews>
    <sheetView workbookViewId="0">
      <selection activeCell="O31" sqref="O31"/>
    </sheetView>
  </sheetViews>
  <sheetFormatPr defaultRowHeight="13.5"/>
  <sheetData>
    <row r="1" spans="1:1">
      <c r="A1" t="s">
        <v>3763</v>
      </c>
    </row>
    <row r="2" spans="1:1">
      <c r="A2" t="s">
        <v>3764</v>
      </c>
    </row>
    <row r="3" spans="1:1">
      <c r="A3" t="s">
        <v>3791</v>
      </c>
    </row>
    <row r="4" spans="1:1">
      <c r="A4" t="s">
        <v>3792</v>
      </c>
    </row>
    <row r="5" spans="1:1">
      <c r="A5" t="s">
        <v>3793</v>
      </c>
    </row>
    <row r="6" spans="1:1">
      <c r="A6" t="s">
        <v>3794</v>
      </c>
    </row>
    <row r="7" spans="1:1">
      <c r="A7" t="s">
        <v>3795</v>
      </c>
    </row>
    <row r="8" spans="1:1">
      <c r="A8" t="s">
        <v>3796</v>
      </c>
    </row>
    <row r="9" spans="1:1">
      <c r="A9" t="s">
        <v>3797</v>
      </c>
    </row>
    <row r="10" spans="1:1">
      <c r="A10" t="s">
        <v>3798</v>
      </c>
    </row>
    <row r="11" spans="1:1">
      <c r="A11" t="s">
        <v>3799</v>
      </c>
    </row>
    <row r="12" spans="1:1">
      <c r="A12" t="s">
        <v>3800</v>
      </c>
    </row>
    <row r="13" spans="1:1">
      <c r="A13" t="s">
        <v>3801</v>
      </c>
    </row>
    <row r="14" spans="1:1">
      <c r="A14" t="s">
        <v>3802</v>
      </c>
    </row>
    <row r="15" spans="1:1">
      <c r="A15" t="s">
        <v>3803</v>
      </c>
    </row>
    <row r="16" spans="1:1">
      <c r="A16" t="s">
        <v>3804</v>
      </c>
    </row>
    <row r="17" spans="1:1">
      <c r="A17" t="s">
        <v>3805</v>
      </c>
    </row>
    <row r="18" spans="1:1">
      <c r="A18" t="s">
        <v>3806</v>
      </c>
    </row>
    <row r="19" spans="1:1">
      <c r="A19" t="s">
        <v>3765</v>
      </c>
    </row>
    <row r="20" spans="1:1">
      <c r="A20" t="s">
        <v>3807</v>
      </c>
    </row>
    <row r="21" spans="1:1">
      <c r="A21" t="s">
        <v>3808</v>
      </c>
    </row>
    <row r="22" spans="1:1">
      <c r="A22" t="s">
        <v>3809</v>
      </c>
    </row>
    <row r="23" spans="1:1">
      <c r="A23" t="s">
        <v>3810</v>
      </c>
    </row>
    <row r="24" spans="1:1">
      <c r="A24" t="s">
        <v>3811</v>
      </c>
    </row>
    <row r="25" spans="1:1">
      <c r="A25" t="s">
        <v>3812</v>
      </c>
    </row>
    <row r="26" spans="1:1">
      <c r="A26" t="s">
        <v>3813</v>
      </c>
    </row>
    <row r="27" spans="1:1">
      <c r="A27" t="s">
        <v>3814</v>
      </c>
    </row>
    <row r="28" spans="1:1">
      <c r="A28" t="s">
        <v>3815</v>
      </c>
    </row>
    <row r="29" spans="1:1">
      <c r="A29" t="s">
        <v>3816</v>
      </c>
    </row>
    <row r="30" spans="1:1">
      <c r="A30" t="s">
        <v>3817</v>
      </c>
    </row>
    <row r="31" spans="1:1">
      <c r="A31" t="s">
        <v>3818</v>
      </c>
    </row>
    <row r="32" spans="1:1">
      <c r="A32" t="s">
        <v>3819</v>
      </c>
    </row>
    <row r="33" spans="1:1">
      <c r="A33" t="s">
        <v>3820</v>
      </c>
    </row>
    <row r="34" spans="1:1">
      <c r="A34" t="s">
        <v>3821</v>
      </c>
    </row>
    <row r="35" spans="1:1">
      <c r="A35" t="s">
        <v>3822</v>
      </c>
    </row>
    <row r="36" spans="1:1">
      <c r="A36" t="s">
        <v>3823</v>
      </c>
    </row>
    <row r="37" spans="1:1">
      <c r="A37" t="s">
        <v>3824</v>
      </c>
    </row>
    <row r="38" spans="1:1">
      <c r="A38" t="s">
        <v>3825</v>
      </c>
    </row>
    <row r="39" spans="1:1">
      <c r="A39" t="s">
        <v>3826</v>
      </c>
    </row>
    <row r="40" spans="1:1">
      <c r="A40" t="s">
        <v>3827</v>
      </c>
    </row>
    <row r="41" spans="1:1">
      <c r="A41" t="s">
        <v>3828</v>
      </c>
    </row>
    <row r="42" spans="1:1">
      <c r="A42" t="s">
        <v>3829</v>
      </c>
    </row>
    <row r="43" spans="1:1">
      <c r="A43" t="s">
        <v>3766</v>
      </c>
    </row>
    <row r="44" spans="1:1">
      <c r="A44" t="s">
        <v>3830</v>
      </c>
    </row>
    <row r="45" spans="1:1">
      <c r="A45" t="s">
        <v>3831</v>
      </c>
    </row>
    <row r="46" spans="1:1">
      <c r="A46" t="s">
        <v>3944</v>
      </c>
    </row>
    <row r="47" spans="1:1">
      <c r="A47" t="s">
        <v>3945</v>
      </c>
    </row>
    <row r="48" spans="1:1">
      <c r="A48" t="s">
        <v>3946</v>
      </c>
    </row>
    <row r="49" spans="1:1">
      <c r="A49" t="s">
        <v>3832</v>
      </c>
    </row>
    <row r="50" spans="1:1">
      <c r="A50" t="s">
        <v>3833</v>
      </c>
    </row>
    <row r="51" spans="1:1">
      <c r="A51" t="s">
        <v>3947</v>
      </c>
    </row>
    <row r="52" spans="1:1">
      <c r="A52" t="s">
        <v>3834</v>
      </c>
    </row>
    <row r="53" spans="1:1">
      <c r="A53" t="s">
        <v>3835</v>
      </c>
    </row>
    <row r="54" spans="1:1">
      <c r="A54" t="s">
        <v>3948</v>
      </c>
    </row>
    <row r="55" spans="1:1">
      <c r="A55" t="s">
        <v>3836</v>
      </c>
    </row>
    <row r="56" spans="1:1">
      <c r="A56" t="s">
        <v>3837</v>
      </c>
    </row>
    <row r="57" spans="1:1">
      <c r="A57" t="s">
        <v>3838</v>
      </c>
    </row>
    <row r="58" spans="1:1">
      <c r="A58" t="s">
        <v>3839</v>
      </c>
    </row>
    <row r="59" spans="1:1">
      <c r="A59" t="s">
        <v>3840</v>
      </c>
    </row>
    <row r="60" spans="1:1">
      <c r="A60" t="s">
        <v>3841</v>
      </c>
    </row>
    <row r="61" spans="1:1">
      <c r="A61" t="s">
        <v>3949</v>
      </c>
    </row>
    <row r="62" spans="1:1">
      <c r="A62" t="s">
        <v>3842</v>
      </c>
    </row>
    <row r="63" spans="1:1">
      <c r="A63" t="s">
        <v>3843</v>
      </c>
    </row>
    <row r="64" spans="1:1">
      <c r="A64" t="s">
        <v>3844</v>
      </c>
    </row>
    <row r="65" spans="1:1">
      <c r="A65" t="s">
        <v>3845</v>
      </c>
    </row>
    <row r="66" spans="1:1">
      <c r="A66" t="s">
        <v>3846</v>
      </c>
    </row>
    <row r="67" spans="1:1">
      <c r="A67" t="s">
        <v>3847</v>
      </c>
    </row>
    <row r="68" spans="1:1">
      <c r="A68" t="s">
        <v>3848</v>
      </c>
    </row>
    <row r="69" spans="1:1">
      <c r="A69" t="s">
        <v>3849</v>
      </c>
    </row>
    <row r="70" spans="1:1">
      <c r="A70" t="s">
        <v>3850</v>
      </c>
    </row>
    <row r="71" spans="1:1">
      <c r="A71" t="s">
        <v>3851</v>
      </c>
    </row>
    <row r="72" spans="1:1">
      <c r="A72" t="s">
        <v>3767</v>
      </c>
    </row>
    <row r="73" spans="1:1">
      <c r="A73" t="s">
        <v>3768</v>
      </c>
    </row>
    <row r="74" spans="1:1">
      <c r="A74" t="s">
        <v>3852</v>
      </c>
    </row>
    <row r="75" spans="1:1">
      <c r="A75" t="s">
        <v>3950</v>
      </c>
    </row>
    <row r="76" spans="1:1">
      <c r="A76" t="s">
        <v>3853</v>
      </c>
    </row>
    <row r="77" spans="1:1">
      <c r="A77" t="s">
        <v>3951</v>
      </c>
    </row>
    <row r="78" spans="1:1">
      <c r="A78" t="s">
        <v>3854</v>
      </c>
    </row>
    <row r="79" spans="1:1">
      <c r="A79" t="s">
        <v>3855</v>
      </c>
    </row>
    <row r="80" spans="1:1">
      <c r="A80" t="s">
        <v>3856</v>
      </c>
    </row>
    <row r="81" spans="1:1">
      <c r="A81" t="s">
        <v>3857</v>
      </c>
    </row>
    <row r="82" spans="1:1">
      <c r="A82" t="s">
        <v>3858</v>
      </c>
    </row>
    <row r="83" spans="1:1">
      <c r="A83" t="s">
        <v>3952</v>
      </c>
    </row>
    <row r="84" spans="1:1">
      <c r="A84" t="s">
        <v>3859</v>
      </c>
    </row>
    <row r="85" spans="1:1">
      <c r="A85" t="s">
        <v>3860</v>
      </c>
    </row>
    <row r="86" spans="1:1">
      <c r="A86" t="s">
        <v>3861</v>
      </c>
    </row>
    <row r="87" spans="1:1">
      <c r="A87" t="s">
        <v>3862</v>
      </c>
    </row>
    <row r="88" spans="1:1">
      <c r="A88" t="s">
        <v>3863</v>
      </c>
    </row>
    <row r="89" spans="1:1">
      <c r="A89" t="s">
        <v>3864</v>
      </c>
    </row>
    <row r="90" spans="1:1">
      <c r="A90" t="s">
        <v>3865</v>
      </c>
    </row>
    <row r="91" spans="1:1">
      <c r="A91" t="s">
        <v>3953</v>
      </c>
    </row>
    <row r="92" spans="1:1">
      <c r="A92" t="s">
        <v>3866</v>
      </c>
    </row>
    <row r="93" spans="1:1">
      <c r="A93" t="s">
        <v>3954</v>
      </c>
    </row>
    <row r="94" spans="1:1">
      <c r="A94" t="s">
        <v>3867</v>
      </c>
    </row>
    <row r="95" spans="1:1">
      <c r="A95" t="s">
        <v>3955</v>
      </c>
    </row>
    <row r="96" spans="1:1">
      <c r="A96" t="s">
        <v>3868</v>
      </c>
    </row>
    <row r="97" spans="1:1">
      <c r="A97" t="s">
        <v>3956</v>
      </c>
    </row>
    <row r="98" spans="1:1">
      <c r="A98" t="s">
        <v>3869</v>
      </c>
    </row>
    <row r="99" spans="1:1">
      <c r="A99" t="s">
        <v>3870</v>
      </c>
    </row>
    <row r="100" spans="1:1">
      <c r="A100" t="s">
        <v>3871</v>
      </c>
    </row>
    <row r="101" spans="1:1">
      <c r="A101" t="s">
        <v>3872</v>
      </c>
    </row>
    <row r="102" spans="1:1">
      <c r="A102" t="s">
        <v>3873</v>
      </c>
    </row>
    <row r="103" spans="1:1">
      <c r="A103" t="s">
        <v>3874</v>
      </c>
    </row>
    <row r="104" spans="1:1">
      <c r="A104" t="s">
        <v>3875</v>
      </c>
    </row>
    <row r="105" spans="1:1">
      <c r="A105" t="s">
        <v>3957</v>
      </c>
    </row>
    <row r="106" spans="1:1">
      <c r="A106" t="s">
        <v>3876</v>
      </c>
    </row>
    <row r="107" spans="1:1">
      <c r="A107" t="s">
        <v>3877</v>
      </c>
    </row>
    <row r="108" spans="1:1">
      <c r="A108" t="s">
        <v>3958</v>
      </c>
    </row>
    <row r="109" spans="1:1">
      <c r="A109" t="s">
        <v>3878</v>
      </c>
    </row>
    <row r="110" spans="1:1">
      <c r="A110" t="s">
        <v>3879</v>
      </c>
    </row>
    <row r="111" spans="1:1">
      <c r="A111" t="s">
        <v>3880</v>
      </c>
    </row>
    <row r="112" spans="1:1">
      <c r="A112" t="s">
        <v>3881</v>
      </c>
    </row>
    <row r="113" spans="1:1">
      <c r="A113" t="s">
        <v>3882</v>
      </c>
    </row>
    <row r="114" spans="1:1">
      <c r="A114" t="s">
        <v>3959</v>
      </c>
    </row>
    <row r="115" spans="1:1">
      <c r="A115" t="s">
        <v>3883</v>
      </c>
    </row>
    <row r="116" spans="1:1">
      <c r="A116" t="s">
        <v>3884</v>
      </c>
    </row>
    <row r="117" spans="1:1">
      <c r="A117" t="s">
        <v>3960</v>
      </c>
    </row>
    <row r="118" spans="1:1">
      <c r="A118" t="s">
        <v>3885</v>
      </c>
    </row>
    <row r="119" spans="1:1">
      <c r="A119" t="s">
        <v>3961</v>
      </c>
    </row>
    <row r="120" spans="1:1">
      <c r="A120" t="s">
        <v>3886</v>
      </c>
    </row>
    <row r="121" spans="1:1">
      <c r="A121" t="s">
        <v>3887</v>
      </c>
    </row>
    <row r="122" spans="1:1">
      <c r="A122" t="s">
        <v>3888</v>
      </c>
    </row>
    <row r="123" spans="1:1">
      <c r="A123" t="s">
        <v>3962</v>
      </c>
    </row>
    <row r="124" spans="1:1">
      <c r="A124" t="s">
        <v>3889</v>
      </c>
    </row>
    <row r="125" spans="1:1">
      <c r="A125" t="s">
        <v>3963</v>
      </c>
    </row>
    <row r="126" spans="1:1">
      <c r="A126" t="s">
        <v>3890</v>
      </c>
    </row>
    <row r="127" spans="1:1">
      <c r="A127" t="s">
        <v>3891</v>
      </c>
    </row>
    <row r="128" spans="1:1">
      <c r="A128" t="s">
        <v>3892</v>
      </c>
    </row>
    <row r="129" spans="1:1">
      <c r="A129" t="s">
        <v>3893</v>
      </c>
    </row>
    <row r="130" spans="1:1">
      <c r="A130" t="s">
        <v>3769</v>
      </c>
    </row>
    <row r="131" spans="1:1">
      <c r="A131" t="s">
        <v>3894</v>
      </c>
    </row>
    <row r="132" spans="1:1">
      <c r="A132" t="s">
        <v>3964</v>
      </c>
    </row>
    <row r="133" spans="1:1">
      <c r="A133" t="s">
        <v>3895</v>
      </c>
    </row>
    <row r="134" spans="1:1">
      <c r="A134" t="s">
        <v>3965</v>
      </c>
    </row>
    <row r="135" spans="1:1">
      <c r="A135" t="s">
        <v>3896</v>
      </c>
    </row>
    <row r="136" spans="1:1">
      <c r="A136" t="s">
        <v>3897</v>
      </c>
    </row>
    <row r="137" spans="1:1">
      <c r="A137" t="s">
        <v>3898</v>
      </c>
    </row>
    <row r="138" spans="1:1">
      <c r="A138" t="s">
        <v>3899</v>
      </c>
    </row>
    <row r="139" spans="1:1">
      <c r="A139" t="s">
        <v>3900</v>
      </c>
    </row>
    <row r="140" spans="1:1">
      <c r="A140" t="s">
        <v>3966</v>
      </c>
    </row>
    <row r="141" spans="1:1">
      <c r="A141" t="s">
        <v>3901</v>
      </c>
    </row>
    <row r="142" spans="1:1">
      <c r="A142" t="s">
        <v>3902</v>
      </c>
    </row>
    <row r="143" spans="1:1">
      <c r="A143" t="s">
        <v>3903</v>
      </c>
    </row>
    <row r="144" spans="1:1">
      <c r="A144" t="s">
        <v>3904</v>
      </c>
    </row>
    <row r="145" spans="1:1">
      <c r="A145" t="s">
        <v>3905</v>
      </c>
    </row>
    <row r="146" spans="1:1">
      <c r="A146" t="s">
        <v>3906</v>
      </c>
    </row>
    <row r="147" spans="1:1">
      <c r="A147" t="s">
        <v>3907</v>
      </c>
    </row>
    <row r="148" spans="1:1">
      <c r="A148" t="s">
        <v>3967</v>
      </c>
    </row>
    <row r="149" spans="1:1">
      <c r="A149" t="s">
        <v>3908</v>
      </c>
    </row>
    <row r="150" spans="1:1">
      <c r="A150" t="s">
        <v>3968</v>
      </c>
    </row>
    <row r="151" spans="1:1">
      <c r="A151" t="s">
        <v>3909</v>
      </c>
    </row>
    <row r="152" spans="1:1">
      <c r="A152" t="s">
        <v>3969</v>
      </c>
    </row>
    <row r="153" spans="1:1">
      <c r="A153" t="s">
        <v>3910</v>
      </c>
    </row>
    <row r="154" spans="1:1">
      <c r="A154" t="s">
        <v>3970</v>
      </c>
    </row>
    <row r="155" spans="1:1">
      <c r="A155" t="s">
        <v>3911</v>
      </c>
    </row>
    <row r="156" spans="1:1">
      <c r="A156" t="s">
        <v>3912</v>
      </c>
    </row>
    <row r="157" spans="1:1">
      <c r="A157" t="s">
        <v>3913</v>
      </c>
    </row>
    <row r="158" spans="1:1">
      <c r="A158" t="s">
        <v>3914</v>
      </c>
    </row>
    <row r="159" spans="1:1">
      <c r="A159" t="s">
        <v>3915</v>
      </c>
    </row>
    <row r="160" spans="1:1">
      <c r="A160" t="s">
        <v>3916</v>
      </c>
    </row>
    <row r="161" spans="1:1">
      <c r="A161" t="s">
        <v>3917</v>
      </c>
    </row>
    <row r="162" spans="1:1">
      <c r="A162" t="s">
        <v>3971</v>
      </c>
    </row>
    <row r="163" spans="1:1">
      <c r="A163" t="s">
        <v>3918</v>
      </c>
    </row>
    <row r="164" spans="1:1">
      <c r="A164" t="s">
        <v>3919</v>
      </c>
    </row>
    <row r="165" spans="1:1">
      <c r="A165" t="s">
        <v>3972</v>
      </c>
    </row>
    <row r="166" spans="1:1">
      <c r="A166" t="s">
        <v>3920</v>
      </c>
    </row>
    <row r="167" spans="1:1">
      <c r="A167" t="s">
        <v>3921</v>
      </c>
    </row>
    <row r="168" spans="1:1">
      <c r="A168" t="s">
        <v>3922</v>
      </c>
    </row>
    <row r="169" spans="1:1">
      <c r="A169" t="s">
        <v>3923</v>
      </c>
    </row>
    <row r="170" spans="1:1">
      <c r="A170" t="s">
        <v>3924</v>
      </c>
    </row>
    <row r="171" spans="1:1">
      <c r="A171" t="s">
        <v>3973</v>
      </c>
    </row>
    <row r="172" spans="1:1">
      <c r="A172" t="s">
        <v>3925</v>
      </c>
    </row>
    <row r="173" spans="1:1">
      <c r="A173" t="s">
        <v>3926</v>
      </c>
    </row>
    <row r="174" spans="1:1">
      <c r="A174" t="s">
        <v>3974</v>
      </c>
    </row>
    <row r="175" spans="1:1">
      <c r="A175" t="s">
        <v>3927</v>
      </c>
    </row>
    <row r="176" spans="1:1">
      <c r="A176" t="s">
        <v>3975</v>
      </c>
    </row>
    <row r="177" spans="1:1">
      <c r="A177" t="s">
        <v>3928</v>
      </c>
    </row>
    <row r="178" spans="1:1">
      <c r="A178" t="s">
        <v>3929</v>
      </c>
    </row>
    <row r="179" spans="1:1">
      <c r="A179" t="s">
        <v>3930</v>
      </c>
    </row>
    <row r="180" spans="1:1">
      <c r="A180" t="s">
        <v>3976</v>
      </c>
    </row>
    <row r="181" spans="1:1">
      <c r="A181" t="s">
        <v>3931</v>
      </c>
    </row>
    <row r="182" spans="1:1">
      <c r="A182" t="s">
        <v>3977</v>
      </c>
    </row>
    <row r="183" spans="1:1">
      <c r="A183" t="s">
        <v>3932</v>
      </c>
    </row>
    <row r="184" spans="1:1">
      <c r="A184" t="s">
        <v>3933</v>
      </c>
    </row>
    <row r="185" spans="1:1">
      <c r="A185" t="s">
        <v>3934</v>
      </c>
    </row>
    <row r="186" spans="1:1">
      <c r="A186" t="s">
        <v>3935</v>
      </c>
    </row>
    <row r="187" spans="1:1">
      <c r="A187" t="s">
        <v>3770</v>
      </c>
    </row>
    <row r="188" spans="1:1">
      <c r="A188" t="s">
        <v>3771</v>
      </c>
    </row>
    <row r="189" spans="1:1">
      <c r="A189" t="s">
        <v>3978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Normal="100" workbookViewId="0">
      <selection activeCell="D34" sqref="D34"/>
    </sheetView>
  </sheetViews>
  <sheetFormatPr defaultRowHeight="13.5"/>
  <cols>
    <col min="1" max="1" width="25.25" customWidth="1"/>
    <col min="2" max="2" width="18.125" customWidth="1"/>
    <col min="3" max="3" width="22.25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G9"/>
  <sheetViews>
    <sheetView zoomScale="115" zoomScaleNormal="115" workbookViewId="0">
      <selection activeCell="G28" sqref="G28"/>
    </sheetView>
  </sheetViews>
  <sheetFormatPr defaultRowHeight="13.5"/>
  <sheetData>
    <row r="1" spans="1:7">
      <c r="A1" t="s">
        <v>3785</v>
      </c>
      <c r="B1" t="s">
        <v>3786</v>
      </c>
    </row>
    <row r="2" spans="1:7">
      <c r="A2">
        <v>-6</v>
      </c>
      <c r="B2">
        <v>-6</v>
      </c>
      <c r="C2">
        <v>-6</v>
      </c>
      <c r="D2">
        <v>50.006</v>
      </c>
      <c r="E2">
        <v>6</v>
      </c>
      <c r="F2">
        <v>6</v>
      </c>
      <c r="G2">
        <v>-3</v>
      </c>
    </row>
    <row r="3" spans="1:7">
      <c r="A3">
        <v>-3</v>
      </c>
      <c r="B3">
        <v>-3</v>
      </c>
      <c r="C3">
        <v>-3</v>
      </c>
      <c r="D3">
        <v>116.503</v>
      </c>
      <c r="E3">
        <v>3</v>
      </c>
      <c r="F3">
        <v>3</v>
      </c>
      <c r="G3">
        <v>-3</v>
      </c>
    </row>
    <row r="4" spans="1:7">
      <c r="A4">
        <v>-3</v>
      </c>
      <c r="B4">
        <v>-3</v>
      </c>
      <c r="C4">
        <v>-3</v>
      </c>
      <c r="D4">
        <v>157.46600000000001</v>
      </c>
      <c r="E4">
        <v>3</v>
      </c>
      <c r="F4">
        <v>3</v>
      </c>
      <c r="G4">
        <v>-3</v>
      </c>
    </row>
    <row r="5" spans="1:7">
      <c r="A5">
        <v>-3</v>
      </c>
      <c r="B5">
        <v>0</v>
      </c>
      <c r="C5">
        <v>0</v>
      </c>
      <c r="D5">
        <v>207.46600000000001</v>
      </c>
      <c r="E5">
        <v>0</v>
      </c>
      <c r="F5">
        <v>0</v>
      </c>
      <c r="G5">
        <v>-3</v>
      </c>
    </row>
    <row r="6" spans="1:7">
      <c r="A6">
        <v>-3</v>
      </c>
      <c r="B6">
        <v>6</v>
      </c>
      <c r="C6">
        <v>6</v>
      </c>
      <c r="D6">
        <v>257.46600000000001</v>
      </c>
      <c r="E6">
        <v>-6</v>
      </c>
      <c r="F6">
        <v>-6</v>
      </c>
      <c r="G6">
        <v>-6</v>
      </c>
    </row>
    <row r="7" spans="1:7">
      <c r="A7">
        <v>-3</v>
      </c>
      <c r="B7">
        <v>6</v>
      </c>
      <c r="C7">
        <v>6</v>
      </c>
      <c r="D7">
        <v>306.08300000000003</v>
      </c>
      <c r="E7">
        <v>-6</v>
      </c>
      <c r="F7">
        <v>-6</v>
      </c>
      <c r="G7">
        <v>-6</v>
      </c>
    </row>
    <row r="8" spans="1:7">
      <c r="A8">
        <v>-3</v>
      </c>
      <c r="B8">
        <v>4.8819999999999997</v>
      </c>
      <c r="C8">
        <v>4.8819999999999997</v>
      </c>
      <c r="D8">
        <v>334.03699999999998</v>
      </c>
      <c r="E8">
        <v>-4.8819999999999997</v>
      </c>
      <c r="F8">
        <v>-4.8819999999999997</v>
      </c>
      <c r="G8">
        <v>-4.8819999999999997</v>
      </c>
    </row>
    <row r="9" spans="1:7">
      <c r="A9">
        <v>-3</v>
      </c>
      <c r="B9">
        <v>3</v>
      </c>
      <c r="C9">
        <v>3</v>
      </c>
      <c r="D9">
        <v>406.08300000000003</v>
      </c>
      <c r="E9">
        <v>-3</v>
      </c>
      <c r="F9">
        <v>-3</v>
      </c>
      <c r="G9">
        <v>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6"/>
  <sheetViews>
    <sheetView workbookViewId="0">
      <selection activeCell="G84" sqref="G84"/>
    </sheetView>
  </sheetViews>
  <sheetFormatPr defaultRowHeight="13.5"/>
  <sheetData>
    <row r="1" spans="1:14">
      <c r="A1" t="s">
        <v>3688</v>
      </c>
    </row>
    <row r="2" spans="1:14">
      <c r="A2" t="s">
        <v>3477</v>
      </c>
      <c r="H2" t="s">
        <v>3478</v>
      </c>
    </row>
    <row r="3" spans="1:14">
      <c r="A3">
        <v>0</v>
      </c>
      <c r="B3">
        <v>0</v>
      </c>
      <c r="C3">
        <v>1.75</v>
      </c>
      <c r="D3">
        <v>0</v>
      </c>
      <c r="E3">
        <v>0</v>
      </c>
      <c r="F3">
        <v>0.5</v>
      </c>
      <c r="G3">
        <v>0</v>
      </c>
      <c r="H3">
        <v>0</v>
      </c>
      <c r="I3">
        <v>0</v>
      </c>
      <c r="J3">
        <v>1.75</v>
      </c>
      <c r="K3">
        <v>0</v>
      </c>
      <c r="L3">
        <v>0</v>
      </c>
      <c r="M3">
        <v>0.5</v>
      </c>
      <c r="N3">
        <v>0</v>
      </c>
    </row>
    <row r="4" spans="1:14">
      <c r="A4">
        <v>94.814884939999999</v>
      </c>
      <c r="B4">
        <v>0</v>
      </c>
      <c r="C4">
        <v>1.75</v>
      </c>
      <c r="D4">
        <v>0</v>
      </c>
      <c r="E4">
        <v>0</v>
      </c>
      <c r="F4">
        <v>0.5</v>
      </c>
      <c r="G4">
        <v>0</v>
      </c>
      <c r="H4">
        <v>94.814884939999999</v>
      </c>
      <c r="I4">
        <v>0</v>
      </c>
      <c r="J4">
        <v>1.75</v>
      </c>
      <c r="K4">
        <v>0</v>
      </c>
      <c r="L4">
        <v>0</v>
      </c>
      <c r="M4">
        <v>0.5</v>
      </c>
      <c r="N4">
        <v>0</v>
      </c>
    </row>
    <row r="5" spans="1:14">
      <c r="A5">
        <v>94.814884939999999</v>
      </c>
      <c r="B5">
        <v>0</v>
      </c>
      <c r="C5">
        <v>1.75</v>
      </c>
      <c r="D5">
        <v>0</v>
      </c>
      <c r="E5">
        <v>0</v>
      </c>
      <c r="F5">
        <v>0.5</v>
      </c>
      <c r="G5">
        <v>0</v>
      </c>
      <c r="H5">
        <v>94.814884939999999</v>
      </c>
      <c r="I5">
        <v>0</v>
      </c>
      <c r="J5">
        <v>1.75</v>
      </c>
      <c r="K5">
        <v>0</v>
      </c>
      <c r="L5">
        <v>0</v>
      </c>
      <c r="M5">
        <v>0.5</v>
      </c>
      <c r="N5">
        <v>0</v>
      </c>
    </row>
    <row r="6" spans="1:14">
      <c r="A6">
        <v>114.81488494</v>
      </c>
      <c r="B6">
        <v>0</v>
      </c>
      <c r="C6">
        <v>1.75</v>
      </c>
      <c r="D6">
        <v>0</v>
      </c>
      <c r="E6">
        <v>0</v>
      </c>
      <c r="F6">
        <v>0.5</v>
      </c>
      <c r="G6">
        <v>0</v>
      </c>
      <c r="H6">
        <v>114.81488494</v>
      </c>
      <c r="I6">
        <v>0</v>
      </c>
      <c r="J6">
        <v>2.5</v>
      </c>
      <c r="K6">
        <v>0</v>
      </c>
      <c r="L6">
        <v>0</v>
      </c>
      <c r="M6">
        <v>0.5</v>
      </c>
      <c r="N6">
        <v>0</v>
      </c>
    </row>
    <row r="7" spans="1:14">
      <c r="A7">
        <v>114.81488494</v>
      </c>
      <c r="B7">
        <v>0</v>
      </c>
      <c r="C7">
        <v>1.75</v>
      </c>
      <c r="D7">
        <v>0</v>
      </c>
      <c r="E7">
        <v>0</v>
      </c>
      <c r="F7">
        <v>0.5</v>
      </c>
      <c r="G7">
        <v>0</v>
      </c>
      <c r="H7">
        <v>114.81488494</v>
      </c>
      <c r="I7">
        <v>0</v>
      </c>
      <c r="J7">
        <v>2.5</v>
      </c>
      <c r="K7">
        <v>0</v>
      </c>
      <c r="L7">
        <v>0</v>
      </c>
      <c r="M7">
        <v>0.5</v>
      </c>
      <c r="N7">
        <v>0</v>
      </c>
    </row>
    <row r="8" spans="1:14">
      <c r="A8">
        <v>142.00133213000001</v>
      </c>
      <c r="B8">
        <v>0</v>
      </c>
      <c r="C8">
        <v>1.75</v>
      </c>
      <c r="D8">
        <v>0</v>
      </c>
      <c r="E8">
        <v>0</v>
      </c>
      <c r="F8">
        <v>0.5</v>
      </c>
      <c r="G8">
        <v>0</v>
      </c>
      <c r="H8">
        <v>142.00133213000001</v>
      </c>
      <c r="I8">
        <v>0</v>
      </c>
      <c r="J8">
        <v>2.5</v>
      </c>
      <c r="K8">
        <v>0</v>
      </c>
      <c r="L8">
        <v>0</v>
      </c>
      <c r="M8">
        <v>0.5</v>
      </c>
      <c r="N8">
        <v>0</v>
      </c>
    </row>
    <row r="9" spans="1:14">
      <c r="A9">
        <v>142.00133213000001</v>
      </c>
      <c r="B9">
        <v>0</v>
      </c>
      <c r="C9">
        <v>1.75</v>
      </c>
      <c r="D9">
        <v>0</v>
      </c>
      <c r="E9">
        <v>0</v>
      </c>
      <c r="F9">
        <v>0.5</v>
      </c>
      <c r="G9">
        <v>0</v>
      </c>
      <c r="H9">
        <v>142.00133213000001</v>
      </c>
      <c r="I9">
        <v>0</v>
      </c>
      <c r="J9">
        <v>2.5</v>
      </c>
      <c r="K9">
        <v>0</v>
      </c>
      <c r="L9">
        <v>0</v>
      </c>
      <c r="M9">
        <v>0.5</v>
      </c>
      <c r="N9">
        <v>0</v>
      </c>
    </row>
    <row r="10" spans="1:14">
      <c r="A10">
        <v>162.00133213000001</v>
      </c>
      <c r="B10">
        <v>0</v>
      </c>
      <c r="C10">
        <v>1.75</v>
      </c>
      <c r="D10">
        <v>0</v>
      </c>
      <c r="E10">
        <v>0</v>
      </c>
      <c r="F10">
        <v>0.5</v>
      </c>
      <c r="G10">
        <v>0</v>
      </c>
      <c r="H10">
        <v>162.00133213000001</v>
      </c>
      <c r="I10">
        <v>0</v>
      </c>
      <c r="J10">
        <v>1.75</v>
      </c>
      <c r="K10">
        <v>0</v>
      </c>
      <c r="L10">
        <v>0</v>
      </c>
      <c r="M10">
        <v>0.5</v>
      </c>
      <c r="N10">
        <v>0</v>
      </c>
    </row>
    <row r="11" spans="1:14">
      <c r="A11">
        <v>162.00133213000001</v>
      </c>
      <c r="B11">
        <v>0</v>
      </c>
      <c r="C11">
        <v>1.75</v>
      </c>
      <c r="D11">
        <v>0</v>
      </c>
      <c r="E11">
        <v>0</v>
      </c>
      <c r="F11">
        <v>0.5</v>
      </c>
      <c r="G11">
        <v>0</v>
      </c>
      <c r="H11">
        <v>162.00133213000001</v>
      </c>
      <c r="I11">
        <v>0</v>
      </c>
      <c r="J11">
        <v>1.75</v>
      </c>
      <c r="K11">
        <v>0</v>
      </c>
      <c r="L11">
        <v>0</v>
      </c>
      <c r="M11">
        <v>0.5</v>
      </c>
      <c r="N11">
        <v>0</v>
      </c>
    </row>
    <row r="12" spans="1:14">
      <c r="A12">
        <v>189.45537568</v>
      </c>
      <c r="B12">
        <v>0</v>
      </c>
      <c r="C12">
        <v>1.75</v>
      </c>
      <c r="D12">
        <v>0</v>
      </c>
      <c r="E12">
        <v>0</v>
      </c>
      <c r="F12">
        <v>0.5</v>
      </c>
      <c r="G12">
        <v>0</v>
      </c>
      <c r="H12">
        <v>189.45537568</v>
      </c>
      <c r="I12">
        <v>0</v>
      </c>
      <c r="J12">
        <v>1.75</v>
      </c>
      <c r="K12">
        <v>0</v>
      </c>
      <c r="L12">
        <v>0</v>
      </c>
      <c r="M12">
        <v>0.5</v>
      </c>
      <c r="N12">
        <v>0</v>
      </c>
    </row>
    <row r="13" spans="1:14">
      <c r="A13">
        <v>189.45537568</v>
      </c>
      <c r="B13">
        <v>0</v>
      </c>
      <c r="C13">
        <v>1.75</v>
      </c>
      <c r="D13">
        <v>0</v>
      </c>
      <c r="E13">
        <v>0</v>
      </c>
      <c r="F13">
        <v>0.5</v>
      </c>
      <c r="G13">
        <v>0</v>
      </c>
      <c r="H13">
        <v>189.45537568</v>
      </c>
      <c r="I13">
        <v>0</v>
      </c>
      <c r="J13">
        <v>1.75</v>
      </c>
      <c r="K13">
        <v>0</v>
      </c>
      <c r="L13">
        <v>0</v>
      </c>
      <c r="M13">
        <v>0.5</v>
      </c>
      <c r="N13">
        <v>0</v>
      </c>
    </row>
    <row r="14" spans="1:14">
      <c r="A14">
        <v>209.45537568</v>
      </c>
      <c r="B14">
        <v>0</v>
      </c>
      <c r="C14">
        <v>2.3999999761581421</v>
      </c>
      <c r="D14">
        <v>0</v>
      </c>
      <c r="E14">
        <v>0</v>
      </c>
      <c r="F14">
        <v>0.5</v>
      </c>
      <c r="G14">
        <v>0</v>
      </c>
      <c r="H14">
        <v>209.45537568</v>
      </c>
      <c r="I14">
        <v>0</v>
      </c>
      <c r="J14">
        <v>1.75</v>
      </c>
      <c r="K14">
        <v>0</v>
      </c>
      <c r="L14">
        <v>0</v>
      </c>
      <c r="M14">
        <v>0.5</v>
      </c>
      <c r="N14">
        <v>0</v>
      </c>
    </row>
    <row r="15" spans="1:14">
      <c r="A15">
        <v>209.45537568</v>
      </c>
      <c r="B15">
        <v>0</v>
      </c>
      <c r="C15">
        <v>2.3999999761581421</v>
      </c>
      <c r="D15">
        <v>0</v>
      </c>
      <c r="E15">
        <v>0</v>
      </c>
      <c r="F15">
        <v>0.5</v>
      </c>
      <c r="G15">
        <v>0</v>
      </c>
      <c r="H15">
        <v>209.45537568</v>
      </c>
      <c r="I15">
        <v>0</v>
      </c>
      <c r="J15">
        <v>1.75</v>
      </c>
      <c r="K15">
        <v>0</v>
      </c>
      <c r="L15">
        <v>0</v>
      </c>
      <c r="M15">
        <v>0.5</v>
      </c>
      <c r="N15">
        <v>0</v>
      </c>
    </row>
    <row r="16" spans="1:14">
      <c r="A16">
        <v>232.43850484000001</v>
      </c>
      <c r="B16">
        <v>0</v>
      </c>
      <c r="C16">
        <v>2.3999999761581421</v>
      </c>
      <c r="D16">
        <v>0</v>
      </c>
      <c r="E16">
        <v>0</v>
      </c>
      <c r="F16">
        <v>0.5</v>
      </c>
      <c r="G16">
        <v>0</v>
      </c>
      <c r="H16">
        <v>232.43850484000001</v>
      </c>
      <c r="I16">
        <v>0</v>
      </c>
      <c r="J16">
        <v>1.75</v>
      </c>
      <c r="K16">
        <v>0</v>
      </c>
      <c r="L16">
        <v>0</v>
      </c>
      <c r="M16">
        <v>0.5</v>
      </c>
      <c r="N16">
        <v>0</v>
      </c>
    </row>
    <row r="17" spans="1:14">
      <c r="A17">
        <v>232.43850484000001</v>
      </c>
      <c r="B17">
        <v>0</v>
      </c>
      <c r="C17">
        <v>2.3999999761581421</v>
      </c>
      <c r="D17">
        <v>0</v>
      </c>
      <c r="E17">
        <v>0</v>
      </c>
      <c r="F17">
        <v>0.5</v>
      </c>
      <c r="G17">
        <v>0</v>
      </c>
      <c r="H17">
        <v>232.43850484000001</v>
      </c>
      <c r="I17">
        <v>0</v>
      </c>
      <c r="J17">
        <v>1.75</v>
      </c>
      <c r="K17">
        <v>0</v>
      </c>
      <c r="L17">
        <v>0</v>
      </c>
      <c r="M17">
        <v>0.5</v>
      </c>
      <c r="N17">
        <v>0</v>
      </c>
    </row>
    <row r="18" spans="1:14">
      <c r="A18">
        <v>252.43850484000001</v>
      </c>
      <c r="B18">
        <v>0</v>
      </c>
      <c r="C18">
        <v>1.75</v>
      </c>
      <c r="D18">
        <v>0</v>
      </c>
      <c r="E18">
        <v>0</v>
      </c>
      <c r="F18">
        <v>0.5</v>
      </c>
      <c r="G18">
        <v>0</v>
      </c>
      <c r="H18">
        <v>252.43850484000001</v>
      </c>
      <c r="I18">
        <v>0</v>
      </c>
      <c r="J18">
        <v>1.75</v>
      </c>
      <c r="K18">
        <v>0</v>
      </c>
      <c r="L18">
        <v>0</v>
      </c>
      <c r="M18">
        <v>0.5</v>
      </c>
      <c r="N18">
        <v>0</v>
      </c>
    </row>
    <row r="19" spans="1:14">
      <c r="A19">
        <v>252.43850484000001</v>
      </c>
      <c r="B19">
        <v>0</v>
      </c>
      <c r="C19">
        <v>1.75</v>
      </c>
      <c r="D19">
        <v>0</v>
      </c>
      <c r="E19">
        <v>0</v>
      </c>
      <c r="F19">
        <v>0.5</v>
      </c>
      <c r="G19">
        <v>0</v>
      </c>
      <c r="H19">
        <v>252.43850484000001</v>
      </c>
      <c r="I19">
        <v>0</v>
      </c>
      <c r="J19">
        <v>1.75</v>
      </c>
      <c r="K19">
        <v>0</v>
      </c>
      <c r="L19">
        <v>0</v>
      </c>
      <c r="M19">
        <v>0.5</v>
      </c>
      <c r="N19">
        <v>0</v>
      </c>
    </row>
    <row r="20" spans="1:14">
      <c r="A20">
        <v>287.52080762999998</v>
      </c>
      <c r="B20">
        <v>0</v>
      </c>
      <c r="C20">
        <v>1.75</v>
      </c>
      <c r="D20">
        <v>0</v>
      </c>
      <c r="E20">
        <v>0</v>
      </c>
      <c r="F20">
        <v>0.5</v>
      </c>
      <c r="G20">
        <v>0</v>
      </c>
      <c r="H20">
        <v>287.52080762999998</v>
      </c>
      <c r="I20">
        <v>0</v>
      </c>
      <c r="J20">
        <v>1.75</v>
      </c>
      <c r="K20">
        <v>0</v>
      </c>
      <c r="L20">
        <v>0</v>
      </c>
      <c r="M20">
        <v>0.5</v>
      </c>
      <c r="N20">
        <v>0</v>
      </c>
    </row>
    <row r="21" spans="1:14">
      <c r="A21">
        <v>287.52080762999998</v>
      </c>
      <c r="B21">
        <v>0</v>
      </c>
      <c r="C21">
        <v>1.75</v>
      </c>
      <c r="D21">
        <v>0</v>
      </c>
      <c r="E21">
        <v>0</v>
      </c>
      <c r="F21">
        <v>0.5</v>
      </c>
      <c r="G21">
        <v>0</v>
      </c>
      <c r="H21">
        <v>287.52080762999998</v>
      </c>
      <c r="I21">
        <v>0</v>
      </c>
      <c r="J21">
        <v>1.75</v>
      </c>
      <c r="K21">
        <v>0</v>
      </c>
      <c r="L21">
        <v>0</v>
      </c>
      <c r="M21">
        <v>0.5</v>
      </c>
      <c r="N21">
        <v>0</v>
      </c>
    </row>
    <row r="22" spans="1:14">
      <c r="A22">
        <v>307.52080762999998</v>
      </c>
      <c r="B22">
        <v>0</v>
      </c>
      <c r="C22">
        <v>1.75</v>
      </c>
      <c r="D22">
        <v>0</v>
      </c>
      <c r="E22">
        <v>0</v>
      </c>
      <c r="F22">
        <v>0.5</v>
      </c>
      <c r="G22">
        <v>0</v>
      </c>
      <c r="H22">
        <v>307.52080762999998</v>
      </c>
      <c r="I22">
        <v>0</v>
      </c>
      <c r="J22">
        <v>2.3999999761581421</v>
      </c>
      <c r="K22">
        <v>0</v>
      </c>
      <c r="L22">
        <v>0</v>
      </c>
      <c r="M22">
        <v>0.5</v>
      </c>
      <c r="N22">
        <v>0</v>
      </c>
    </row>
    <row r="23" spans="1:14">
      <c r="A23">
        <v>307.52080762999998</v>
      </c>
      <c r="B23">
        <v>0</v>
      </c>
      <c r="C23">
        <v>1.75</v>
      </c>
      <c r="D23">
        <v>0</v>
      </c>
      <c r="E23">
        <v>0</v>
      </c>
      <c r="F23">
        <v>0.5</v>
      </c>
      <c r="G23">
        <v>0</v>
      </c>
      <c r="H23">
        <v>307.52080762999998</v>
      </c>
      <c r="I23">
        <v>0</v>
      </c>
      <c r="J23">
        <v>2.3999999761581421</v>
      </c>
      <c r="K23">
        <v>0</v>
      </c>
      <c r="L23">
        <v>0</v>
      </c>
      <c r="M23">
        <v>0.5</v>
      </c>
      <c r="N23">
        <v>0</v>
      </c>
    </row>
    <row r="24" spans="1:14">
      <c r="A24">
        <v>319.24199119000002</v>
      </c>
      <c r="B24">
        <v>0</v>
      </c>
      <c r="C24">
        <v>1.75</v>
      </c>
      <c r="D24">
        <v>0</v>
      </c>
      <c r="E24">
        <v>0</v>
      </c>
      <c r="F24">
        <v>0.5</v>
      </c>
      <c r="G24">
        <v>0</v>
      </c>
      <c r="H24">
        <v>319.24199119000002</v>
      </c>
      <c r="I24">
        <v>0</v>
      </c>
      <c r="J24">
        <v>2.3999999761581421</v>
      </c>
      <c r="K24">
        <v>0</v>
      </c>
      <c r="L24">
        <v>0</v>
      </c>
      <c r="M24">
        <v>0.5</v>
      </c>
      <c r="N24">
        <v>0</v>
      </c>
    </row>
    <row r="25" spans="1:14">
      <c r="A25">
        <v>319.24199119000002</v>
      </c>
      <c r="B25">
        <v>0</v>
      </c>
      <c r="C25">
        <v>1.75</v>
      </c>
      <c r="D25">
        <v>0</v>
      </c>
      <c r="E25">
        <v>0</v>
      </c>
      <c r="F25">
        <v>0.5</v>
      </c>
      <c r="G25">
        <v>0</v>
      </c>
      <c r="H25">
        <v>319.24199119000002</v>
      </c>
      <c r="I25">
        <v>0</v>
      </c>
      <c r="J25">
        <v>2.3999999761581421</v>
      </c>
      <c r="K25">
        <v>0</v>
      </c>
      <c r="L25">
        <v>0</v>
      </c>
      <c r="M25">
        <v>0.5</v>
      </c>
      <c r="N25">
        <v>0</v>
      </c>
    </row>
    <row r="26" spans="1:14">
      <c r="A26">
        <v>339.24199119000002</v>
      </c>
      <c r="B26">
        <v>0</v>
      </c>
      <c r="C26">
        <v>1.75</v>
      </c>
      <c r="D26">
        <v>0</v>
      </c>
      <c r="E26">
        <v>0</v>
      </c>
      <c r="F26">
        <v>0.5</v>
      </c>
      <c r="G26">
        <v>0</v>
      </c>
      <c r="H26">
        <v>339.24199119000002</v>
      </c>
      <c r="I26">
        <v>0</v>
      </c>
      <c r="J26">
        <v>1.75</v>
      </c>
      <c r="K26">
        <v>0</v>
      </c>
      <c r="L26">
        <v>0</v>
      </c>
      <c r="M26">
        <v>0.5</v>
      </c>
      <c r="N26">
        <v>0</v>
      </c>
    </row>
    <row r="27" spans="1:14">
      <c r="A27">
        <v>339.24199119000002</v>
      </c>
      <c r="B27">
        <v>0</v>
      </c>
      <c r="C27">
        <v>1.75</v>
      </c>
      <c r="D27">
        <v>0</v>
      </c>
      <c r="E27">
        <v>0</v>
      </c>
      <c r="F27">
        <v>0.5</v>
      </c>
      <c r="G27">
        <v>0</v>
      </c>
      <c r="H27">
        <v>339.24199119000002</v>
      </c>
      <c r="I27">
        <v>0</v>
      </c>
      <c r="J27">
        <v>1.75</v>
      </c>
      <c r="K27">
        <v>0</v>
      </c>
      <c r="L27">
        <v>0</v>
      </c>
      <c r="M27">
        <v>0.5</v>
      </c>
      <c r="N27">
        <v>0</v>
      </c>
    </row>
    <row r="28" spans="1:14">
      <c r="A28">
        <v>339.24199119999997</v>
      </c>
      <c r="B28">
        <v>0</v>
      </c>
      <c r="C28">
        <v>2</v>
      </c>
      <c r="D28">
        <v>0</v>
      </c>
      <c r="E28">
        <v>0</v>
      </c>
      <c r="F28">
        <v>0.5</v>
      </c>
      <c r="G28">
        <v>0</v>
      </c>
      <c r="H28">
        <v>339.24199119999997</v>
      </c>
      <c r="I28">
        <v>0</v>
      </c>
      <c r="J28">
        <v>1.75</v>
      </c>
      <c r="K28">
        <v>0</v>
      </c>
      <c r="L28">
        <v>0</v>
      </c>
      <c r="M28">
        <v>0.5</v>
      </c>
      <c r="N28">
        <v>0</v>
      </c>
    </row>
    <row r="29" spans="1:14">
      <c r="A29">
        <v>339.24199119999997</v>
      </c>
      <c r="B29">
        <v>0</v>
      </c>
      <c r="C29">
        <v>2</v>
      </c>
      <c r="D29">
        <v>0</v>
      </c>
      <c r="E29">
        <v>0</v>
      </c>
      <c r="F29">
        <v>0.5</v>
      </c>
      <c r="G29">
        <v>0</v>
      </c>
      <c r="H29">
        <v>339.24199119999997</v>
      </c>
      <c r="I29">
        <v>0</v>
      </c>
      <c r="J29">
        <v>1.75</v>
      </c>
      <c r="K29">
        <v>0</v>
      </c>
      <c r="L29">
        <v>0</v>
      </c>
      <c r="M29">
        <v>0.5</v>
      </c>
      <c r="N29">
        <v>0</v>
      </c>
    </row>
    <row r="30" spans="1:14">
      <c r="A30">
        <v>413.57991373999999</v>
      </c>
      <c r="B30">
        <v>0</v>
      </c>
      <c r="C30">
        <v>2</v>
      </c>
      <c r="D30">
        <v>0</v>
      </c>
      <c r="E30">
        <v>0</v>
      </c>
      <c r="F30">
        <v>0.5</v>
      </c>
      <c r="G30">
        <v>0</v>
      </c>
      <c r="H30">
        <v>413.57991373999999</v>
      </c>
      <c r="I30">
        <v>0</v>
      </c>
      <c r="J30">
        <v>1.75</v>
      </c>
      <c r="K30">
        <v>0</v>
      </c>
      <c r="L30">
        <v>0</v>
      </c>
      <c r="M30">
        <v>0.5</v>
      </c>
      <c r="N30">
        <v>0</v>
      </c>
    </row>
    <row r="31" spans="1:14">
      <c r="A31">
        <v>413.57991373999999</v>
      </c>
      <c r="B31">
        <v>0</v>
      </c>
      <c r="C31">
        <v>1.75</v>
      </c>
      <c r="D31">
        <v>0</v>
      </c>
      <c r="E31">
        <v>0</v>
      </c>
      <c r="F31">
        <v>0.5</v>
      </c>
      <c r="G31">
        <v>0</v>
      </c>
      <c r="H31">
        <v>413.57991373999999</v>
      </c>
      <c r="I31">
        <v>0</v>
      </c>
      <c r="J31">
        <v>1.75</v>
      </c>
      <c r="K31">
        <v>0</v>
      </c>
      <c r="L31">
        <v>0</v>
      </c>
      <c r="M31">
        <v>0.5</v>
      </c>
      <c r="N31">
        <v>0</v>
      </c>
    </row>
    <row r="32" spans="1:14">
      <c r="A32">
        <v>450.28262092</v>
      </c>
      <c r="B32">
        <v>0</v>
      </c>
      <c r="C32">
        <v>1.75</v>
      </c>
      <c r="D32">
        <v>0</v>
      </c>
      <c r="E32">
        <v>0</v>
      </c>
      <c r="F32">
        <v>0.5</v>
      </c>
      <c r="G32">
        <v>0</v>
      </c>
      <c r="H32">
        <v>450.28262092</v>
      </c>
      <c r="I32">
        <v>0</v>
      </c>
      <c r="J32">
        <v>1.75</v>
      </c>
      <c r="K32">
        <v>0</v>
      </c>
      <c r="L32">
        <v>0</v>
      </c>
      <c r="M32">
        <v>0.5</v>
      </c>
      <c r="N32">
        <v>0</v>
      </c>
    </row>
    <row r="33" spans="1:14">
      <c r="A33">
        <v>450.28262092</v>
      </c>
      <c r="B33">
        <v>0</v>
      </c>
      <c r="C33">
        <v>1.75</v>
      </c>
      <c r="D33">
        <v>0</v>
      </c>
      <c r="E33">
        <v>0</v>
      </c>
      <c r="F33">
        <v>0.5</v>
      </c>
      <c r="G33">
        <v>0</v>
      </c>
      <c r="H33">
        <v>450.28262092</v>
      </c>
      <c r="I33">
        <v>0</v>
      </c>
      <c r="J33">
        <v>1.75</v>
      </c>
      <c r="K33">
        <v>0</v>
      </c>
      <c r="L33">
        <v>0</v>
      </c>
      <c r="M33">
        <v>0.5</v>
      </c>
      <c r="N33">
        <v>0</v>
      </c>
    </row>
    <row r="34" spans="1:14">
      <c r="A34">
        <v>457.62740851765625</v>
      </c>
      <c r="B34">
        <v>0</v>
      </c>
      <c r="C34">
        <v>1.75</v>
      </c>
      <c r="D34">
        <v>0</v>
      </c>
      <c r="E34">
        <v>0</v>
      </c>
      <c r="F34">
        <v>0.5</v>
      </c>
      <c r="G34">
        <v>0</v>
      </c>
      <c r="H34">
        <v>457.62740851765625</v>
      </c>
      <c r="I34">
        <v>0</v>
      </c>
      <c r="J34">
        <v>1.75</v>
      </c>
      <c r="K34">
        <v>0</v>
      </c>
      <c r="L34">
        <v>0</v>
      </c>
      <c r="M34">
        <v>0.5</v>
      </c>
      <c r="N34">
        <v>0</v>
      </c>
    </row>
    <row r="35" spans="1:14">
      <c r="A35">
        <v>457.62740851765625</v>
      </c>
      <c r="B35">
        <v>0</v>
      </c>
      <c r="C35">
        <v>1.75</v>
      </c>
      <c r="D35">
        <v>0</v>
      </c>
      <c r="E35">
        <v>0</v>
      </c>
      <c r="F35">
        <v>0.5</v>
      </c>
      <c r="G35">
        <v>0</v>
      </c>
      <c r="H35">
        <v>457.62740851765625</v>
      </c>
      <c r="I35">
        <v>0</v>
      </c>
      <c r="J35">
        <v>1.75</v>
      </c>
      <c r="K35">
        <v>0</v>
      </c>
      <c r="L35">
        <v>0</v>
      </c>
      <c r="M35">
        <v>0.5</v>
      </c>
      <c r="N35">
        <v>0</v>
      </c>
    </row>
    <row r="36" spans="1:14">
      <c r="A36">
        <v>467.62740851765625</v>
      </c>
      <c r="B36">
        <v>0</v>
      </c>
      <c r="C36">
        <v>1.75</v>
      </c>
      <c r="D36">
        <v>0</v>
      </c>
      <c r="E36">
        <v>0</v>
      </c>
      <c r="F36">
        <v>0.5</v>
      </c>
      <c r="G36">
        <v>0</v>
      </c>
      <c r="H36">
        <v>467.62740851765625</v>
      </c>
      <c r="I36">
        <v>0</v>
      </c>
      <c r="J36">
        <v>2.199999988079071</v>
      </c>
      <c r="K36">
        <v>0</v>
      </c>
      <c r="L36">
        <v>0</v>
      </c>
      <c r="M36">
        <v>0.5</v>
      </c>
      <c r="N36">
        <v>0</v>
      </c>
    </row>
    <row r="37" spans="1:14">
      <c r="A37">
        <v>467.62740851765625</v>
      </c>
      <c r="B37">
        <v>0</v>
      </c>
      <c r="C37">
        <v>1.75</v>
      </c>
      <c r="D37">
        <v>0</v>
      </c>
      <c r="E37">
        <v>0</v>
      </c>
      <c r="F37">
        <v>0.5</v>
      </c>
      <c r="G37">
        <v>0</v>
      </c>
      <c r="H37">
        <v>467.62740851765625</v>
      </c>
      <c r="I37">
        <v>0</v>
      </c>
      <c r="J37">
        <v>2.199999988079071</v>
      </c>
      <c r="K37">
        <v>0</v>
      </c>
      <c r="L37">
        <v>0</v>
      </c>
      <c r="M37">
        <v>0.5</v>
      </c>
      <c r="N37">
        <v>0</v>
      </c>
    </row>
    <row r="38" spans="1:14">
      <c r="A38">
        <v>470.28262092</v>
      </c>
      <c r="B38">
        <v>0</v>
      </c>
      <c r="C38">
        <v>1.75</v>
      </c>
      <c r="D38">
        <v>0</v>
      </c>
      <c r="E38">
        <v>0</v>
      </c>
      <c r="F38">
        <v>0.5</v>
      </c>
      <c r="G38">
        <v>0</v>
      </c>
      <c r="H38">
        <v>470.28262092</v>
      </c>
      <c r="I38">
        <v>0</v>
      </c>
      <c r="J38">
        <v>2.199999988079071</v>
      </c>
      <c r="K38">
        <v>0</v>
      </c>
      <c r="L38">
        <v>0</v>
      </c>
      <c r="M38">
        <v>0.5</v>
      </c>
      <c r="N38">
        <v>0</v>
      </c>
    </row>
    <row r="39" spans="1:14">
      <c r="A39">
        <v>470.28262092</v>
      </c>
      <c r="B39">
        <v>0</v>
      </c>
      <c r="C39">
        <v>1.75</v>
      </c>
      <c r="D39">
        <v>0</v>
      </c>
      <c r="E39">
        <v>0</v>
      </c>
      <c r="F39">
        <v>0.5</v>
      </c>
      <c r="G39">
        <v>0</v>
      </c>
      <c r="H39">
        <v>470.28262092</v>
      </c>
      <c r="I39">
        <v>0</v>
      </c>
      <c r="J39">
        <v>2.199999988079071</v>
      </c>
      <c r="K39">
        <v>0</v>
      </c>
      <c r="L39">
        <v>0</v>
      </c>
      <c r="M39">
        <v>0.5</v>
      </c>
      <c r="N39">
        <v>0</v>
      </c>
    </row>
    <row r="40" spans="1:14">
      <c r="A40">
        <v>488.35257285</v>
      </c>
      <c r="B40">
        <v>0</v>
      </c>
      <c r="C40">
        <v>1.75</v>
      </c>
      <c r="D40">
        <v>0</v>
      </c>
      <c r="E40">
        <v>0</v>
      </c>
      <c r="F40">
        <v>0.5</v>
      </c>
      <c r="G40">
        <v>0</v>
      </c>
      <c r="H40">
        <v>488.35257285</v>
      </c>
      <c r="I40">
        <v>0</v>
      </c>
      <c r="J40">
        <v>2.199999988079071</v>
      </c>
      <c r="K40">
        <v>0</v>
      </c>
      <c r="L40">
        <v>0</v>
      </c>
      <c r="M40">
        <v>0.5</v>
      </c>
      <c r="N40">
        <v>0</v>
      </c>
    </row>
    <row r="41" spans="1:14">
      <c r="A41">
        <v>488.35257285</v>
      </c>
      <c r="B41">
        <v>0</v>
      </c>
      <c r="C41">
        <v>1.75</v>
      </c>
      <c r="D41">
        <v>0</v>
      </c>
      <c r="E41">
        <v>0</v>
      </c>
      <c r="F41">
        <v>0.5</v>
      </c>
      <c r="G41">
        <v>0</v>
      </c>
      <c r="H41">
        <v>488.35257285</v>
      </c>
      <c r="I41">
        <v>0</v>
      </c>
      <c r="J41">
        <v>2.199999988079071</v>
      </c>
      <c r="K41">
        <v>0</v>
      </c>
      <c r="L41">
        <v>0</v>
      </c>
      <c r="M41">
        <v>0.5</v>
      </c>
      <c r="N41">
        <v>0</v>
      </c>
    </row>
    <row r="42" spans="1:14">
      <c r="A42">
        <v>498.35257285</v>
      </c>
      <c r="B42">
        <v>0</v>
      </c>
      <c r="C42">
        <v>1.75</v>
      </c>
      <c r="D42">
        <v>0</v>
      </c>
      <c r="E42">
        <v>0</v>
      </c>
      <c r="F42">
        <v>0.5</v>
      </c>
      <c r="G42">
        <v>0</v>
      </c>
      <c r="H42">
        <v>498.35257285</v>
      </c>
      <c r="I42">
        <v>0</v>
      </c>
      <c r="J42">
        <v>2.199999988079071</v>
      </c>
      <c r="K42">
        <v>0</v>
      </c>
      <c r="L42">
        <v>0</v>
      </c>
      <c r="M42">
        <v>0.5</v>
      </c>
      <c r="N42">
        <v>0</v>
      </c>
    </row>
    <row r="43" spans="1:14">
      <c r="A43">
        <v>498.35257285</v>
      </c>
      <c r="B43">
        <v>0</v>
      </c>
      <c r="C43">
        <v>1.75</v>
      </c>
      <c r="D43">
        <v>0</v>
      </c>
      <c r="E43">
        <v>0</v>
      </c>
      <c r="F43">
        <v>0.5</v>
      </c>
      <c r="G43">
        <v>0</v>
      </c>
      <c r="H43">
        <v>498.35257285</v>
      </c>
      <c r="I43">
        <v>0</v>
      </c>
      <c r="J43">
        <v>2.199999988079071</v>
      </c>
      <c r="K43">
        <v>0</v>
      </c>
      <c r="L43">
        <v>0</v>
      </c>
      <c r="M43">
        <v>0.5</v>
      </c>
      <c r="N43">
        <v>0</v>
      </c>
    </row>
    <row r="44" spans="1:14">
      <c r="A44">
        <v>518.35257285</v>
      </c>
      <c r="B44">
        <v>0</v>
      </c>
      <c r="C44">
        <v>1.75</v>
      </c>
      <c r="D44">
        <v>0</v>
      </c>
      <c r="E44">
        <v>0</v>
      </c>
      <c r="F44">
        <v>0.5</v>
      </c>
      <c r="G44">
        <v>0</v>
      </c>
      <c r="H44">
        <v>518.35257285</v>
      </c>
      <c r="I44">
        <v>0</v>
      </c>
      <c r="J44">
        <v>1.75</v>
      </c>
      <c r="K44">
        <v>0</v>
      </c>
      <c r="L44">
        <v>0</v>
      </c>
      <c r="M44">
        <v>0.5</v>
      </c>
      <c r="N44">
        <v>0</v>
      </c>
    </row>
    <row r="45" spans="1:14">
      <c r="A45">
        <v>518.35257285</v>
      </c>
      <c r="B45">
        <v>0</v>
      </c>
      <c r="C45">
        <v>1.75</v>
      </c>
      <c r="D45">
        <v>0</v>
      </c>
      <c r="E45">
        <v>0</v>
      </c>
      <c r="F45">
        <v>0.5</v>
      </c>
      <c r="G45">
        <v>0</v>
      </c>
      <c r="H45">
        <v>518.35257285</v>
      </c>
      <c r="I45">
        <v>0</v>
      </c>
      <c r="J45">
        <v>1.75</v>
      </c>
      <c r="K45">
        <v>0</v>
      </c>
      <c r="L45">
        <v>0</v>
      </c>
      <c r="M45">
        <v>0.5</v>
      </c>
      <c r="N45">
        <v>0</v>
      </c>
    </row>
    <row r="46" spans="1:14">
      <c r="A46">
        <v>518.35255309000001</v>
      </c>
      <c r="B46">
        <v>0</v>
      </c>
      <c r="C46">
        <v>1.75</v>
      </c>
      <c r="D46">
        <v>0</v>
      </c>
      <c r="E46">
        <v>0</v>
      </c>
      <c r="F46">
        <v>0.5</v>
      </c>
      <c r="G46">
        <v>0</v>
      </c>
      <c r="H46">
        <v>518.35255309000001</v>
      </c>
      <c r="I46">
        <v>0</v>
      </c>
      <c r="J46">
        <v>1.75</v>
      </c>
      <c r="K46">
        <v>0</v>
      </c>
      <c r="L46">
        <v>0</v>
      </c>
      <c r="M46">
        <v>0.5</v>
      </c>
      <c r="N46">
        <v>0</v>
      </c>
    </row>
    <row r="47" spans="1:14">
      <c r="A47">
        <v>518.35255309000001</v>
      </c>
      <c r="B47">
        <v>0</v>
      </c>
      <c r="C47">
        <v>1.75</v>
      </c>
      <c r="D47">
        <v>0</v>
      </c>
      <c r="E47">
        <v>0</v>
      </c>
      <c r="F47">
        <v>0.5</v>
      </c>
      <c r="G47">
        <v>0</v>
      </c>
      <c r="H47">
        <v>518.35255309000001</v>
      </c>
      <c r="I47">
        <v>0</v>
      </c>
      <c r="J47">
        <v>1.75</v>
      </c>
      <c r="K47">
        <v>0</v>
      </c>
      <c r="L47">
        <v>0</v>
      </c>
      <c r="M47">
        <v>0.5</v>
      </c>
      <c r="N47">
        <v>0</v>
      </c>
    </row>
    <row r="48" spans="1:14">
      <c r="A48">
        <v>538.35255309000001</v>
      </c>
      <c r="B48">
        <v>0</v>
      </c>
      <c r="C48">
        <v>2.8500000238418579</v>
      </c>
      <c r="D48">
        <v>0</v>
      </c>
      <c r="E48">
        <v>0</v>
      </c>
      <c r="F48">
        <v>0.5</v>
      </c>
      <c r="G48">
        <v>0</v>
      </c>
      <c r="H48">
        <v>538.35255309000001</v>
      </c>
      <c r="I48">
        <v>0</v>
      </c>
      <c r="J48">
        <v>1.75</v>
      </c>
      <c r="K48">
        <v>0</v>
      </c>
      <c r="L48">
        <v>0</v>
      </c>
      <c r="M48">
        <v>0.5</v>
      </c>
      <c r="N48">
        <v>0</v>
      </c>
    </row>
    <row r="49" spans="1:14">
      <c r="A49">
        <v>538.35255309000001</v>
      </c>
      <c r="B49">
        <v>0</v>
      </c>
      <c r="C49">
        <v>2.8500000238418579</v>
      </c>
      <c r="D49">
        <v>0</v>
      </c>
      <c r="E49">
        <v>0</v>
      </c>
      <c r="F49">
        <v>0.5</v>
      </c>
      <c r="G49">
        <v>0</v>
      </c>
      <c r="H49">
        <v>538.35255309000001</v>
      </c>
      <c r="I49">
        <v>0</v>
      </c>
      <c r="J49">
        <v>1.75</v>
      </c>
      <c r="K49">
        <v>0</v>
      </c>
      <c r="L49">
        <v>0</v>
      </c>
      <c r="M49">
        <v>0.5</v>
      </c>
      <c r="N49">
        <v>0</v>
      </c>
    </row>
    <row r="50" spans="1:14">
      <c r="A50">
        <v>559.83085767</v>
      </c>
      <c r="B50">
        <v>0</v>
      </c>
      <c r="C50">
        <v>2.8500000238418579</v>
      </c>
      <c r="D50">
        <v>0</v>
      </c>
      <c r="E50">
        <v>0</v>
      </c>
      <c r="F50">
        <v>0.5</v>
      </c>
      <c r="G50">
        <v>0</v>
      </c>
      <c r="H50">
        <v>559.83085767</v>
      </c>
      <c r="I50">
        <v>0</v>
      </c>
      <c r="J50">
        <v>1.75</v>
      </c>
      <c r="K50">
        <v>0</v>
      </c>
      <c r="L50">
        <v>0</v>
      </c>
      <c r="M50">
        <v>0.5</v>
      </c>
      <c r="N50">
        <v>0</v>
      </c>
    </row>
    <row r="51" spans="1:14">
      <c r="A51">
        <v>559.83085767</v>
      </c>
      <c r="B51">
        <v>0</v>
      </c>
      <c r="C51">
        <v>2.8500000238418579</v>
      </c>
      <c r="D51">
        <v>0</v>
      </c>
      <c r="E51">
        <v>0</v>
      </c>
      <c r="F51">
        <v>0.5</v>
      </c>
      <c r="G51">
        <v>0</v>
      </c>
      <c r="H51">
        <v>559.83085767</v>
      </c>
      <c r="I51">
        <v>0</v>
      </c>
      <c r="J51">
        <v>1.75</v>
      </c>
      <c r="K51">
        <v>0</v>
      </c>
      <c r="L51">
        <v>0</v>
      </c>
      <c r="M51">
        <v>0.5</v>
      </c>
      <c r="N51">
        <v>0</v>
      </c>
    </row>
    <row r="52" spans="1:14">
      <c r="A52">
        <v>559.83083967000005</v>
      </c>
      <c r="B52">
        <v>0</v>
      </c>
      <c r="C52">
        <v>2.8500000238418579</v>
      </c>
      <c r="D52">
        <v>0</v>
      </c>
      <c r="E52">
        <v>0</v>
      </c>
      <c r="F52">
        <v>0.5</v>
      </c>
      <c r="G52">
        <v>0</v>
      </c>
      <c r="H52">
        <v>559.83083967000005</v>
      </c>
      <c r="I52">
        <v>0</v>
      </c>
      <c r="J52">
        <v>1.75</v>
      </c>
      <c r="K52">
        <v>0</v>
      </c>
      <c r="L52">
        <v>0</v>
      </c>
      <c r="M52">
        <v>0.5</v>
      </c>
      <c r="N52">
        <v>0</v>
      </c>
    </row>
    <row r="53" spans="1:14">
      <c r="A53">
        <v>559.83083967000005</v>
      </c>
      <c r="B53">
        <v>0</v>
      </c>
      <c r="C53">
        <v>2.8500000238418579</v>
      </c>
      <c r="D53">
        <v>0</v>
      </c>
      <c r="E53">
        <v>0</v>
      </c>
      <c r="F53">
        <v>0.5</v>
      </c>
      <c r="G53">
        <v>0</v>
      </c>
      <c r="H53">
        <v>559.83083967000005</v>
      </c>
      <c r="I53">
        <v>0</v>
      </c>
      <c r="J53">
        <v>1.75</v>
      </c>
      <c r="K53">
        <v>0</v>
      </c>
      <c r="L53">
        <v>0</v>
      </c>
      <c r="M53">
        <v>0.5</v>
      </c>
      <c r="N53">
        <v>0</v>
      </c>
    </row>
    <row r="54" spans="1:14">
      <c r="A54">
        <v>575.21798034999995</v>
      </c>
      <c r="B54">
        <v>0</v>
      </c>
      <c r="C54">
        <v>2.8500000238418579</v>
      </c>
      <c r="D54">
        <v>0</v>
      </c>
      <c r="E54">
        <v>0</v>
      </c>
      <c r="F54">
        <v>0.5</v>
      </c>
      <c r="G54">
        <v>0</v>
      </c>
      <c r="H54">
        <v>575.21798034999995</v>
      </c>
      <c r="I54">
        <v>0</v>
      </c>
      <c r="J54">
        <v>1.75</v>
      </c>
      <c r="K54">
        <v>0</v>
      </c>
      <c r="L54">
        <v>0</v>
      </c>
      <c r="M54">
        <v>0.5</v>
      </c>
      <c r="N54">
        <v>0</v>
      </c>
    </row>
    <row r="55" spans="1:14">
      <c r="A55">
        <v>575.21798034999995</v>
      </c>
      <c r="B55">
        <v>0</v>
      </c>
      <c r="C55">
        <v>2.8500000238418579</v>
      </c>
      <c r="D55">
        <v>0</v>
      </c>
      <c r="E55">
        <v>0</v>
      </c>
      <c r="F55">
        <v>0.5</v>
      </c>
      <c r="G55">
        <v>0</v>
      </c>
      <c r="H55">
        <v>575.21798034999995</v>
      </c>
      <c r="I55">
        <v>0</v>
      </c>
      <c r="J55">
        <v>1.75</v>
      </c>
      <c r="K55">
        <v>0</v>
      </c>
      <c r="L55">
        <v>0</v>
      </c>
      <c r="M55">
        <v>0.5</v>
      </c>
      <c r="N55">
        <v>0</v>
      </c>
    </row>
    <row r="56" spans="1:14">
      <c r="A56">
        <v>595.21798034999995</v>
      </c>
      <c r="B56">
        <v>0</v>
      </c>
      <c r="C56">
        <v>1.75</v>
      </c>
      <c r="D56">
        <v>0</v>
      </c>
      <c r="E56">
        <v>0</v>
      </c>
      <c r="F56">
        <v>0.5</v>
      </c>
      <c r="G56">
        <v>0</v>
      </c>
      <c r="H56">
        <v>595.21798034999995</v>
      </c>
      <c r="I56">
        <v>0</v>
      </c>
      <c r="J56">
        <v>1.75</v>
      </c>
      <c r="K56">
        <v>0</v>
      </c>
      <c r="L56">
        <v>0</v>
      </c>
      <c r="M56">
        <v>0.5</v>
      </c>
      <c r="N56">
        <v>0</v>
      </c>
    </row>
    <row r="57" spans="1:14">
      <c r="A57">
        <v>595.21798034999995</v>
      </c>
      <c r="B57">
        <v>0</v>
      </c>
      <c r="C57">
        <v>1.75</v>
      </c>
      <c r="D57">
        <v>0</v>
      </c>
      <c r="E57">
        <v>0</v>
      </c>
      <c r="F57">
        <v>0.5</v>
      </c>
      <c r="G57">
        <v>0</v>
      </c>
      <c r="H57">
        <v>595.21798034999995</v>
      </c>
      <c r="I57">
        <v>0</v>
      </c>
      <c r="J57">
        <v>1.75</v>
      </c>
      <c r="K57">
        <v>0</v>
      </c>
      <c r="L57">
        <v>0</v>
      </c>
      <c r="M57">
        <v>0.5</v>
      </c>
      <c r="N57">
        <v>0</v>
      </c>
    </row>
    <row r="58" spans="1:14">
      <c r="A58">
        <v>623.65169245000004</v>
      </c>
      <c r="B58">
        <v>0</v>
      </c>
      <c r="C58">
        <v>1.75</v>
      </c>
      <c r="D58">
        <v>0</v>
      </c>
      <c r="E58">
        <v>0</v>
      </c>
      <c r="F58">
        <v>0.5</v>
      </c>
      <c r="G58">
        <v>0</v>
      </c>
      <c r="H58">
        <v>623.65169245000004</v>
      </c>
      <c r="I58">
        <v>0</v>
      </c>
      <c r="J58">
        <v>1.75</v>
      </c>
      <c r="K58">
        <v>0</v>
      </c>
      <c r="L58">
        <v>0</v>
      </c>
      <c r="M58">
        <v>0.5</v>
      </c>
      <c r="N58">
        <v>0</v>
      </c>
    </row>
    <row r="59" spans="1:14">
      <c r="A59">
        <v>623.65169245000004</v>
      </c>
      <c r="B59">
        <v>0</v>
      </c>
      <c r="C59">
        <v>1.75</v>
      </c>
      <c r="D59">
        <v>0</v>
      </c>
      <c r="E59">
        <v>0</v>
      </c>
      <c r="F59">
        <v>0.5</v>
      </c>
      <c r="G59">
        <v>0</v>
      </c>
      <c r="H59">
        <v>623.65169245000004</v>
      </c>
      <c r="I59">
        <v>0</v>
      </c>
      <c r="J59">
        <v>1.75</v>
      </c>
      <c r="K59">
        <v>0</v>
      </c>
      <c r="L59">
        <v>0</v>
      </c>
      <c r="M59">
        <v>0.5</v>
      </c>
      <c r="N59">
        <v>0</v>
      </c>
    </row>
    <row r="60" spans="1:14">
      <c r="A60">
        <v>643.65169245000004</v>
      </c>
      <c r="B60">
        <v>0</v>
      </c>
      <c r="C60">
        <v>1.75</v>
      </c>
      <c r="D60">
        <v>0</v>
      </c>
      <c r="E60">
        <v>0</v>
      </c>
      <c r="F60">
        <v>0.5</v>
      </c>
      <c r="G60">
        <v>0</v>
      </c>
      <c r="H60">
        <v>643.65169245000004</v>
      </c>
      <c r="I60">
        <v>0</v>
      </c>
      <c r="J60">
        <v>2.199999988079071</v>
      </c>
      <c r="K60">
        <v>0</v>
      </c>
      <c r="L60">
        <v>0</v>
      </c>
      <c r="M60">
        <v>0.5</v>
      </c>
      <c r="N60">
        <v>0</v>
      </c>
    </row>
    <row r="61" spans="1:14">
      <c r="A61">
        <v>643.65169245000004</v>
      </c>
      <c r="B61">
        <v>0</v>
      </c>
      <c r="C61">
        <v>1.75</v>
      </c>
      <c r="D61">
        <v>0</v>
      </c>
      <c r="E61">
        <v>0</v>
      </c>
      <c r="F61">
        <v>0.5</v>
      </c>
      <c r="G61">
        <v>0</v>
      </c>
      <c r="H61">
        <v>643.65169245000004</v>
      </c>
      <c r="I61">
        <v>0</v>
      </c>
      <c r="J61">
        <v>2.199999988079071</v>
      </c>
      <c r="K61">
        <v>0</v>
      </c>
      <c r="L61">
        <v>0</v>
      </c>
      <c r="M61">
        <v>0.5</v>
      </c>
      <c r="N61">
        <v>0</v>
      </c>
    </row>
    <row r="62" spans="1:14">
      <c r="A62">
        <v>664.23271388000001</v>
      </c>
      <c r="B62">
        <v>0</v>
      </c>
      <c r="C62">
        <v>1.75</v>
      </c>
      <c r="D62">
        <v>0</v>
      </c>
      <c r="E62">
        <v>0</v>
      </c>
      <c r="F62">
        <v>0.5</v>
      </c>
      <c r="G62">
        <v>0</v>
      </c>
      <c r="H62">
        <v>664.23271388000001</v>
      </c>
      <c r="I62">
        <v>0</v>
      </c>
      <c r="J62">
        <v>2.199999988079071</v>
      </c>
      <c r="K62">
        <v>0</v>
      </c>
      <c r="L62">
        <v>0</v>
      </c>
      <c r="M62">
        <v>0.5</v>
      </c>
      <c r="N62">
        <v>0</v>
      </c>
    </row>
    <row r="63" spans="1:14">
      <c r="A63">
        <v>664.23271388000001</v>
      </c>
      <c r="B63">
        <v>0</v>
      </c>
      <c r="C63">
        <v>1.75</v>
      </c>
      <c r="D63">
        <v>0</v>
      </c>
      <c r="E63">
        <v>0</v>
      </c>
      <c r="F63">
        <v>0.5</v>
      </c>
      <c r="G63">
        <v>0</v>
      </c>
      <c r="H63">
        <v>664.23271388000001</v>
      </c>
      <c r="I63">
        <v>0</v>
      </c>
      <c r="J63">
        <v>2.199999988079071</v>
      </c>
      <c r="K63">
        <v>0</v>
      </c>
      <c r="L63">
        <v>0</v>
      </c>
      <c r="M63">
        <v>0.5</v>
      </c>
      <c r="N63">
        <v>0</v>
      </c>
    </row>
    <row r="64" spans="1:14">
      <c r="A64">
        <v>684.23271388000001</v>
      </c>
      <c r="B64">
        <v>0</v>
      </c>
      <c r="C64">
        <v>1.75</v>
      </c>
      <c r="D64">
        <v>0</v>
      </c>
      <c r="E64">
        <v>0</v>
      </c>
      <c r="F64">
        <v>0.5</v>
      </c>
      <c r="G64">
        <v>0</v>
      </c>
      <c r="H64">
        <v>684.23271388000001</v>
      </c>
      <c r="I64">
        <v>0</v>
      </c>
      <c r="J64">
        <v>1.75</v>
      </c>
      <c r="K64">
        <v>0</v>
      </c>
      <c r="L64">
        <v>0</v>
      </c>
      <c r="M64">
        <v>0.5</v>
      </c>
      <c r="N64">
        <v>0</v>
      </c>
    </row>
    <row r="65" spans="1:14">
      <c r="A65">
        <v>684.23271388000001</v>
      </c>
      <c r="B65">
        <v>0</v>
      </c>
      <c r="C65">
        <v>1.75</v>
      </c>
      <c r="D65">
        <v>0</v>
      </c>
      <c r="E65">
        <v>0</v>
      </c>
      <c r="F65">
        <v>0.5</v>
      </c>
      <c r="G65">
        <v>0</v>
      </c>
      <c r="H65">
        <v>684.23271388000001</v>
      </c>
      <c r="I65">
        <v>0</v>
      </c>
      <c r="J65">
        <v>1.75</v>
      </c>
      <c r="K65">
        <v>0</v>
      </c>
      <c r="L65">
        <v>0</v>
      </c>
      <c r="M65">
        <v>0.5</v>
      </c>
      <c r="N65">
        <v>0</v>
      </c>
    </row>
    <row r="66" spans="1:14">
      <c r="A66">
        <v>684.23271751000004</v>
      </c>
      <c r="B66">
        <v>0</v>
      </c>
      <c r="C66">
        <v>1.75</v>
      </c>
      <c r="D66">
        <v>0</v>
      </c>
      <c r="E66">
        <v>0</v>
      </c>
      <c r="F66">
        <v>0.5</v>
      </c>
      <c r="G66">
        <v>0</v>
      </c>
      <c r="H66">
        <v>684.23271751000004</v>
      </c>
      <c r="I66">
        <v>0</v>
      </c>
      <c r="J66">
        <v>1.75</v>
      </c>
      <c r="K66">
        <v>0</v>
      </c>
      <c r="L66">
        <v>0</v>
      </c>
      <c r="M66">
        <v>0.5</v>
      </c>
      <c r="N66">
        <v>0</v>
      </c>
    </row>
    <row r="67" spans="1:14">
      <c r="A67">
        <v>684.23271751000004</v>
      </c>
      <c r="B67">
        <v>0</v>
      </c>
      <c r="C67">
        <v>1.75</v>
      </c>
      <c r="D67">
        <v>0</v>
      </c>
      <c r="E67">
        <v>0</v>
      </c>
      <c r="F67">
        <v>0.5</v>
      </c>
      <c r="G67">
        <v>0</v>
      </c>
      <c r="H67">
        <v>684.23271751000004</v>
      </c>
      <c r="I67">
        <v>0</v>
      </c>
      <c r="J67">
        <v>1.75</v>
      </c>
      <c r="K67">
        <v>0</v>
      </c>
      <c r="L67">
        <v>0</v>
      </c>
      <c r="M67">
        <v>0.5</v>
      </c>
      <c r="N67">
        <v>0</v>
      </c>
    </row>
    <row r="68" spans="1:14">
      <c r="A68">
        <v>704.23271751000004</v>
      </c>
      <c r="B68">
        <v>0</v>
      </c>
      <c r="C68">
        <v>2.3999999761581421</v>
      </c>
      <c r="D68">
        <v>0</v>
      </c>
      <c r="E68">
        <v>0</v>
      </c>
      <c r="F68">
        <v>0.5</v>
      </c>
      <c r="G68">
        <v>0</v>
      </c>
      <c r="H68">
        <v>704.23271751000004</v>
      </c>
      <c r="I68">
        <v>0</v>
      </c>
      <c r="J68">
        <v>1.75</v>
      </c>
      <c r="K68">
        <v>0</v>
      </c>
      <c r="L68">
        <v>0</v>
      </c>
      <c r="M68">
        <v>0.5</v>
      </c>
      <c r="N68">
        <v>0</v>
      </c>
    </row>
    <row r="69" spans="1:14">
      <c r="A69">
        <v>704.23271751000004</v>
      </c>
      <c r="B69">
        <v>0</v>
      </c>
      <c r="C69">
        <v>2.3999999761581421</v>
      </c>
      <c r="D69">
        <v>0</v>
      </c>
      <c r="E69">
        <v>0</v>
      </c>
      <c r="F69">
        <v>0.5</v>
      </c>
      <c r="G69">
        <v>0</v>
      </c>
      <c r="H69">
        <v>704.23271751000004</v>
      </c>
      <c r="I69">
        <v>0</v>
      </c>
      <c r="J69">
        <v>1.75</v>
      </c>
      <c r="K69">
        <v>0</v>
      </c>
      <c r="L69">
        <v>0</v>
      </c>
      <c r="M69">
        <v>0.5</v>
      </c>
      <c r="N69">
        <v>0</v>
      </c>
    </row>
    <row r="70" spans="1:14">
      <c r="A70">
        <v>732.38662343999999</v>
      </c>
      <c r="B70">
        <v>0</v>
      </c>
      <c r="C70">
        <v>2.3999999761581421</v>
      </c>
      <c r="D70">
        <v>0</v>
      </c>
      <c r="E70">
        <v>0</v>
      </c>
      <c r="F70">
        <v>0.5</v>
      </c>
      <c r="G70">
        <v>0</v>
      </c>
      <c r="H70">
        <v>732.38662343999999</v>
      </c>
      <c r="I70">
        <v>0</v>
      </c>
      <c r="J70">
        <v>1.75</v>
      </c>
      <c r="K70">
        <v>0</v>
      </c>
      <c r="L70">
        <v>0</v>
      </c>
      <c r="M70">
        <v>0.5</v>
      </c>
      <c r="N70">
        <v>0</v>
      </c>
    </row>
    <row r="71" spans="1:14">
      <c r="A71">
        <v>732.38662343999999</v>
      </c>
      <c r="B71">
        <v>0</v>
      </c>
      <c r="C71">
        <v>2.3999999761581421</v>
      </c>
      <c r="D71">
        <v>0</v>
      </c>
      <c r="E71">
        <v>0</v>
      </c>
      <c r="F71">
        <v>0.5</v>
      </c>
      <c r="G71">
        <v>0</v>
      </c>
      <c r="H71">
        <v>732.38662343999999</v>
      </c>
      <c r="I71">
        <v>0</v>
      </c>
      <c r="J71">
        <v>1.75</v>
      </c>
      <c r="K71">
        <v>0</v>
      </c>
      <c r="L71">
        <v>0</v>
      </c>
      <c r="M71">
        <v>0.5</v>
      </c>
      <c r="N71">
        <v>0</v>
      </c>
    </row>
    <row r="72" spans="1:14">
      <c r="A72">
        <v>752.38662343999999</v>
      </c>
      <c r="B72">
        <v>0</v>
      </c>
      <c r="C72">
        <v>1.75</v>
      </c>
      <c r="D72">
        <v>0</v>
      </c>
      <c r="E72">
        <v>0</v>
      </c>
      <c r="F72">
        <v>0.5</v>
      </c>
      <c r="G72">
        <v>0</v>
      </c>
      <c r="H72">
        <v>752.38662343999999</v>
      </c>
      <c r="I72">
        <v>0</v>
      </c>
      <c r="J72">
        <v>1.75</v>
      </c>
      <c r="K72">
        <v>0</v>
      </c>
      <c r="L72">
        <v>0</v>
      </c>
      <c r="M72">
        <v>0.5</v>
      </c>
      <c r="N72">
        <v>0</v>
      </c>
    </row>
    <row r="73" spans="1:14">
      <c r="A73">
        <v>752.38662343999999</v>
      </c>
      <c r="B73">
        <v>0</v>
      </c>
      <c r="C73">
        <v>1.75</v>
      </c>
      <c r="D73">
        <v>0</v>
      </c>
      <c r="E73">
        <v>0</v>
      </c>
      <c r="F73">
        <v>0.5</v>
      </c>
      <c r="G73">
        <v>0</v>
      </c>
      <c r="H73">
        <v>752.38662343999999</v>
      </c>
      <c r="I73">
        <v>0</v>
      </c>
      <c r="J73">
        <v>1.75</v>
      </c>
      <c r="K73">
        <v>0</v>
      </c>
      <c r="L73">
        <v>0</v>
      </c>
      <c r="M73">
        <v>0.5</v>
      </c>
      <c r="N73">
        <v>0</v>
      </c>
    </row>
    <row r="74" spans="1:14">
      <c r="A74">
        <v>752.38666246000003</v>
      </c>
      <c r="B74">
        <v>0</v>
      </c>
      <c r="C74">
        <v>1.75</v>
      </c>
      <c r="D74">
        <v>0</v>
      </c>
      <c r="E74">
        <v>0</v>
      </c>
      <c r="F74">
        <v>0.5</v>
      </c>
      <c r="G74">
        <v>0</v>
      </c>
      <c r="H74">
        <v>752.38666246000003</v>
      </c>
      <c r="I74">
        <v>0</v>
      </c>
      <c r="J74">
        <v>1.75</v>
      </c>
      <c r="K74">
        <v>0</v>
      </c>
      <c r="L74">
        <v>0</v>
      </c>
      <c r="M74">
        <v>0.5</v>
      </c>
      <c r="N74">
        <v>0</v>
      </c>
    </row>
    <row r="75" spans="1:14">
      <c r="A75">
        <v>752.38666246000003</v>
      </c>
      <c r="B75">
        <v>0</v>
      </c>
      <c r="C75">
        <v>1.75</v>
      </c>
      <c r="D75">
        <v>0</v>
      </c>
      <c r="E75">
        <v>0</v>
      </c>
      <c r="F75">
        <v>0.5</v>
      </c>
      <c r="G75">
        <v>0</v>
      </c>
      <c r="H75">
        <v>752.38666246000003</v>
      </c>
      <c r="I75">
        <v>0</v>
      </c>
      <c r="J75">
        <v>1.75</v>
      </c>
      <c r="K75">
        <v>0</v>
      </c>
      <c r="L75">
        <v>0</v>
      </c>
      <c r="M75">
        <v>0.5</v>
      </c>
      <c r="N75">
        <v>0</v>
      </c>
    </row>
    <row r="76" spans="1:14">
      <c r="A76">
        <v>772.38666246000003</v>
      </c>
      <c r="B76">
        <v>0</v>
      </c>
      <c r="C76">
        <v>1.75</v>
      </c>
      <c r="D76">
        <v>0</v>
      </c>
      <c r="E76">
        <v>0</v>
      </c>
      <c r="F76">
        <v>0.5</v>
      </c>
      <c r="G76">
        <v>0</v>
      </c>
      <c r="H76">
        <v>772.38666246000003</v>
      </c>
      <c r="I76">
        <v>0</v>
      </c>
      <c r="J76">
        <v>2.6499999761581421</v>
      </c>
      <c r="K76">
        <v>0</v>
      </c>
      <c r="L76">
        <v>0</v>
      </c>
      <c r="M76">
        <v>0.5</v>
      </c>
      <c r="N76">
        <v>0</v>
      </c>
    </row>
    <row r="77" spans="1:14">
      <c r="A77">
        <v>772.38666246000003</v>
      </c>
      <c r="B77">
        <v>0</v>
      </c>
      <c r="C77">
        <v>1.75</v>
      </c>
      <c r="D77">
        <v>0</v>
      </c>
      <c r="E77">
        <v>0</v>
      </c>
      <c r="F77">
        <v>0.5</v>
      </c>
      <c r="G77">
        <v>0</v>
      </c>
      <c r="H77">
        <v>772.38666246000003</v>
      </c>
      <c r="I77">
        <v>0</v>
      </c>
      <c r="J77">
        <v>2.6499999761581421</v>
      </c>
      <c r="K77">
        <v>0</v>
      </c>
      <c r="L77">
        <v>0</v>
      </c>
      <c r="M77">
        <v>0.5</v>
      </c>
      <c r="N77">
        <v>0</v>
      </c>
    </row>
    <row r="78" spans="1:14">
      <c r="A78">
        <v>788.69155635000004</v>
      </c>
      <c r="B78">
        <v>0</v>
      </c>
      <c r="C78">
        <v>1.75</v>
      </c>
      <c r="D78">
        <v>0</v>
      </c>
      <c r="E78">
        <v>0</v>
      </c>
      <c r="F78">
        <v>0.5</v>
      </c>
      <c r="G78">
        <v>0</v>
      </c>
      <c r="H78">
        <v>788.69155635000004</v>
      </c>
      <c r="I78">
        <v>0</v>
      </c>
      <c r="J78">
        <v>2.6499999761581421</v>
      </c>
      <c r="K78">
        <v>0</v>
      </c>
      <c r="L78">
        <v>0</v>
      </c>
      <c r="M78">
        <v>0.5</v>
      </c>
      <c r="N78">
        <v>0</v>
      </c>
    </row>
    <row r="79" spans="1:14">
      <c r="A79">
        <v>788.69155635000004</v>
      </c>
      <c r="B79">
        <v>0</v>
      </c>
      <c r="C79">
        <v>1.75</v>
      </c>
      <c r="D79">
        <v>0</v>
      </c>
      <c r="E79">
        <v>0</v>
      </c>
      <c r="F79">
        <v>0.5</v>
      </c>
      <c r="G79">
        <v>0</v>
      </c>
      <c r="H79">
        <v>788.69155635000004</v>
      </c>
      <c r="I79">
        <v>0</v>
      </c>
      <c r="J79">
        <v>2.6499999761581421</v>
      </c>
      <c r="K79">
        <v>0</v>
      </c>
      <c r="L79">
        <v>0</v>
      </c>
      <c r="M79">
        <v>0.5</v>
      </c>
      <c r="N79">
        <v>0</v>
      </c>
    </row>
    <row r="80" spans="1:14">
      <c r="A80">
        <v>808.69155635000004</v>
      </c>
      <c r="B80">
        <v>0</v>
      </c>
      <c r="C80">
        <v>1.75</v>
      </c>
      <c r="D80">
        <v>0</v>
      </c>
      <c r="E80">
        <v>0</v>
      </c>
      <c r="F80">
        <v>0.5</v>
      </c>
      <c r="G80">
        <v>0</v>
      </c>
      <c r="H80">
        <v>808.69155635000004</v>
      </c>
      <c r="I80">
        <v>0</v>
      </c>
      <c r="J80">
        <v>1.75</v>
      </c>
      <c r="K80">
        <v>0</v>
      </c>
      <c r="L80">
        <v>0</v>
      </c>
      <c r="M80">
        <v>0.5</v>
      </c>
      <c r="N80">
        <v>0</v>
      </c>
    </row>
    <row r="81" spans="1:14">
      <c r="A81">
        <v>808.69155635000004</v>
      </c>
      <c r="B81">
        <v>0</v>
      </c>
      <c r="C81">
        <v>1.75</v>
      </c>
      <c r="D81">
        <v>0</v>
      </c>
      <c r="E81">
        <v>0</v>
      </c>
      <c r="F81">
        <v>0.5</v>
      </c>
      <c r="G81">
        <v>0</v>
      </c>
      <c r="H81">
        <v>808.69155635000004</v>
      </c>
      <c r="I81">
        <v>0</v>
      </c>
      <c r="J81">
        <v>1.75</v>
      </c>
      <c r="K81">
        <v>0</v>
      </c>
      <c r="L81">
        <v>0</v>
      </c>
      <c r="M81">
        <v>0.5</v>
      </c>
      <c r="N81">
        <v>0</v>
      </c>
    </row>
    <row r="82" spans="1:14">
      <c r="A82">
        <v>864.30670971999996</v>
      </c>
      <c r="B82">
        <v>0</v>
      </c>
      <c r="C82">
        <v>1.75</v>
      </c>
      <c r="D82">
        <v>0</v>
      </c>
      <c r="E82">
        <v>0</v>
      </c>
      <c r="F82">
        <v>0.5</v>
      </c>
      <c r="G82">
        <v>0</v>
      </c>
      <c r="H82">
        <v>864.30670971999996</v>
      </c>
      <c r="I82">
        <v>0</v>
      </c>
      <c r="J82">
        <v>1.75</v>
      </c>
      <c r="K82">
        <v>0</v>
      </c>
      <c r="L82">
        <v>0</v>
      </c>
      <c r="M82">
        <v>0.5</v>
      </c>
      <c r="N82">
        <v>0</v>
      </c>
    </row>
    <row r="83" spans="1:14">
      <c r="A83">
        <v>864.30670971999996</v>
      </c>
      <c r="B83">
        <v>0</v>
      </c>
      <c r="C83">
        <v>1.75</v>
      </c>
      <c r="D83">
        <v>0</v>
      </c>
      <c r="E83">
        <v>0</v>
      </c>
      <c r="F83">
        <v>0.5</v>
      </c>
      <c r="G83">
        <v>0</v>
      </c>
      <c r="H83">
        <v>864.30670971999996</v>
      </c>
      <c r="I83">
        <v>0</v>
      </c>
      <c r="J83">
        <v>1.75</v>
      </c>
      <c r="K83">
        <v>0</v>
      </c>
      <c r="L83">
        <v>0</v>
      </c>
      <c r="M83">
        <v>0.5</v>
      </c>
      <c r="N83">
        <v>0</v>
      </c>
    </row>
    <row r="84" spans="1:14">
      <c r="A84">
        <v>884.30670971999996</v>
      </c>
      <c r="B84">
        <v>0</v>
      </c>
      <c r="C84">
        <v>2.3999999761581421</v>
      </c>
      <c r="D84">
        <v>0</v>
      </c>
      <c r="E84">
        <v>0</v>
      </c>
      <c r="F84">
        <v>0.5</v>
      </c>
      <c r="G84">
        <v>0</v>
      </c>
      <c r="H84">
        <v>884.30670971999996</v>
      </c>
      <c r="I84">
        <v>0</v>
      </c>
      <c r="J84">
        <v>1.75</v>
      </c>
      <c r="K84">
        <v>0</v>
      </c>
      <c r="L84">
        <v>0</v>
      </c>
      <c r="M84">
        <v>0.5</v>
      </c>
      <c r="N84">
        <v>0</v>
      </c>
    </row>
    <row r="85" spans="1:14">
      <c r="A85">
        <v>884.30670971999996</v>
      </c>
      <c r="B85">
        <v>0</v>
      </c>
      <c r="C85">
        <v>2.3999999761581421</v>
      </c>
      <c r="D85">
        <v>0</v>
      </c>
      <c r="E85">
        <v>0</v>
      </c>
      <c r="F85">
        <v>0.5</v>
      </c>
      <c r="G85">
        <v>0</v>
      </c>
      <c r="H85">
        <v>884.30670971999996</v>
      </c>
      <c r="I85">
        <v>0</v>
      </c>
      <c r="J85">
        <v>1.75</v>
      </c>
      <c r="K85">
        <v>0</v>
      </c>
      <c r="L85">
        <v>0</v>
      </c>
      <c r="M85">
        <v>0.5</v>
      </c>
      <c r="N85">
        <v>0</v>
      </c>
    </row>
    <row r="86" spans="1:14">
      <c r="A86">
        <v>901.42505289999997</v>
      </c>
      <c r="B86">
        <v>0</v>
      </c>
      <c r="C86">
        <v>2.3999999761581421</v>
      </c>
      <c r="D86">
        <v>0</v>
      </c>
      <c r="E86">
        <v>0</v>
      </c>
      <c r="F86">
        <v>0.5</v>
      </c>
      <c r="G86">
        <v>0</v>
      </c>
      <c r="H86">
        <v>901.42505289999997</v>
      </c>
      <c r="I86">
        <v>0</v>
      </c>
      <c r="J86">
        <v>1.75</v>
      </c>
      <c r="K86">
        <v>0</v>
      </c>
      <c r="L86">
        <v>0</v>
      </c>
      <c r="M86">
        <v>0.5</v>
      </c>
      <c r="N86">
        <v>0</v>
      </c>
    </row>
    <row r="87" spans="1:14">
      <c r="A87">
        <v>901.42505289999997</v>
      </c>
      <c r="B87">
        <v>0</v>
      </c>
      <c r="C87">
        <v>2.3999999761581421</v>
      </c>
      <c r="D87">
        <v>0</v>
      </c>
      <c r="E87">
        <v>0</v>
      </c>
      <c r="F87">
        <v>0.5</v>
      </c>
      <c r="G87">
        <v>0</v>
      </c>
      <c r="H87">
        <v>901.42505289999997</v>
      </c>
      <c r="I87">
        <v>0</v>
      </c>
      <c r="J87">
        <v>1.75</v>
      </c>
      <c r="K87">
        <v>0</v>
      </c>
      <c r="L87">
        <v>0</v>
      </c>
      <c r="M87">
        <v>0.5</v>
      </c>
      <c r="N87">
        <v>0</v>
      </c>
    </row>
    <row r="88" spans="1:14">
      <c r="A88">
        <v>921.42505289999997</v>
      </c>
      <c r="B88">
        <v>0</v>
      </c>
      <c r="C88">
        <v>1.75</v>
      </c>
      <c r="D88">
        <v>0</v>
      </c>
      <c r="E88">
        <v>0</v>
      </c>
      <c r="F88">
        <v>0.5</v>
      </c>
      <c r="G88">
        <v>0</v>
      </c>
      <c r="H88">
        <v>921.42505289999997</v>
      </c>
      <c r="I88">
        <v>0</v>
      </c>
      <c r="J88">
        <v>1.75</v>
      </c>
      <c r="K88">
        <v>0</v>
      </c>
      <c r="L88">
        <v>0</v>
      </c>
      <c r="M88">
        <v>0.5</v>
      </c>
      <c r="N88">
        <v>0</v>
      </c>
    </row>
    <row r="89" spans="1:14">
      <c r="A89">
        <v>921.42505289999997</v>
      </c>
      <c r="B89">
        <v>0</v>
      </c>
      <c r="C89">
        <v>1.75</v>
      </c>
      <c r="D89">
        <v>0</v>
      </c>
      <c r="E89">
        <v>0</v>
      </c>
      <c r="F89">
        <v>0.5</v>
      </c>
      <c r="G89">
        <v>0</v>
      </c>
      <c r="H89">
        <v>921.42505289999997</v>
      </c>
      <c r="I89">
        <v>0</v>
      </c>
      <c r="J89">
        <v>1.75</v>
      </c>
      <c r="K89">
        <v>0</v>
      </c>
      <c r="L89">
        <v>0</v>
      </c>
      <c r="M89">
        <v>0.5</v>
      </c>
      <c r="N89">
        <v>0</v>
      </c>
    </row>
    <row r="90" spans="1:14">
      <c r="A90">
        <v>951.05647605000001</v>
      </c>
      <c r="B90">
        <v>0</v>
      </c>
      <c r="C90">
        <v>1.75</v>
      </c>
      <c r="D90">
        <v>0</v>
      </c>
      <c r="E90">
        <v>0</v>
      </c>
      <c r="F90">
        <v>0.5</v>
      </c>
      <c r="G90">
        <v>0</v>
      </c>
      <c r="H90">
        <v>951.05647605000001</v>
      </c>
      <c r="I90">
        <v>0</v>
      </c>
      <c r="J90">
        <v>1.75</v>
      </c>
      <c r="K90">
        <v>0</v>
      </c>
      <c r="L90">
        <v>0</v>
      </c>
      <c r="M90">
        <v>0.5</v>
      </c>
      <c r="N90">
        <v>0</v>
      </c>
    </row>
    <row r="91" spans="1:14">
      <c r="A91">
        <v>951.05647605000001</v>
      </c>
      <c r="B91">
        <v>0</v>
      </c>
      <c r="C91">
        <v>1.75</v>
      </c>
      <c r="D91">
        <v>0</v>
      </c>
      <c r="E91">
        <v>0</v>
      </c>
      <c r="F91">
        <v>0.5</v>
      </c>
      <c r="G91">
        <v>0</v>
      </c>
      <c r="H91">
        <v>951.05647605000001</v>
      </c>
      <c r="I91">
        <v>0</v>
      </c>
      <c r="J91">
        <v>1.75</v>
      </c>
      <c r="K91">
        <v>0</v>
      </c>
      <c r="L91">
        <v>0</v>
      </c>
      <c r="M91">
        <v>0.5</v>
      </c>
      <c r="N91">
        <v>0</v>
      </c>
    </row>
    <row r="92" spans="1:14">
      <c r="A92">
        <v>971.05647605000001</v>
      </c>
      <c r="B92">
        <v>0</v>
      </c>
      <c r="C92">
        <v>1.75</v>
      </c>
      <c r="D92">
        <v>0</v>
      </c>
      <c r="E92">
        <v>0</v>
      </c>
      <c r="F92">
        <v>0.5</v>
      </c>
      <c r="G92">
        <v>0</v>
      </c>
      <c r="H92">
        <v>971.05647605000001</v>
      </c>
      <c r="I92">
        <v>0</v>
      </c>
      <c r="J92">
        <v>2.6499999761581421</v>
      </c>
      <c r="K92">
        <v>0</v>
      </c>
      <c r="L92">
        <v>0</v>
      </c>
      <c r="M92">
        <v>0.5</v>
      </c>
      <c r="N92">
        <v>0</v>
      </c>
    </row>
    <row r="93" spans="1:14">
      <c r="A93">
        <v>971.05647605000001</v>
      </c>
      <c r="B93">
        <v>0</v>
      </c>
      <c r="C93">
        <v>1.75</v>
      </c>
      <c r="D93">
        <v>0</v>
      </c>
      <c r="E93">
        <v>0</v>
      </c>
      <c r="F93">
        <v>0.5</v>
      </c>
      <c r="G93">
        <v>0</v>
      </c>
      <c r="H93">
        <v>971.05647605000001</v>
      </c>
      <c r="I93">
        <v>0</v>
      </c>
      <c r="J93">
        <v>2.6499999761581421</v>
      </c>
      <c r="K93">
        <v>0</v>
      </c>
      <c r="L93">
        <v>0</v>
      </c>
      <c r="M93">
        <v>0.5</v>
      </c>
      <c r="N93">
        <v>0</v>
      </c>
    </row>
    <row r="94" spans="1:14">
      <c r="A94">
        <v>989.97238701000003</v>
      </c>
      <c r="B94">
        <v>0</v>
      </c>
      <c r="C94">
        <v>1.75</v>
      </c>
      <c r="D94">
        <v>0</v>
      </c>
      <c r="E94">
        <v>0</v>
      </c>
      <c r="F94">
        <v>0.5</v>
      </c>
      <c r="G94">
        <v>0</v>
      </c>
      <c r="H94">
        <v>989.97238701000003</v>
      </c>
      <c r="I94">
        <v>0</v>
      </c>
      <c r="J94">
        <v>2.6499999761581421</v>
      </c>
      <c r="K94">
        <v>0</v>
      </c>
      <c r="L94">
        <v>0</v>
      </c>
      <c r="M94">
        <v>0.5</v>
      </c>
      <c r="N94">
        <v>0</v>
      </c>
    </row>
    <row r="95" spans="1:14">
      <c r="A95">
        <v>989.97238701000003</v>
      </c>
      <c r="B95">
        <v>0</v>
      </c>
      <c r="C95">
        <v>1.75</v>
      </c>
      <c r="D95">
        <v>0</v>
      </c>
      <c r="E95">
        <v>0</v>
      </c>
      <c r="F95">
        <v>0.5</v>
      </c>
      <c r="G95">
        <v>0</v>
      </c>
      <c r="H95">
        <v>989.97238701000003</v>
      </c>
      <c r="I95">
        <v>0</v>
      </c>
      <c r="J95">
        <v>2.6499999761581421</v>
      </c>
      <c r="K95">
        <v>0</v>
      </c>
      <c r="L95">
        <v>0</v>
      </c>
      <c r="M95">
        <v>0.5</v>
      </c>
      <c r="N95">
        <v>0</v>
      </c>
    </row>
    <row r="96" spans="1:14">
      <c r="A96">
        <v>1009.97238701</v>
      </c>
      <c r="B96">
        <v>0</v>
      </c>
      <c r="C96">
        <v>1.75</v>
      </c>
      <c r="D96">
        <v>0</v>
      </c>
      <c r="E96">
        <v>0</v>
      </c>
      <c r="F96">
        <v>0.5</v>
      </c>
      <c r="G96">
        <v>0</v>
      </c>
      <c r="H96">
        <v>1009.97238701</v>
      </c>
      <c r="I96">
        <v>0</v>
      </c>
      <c r="J96">
        <v>1.75</v>
      </c>
      <c r="K96">
        <v>0</v>
      </c>
      <c r="L96">
        <v>0</v>
      </c>
      <c r="M96">
        <v>0.5</v>
      </c>
      <c r="N96">
        <v>0</v>
      </c>
    </row>
    <row r="97" spans="1:14">
      <c r="A97">
        <v>1009.97238701</v>
      </c>
      <c r="B97">
        <v>0</v>
      </c>
      <c r="C97">
        <v>1.75</v>
      </c>
      <c r="D97">
        <v>0</v>
      </c>
      <c r="E97">
        <v>0</v>
      </c>
      <c r="F97">
        <v>0.5</v>
      </c>
      <c r="G97">
        <v>0</v>
      </c>
      <c r="H97">
        <v>1009.97238701</v>
      </c>
      <c r="I97">
        <v>0</v>
      </c>
      <c r="J97">
        <v>1.75</v>
      </c>
      <c r="K97">
        <v>0</v>
      </c>
      <c r="L97">
        <v>0</v>
      </c>
      <c r="M97">
        <v>0.5</v>
      </c>
      <c r="N97">
        <v>0</v>
      </c>
    </row>
    <row r="98" spans="1:14">
      <c r="A98">
        <v>1009.97239668</v>
      </c>
      <c r="B98">
        <v>0</v>
      </c>
      <c r="C98">
        <v>1.75</v>
      </c>
      <c r="D98">
        <v>0</v>
      </c>
      <c r="E98">
        <v>0</v>
      </c>
      <c r="F98">
        <v>0.5</v>
      </c>
      <c r="G98">
        <v>0</v>
      </c>
      <c r="H98">
        <v>1009.97239668</v>
      </c>
      <c r="I98">
        <v>0</v>
      </c>
      <c r="J98">
        <v>1.75</v>
      </c>
      <c r="K98">
        <v>0</v>
      </c>
      <c r="L98">
        <v>0</v>
      </c>
      <c r="M98">
        <v>0.5</v>
      </c>
      <c r="N98">
        <v>0</v>
      </c>
    </row>
    <row r="99" spans="1:14">
      <c r="A99">
        <v>1009.97239668</v>
      </c>
      <c r="B99">
        <v>0</v>
      </c>
      <c r="C99">
        <v>1.75</v>
      </c>
      <c r="D99">
        <v>0</v>
      </c>
      <c r="E99">
        <v>0</v>
      </c>
      <c r="F99">
        <v>0.5</v>
      </c>
      <c r="G99">
        <v>0</v>
      </c>
      <c r="H99">
        <v>1009.97239668</v>
      </c>
      <c r="I99">
        <v>0</v>
      </c>
      <c r="J99">
        <v>1.75</v>
      </c>
      <c r="K99">
        <v>0</v>
      </c>
      <c r="L99">
        <v>0</v>
      </c>
      <c r="M99">
        <v>0.5</v>
      </c>
      <c r="N99">
        <v>0</v>
      </c>
    </row>
    <row r="100" spans="1:14">
      <c r="A100">
        <v>1029.97239668</v>
      </c>
      <c r="B100">
        <v>0</v>
      </c>
      <c r="C100">
        <v>2.3999999761581421</v>
      </c>
      <c r="D100">
        <v>0</v>
      </c>
      <c r="E100">
        <v>0</v>
      </c>
      <c r="F100">
        <v>0.5</v>
      </c>
      <c r="G100">
        <v>0</v>
      </c>
      <c r="H100">
        <v>1029.97239668</v>
      </c>
      <c r="I100">
        <v>0</v>
      </c>
      <c r="J100">
        <v>1.75</v>
      </c>
      <c r="K100">
        <v>0</v>
      </c>
      <c r="L100">
        <v>0</v>
      </c>
      <c r="M100">
        <v>0.5</v>
      </c>
      <c r="N100">
        <v>0</v>
      </c>
    </row>
    <row r="101" spans="1:14">
      <c r="A101">
        <v>1029.97239668</v>
      </c>
      <c r="B101">
        <v>0</v>
      </c>
      <c r="C101">
        <v>2.3999999761581421</v>
      </c>
      <c r="D101">
        <v>0</v>
      </c>
      <c r="E101">
        <v>0</v>
      </c>
      <c r="F101">
        <v>0.5</v>
      </c>
      <c r="G101">
        <v>0</v>
      </c>
      <c r="H101">
        <v>1029.97239668</v>
      </c>
      <c r="I101">
        <v>0</v>
      </c>
      <c r="J101">
        <v>1.75</v>
      </c>
      <c r="K101">
        <v>0</v>
      </c>
      <c r="L101">
        <v>0</v>
      </c>
      <c r="M101">
        <v>0.5</v>
      </c>
      <c r="N101">
        <v>0</v>
      </c>
    </row>
    <row r="102" spans="1:14">
      <c r="A102">
        <v>1044.6064497</v>
      </c>
      <c r="B102">
        <v>0</v>
      </c>
      <c r="C102">
        <v>2.3999999761581421</v>
      </c>
      <c r="D102">
        <v>0</v>
      </c>
      <c r="E102">
        <v>0</v>
      </c>
      <c r="F102">
        <v>0.5</v>
      </c>
      <c r="G102">
        <v>0</v>
      </c>
      <c r="H102">
        <v>1044.6064497</v>
      </c>
      <c r="I102">
        <v>0</v>
      </c>
      <c r="J102">
        <v>1.75</v>
      </c>
      <c r="K102">
        <v>0</v>
      </c>
      <c r="L102">
        <v>0</v>
      </c>
      <c r="M102">
        <v>0.5</v>
      </c>
      <c r="N102">
        <v>0</v>
      </c>
    </row>
    <row r="103" spans="1:14">
      <c r="A103">
        <v>1044.6064497</v>
      </c>
      <c r="B103">
        <v>0</v>
      </c>
      <c r="C103">
        <v>2.3999999761581421</v>
      </c>
      <c r="D103">
        <v>0</v>
      </c>
      <c r="E103">
        <v>0</v>
      </c>
      <c r="F103">
        <v>0.5</v>
      </c>
      <c r="G103">
        <v>0</v>
      </c>
      <c r="H103">
        <v>1044.6064497</v>
      </c>
      <c r="I103">
        <v>0</v>
      </c>
      <c r="J103">
        <v>1.75</v>
      </c>
      <c r="K103">
        <v>0</v>
      </c>
      <c r="L103">
        <v>0</v>
      </c>
      <c r="M103">
        <v>0.5</v>
      </c>
      <c r="N103">
        <v>0</v>
      </c>
    </row>
    <row r="104" spans="1:14">
      <c r="A104">
        <v>1064.6064497</v>
      </c>
      <c r="B104">
        <v>0</v>
      </c>
      <c r="C104">
        <v>1.75</v>
      </c>
      <c r="D104">
        <v>0</v>
      </c>
      <c r="E104">
        <v>0</v>
      </c>
      <c r="F104">
        <v>0.5</v>
      </c>
      <c r="G104">
        <v>0</v>
      </c>
      <c r="H104">
        <v>1064.6064497</v>
      </c>
      <c r="I104">
        <v>0</v>
      </c>
      <c r="J104">
        <v>1.75</v>
      </c>
      <c r="K104">
        <v>0</v>
      </c>
      <c r="L104">
        <v>0</v>
      </c>
      <c r="M104">
        <v>0.5</v>
      </c>
      <c r="N104">
        <v>0</v>
      </c>
    </row>
    <row r="105" spans="1:14">
      <c r="A105">
        <v>1064.6064497</v>
      </c>
      <c r="B105">
        <v>0</v>
      </c>
      <c r="C105">
        <v>1.75</v>
      </c>
      <c r="D105">
        <v>0</v>
      </c>
      <c r="E105">
        <v>0</v>
      </c>
      <c r="F105">
        <v>0.5</v>
      </c>
      <c r="G105">
        <v>0</v>
      </c>
      <c r="H105">
        <v>1064.6064497</v>
      </c>
      <c r="I105">
        <v>0</v>
      </c>
      <c r="J105">
        <v>1.75</v>
      </c>
      <c r="K105">
        <v>0</v>
      </c>
      <c r="L105">
        <v>0</v>
      </c>
      <c r="M105">
        <v>0.5</v>
      </c>
      <c r="N105">
        <v>0</v>
      </c>
    </row>
    <row r="106" spans="1:14">
      <c r="A106">
        <v>1064.6064989199999</v>
      </c>
      <c r="B106">
        <v>0</v>
      </c>
      <c r="C106">
        <v>1.75</v>
      </c>
      <c r="D106">
        <v>0</v>
      </c>
      <c r="E106">
        <v>0</v>
      </c>
      <c r="F106">
        <v>0.5</v>
      </c>
      <c r="G106">
        <v>0</v>
      </c>
      <c r="H106">
        <v>1064.6064989199999</v>
      </c>
      <c r="I106">
        <v>0</v>
      </c>
      <c r="J106">
        <v>1.75</v>
      </c>
      <c r="K106">
        <v>0</v>
      </c>
      <c r="L106">
        <v>0</v>
      </c>
      <c r="M106">
        <v>0.5</v>
      </c>
      <c r="N106">
        <v>0</v>
      </c>
    </row>
    <row r="107" spans="1:14">
      <c r="A107">
        <v>1064.6064989199999</v>
      </c>
      <c r="B107">
        <v>0</v>
      </c>
      <c r="C107">
        <v>1.75</v>
      </c>
      <c r="D107">
        <v>0</v>
      </c>
      <c r="E107">
        <v>0</v>
      </c>
      <c r="F107">
        <v>0.5</v>
      </c>
      <c r="G107">
        <v>0</v>
      </c>
      <c r="H107">
        <v>1064.6064989199999</v>
      </c>
      <c r="I107">
        <v>0</v>
      </c>
      <c r="J107">
        <v>1.75</v>
      </c>
      <c r="K107">
        <v>0</v>
      </c>
      <c r="L107">
        <v>0</v>
      </c>
      <c r="M107">
        <v>0.5</v>
      </c>
      <c r="N107">
        <v>0</v>
      </c>
    </row>
    <row r="108" spans="1:14">
      <c r="A108">
        <v>1084.6064989199999</v>
      </c>
      <c r="B108">
        <v>0</v>
      </c>
      <c r="C108">
        <v>1.75</v>
      </c>
      <c r="D108">
        <v>0</v>
      </c>
      <c r="E108">
        <v>0</v>
      </c>
      <c r="F108">
        <v>0.5</v>
      </c>
      <c r="G108">
        <v>0</v>
      </c>
      <c r="H108">
        <v>1084.6064989199999</v>
      </c>
      <c r="I108">
        <v>0</v>
      </c>
      <c r="J108">
        <v>2.3999999761581421</v>
      </c>
      <c r="K108">
        <v>0</v>
      </c>
      <c r="L108">
        <v>0</v>
      </c>
      <c r="M108">
        <v>0.5</v>
      </c>
      <c r="N108">
        <v>0</v>
      </c>
    </row>
    <row r="109" spans="1:14">
      <c r="A109">
        <v>1084.6064989199999</v>
      </c>
      <c r="B109">
        <v>0</v>
      </c>
      <c r="C109">
        <v>1.75</v>
      </c>
      <c r="D109">
        <v>0</v>
      </c>
      <c r="E109">
        <v>0</v>
      </c>
      <c r="F109">
        <v>0.5</v>
      </c>
      <c r="G109">
        <v>0</v>
      </c>
      <c r="H109">
        <v>1084.6064989199999</v>
      </c>
      <c r="I109">
        <v>0</v>
      </c>
      <c r="J109">
        <v>2.3999999761581421</v>
      </c>
      <c r="K109">
        <v>0</v>
      </c>
      <c r="L109">
        <v>0</v>
      </c>
      <c r="M109">
        <v>0.5</v>
      </c>
      <c r="N109">
        <v>0</v>
      </c>
    </row>
    <row r="110" spans="1:14">
      <c r="A110">
        <v>1140.7724375</v>
      </c>
      <c r="B110">
        <v>0</v>
      </c>
      <c r="C110">
        <v>1.75</v>
      </c>
      <c r="D110">
        <v>0</v>
      </c>
      <c r="E110">
        <v>0</v>
      </c>
      <c r="F110">
        <v>0.5</v>
      </c>
      <c r="G110">
        <v>0</v>
      </c>
      <c r="H110">
        <v>1140.7724375</v>
      </c>
      <c r="I110">
        <v>0</v>
      </c>
      <c r="J110">
        <v>2.3999999761581421</v>
      </c>
      <c r="K110">
        <v>0</v>
      </c>
      <c r="L110">
        <v>0</v>
      </c>
      <c r="M110">
        <v>0.5</v>
      </c>
      <c r="N110">
        <v>0</v>
      </c>
    </row>
    <row r="111" spans="1:14">
      <c r="A111">
        <v>1140.7724375</v>
      </c>
      <c r="B111">
        <v>0</v>
      </c>
      <c r="C111">
        <v>1.75</v>
      </c>
      <c r="D111">
        <v>0</v>
      </c>
      <c r="E111">
        <v>0</v>
      </c>
      <c r="F111">
        <v>0.5</v>
      </c>
      <c r="G111">
        <v>0</v>
      </c>
      <c r="H111">
        <v>1140.7724375</v>
      </c>
      <c r="I111">
        <v>0</v>
      </c>
      <c r="J111">
        <v>2.3999999761581421</v>
      </c>
      <c r="K111">
        <v>0</v>
      </c>
      <c r="L111">
        <v>0</v>
      </c>
      <c r="M111">
        <v>0.5</v>
      </c>
      <c r="N111">
        <v>0</v>
      </c>
    </row>
    <row r="112" spans="1:14">
      <c r="A112">
        <v>1160.7724375</v>
      </c>
      <c r="B112">
        <v>0</v>
      </c>
      <c r="C112">
        <v>1.75</v>
      </c>
      <c r="D112">
        <v>0</v>
      </c>
      <c r="E112">
        <v>0</v>
      </c>
      <c r="F112">
        <v>0.5</v>
      </c>
      <c r="G112">
        <v>0</v>
      </c>
      <c r="H112">
        <v>1160.7724375</v>
      </c>
      <c r="I112">
        <v>0</v>
      </c>
      <c r="J112">
        <v>1.75</v>
      </c>
      <c r="K112">
        <v>0</v>
      </c>
      <c r="L112">
        <v>0</v>
      </c>
      <c r="M112">
        <v>0.5</v>
      </c>
      <c r="N112">
        <v>0</v>
      </c>
    </row>
    <row r="113" spans="1:14">
      <c r="A113">
        <v>1160.7724375</v>
      </c>
      <c r="B113">
        <v>0</v>
      </c>
      <c r="C113">
        <v>1.75</v>
      </c>
      <c r="D113">
        <v>0</v>
      </c>
      <c r="E113">
        <v>0</v>
      </c>
      <c r="F113">
        <v>0.5</v>
      </c>
      <c r="G113">
        <v>0</v>
      </c>
      <c r="H113">
        <v>1160.7724375</v>
      </c>
      <c r="I113">
        <v>0</v>
      </c>
      <c r="J113">
        <v>1.75</v>
      </c>
      <c r="K113">
        <v>0</v>
      </c>
      <c r="L113">
        <v>0</v>
      </c>
      <c r="M113">
        <v>0.5</v>
      </c>
      <c r="N113">
        <v>0</v>
      </c>
    </row>
    <row r="114" spans="1:14">
      <c r="A114">
        <v>1216.5785770099999</v>
      </c>
      <c r="B114">
        <v>0</v>
      </c>
      <c r="C114">
        <v>1.75</v>
      </c>
      <c r="D114">
        <v>0</v>
      </c>
      <c r="E114">
        <v>0</v>
      </c>
      <c r="F114">
        <v>0.5</v>
      </c>
      <c r="G114">
        <v>0</v>
      </c>
      <c r="H114">
        <v>1216.5785770099999</v>
      </c>
      <c r="I114">
        <v>0</v>
      </c>
      <c r="J114">
        <v>1.75</v>
      </c>
      <c r="K114">
        <v>0</v>
      </c>
      <c r="L114">
        <v>0</v>
      </c>
      <c r="M114">
        <v>0.5</v>
      </c>
      <c r="N114">
        <v>0</v>
      </c>
    </row>
    <row r="115" spans="1:14">
      <c r="A115">
        <v>1216.5785770099999</v>
      </c>
      <c r="B115">
        <v>0</v>
      </c>
      <c r="C115">
        <v>2</v>
      </c>
      <c r="D115">
        <v>0</v>
      </c>
      <c r="E115">
        <v>0</v>
      </c>
      <c r="F115">
        <v>0.5</v>
      </c>
      <c r="G115">
        <v>0</v>
      </c>
      <c r="H115">
        <v>1216.5785770099999</v>
      </c>
      <c r="I115">
        <v>0</v>
      </c>
      <c r="J115">
        <v>1.75</v>
      </c>
      <c r="K115">
        <v>0</v>
      </c>
      <c r="L115">
        <v>0</v>
      </c>
      <c r="M115">
        <v>0.5</v>
      </c>
      <c r="N115">
        <v>0</v>
      </c>
    </row>
    <row r="116" spans="1:14">
      <c r="A116">
        <v>1264.1759190299999</v>
      </c>
      <c r="B116">
        <v>0</v>
      </c>
      <c r="C116">
        <v>2</v>
      </c>
      <c r="D116">
        <v>0</v>
      </c>
      <c r="E116">
        <v>0</v>
      </c>
      <c r="F116">
        <v>0.5</v>
      </c>
      <c r="G116">
        <v>0</v>
      </c>
      <c r="H116">
        <v>1264.1759190299999</v>
      </c>
      <c r="I116">
        <v>0</v>
      </c>
      <c r="J116">
        <v>1.75</v>
      </c>
      <c r="K116">
        <v>0</v>
      </c>
      <c r="L116">
        <v>0</v>
      </c>
      <c r="M116">
        <v>0.5</v>
      </c>
      <c r="N116">
        <v>0</v>
      </c>
    </row>
    <row r="117" spans="1:14">
      <c r="A117">
        <v>1264.1759190299999</v>
      </c>
      <c r="B117">
        <v>0</v>
      </c>
      <c r="C117">
        <v>1.75</v>
      </c>
      <c r="D117">
        <v>0</v>
      </c>
      <c r="E117">
        <v>0</v>
      </c>
      <c r="F117">
        <v>0.5</v>
      </c>
      <c r="G117">
        <v>0</v>
      </c>
      <c r="H117">
        <v>1264.1759190299999</v>
      </c>
      <c r="I117">
        <v>0</v>
      </c>
      <c r="J117">
        <v>1.75</v>
      </c>
      <c r="K117">
        <v>0</v>
      </c>
      <c r="L117">
        <v>0</v>
      </c>
      <c r="M117">
        <v>0.5</v>
      </c>
      <c r="N117">
        <v>0</v>
      </c>
    </row>
    <row r="118" spans="1:14">
      <c r="A118">
        <v>1334.01879325</v>
      </c>
      <c r="B118">
        <v>0</v>
      </c>
      <c r="C118">
        <v>1.75</v>
      </c>
      <c r="D118">
        <v>0</v>
      </c>
      <c r="E118">
        <v>0</v>
      </c>
      <c r="F118">
        <v>0.5</v>
      </c>
      <c r="G118">
        <v>0</v>
      </c>
      <c r="H118">
        <v>1334.01879325</v>
      </c>
      <c r="I118">
        <v>0</v>
      </c>
      <c r="J118">
        <v>1.75</v>
      </c>
      <c r="K118">
        <v>0</v>
      </c>
      <c r="L118">
        <v>0</v>
      </c>
      <c r="M118">
        <v>0.5</v>
      </c>
      <c r="N118">
        <v>0</v>
      </c>
    </row>
    <row r="119" spans="1:14">
      <c r="A119">
        <v>1334.01879325</v>
      </c>
      <c r="B119">
        <v>0</v>
      </c>
      <c r="C119">
        <v>2</v>
      </c>
      <c r="D119">
        <v>0</v>
      </c>
      <c r="E119">
        <v>0</v>
      </c>
      <c r="F119">
        <v>0.5</v>
      </c>
      <c r="G119">
        <v>0</v>
      </c>
      <c r="H119">
        <v>1334.01879325</v>
      </c>
      <c r="I119">
        <v>0</v>
      </c>
      <c r="J119">
        <v>1.75</v>
      </c>
      <c r="K119">
        <v>0</v>
      </c>
      <c r="L119">
        <v>0</v>
      </c>
      <c r="M119">
        <v>0.5</v>
      </c>
      <c r="N119">
        <v>0</v>
      </c>
    </row>
    <row r="120" spans="1:14">
      <c r="A120">
        <v>1461.52829524</v>
      </c>
      <c r="B120">
        <v>0</v>
      </c>
      <c r="C120">
        <v>2</v>
      </c>
      <c r="D120">
        <v>0</v>
      </c>
      <c r="E120">
        <v>0</v>
      </c>
      <c r="F120">
        <v>0.5</v>
      </c>
      <c r="G120">
        <v>0</v>
      </c>
      <c r="H120">
        <v>1461.52829524</v>
      </c>
      <c r="I120">
        <v>0</v>
      </c>
      <c r="J120">
        <v>1.75</v>
      </c>
      <c r="K120">
        <v>0</v>
      </c>
      <c r="L120">
        <v>0</v>
      </c>
      <c r="M120">
        <v>0.5</v>
      </c>
      <c r="N120">
        <v>0</v>
      </c>
    </row>
    <row r="121" spans="1:14">
      <c r="A121">
        <v>1461.52829524</v>
      </c>
      <c r="B121">
        <v>0</v>
      </c>
      <c r="C121">
        <v>1.75</v>
      </c>
      <c r="D121">
        <v>0</v>
      </c>
      <c r="E121">
        <v>0</v>
      </c>
      <c r="F121">
        <v>0.5</v>
      </c>
      <c r="G121">
        <v>0</v>
      </c>
      <c r="H121">
        <v>1461.52829524</v>
      </c>
      <c r="I121">
        <v>0</v>
      </c>
      <c r="J121">
        <v>1.75</v>
      </c>
      <c r="K121">
        <v>0</v>
      </c>
      <c r="L121">
        <v>0</v>
      </c>
      <c r="M121">
        <v>0.5</v>
      </c>
      <c r="N121">
        <v>0</v>
      </c>
    </row>
    <row r="122" spans="1:14">
      <c r="A122">
        <v>1521.2424598600001</v>
      </c>
      <c r="B122">
        <v>0</v>
      </c>
      <c r="C122">
        <v>1.75</v>
      </c>
      <c r="D122">
        <v>0</v>
      </c>
      <c r="E122">
        <v>0</v>
      </c>
      <c r="F122">
        <v>0.5</v>
      </c>
      <c r="G122">
        <v>0</v>
      </c>
      <c r="H122">
        <v>1521.2424598600001</v>
      </c>
      <c r="I122">
        <v>0</v>
      </c>
      <c r="J122">
        <v>1.75</v>
      </c>
      <c r="K122">
        <v>0</v>
      </c>
      <c r="L122">
        <v>0</v>
      </c>
      <c r="M122">
        <v>0.5</v>
      </c>
      <c r="N122">
        <v>0</v>
      </c>
    </row>
    <row r="123" spans="1:14">
      <c r="A123">
        <v>1521.2424598600001</v>
      </c>
      <c r="B123">
        <v>0</v>
      </c>
      <c r="C123">
        <v>1.75</v>
      </c>
      <c r="D123">
        <v>0</v>
      </c>
      <c r="E123">
        <v>0</v>
      </c>
      <c r="F123">
        <v>0.5</v>
      </c>
      <c r="G123">
        <v>0</v>
      </c>
      <c r="H123">
        <v>1521.2424598600001</v>
      </c>
      <c r="I123">
        <v>0</v>
      </c>
      <c r="J123">
        <v>1.75</v>
      </c>
      <c r="K123">
        <v>0</v>
      </c>
      <c r="L123">
        <v>0</v>
      </c>
      <c r="M123">
        <v>0.5</v>
      </c>
      <c r="N123">
        <v>0</v>
      </c>
    </row>
    <row r="124" spans="1:14">
      <c r="A124">
        <v>1541.2424598600001</v>
      </c>
      <c r="B124">
        <v>0</v>
      </c>
      <c r="C124">
        <v>1.75</v>
      </c>
      <c r="D124">
        <v>0</v>
      </c>
      <c r="E124">
        <v>0</v>
      </c>
      <c r="F124">
        <v>0.5</v>
      </c>
      <c r="G124">
        <v>0</v>
      </c>
      <c r="H124">
        <v>1541.2424598600001</v>
      </c>
      <c r="I124">
        <v>0</v>
      </c>
      <c r="J124">
        <v>2.3999999761581421</v>
      </c>
      <c r="K124">
        <v>0</v>
      </c>
      <c r="L124">
        <v>0</v>
      </c>
      <c r="M124">
        <v>0.5</v>
      </c>
      <c r="N124">
        <v>0</v>
      </c>
    </row>
    <row r="125" spans="1:14">
      <c r="A125">
        <v>1541.2424598600001</v>
      </c>
      <c r="B125">
        <v>0</v>
      </c>
      <c r="C125">
        <v>1.75</v>
      </c>
      <c r="D125">
        <v>0</v>
      </c>
      <c r="E125">
        <v>0</v>
      </c>
      <c r="F125">
        <v>0.5</v>
      </c>
      <c r="G125">
        <v>0</v>
      </c>
      <c r="H125">
        <v>1541.2424598600001</v>
      </c>
      <c r="I125">
        <v>0</v>
      </c>
      <c r="J125">
        <v>2.3999999761581421</v>
      </c>
      <c r="K125">
        <v>0</v>
      </c>
      <c r="L125">
        <v>0</v>
      </c>
      <c r="M125">
        <v>0.5</v>
      </c>
      <c r="N125">
        <v>0</v>
      </c>
    </row>
    <row r="126" spans="1:14">
      <c r="A126">
        <v>1567.30010412</v>
      </c>
      <c r="B126">
        <v>0</v>
      </c>
      <c r="C126">
        <v>1.75</v>
      </c>
      <c r="D126">
        <v>0</v>
      </c>
      <c r="E126">
        <v>0</v>
      </c>
      <c r="F126">
        <v>0.5</v>
      </c>
      <c r="G126">
        <v>0</v>
      </c>
      <c r="H126">
        <v>1567.30010412</v>
      </c>
      <c r="I126">
        <v>0</v>
      </c>
      <c r="J126">
        <v>2.3999999761581421</v>
      </c>
      <c r="K126">
        <v>0</v>
      </c>
      <c r="L126">
        <v>0</v>
      </c>
      <c r="M126">
        <v>0.5</v>
      </c>
      <c r="N126">
        <v>0</v>
      </c>
    </row>
    <row r="127" spans="1:14">
      <c r="A127">
        <v>1567.30010412</v>
      </c>
      <c r="B127">
        <v>0</v>
      </c>
      <c r="C127">
        <v>1.75</v>
      </c>
      <c r="D127">
        <v>0</v>
      </c>
      <c r="E127">
        <v>0</v>
      </c>
      <c r="F127">
        <v>0.5</v>
      </c>
      <c r="G127">
        <v>0</v>
      </c>
      <c r="H127">
        <v>1567.30010412</v>
      </c>
      <c r="I127">
        <v>0</v>
      </c>
      <c r="J127">
        <v>2.3999999761581421</v>
      </c>
      <c r="K127">
        <v>0</v>
      </c>
      <c r="L127">
        <v>0</v>
      </c>
      <c r="M127">
        <v>0.5</v>
      </c>
      <c r="N127">
        <v>0</v>
      </c>
    </row>
    <row r="128" spans="1:14">
      <c r="A128">
        <v>1587.30010412</v>
      </c>
      <c r="B128">
        <v>0</v>
      </c>
      <c r="C128">
        <v>1.75</v>
      </c>
      <c r="D128">
        <v>0</v>
      </c>
      <c r="E128">
        <v>0</v>
      </c>
      <c r="F128">
        <v>0.5</v>
      </c>
      <c r="G128">
        <v>0</v>
      </c>
      <c r="H128">
        <v>1587.30010412</v>
      </c>
      <c r="I128">
        <v>0</v>
      </c>
      <c r="J128">
        <v>1.75</v>
      </c>
      <c r="K128">
        <v>0</v>
      </c>
      <c r="L128">
        <v>0</v>
      </c>
      <c r="M128">
        <v>0.5</v>
      </c>
      <c r="N128">
        <v>0</v>
      </c>
    </row>
    <row r="129" spans="1:14">
      <c r="A129">
        <v>1587.30010412</v>
      </c>
      <c r="B129">
        <v>0</v>
      </c>
      <c r="C129">
        <v>1.75</v>
      </c>
      <c r="D129">
        <v>0</v>
      </c>
      <c r="E129">
        <v>0</v>
      </c>
      <c r="F129">
        <v>0.5</v>
      </c>
      <c r="G129">
        <v>0</v>
      </c>
      <c r="H129">
        <v>1587.30010412</v>
      </c>
      <c r="I129">
        <v>0</v>
      </c>
      <c r="J129">
        <v>1.75</v>
      </c>
      <c r="K129">
        <v>0</v>
      </c>
      <c r="L129">
        <v>0</v>
      </c>
      <c r="M129">
        <v>0.5</v>
      </c>
      <c r="N129">
        <v>0</v>
      </c>
    </row>
    <row r="130" spans="1:14">
      <c r="A130">
        <v>1628.41888481</v>
      </c>
      <c r="B130">
        <v>0</v>
      </c>
      <c r="C130">
        <v>1.75</v>
      </c>
      <c r="D130">
        <v>0</v>
      </c>
      <c r="E130">
        <v>0</v>
      </c>
      <c r="F130">
        <v>0.5</v>
      </c>
      <c r="G130">
        <v>0</v>
      </c>
      <c r="H130">
        <v>1628.41888481</v>
      </c>
      <c r="I130">
        <v>0</v>
      </c>
      <c r="J130">
        <v>1.75</v>
      </c>
      <c r="K130">
        <v>0</v>
      </c>
      <c r="L130">
        <v>0</v>
      </c>
      <c r="M130">
        <v>0.5</v>
      </c>
      <c r="N130">
        <v>0</v>
      </c>
    </row>
    <row r="131" spans="1:14">
      <c r="A131">
        <v>1628.41888481</v>
      </c>
      <c r="B131">
        <v>0</v>
      </c>
      <c r="C131">
        <v>1.75</v>
      </c>
      <c r="D131">
        <v>0</v>
      </c>
      <c r="E131">
        <v>0</v>
      </c>
      <c r="F131">
        <v>0.5</v>
      </c>
      <c r="G131">
        <v>0</v>
      </c>
      <c r="H131">
        <v>1628.41888481</v>
      </c>
      <c r="I131">
        <v>0</v>
      </c>
      <c r="J131">
        <v>1.75</v>
      </c>
      <c r="K131">
        <v>0</v>
      </c>
      <c r="L131">
        <v>0</v>
      </c>
      <c r="M131">
        <v>0.5</v>
      </c>
      <c r="N131">
        <v>0</v>
      </c>
    </row>
    <row r="132" spans="1:14">
      <c r="A132">
        <v>1648.41888481</v>
      </c>
      <c r="B132">
        <v>0</v>
      </c>
      <c r="C132">
        <v>2.0999999940395355</v>
      </c>
      <c r="D132">
        <v>0</v>
      </c>
      <c r="E132">
        <v>0</v>
      </c>
      <c r="F132">
        <v>0.5</v>
      </c>
      <c r="G132">
        <v>0</v>
      </c>
      <c r="H132">
        <v>1648.41888481</v>
      </c>
      <c r="I132">
        <v>0</v>
      </c>
      <c r="J132">
        <v>1.75</v>
      </c>
      <c r="K132">
        <v>0</v>
      </c>
      <c r="L132">
        <v>0</v>
      </c>
      <c r="M132">
        <v>0.5</v>
      </c>
      <c r="N132">
        <v>0</v>
      </c>
    </row>
    <row r="133" spans="1:14">
      <c r="A133">
        <v>1648.41888481</v>
      </c>
      <c r="B133">
        <v>0</v>
      </c>
      <c r="C133">
        <v>2.0999999940395355</v>
      </c>
      <c r="D133">
        <v>0</v>
      </c>
      <c r="E133">
        <v>0</v>
      </c>
      <c r="F133">
        <v>0.5</v>
      </c>
      <c r="G133">
        <v>0</v>
      </c>
      <c r="H133">
        <v>1648.41888481</v>
      </c>
      <c r="I133">
        <v>0</v>
      </c>
      <c r="J133">
        <v>1.75</v>
      </c>
      <c r="K133">
        <v>0</v>
      </c>
      <c r="L133">
        <v>0</v>
      </c>
      <c r="M133">
        <v>0.5</v>
      </c>
      <c r="N133">
        <v>0</v>
      </c>
    </row>
    <row r="134" spans="1:14">
      <c r="A134">
        <v>1674.36720732</v>
      </c>
      <c r="B134">
        <v>0</v>
      </c>
      <c r="C134">
        <v>2.0999999940395355</v>
      </c>
      <c r="D134">
        <v>0</v>
      </c>
      <c r="E134">
        <v>0</v>
      </c>
      <c r="F134">
        <v>0.5</v>
      </c>
      <c r="G134">
        <v>0</v>
      </c>
      <c r="H134">
        <v>1674.36720732</v>
      </c>
      <c r="I134">
        <v>0</v>
      </c>
      <c r="J134">
        <v>1.75</v>
      </c>
      <c r="K134">
        <v>0</v>
      </c>
      <c r="L134">
        <v>0</v>
      </c>
      <c r="M134">
        <v>0.5</v>
      </c>
      <c r="N134">
        <v>0</v>
      </c>
    </row>
    <row r="135" spans="1:14">
      <c r="A135">
        <v>1674.36720732</v>
      </c>
      <c r="B135">
        <v>0</v>
      </c>
      <c r="C135">
        <v>2.0999999940395355</v>
      </c>
      <c r="D135">
        <v>0</v>
      </c>
      <c r="E135">
        <v>0</v>
      </c>
      <c r="F135">
        <v>0.5</v>
      </c>
      <c r="G135">
        <v>0</v>
      </c>
      <c r="H135">
        <v>1674.36720732</v>
      </c>
      <c r="I135">
        <v>0</v>
      </c>
      <c r="J135">
        <v>1.75</v>
      </c>
      <c r="K135">
        <v>0</v>
      </c>
      <c r="L135">
        <v>0</v>
      </c>
      <c r="M135">
        <v>0.5</v>
      </c>
      <c r="N135">
        <v>0</v>
      </c>
    </row>
    <row r="136" spans="1:14">
      <c r="A136">
        <v>1684.36720732</v>
      </c>
      <c r="B136">
        <v>0</v>
      </c>
      <c r="C136">
        <v>1.75</v>
      </c>
      <c r="D136">
        <v>0</v>
      </c>
      <c r="E136">
        <v>0</v>
      </c>
      <c r="F136">
        <v>0.5</v>
      </c>
      <c r="G136">
        <v>0</v>
      </c>
      <c r="H136">
        <v>1684.36720732</v>
      </c>
      <c r="I136">
        <v>0</v>
      </c>
      <c r="J136">
        <v>1.75</v>
      </c>
      <c r="K136">
        <v>0</v>
      </c>
      <c r="L136">
        <v>0</v>
      </c>
      <c r="M136">
        <v>0.5</v>
      </c>
      <c r="N136">
        <v>0</v>
      </c>
    </row>
    <row r="137" spans="1:14">
      <c r="A137">
        <v>1684.36720732</v>
      </c>
      <c r="B137">
        <v>0</v>
      </c>
      <c r="C137">
        <v>1.75</v>
      </c>
      <c r="D137">
        <v>0</v>
      </c>
      <c r="E137">
        <v>0</v>
      </c>
      <c r="F137">
        <v>0.5</v>
      </c>
      <c r="G137">
        <v>0</v>
      </c>
      <c r="H137">
        <v>1684.36720732</v>
      </c>
      <c r="I137">
        <v>0</v>
      </c>
      <c r="J137">
        <v>1.75</v>
      </c>
      <c r="K137">
        <v>0</v>
      </c>
      <c r="L137">
        <v>0</v>
      </c>
      <c r="M137">
        <v>0.5</v>
      </c>
      <c r="N137">
        <v>0</v>
      </c>
    </row>
    <row r="138" spans="1:14">
      <c r="A138">
        <v>1694.36720732</v>
      </c>
      <c r="B138">
        <v>0</v>
      </c>
      <c r="C138">
        <v>1.75</v>
      </c>
      <c r="D138">
        <v>0</v>
      </c>
      <c r="E138">
        <v>0</v>
      </c>
      <c r="F138">
        <v>0.5</v>
      </c>
      <c r="G138">
        <v>0</v>
      </c>
      <c r="H138">
        <v>1694.36720732</v>
      </c>
      <c r="I138">
        <v>0</v>
      </c>
      <c r="J138">
        <v>1.75</v>
      </c>
      <c r="K138">
        <v>0</v>
      </c>
      <c r="L138">
        <v>0</v>
      </c>
      <c r="M138">
        <v>0.5</v>
      </c>
      <c r="N138">
        <v>0</v>
      </c>
    </row>
    <row r="139" spans="1:14">
      <c r="A139">
        <v>1694.36720732</v>
      </c>
      <c r="B139">
        <v>0</v>
      </c>
      <c r="C139">
        <v>1.75</v>
      </c>
      <c r="D139">
        <v>0</v>
      </c>
      <c r="E139">
        <v>0</v>
      </c>
      <c r="F139">
        <v>0.5</v>
      </c>
      <c r="G139">
        <v>0</v>
      </c>
      <c r="H139">
        <v>1694.36720732</v>
      </c>
      <c r="I139">
        <v>0</v>
      </c>
      <c r="J139">
        <v>1.75</v>
      </c>
      <c r="K139">
        <v>0</v>
      </c>
      <c r="L139">
        <v>0</v>
      </c>
      <c r="M139">
        <v>0.5</v>
      </c>
      <c r="N139">
        <v>0</v>
      </c>
    </row>
    <row r="140" spans="1:14">
      <c r="A140">
        <v>1745.5102027299999</v>
      </c>
      <c r="B140">
        <v>0</v>
      </c>
      <c r="C140">
        <v>1.75</v>
      </c>
      <c r="D140">
        <v>0</v>
      </c>
      <c r="E140">
        <v>0</v>
      </c>
      <c r="F140">
        <v>0.5</v>
      </c>
      <c r="G140">
        <v>0</v>
      </c>
      <c r="H140">
        <v>1745.5102027299999</v>
      </c>
      <c r="I140">
        <v>0</v>
      </c>
      <c r="J140">
        <v>1.75</v>
      </c>
      <c r="K140">
        <v>0</v>
      </c>
      <c r="L140">
        <v>0</v>
      </c>
      <c r="M140">
        <v>0.5</v>
      </c>
      <c r="N140">
        <v>0</v>
      </c>
    </row>
    <row r="141" spans="1:14">
      <c r="A141">
        <v>1745.5102027299999</v>
      </c>
      <c r="B141">
        <v>0</v>
      </c>
      <c r="C141">
        <v>1.75</v>
      </c>
      <c r="D141">
        <v>0</v>
      </c>
      <c r="E141">
        <v>0</v>
      </c>
      <c r="F141">
        <v>0.5</v>
      </c>
      <c r="G141">
        <v>0</v>
      </c>
      <c r="H141">
        <v>1745.5102027299999</v>
      </c>
      <c r="I141">
        <v>0</v>
      </c>
      <c r="J141">
        <v>1.75</v>
      </c>
      <c r="K141">
        <v>0</v>
      </c>
      <c r="L141">
        <v>0</v>
      </c>
      <c r="M141">
        <v>0.5</v>
      </c>
      <c r="N141">
        <v>0</v>
      </c>
    </row>
    <row r="142" spans="1:14">
      <c r="A142">
        <v>1753.6140588167309</v>
      </c>
      <c r="B142">
        <v>0</v>
      </c>
      <c r="C142">
        <v>1.75</v>
      </c>
      <c r="D142">
        <v>0</v>
      </c>
      <c r="E142">
        <v>0</v>
      </c>
      <c r="F142">
        <v>0.5</v>
      </c>
      <c r="G142">
        <v>0</v>
      </c>
      <c r="H142">
        <v>1753.6140588167309</v>
      </c>
      <c r="I142">
        <v>0</v>
      </c>
      <c r="J142">
        <v>1.75</v>
      </c>
      <c r="K142">
        <v>0</v>
      </c>
      <c r="L142">
        <v>0</v>
      </c>
      <c r="M142">
        <v>0.5</v>
      </c>
      <c r="N142">
        <v>0</v>
      </c>
    </row>
    <row r="143" spans="1:14">
      <c r="A143">
        <v>1753.6140588167309</v>
      </c>
      <c r="B143">
        <v>0</v>
      </c>
      <c r="C143">
        <v>1.75</v>
      </c>
      <c r="D143">
        <v>0</v>
      </c>
      <c r="E143">
        <v>0</v>
      </c>
      <c r="F143">
        <v>0.5</v>
      </c>
      <c r="G143">
        <v>0</v>
      </c>
      <c r="H143">
        <v>1753.6140588167309</v>
      </c>
      <c r="I143">
        <v>0</v>
      </c>
      <c r="J143">
        <v>1.75</v>
      </c>
      <c r="K143">
        <v>0</v>
      </c>
      <c r="L143">
        <v>0</v>
      </c>
      <c r="M143">
        <v>0.5</v>
      </c>
      <c r="N143">
        <v>0</v>
      </c>
    </row>
    <row r="144" spans="1:14">
      <c r="A144">
        <v>1763.6140588167309</v>
      </c>
      <c r="B144">
        <v>0</v>
      </c>
      <c r="C144">
        <v>2.199999988079071</v>
      </c>
      <c r="D144">
        <v>0</v>
      </c>
      <c r="E144">
        <v>0</v>
      </c>
      <c r="F144">
        <v>0.5</v>
      </c>
      <c r="G144">
        <v>0</v>
      </c>
      <c r="H144">
        <v>1763.6140588167309</v>
      </c>
      <c r="I144">
        <v>0</v>
      </c>
      <c r="J144">
        <v>1.75</v>
      </c>
      <c r="K144">
        <v>0</v>
      </c>
      <c r="L144">
        <v>0</v>
      </c>
      <c r="M144">
        <v>0.5</v>
      </c>
      <c r="N144">
        <v>0</v>
      </c>
    </row>
    <row r="145" spans="1:14">
      <c r="A145">
        <v>1763.6140588167309</v>
      </c>
      <c r="B145">
        <v>0</v>
      </c>
      <c r="C145">
        <v>2.199999988079071</v>
      </c>
      <c r="D145">
        <v>0</v>
      </c>
      <c r="E145">
        <v>0</v>
      </c>
      <c r="F145">
        <v>0.5</v>
      </c>
      <c r="G145">
        <v>0</v>
      </c>
      <c r="H145">
        <v>1763.6140588167309</v>
      </c>
      <c r="I145">
        <v>0</v>
      </c>
      <c r="J145">
        <v>1.75</v>
      </c>
      <c r="K145">
        <v>0</v>
      </c>
      <c r="L145">
        <v>0</v>
      </c>
      <c r="M145">
        <v>0.5</v>
      </c>
      <c r="N145">
        <v>0</v>
      </c>
    </row>
    <row r="146" spans="1:14">
      <c r="A146">
        <v>1765.5102027299999</v>
      </c>
      <c r="B146">
        <v>0</v>
      </c>
      <c r="C146">
        <v>2.199999988079071</v>
      </c>
      <c r="D146">
        <v>0</v>
      </c>
      <c r="E146">
        <v>0</v>
      </c>
      <c r="F146">
        <v>0.5</v>
      </c>
      <c r="G146">
        <v>0</v>
      </c>
      <c r="H146">
        <v>1765.5102027299999</v>
      </c>
      <c r="I146">
        <v>0</v>
      </c>
      <c r="J146">
        <v>1.75</v>
      </c>
      <c r="K146">
        <v>0</v>
      </c>
      <c r="L146">
        <v>0</v>
      </c>
      <c r="M146">
        <v>0.5</v>
      </c>
      <c r="N146">
        <v>0</v>
      </c>
    </row>
    <row r="147" spans="1:14">
      <c r="A147">
        <v>1765.5102027299999</v>
      </c>
      <c r="B147">
        <v>0</v>
      </c>
      <c r="C147">
        <v>2.199999988079071</v>
      </c>
      <c r="D147">
        <v>0</v>
      </c>
      <c r="E147">
        <v>0</v>
      </c>
      <c r="F147">
        <v>0.5</v>
      </c>
      <c r="G147">
        <v>0</v>
      </c>
      <c r="H147">
        <v>1765.5102027299999</v>
      </c>
      <c r="I147">
        <v>0</v>
      </c>
      <c r="J147">
        <v>1.75</v>
      </c>
      <c r="K147">
        <v>0</v>
      </c>
      <c r="L147">
        <v>0</v>
      </c>
      <c r="M147">
        <v>0.5</v>
      </c>
      <c r="N147">
        <v>0</v>
      </c>
    </row>
    <row r="148" spans="1:14">
      <c r="A148">
        <v>1787.71437582</v>
      </c>
      <c r="B148">
        <v>0</v>
      </c>
      <c r="C148">
        <v>2.199999988079071</v>
      </c>
      <c r="D148">
        <v>0</v>
      </c>
      <c r="E148">
        <v>0</v>
      </c>
      <c r="F148">
        <v>0.5</v>
      </c>
      <c r="G148">
        <v>0</v>
      </c>
      <c r="H148">
        <v>1787.71437582</v>
      </c>
      <c r="I148">
        <v>0</v>
      </c>
      <c r="J148">
        <v>1.75</v>
      </c>
      <c r="K148">
        <v>0</v>
      </c>
      <c r="L148">
        <v>0</v>
      </c>
      <c r="M148">
        <v>0.5</v>
      </c>
      <c r="N148">
        <v>0</v>
      </c>
    </row>
    <row r="149" spans="1:14">
      <c r="A149">
        <v>1787.71437582</v>
      </c>
      <c r="B149">
        <v>0</v>
      </c>
      <c r="C149">
        <v>2.199999988079071</v>
      </c>
      <c r="D149">
        <v>0</v>
      </c>
      <c r="E149">
        <v>0</v>
      </c>
      <c r="F149">
        <v>0.5</v>
      </c>
      <c r="G149">
        <v>0</v>
      </c>
      <c r="H149">
        <v>1787.71437582</v>
      </c>
      <c r="I149">
        <v>0</v>
      </c>
      <c r="J149">
        <v>1.75</v>
      </c>
      <c r="K149">
        <v>0</v>
      </c>
      <c r="L149">
        <v>0</v>
      </c>
      <c r="M149">
        <v>0.5</v>
      </c>
      <c r="N149">
        <v>0</v>
      </c>
    </row>
    <row r="150" spans="1:14">
      <c r="A150">
        <v>1807.71437582</v>
      </c>
      <c r="B150">
        <v>0</v>
      </c>
      <c r="C150">
        <v>1.75</v>
      </c>
      <c r="D150">
        <v>0</v>
      </c>
      <c r="E150">
        <v>0</v>
      </c>
      <c r="F150">
        <v>0.5</v>
      </c>
      <c r="G150">
        <v>0</v>
      </c>
      <c r="H150">
        <v>1807.71437582</v>
      </c>
      <c r="I150">
        <v>0</v>
      </c>
      <c r="J150">
        <v>1.75</v>
      </c>
      <c r="K150">
        <v>0</v>
      </c>
      <c r="L150">
        <v>0</v>
      </c>
      <c r="M150">
        <v>0.5</v>
      </c>
      <c r="N150">
        <v>0</v>
      </c>
    </row>
    <row r="151" spans="1:14">
      <c r="A151">
        <v>1807.71437582</v>
      </c>
      <c r="B151">
        <v>0</v>
      </c>
      <c r="C151">
        <v>1.75</v>
      </c>
      <c r="D151">
        <v>0</v>
      </c>
      <c r="E151">
        <v>0</v>
      </c>
      <c r="F151">
        <v>0.5</v>
      </c>
      <c r="G151">
        <v>0</v>
      </c>
      <c r="H151">
        <v>1807.71437582</v>
      </c>
      <c r="I151">
        <v>0</v>
      </c>
      <c r="J151">
        <v>1.75</v>
      </c>
      <c r="K151">
        <v>0</v>
      </c>
      <c r="L151">
        <v>0</v>
      </c>
      <c r="M151">
        <v>0.5</v>
      </c>
      <c r="N151">
        <v>0</v>
      </c>
    </row>
    <row r="152" spans="1:14">
      <c r="A152">
        <v>1807.71435073</v>
      </c>
      <c r="B152">
        <v>0</v>
      </c>
      <c r="C152">
        <v>1.75</v>
      </c>
      <c r="D152">
        <v>0</v>
      </c>
      <c r="E152">
        <v>0</v>
      </c>
      <c r="F152">
        <v>0.5</v>
      </c>
      <c r="G152">
        <v>0</v>
      </c>
      <c r="H152">
        <v>1807.71435073</v>
      </c>
      <c r="I152">
        <v>0</v>
      </c>
      <c r="J152">
        <v>1.75</v>
      </c>
      <c r="K152">
        <v>0</v>
      </c>
      <c r="L152">
        <v>0</v>
      </c>
      <c r="M152">
        <v>0.5</v>
      </c>
      <c r="N152">
        <v>0</v>
      </c>
    </row>
    <row r="153" spans="1:14">
      <c r="A153">
        <v>1807.71435073</v>
      </c>
      <c r="B153">
        <v>0</v>
      </c>
      <c r="C153">
        <v>1.75</v>
      </c>
      <c r="D153">
        <v>0</v>
      </c>
      <c r="E153">
        <v>0</v>
      </c>
      <c r="F153">
        <v>0.5</v>
      </c>
      <c r="G153">
        <v>0</v>
      </c>
      <c r="H153">
        <v>1807.71435073</v>
      </c>
      <c r="I153">
        <v>0</v>
      </c>
      <c r="J153">
        <v>1.75</v>
      </c>
      <c r="K153">
        <v>0</v>
      </c>
      <c r="L153">
        <v>0</v>
      </c>
      <c r="M153">
        <v>0.5</v>
      </c>
      <c r="N153">
        <v>0</v>
      </c>
    </row>
    <row r="154" spans="1:14">
      <c r="A154">
        <v>1827.71435073</v>
      </c>
      <c r="B154">
        <v>0</v>
      </c>
      <c r="C154">
        <v>1.75</v>
      </c>
      <c r="D154">
        <v>0</v>
      </c>
      <c r="E154">
        <v>0</v>
      </c>
      <c r="F154">
        <v>0.5</v>
      </c>
      <c r="G154">
        <v>0</v>
      </c>
      <c r="H154">
        <v>1827.71435073</v>
      </c>
      <c r="I154">
        <v>0</v>
      </c>
      <c r="J154">
        <v>2.3999999761581421</v>
      </c>
      <c r="K154">
        <v>0</v>
      </c>
      <c r="L154">
        <v>0</v>
      </c>
      <c r="M154">
        <v>0.5</v>
      </c>
      <c r="N154">
        <v>0</v>
      </c>
    </row>
    <row r="155" spans="1:14">
      <c r="A155">
        <v>1827.71435073</v>
      </c>
      <c r="B155">
        <v>0</v>
      </c>
      <c r="C155">
        <v>1.75</v>
      </c>
      <c r="D155">
        <v>0</v>
      </c>
      <c r="E155">
        <v>0</v>
      </c>
      <c r="F155">
        <v>0.5</v>
      </c>
      <c r="G155">
        <v>0</v>
      </c>
      <c r="H155">
        <v>1827.71435073</v>
      </c>
      <c r="I155">
        <v>0</v>
      </c>
      <c r="J155">
        <v>2.3999999761581421</v>
      </c>
      <c r="K155">
        <v>0</v>
      </c>
      <c r="L155">
        <v>0</v>
      </c>
      <c r="M155">
        <v>0.5</v>
      </c>
      <c r="N155">
        <v>0</v>
      </c>
    </row>
    <row r="156" spans="1:14">
      <c r="A156">
        <v>1866.2576946300001</v>
      </c>
      <c r="B156">
        <v>0</v>
      </c>
      <c r="C156">
        <v>1.75</v>
      </c>
      <c r="D156">
        <v>0</v>
      </c>
      <c r="E156">
        <v>0</v>
      </c>
      <c r="F156">
        <v>0.5</v>
      </c>
      <c r="G156">
        <v>0</v>
      </c>
      <c r="H156">
        <v>1866.2576946300001</v>
      </c>
      <c r="I156">
        <v>0</v>
      </c>
      <c r="J156">
        <v>2.3999999761581421</v>
      </c>
      <c r="K156">
        <v>0</v>
      </c>
      <c r="L156">
        <v>0</v>
      </c>
      <c r="M156">
        <v>0.5</v>
      </c>
      <c r="N156">
        <v>0</v>
      </c>
    </row>
    <row r="157" spans="1:14">
      <c r="A157">
        <v>1866.2576946300001</v>
      </c>
      <c r="B157">
        <v>0</v>
      </c>
      <c r="C157">
        <v>1.75</v>
      </c>
      <c r="D157">
        <v>0</v>
      </c>
      <c r="E157">
        <v>0</v>
      </c>
      <c r="F157">
        <v>0.5</v>
      </c>
      <c r="G157">
        <v>0</v>
      </c>
      <c r="H157">
        <v>1866.2576946300001</v>
      </c>
      <c r="I157">
        <v>0</v>
      </c>
      <c r="J157">
        <v>2.3999999761581421</v>
      </c>
      <c r="K157">
        <v>0</v>
      </c>
      <c r="L157">
        <v>0</v>
      </c>
      <c r="M157">
        <v>0.5</v>
      </c>
      <c r="N157">
        <v>0</v>
      </c>
    </row>
    <row r="158" spans="1:14">
      <c r="A158">
        <v>1886.2576946300001</v>
      </c>
      <c r="B158">
        <v>0</v>
      </c>
      <c r="C158">
        <v>1.75</v>
      </c>
      <c r="D158">
        <v>0</v>
      </c>
      <c r="E158">
        <v>0</v>
      </c>
      <c r="F158">
        <v>0.5</v>
      </c>
      <c r="G158">
        <v>0</v>
      </c>
      <c r="H158">
        <v>1886.2576946300001</v>
      </c>
      <c r="I158">
        <v>0</v>
      </c>
      <c r="J158">
        <v>1.75</v>
      </c>
      <c r="K158">
        <v>0</v>
      </c>
      <c r="L158">
        <v>0</v>
      </c>
      <c r="M158">
        <v>0.5</v>
      </c>
      <c r="N158">
        <v>0</v>
      </c>
    </row>
    <row r="159" spans="1:14">
      <c r="A159">
        <v>1886.2576946300001</v>
      </c>
      <c r="B159">
        <v>0</v>
      </c>
      <c r="C159">
        <v>1.75</v>
      </c>
      <c r="D159">
        <v>0</v>
      </c>
      <c r="E159">
        <v>0</v>
      </c>
      <c r="F159">
        <v>0.5</v>
      </c>
      <c r="G159">
        <v>0</v>
      </c>
      <c r="H159">
        <v>1886.2576946300001</v>
      </c>
      <c r="I159">
        <v>0</v>
      </c>
      <c r="J159">
        <v>1.75</v>
      </c>
      <c r="K159">
        <v>0</v>
      </c>
      <c r="L159">
        <v>0</v>
      </c>
      <c r="M159">
        <v>0.5</v>
      </c>
      <c r="N159">
        <v>0</v>
      </c>
    </row>
    <row r="160" spans="1:14">
      <c r="A160">
        <v>1886.2576620299999</v>
      </c>
      <c r="B160">
        <v>0</v>
      </c>
      <c r="C160">
        <v>1.75</v>
      </c>
      <c r="D160">
        <v>0</v>
      </c>
      <c r="E160">
        <v>0</v>
      </c>
      <c r="F160">
        <v>0.5</v>
      </c>
      <c r="G160">
        <v>0</v>
      </c>
      <c r="H160">
        <v>1886.2576620299999</v>
      </c>
      <c r="I160">
        <v>0</v>
      </c>
      <c r="J160">
        <v>1.75</v>
      </c>
      <c r="K160">
        <v>0</v>
      </c>
      <c r="L160">
        <v>0</v>
      </c>
      <c r="M160">
        <v>0.5</v>
      </c>
      <c r="N160">
        <v>0</v>
      </c>
    </row>
    <row r="161" spans="1:14">
      <c r="A161">
        <v>1886.2576620299999</v>
      </c>
      <c r="B161">
        <v>0</v>
      </c>
      <c r="C161">
        <v>1.75</v>
      </c>
      <c r="D161">
        <v>0</v>
      </c>
      <c r="E161">
        <v>0</v>
      </c>
      <c r="F161">
        <v>0.5</v>
      </c>
      <c r="G161">
        <v>0</v>
      </c>
      <c r="H161">
        <v>1886.2576620299999</v>
      </c>
      <c r="I161">
        <v>0</v>
      </c>
      <c r="J161">
        <v>1.75</v>
      </c>
      <c r="K161">
        <v>0</v>
      </c>
      <c r="L161">
        <v>0</v>
      </c>
      <c r="M161">
        <v>0.5</v>
      </c>
      <c r="N161">
        <v>0</v>
      </c>
    </row>
    <row r="162" spans="1:14">
      <c r="A162">
        <v>1906.2576620299999</v>
      </c>
      <c r="B162">
        <v>0</v>
      </c>
      <c r="C162">
        <v>2.8500000238418579</v>
      </c>
      <c r="D162">
        <v>0</v>
      </c>
      <c r="E162">
        <v>0</v>
      </c>
      <c r="F162">
        <v>0.5</v>
      </c>
      <c r="G162">
        <v>0</v>
      </c>
      <c r="H162">
        <v>1906.2576620299999</v>
      </c>
      <c r="I162">
        <v>0</v>
      </c>
      <c r="J162">
        <v>1.75</v>
      </c>
      <c r="K162">
        <v>0</v>
      </c>
      <c r="L162">
        <v>0</v>
      </c>
      <c r="M162">
        <v>0.5</v>
      </c>
      <c r="N162">
        <v>0</v>
      </c>
    </row>
    <row r="163" spans="1:14">
      <c r="A163">
        <v>1906.2576620299999</v>
      </c>
      <c r="B163">
        <v>0</v>
      </c>
      <c r="C163">
        <v>2.8500000238418579</v>
      </c>
      <c r="D163">
        <v>0</v>
      </c>
      <c r="E163">
        <v>0</v>
      </c>
      <c r="F163">
        <v>0.5</v>
      </c>
      <c r="G163">
        <v>0</v>
      </c>
      <c r="H163">
        <v>1906.2576620299999</v>
      </c>
      <c r="I163">
        <v>0</v>
      </c>
      <c r="J163">
        <v>1.75</v>
      </c>
      <c r="K163">
        <v>0</v>
      </c>
      <c r="L163">
        <v>0</v>
      </c>
      <c r="M163">
        <v>0.5</v>
      </c>
      <c r="N163">
        <v>0</v>
      </c>
    </row>
    <row r="164" spans="1:14">
      <c r="A164">
        <v>1921.69643832</v>
      </c>
      <c r="B164">
        <v>0</v>
      </c>
      <c r="C164">
        <v>2.8500000238418579</v>
      </c>
      <c r="D164">
        <v>0</v>
      </c>
      <c r="E164">
        <v>0</v>
      </c>
      <c r="F164">
        <v>0.5</v>
      </c>
      <c r="G164">
        <v>0</v>
      </c>
      <c r="H164">
        <v>1921.69643832</v>
      </c>
      <c r="I164">
        <v>0</v>
      </c>
      <c r="J164">
        <v>1.75</v>
      </c>
      <c r="K164">
        <v>0</v>
      </c>
      <c r="L164">
        <v>0</v>
      </c>
      <c r="M164">
        <v>0.5</v>
      </c>
      <c r="N164">
        <v>0</v>
      </c>
    </row>
    <row r="165" spans="1:14">
      <c r="A165">
        <v>1921.69643832</v>
      </c>
      <c r="B165">
        <v>0</v>
      </c>
      <c r="C165">
        <v>2.8500000238418579</v>
      </c>
      <c r="D165">
        <v>0</v>
      </c>
      <c r="E165">
        <v>0</v>
      </c>
      <c r="F165">
        <v>0.5</v>
      </c>
      <c r="G165">
        <v>0</v>
      </c>
      <c r="H165">
        <v>1921.69643832</v>
      </c>
      <c r="I165">
        <v>0</v>
      </c>
      <c r="J165">
        <v>1.75</v>
      </c>
      <c r="K165">
        <v>0</v>
      </c>
      <c r="L165">
        <v>0</v>
      </c>
      <c r="M165">
        <v>0.5</v>
      </c>
      <c r="N165">
        <v>0</v>
      </c>
    </row>
    <row r="166" spans="1:14">
      <c r="A166">
        <v>1921.69647184</v>
      </c>
      <c r="B166">
        <v>0</v>
      </c>
      <c r="C166">
        <v>2.8500000238418579</v>
      </c>
      <c r="D166">
        <v>0</v>
      </c>
      <c r="E166">
        <v>0</v>
      </c>
      <c r="F166">
        <v>0.5</v>
      </c>
      <c r="G166">
        <v>0</v>
      </c>
      <c r="H166">
        <v>1921.69647184</v>
      </c>
      <c r="I166">
        <v>0</v>
      </c>
      <c r="J166">
        <v>1.75</v>
      </c>
      <c r="K166">
        <v>0</v>
      </c>
      <c r="L166">
        <v>0</v>
      </c>
      <c r="M166">
        <v>0.5</v>
      </c>
      <c r="N166">
        <v>0</v>
      </c>
    </row>
    <row r="167" spans="1:14">
      <c r="A167">
        <v>1921.69647184</v>
      </c>
      <c r="B167">
        <v>0</v>
      </c>
      <c r="C167">
        <v>2.8500000238418579</v>
      </c>
      <c r="D167">
        <v>0</v>
      </c>
      <c r="E167">
        <v>0</v>
      </c>
      <c r="F167">
        <v>0.5</v>
      </c>
      <c r="G167">
        <v>0</v>
      </c>
      <c r="H167">
        <v>1921.69647184</v>
      </c>
      <c r="I167">
        <v>0</v>
      </c>
      <c r="J167">
        <v>1.75</v>
      </c>
      <c r="K167">
        <v>0</v>
      </c>
      <c r="L167">
        <v>0</v>
      </c>
      <c r="M167">
        <v>0.5</v>
      </c>
      <c r="N167">
        <v>0</v>
      </c>
    </row>
    <row r="168" spans="1:14">
      <c r="A168">
        <v>1936.9779766500001</v>
      </c>
      <c r="B168">
        <v>0</v>
      </c>
      <c r="C168">
        <v>2.8500000238418579</v>
      </c>
      <c r="D168">
        <v>0</v>
      </c>
      <c r="E168">
        <v>0</v>
      </c>
      <c r="F168">
        <v>0.5</v>
      </c>
      <c r="G168">
        <v>0</v>
      </c>
      <c r="H168">
        <v>1936.9779766500001</v>
      </c>
      <c r="I168">
        <v>0</v>
      </c>
      <c r="J168">
        <v>1.75</v>
      </c>
      <c r="K168">
        <v>0</v>
      </c>
      <c r="L168">
        <v>0</v>
      </c>
      <c r="M168">
        <v>0.5</v>
      </c>
      <c r="N168">
        <v>0</v>
      </c>
    </row>
    <row r="169" spans="1:14">
      <c r="A169">
        <v>1936.9779766500001</v>
      </c>
      <c r="B169">
        <v>0</v>
      </c>
      <c r="C169">
        <v>2.8500000238418579</v>
      </c>
      <c r="D169">
        <v>0</v>
      </c>
      <c r="E169">
        <v>0</v>
      </c>
      <c r="F169">
        <v>0.5</v>
      </c>
      <c r="G169">
        <v>0</v>
      </c>
      <c r="H169">
        <v>1936.9779766500001</v>
      </c>
      <c r="I169">
        <v>0</v>
      </c>
      <c r="J169">
        <v>1.75</v>
      </c>
      <c r="K169">
        <v>0</v>
      </c>
      <c r="L169">
        <v>0</v>
      </c>
      <c r="M169">
        <v>0.5</v>
      </c>
      <c r="N169">
        <v>0</v>
      </c>
    </row>
    <row r="170" spans="1:14">
      <c r="A170">
        <v>1956.9779766500001</v>
      </c>
      <c r="B170">
        <v>0</v>
      </c>
      <c r="C170">
        <v>1.75</v>
      </c>
      <c r="D170">
        <v>0</v>
      </c>
      <c r="E170">
        <v>0</v>
      </c>
      <c r="F170">
        <v>0.5</v>
      </c>
      <c r="G170">
        <v>0</v>
      </c>
      <c r="H170">
        <v>1956.9779766500001</v>
      </c>
      <c r="I170">
        <v>0</v>
      </c>
      <c r="J170">
        <v>1.75</v>
      </c>
      <c r="K170">
        <v>0</v>
      </c>
      <c r="L170">
        <v>0</v>
      </c>
      <c r="M170">
        <v>0.5</v>
      </c>
      <c r="N170">
        <v>0</v>
      </c>
    </row>
    <row r="171" spans="1:14">
      <c r="A171">
        <v>1956.9779766500001</v>
      </c>
      <c r="B171">
        <v>0</v>
      </c>
      <c r="C171">
        <v>1.75</v>
      </c>
      <c r="D171">
        <v>0</v>
      </c>
      <c r="E171">
        <v>0</v>
      </c>
      <c r="F171">
        <v>0.5</v>
      </c>
      <c r="G171">
        <v>0</v>
      </c>
      <c r="H171">
        <v>1956.9779766500001</v>
      </c>
      <c r="I171">
        <v>0</v>
      </c>
      <c r="J171">
        <v>1.75</v>
      </c>
      <c r="K171">
        <v>0</v>
      </c>
      <c r="L171">
        <v>0</v>
      </c>
      <c r="M171">
        <v>0.5</v>
      </c>
      <c r="N171">
        <v>0</v>
      </c>
    </row>
    <row r="172" spans="1:14">
      <c r="A172">
        <v>1968.3819525700001</v>
      </c>
      <c r="B172">
        <v>0</v>
      </c>
      <c r="C172">
        <v>1.75</v>
      </c>
      <c r="D172">
        <v>0</v>
      </c>
      <c r="E172">
        <v>0</v>
      </c>
      <c r="F172">
        <v>0.5</v>
      </c>
      <c r="G172">
        <v>0</v>
      </c>
      <c r="H172">
        <v>1968.3819525700001</v>
      </c>
      <c r="I172">
        <v>0</v>
      </c>
      <c r="J172">
        <v>1.75</v>
      </c>
      <c r="K172">
        <v>0</v>
      </c>
      <c r="L172">
        <v>0</v>
      </c>
      <c r="M172">
        <v>0.5</v>
      </c>
      <c r="N172">
        <v>0</v>
      </c>
    </row>
    <row r="173" spans="1:14">
      <c r="A173">
        <v>1968.3819525700001</v>
      </c>
      <c r="B173">
        <v>0</v>
      </c>
      <c r="C173">
        <v>1.75</v>
      </c>
      <c r="D173">
        <v>0</v>
      </c>
      <c r="E173">
        <v>0</v>
      </c>
      <c r="F173">
        <v>0.5</v>
      </c>
      <c r="G173">
        <v>0</v>
      </c>
      <c r="H173">
        <v>1968.3819525700001</v>
      </c>
      <c r="I173">
        <v>0</v>
      </c>
      <c r="J173">
        <v>2</v>
      </c>
      <c r="K173">
        <v>0</v>
      </c>
      <c r="L173">
        <v>0</v>
      </c>
      <c r="M173">
        <v>0.5</v>
      </c>
      <c r="N173">
        <v>0</v>
      </c>
    </row>
    <row r="174" spans="1:14">
      <c r="A174">
        <v>2024.9230982700001</v>
      </c>
      <c r="B174">
        <v>0</v>
      </c>
      <c r="C174">
        <v>1.75</v>
      </c>
      <c r="D174">
        <v>0</v>
      </c>
      <c r="E174">
        <v>0</v>
      </c>
      <c r="F174">
        <v>0.5</v>
      </c>
      <c r="G174">
        <v>0</v>
      </c>
      <c r="H174">
        <v>2024.9230982700001</v>
      </c>
      <c r="I174">
        <v>0</v>
      </c>
      <c r="J174">
        <v>2</v>
      </c>
      <c r="K174">
        <v>0</v>
      </c>
      <c r="L174">
        <v>0</v>
      </c>
      <c r="M174">
        <v>0.5</v>
      </c>
      <c r="N174">
        <v>0</v>
      </c>
    </row>
    <row r="175" spans="1:14">
      <c r="A175">
        <v>2024.9230982700001</v>
      </c>
      <c r="B175">
        <v>0</v>
      </c>
      <c r="C175">
        <v>1.75</v>
      </c>
      <c r="D175">
        <v>0</v>
      </c>
      <c r="E175">
        <v>0</v>
      </c>
      <c r="F175">
        <v>0.5</v>
      </c>
      <c r="G175">
        <v>0</v>
      </c>
      <c r="H175">
        <v>2024.9230982700001</v>
      </c>
      <c r="I175">
        <v>0</v>
      </c>
      <c r="J175">
        <v>1.75</v>
      </c>
      <c r="K175">
        <v>0</v>
      </c>
      <c r="L175">
        <v>0</v>
      </c>
      <c r="M175">
        <v>0.5</v>
      </c>
      <c r="N175">
        <v>0</v>
      </c>
    </row>
    <row r="176" spans="1:14">
      <c r="A176">
        <v>2052.2175622300001</v>
      </c>
      <c r="B176">
        <v>0</v>
      </c>
      <c r="C176">
        <v>1.75</v>
      </c>
      <c r="D176">
        <v>0</v>
      </c>
      <c r="E176">
        <v>0</v>
      </c>
      <c r="F176">
        <v>0.5</v>
      </c>
      <c r="G176">
        <v>0</v>
      </c>
      <c r="H176">
        <v>2052.2175622300001</v>
      </c>
      <c r="I176">
        <v>0</v>
      </c>
      <c r="J176">
        <v>1.75</v>
      </c>
      <c r="K176">
        <v>0</v>
      </c>
      <c r="L176">
        <v>0</v>
      </c>
      <c r="M176">
        <v>0.5</v>
      </c>
      <c r="N176">
        <v>0</v>
      </c>
    </row>
    <row r="177" spans="1:14">
      <c r="A177">
        <v>2052.2175622300001</v>
      </c>
      <c r="B177">
        <v>0</v>
      </c>
      <c r="C177">
        <v>1.75</v>
      </c>
      <c r="D177">
        <v>0</v>
      </c>
      <c r="E177">
        <v>0</v>
      </c>
      <c r="F177">
        <v>0.5</v>
      </c>
      <c r="G177">
        <v>0</v>
      </c>
      <c r="H177">
        <v>2052.2175622300001</v>
      </c>
      <c r="I177">
        <v>0</v>
      </c>
      <c r="J177">
        <v>1.75</v>
      </c>
      <c r="K177">
        <v>0</v>
      </c>
      <c r="L177">
        <v>0</v>
      </c>
      <c r="M177">
        <v>0.5</v>
      </c>
      <c r="N177">
        <v>0</v>
      </c>
    </row>
    <row r="178" spans="1:14">
      <c r="A178">
        <v>2072.2175622300001</v>
      </c>
      <c r="B178">
        <v>0</v>
      </c>
      <c r="C178">
        <v>2.3999999761581421</v>
      </c>
      <c r="D178">
        <v>0</v>
      </c>
      <c r="E178">
        <v>0</v>
      </c>
      <c r="F178">
        <v>0.5</v>
      </c>
      <c r="G178">
        <v>0</v>
      </c>
      <c r="H178">
        <v>2072.2175622300001</v>
      </c>
      <c r="I178">
        <v>0</v>
      </c>
      <c r="J178">
        <v>1.75</v>
      </c>
      <c r="K178">
        <v>0</v>
      </c>
      <c r="L178">
        <v>0</v>
      </c>
      <c r="M178">
        <v>0.5</v>
      </c>
      <c r="N178">
        <v>0</v>
      </c>
    </row>
    <row r="179" spans="1:14">
      <c r="A179">
        <v>2072.2175622300001</v>
      </c>
      <c r="B179">
        <v>0</v>
      </c>
      <c r="C179">
        <v>2.3999999761581421</v>
      </c>
      <c r="D179">
        <v>0</v>
      </c>
      <c r="E179">
        <v>0</v>
      </c>
      <c r="F179">
        <v>0.5</v>
      </c>
      <c r="G179">
        <v>0</v>
      </c>
      <c r="H179">
        <v>2072.2175622300001</v>
      </c>
      <c r="I179">
        <v>0</v>
      </c>
      <c r="J179">
        <v>1.75</v>
      </c>
      <c r="K179">
        <v>0</v>
      </c>
      <c r="L179">
        <v>0</v>
      </c>
      <c r="M179">
        <v>0.5</v>
      </c>
      <c r="N179">
        <v>0</v>
      </c>
    </row>
    <row r="180" spans="1:14">
      <c r="A180">
        <v>2084.4104582099999</v>
      </c>
      <c r="B180">
        <v>0</v>
      </c>
      <c r="C180">
        <v>2.3999999761581421</v>
      </c>
      <c r="D180">
        <v>0</v>
      </c>
      <c r="E180">
        <v>0</v>
      </c>
      <c r="F180">
        <v>0.5</v>
      </c>
      <c r="G180">
        <v>0</v>
      </c>
      <c r="H180">
        <v>2084.4104582099999</v>
      </c>
      <c r="I180">
        <v>0</v>
      </c>
      <c r="J180">
        <v>1.75</v>
      </c>
      <c r="K180">
        <v>0</v>
      </c>
      <c r="L180">
        <v>0</v>
      </c>
      <c r="M180">
        <v>0.5</v>
      </c>
      <c r="N180">
        <v>0</v>
      </c>
    </row>
    <row r="181" spans="1:14">
      <c r="A181">
        <v>2084.4104582099999</v>
      </c>
      <c r="B181">
        <v>0</v>
      </c>
      <c r="C181">
        <v>2.3999999761581421</v>
      </c>
      <c r="D181">
        <v>0</v>
      </c>
      <c r="E181">
        <v>0</v>
      </c>
      <c r="F181">
        <v>0.5</v>
      </c>
      <c r="G181">
        <v>0</v>
      </c>
      <c r="H181">
        <v>2084.4104582099999</v>
      </c>
      <c r="I181">
        <v>0</v>
      </c>
      <c r="J181">
        <v>1.75</v>
      </c>
      <c r="K181">
        <v>0</v>
      </c>
      <c r="L181">
        <v>0</v>
      </c>
      <c r="M181">
        <v>0.5</v>
      </c>
      <c r="N181">
        <v>0</v>
      </c>
    </row>
    <row r="182" spans="1:14">
      <c r="A182">
        <v>2104.4104582099999</v>
      </c>
      <c r="B182">
        <v>0</v>
      </c>
      <c r="C182">
        <v>1.75</v>
      </c>
      <c r="D182">
        <v>0</v>
      </c>
      <c r="E182">
        <v>0</v>
      </c>
      <c r="F182">
        <v>0.5</v>
      </c>
      <c r="G182">
        <v>0</v>
      </c>
      <c r="H182">
        <v>2104.4104582099999</v>
      </c>
      <c r="I182">
        <v>0</v>
      </c>
      <c r="J182">
        <v>1.75</v>
      </c>
      <c r="K182">
        <v>0</v>
      </c>
      <c r="L182">
        <v>0</v>
      </c>
      <c r="M182">
        <v>0.5</v>
      </c>
      <c r="N182">
        <v>0</v>
      </c>
    </row>
    <row r="183" spans="1:14">
      <c r="A183">
        <v>2104.4104582099999</v>
      </c>
      <c r="B183">
        <v>0</v>
      </c>
      <c r="C183">
        <v>1.75</v>
      </c>
      <c r="D183">
        <v>0</v>
      </c>
      <c r="E183">
        <v>0</v>
      </c>
      <c r="F183">
        <v>0.5</v>
      </c>
      <c r="G183">
        <v>0</v>
      </c>
      <c r="H183">
        <v>2104.4104582099999</v>
      </c>
      <c r="I183">
        <v>0</v>
      </c>
      <c r="J183">
        <v>1.75</v>
      </c>
      <c r="K183">
        <v>0</v>
      </c>
      <c r="L183">
        <v>0</v>
      </c>
      <c r="M183">
        <v>0.5</v>
      </c>
      <c r="N183">
        <v>0</v>
      </c>
    </row>
    <row r="184" spans="1:14">
      <c r="A184">
        <v>2163.5155771700001</v>
      </c>
      <c r="B184">
        <v>0</v>
      </c>
      <c r="C184">
        <v>1.75</v>
      </c>
      <c r="D184">
        <v>0</v>
      </c>
      <c r="E184">
        <v>0</v>
      </c>
      <c r="F184">
        <v>0.5</v>
      </c>
      <c r="G184">
        <v>0</v>
      </c>
      <c r="H184">
        <v>2163.5155771700001</v>
      </c>
      <c r="I184">
        <v>0</v>
      </c>
      <c r="J184">
        <v>1.75</v>
      </c>
      <c r="K184">
        <v>0</v>
      </c>
      <c r="L184">
        <v>0</v>
      </c>
      <c r="M184">
        <v>0.5</v>
      </c>
      <c r="N184">
        <v>0</v>
      </c>
    </row>
    <row r="185" spans="1:14">
      <c r="A185">
        <v>2163.5155771700001</v>
      </c>
      <c r="B185">
        <v>0</v>
      </c>
      <c r="C185">
        <v>1.75</v>
      </c>
      <c r="D185">
        <v>0</v>
      </c>
      <c r="E185">
        <v>0</v>
      </c>
      <c r="F185">
        <v>0.5</v>
      </c>
      <c r="G185">
        <v>0</v>
      </c>
      <c r="H185">
        <v>2163.5155771700001</v>
      </c>
      <c r="I185">
        <v>0</v>
      </c>
      <c r="J185">
        <v>1.75</v>
      </c>
      <c r="K185">
        <v>0</v>
      </c>
      <c r="L185">
        <v>0</v>
      </c>
      <c r="M185">
        <v>0.5</v>
      </c>
      <c r="N185">
        <v>0</v>
      </c>
    </row>
    <row r="186" spans="1:14">
      <c r="A186">
        <v>2183.5155771700001</v>
      </c>
      <c r="B186">
        <v>0</v>
      </c>
      <c r="C186">
        <v>1.75</v>
      </c>
      <c r="D186">
        <v>0</v>
      </c>
      <c r="E186">
        <v>0</v>
      </c>
      <c r="F186">
        <v>0.5</v>
      </c>
      <c r="G186">
        <v>0</v>
      </c>
      <c r="H186">
        <v>2183.5155771700001</v>
      </c>
      <c r="I186">
        <v>0</v>
      </c>
      <c r="J186">
        <v>2.199999988079071</v>
      </c>
      <c r="K186">
        <v>0</v>
      </c>
      <c r="L186">
        <v>0</v>
      </c>
      <c r="M186">
        <v>0.5</v>
      </c>
      <c r="N186">
        <v>0</v>
      </c>
    </row>
    <row r="187" spans="1:14">
      <c r="A187">
        <v>2183.5155771700001</v>
      </c>
      <c r="B187">
        <v>0</v>
      </c>
      <c r="C187">
        <v>1.75</v>
      </c>
      <c r="D187">
        <v>0</v>
      </c>
      <c r="E187">
        <v>0</v>
      </c>
      <c r="F187">
        <v>0.5</v>
      </c>
      <c r="G187">
        <v>0</v>
      </c>
      <c r="H187">
        <v>2183.5155771700001</v>
      </c>
      <c r="I187">
        <v>0</v>
      </c>
      <c r="J187">
        <v>2.199999988079071</v>
      </c>
      <c r="K187">
        <v>0</v>
      </c>
      <c r="L187">
        <v>0</v>
      </c>
      <c r="M187">
        <v>0.5</v>
      </c>
      <c r="N187">
        <v>0</v>
      </c>
    </row>
    <row r="188" spans="1:14">
      <c r="A188">
        <v>2211.4512647699999</v>
      </c>
      <c r="B188">
        <v>0</v>
      </c>
      <c r="C188">
        <v>1.75</v>
      </c>
      <c r="D188">
        <v>0</v>
      </c>
      <c r="E188">
        <v>0</v>
      </c>
      <c r="F188">
        <v>0.5</v>
      </c>
      <c r="G188">
        <v>0</v>
      </c>
      <c r="H188">
        <v>2211.4512647699999</v>
      </c>
      <c r="I188">
        <v>0</v>
      </c>
      <c r="J188">
        <v>2.199999988079071</v>
      </c>
      <c r="K188">
        <v>0</v>
      </c>
      <c r="L188">
        <v>0</v>
      </c>
      <c r="M188">
        <v>0.5</v>
      </c>
      <c r="N188">
        <v>0</v>
      </c>
    </row>
    <row r="189" spans="1:14">
      <c r="A189">
        <v>2211.4512647699999</v>
      </c>
      <c r="B189">
        <v>0</v>
      </c>
      <c r="C189">
        <v>1.75</v>
      </c>
      <c r="D189">
        <v>0</v>
      </c>
      <c r="E189">
        <v>0</v>
      </c>
      <c r="F189">
        <v>0.5</v>
      </c>
      <c r="G189">
        <v>0</v>
      </c>
      <c r="H189">
        <v>2211.4512647699999</v>
      </c>
      <c r="I189">
        <v>0</v>
      </c>
      <c r="J189">
        <v>2.199999988079071</v>
      </c>
      <c r="K189">
        <v>0</v>
      </c>
      <c r="L189">
        <v>0</v>
      </c>
      <c r="M189">
        <v>0.5</v>
      </c>
      <c r="N189">
        <v>0</v>
      </c>
    </row>
    <row r="190" spans="1:14">
      <c r="A190">
        <v>2213.4512647699999</v>
      </c>
      <c r="B190">
        <v>0</v>
      </c>
      <c r="C190">
        <v>1.75</v>
      </c>
      <c r="D190">
        <v>0</v>
      </c>
      <c r="E190">
        <v>0</v>
      </c>
      <c r="F190">
        <v>0.5</v>
      </c>
      <c r="G190">
        <v>0</v>
      </c>
      <c r="H190">
        <v>2213.4512647699999</v>
      </c>
      <c r="I190">
        <v>0</v>
      </c>
      <c r="J190">
        <v>2.199999988079071</v>
      </c>
      <c r="K190">
        <v>0</v>
      </c>
      <c r="L190">
        <v>0</v>
      </c>
      <c r="M190">
        <v>0.5</v>
      </c>
      <c r="N190">
        <v>0</v>
      </c>
    </row>
    <row r="191" spans="1:14">
      <c r="A191">
        <v>2213.4512647699999</v>
      </c>
      <c r="B191">
        <v>0</v>
      </c>
      <c r="C191">
        <v>1.75</v>
      </c>
      <c r="D191">
        <v>0</v>
      </c>
      <c r="E191">
        <v>0</v>
      </c>
      <c r="F191">
        <v>0.5</v>
      </c>
      <c r="G191">
        <v>0</v>
      </c>
      <c r="H191">
        <v>2213.4512647699999</v>
      </c>
      <c r="I191">
        <v>0</v>
      </c>
      <c r="J191">
        <v>2.199999988079071</v>
      </c>
      <c r="K191">
        <v>0</v>
      </c>
      <c r="L191">
        <v>0</v>
      </c>
      <c r="M191">
        <v>0.5</v>
      </c>
      <c r="N191">
        <v>0</v>
      </c>
    </row>
    <row r="192" spans="1:14">
      <c r="A192">
        <v>2223.4512647699999</v>
      </c>
      <c r="B192">
        <v>0</v>
      </c>
      <c r="C192">
        <v>1.75</v>
      </c>
      <c r="D192">
        <v>0</v>
      </c>
      <c r="E192">
        <v>0</v>
      </c>
      <c r="F192">
        <v>0.5</v>
      </c>
      <c r="G192">
        <v>0</v>
      </c>
      <c r="H192">
        <v>2223.4512647699999</v>
      </c>
      <c r="I192">
        <v>0</v>
      </c>
      <c r="J192">
        <v>1.75</v>
      </c>
      <c r="K192">
        <v>0</v>
      </c>
      <c r="L192">
        <v>0</v>
      </c>
      <c r="M192">
        <v>0.5</v>
      </c>
      <c r="N192">
        <v>0</v>
      </c>
    </row>
    <row r="193" spans="1:14">
      <c r="A193">
        <v>2223.4512647699999</v>
      </c>
      <c r="B193">
        <v>0</v>
      </c>
      <c r="C193">
        <v>1.75</v>
      </c>
      <c r="D193">
        <v>0</v>
      </c>
      <c r="E193">
        <v>0</v>
      </c>
      <c r="F193">
        <v>0.5</v>
      </c>
      <c r="G193">
        <v>0</v>
      </c>
      <c r="H193">
        <v>2223.4512647699999</v>
      </c>
      <c r="I193">
        <v>0</v>
      </c>
      <c r="J193">
        <v>1.75</v>
      </c>
      <c r="K193">
        <v>0</v>
      </c>
      <c r="L193">
        <v>0</v>
      </c>
      <c r="M193">
        <v>0.5</v>
      </c>
      <c r="N193">
        <v>0</v>
      </c>
    </row>
    <row r="194" spans="1:14">
      <c r="A194">
        <v>2231.4512647699999</v>
      </c>
      <c r="B194">
        <v>0</v>
      </c>
      <c r="C194">
        <v>1.75</v>
      </c>
      <c r="D194">
        <v>0</v>
      </c>
      <c r="E194">
        <v>0</v>
      </c>
      <c r="F194">
        <v>0.5</v>
      </c>
      <c r="G194">
        <v>0</v>
      </c>
      <c r="H194">
        <v>2231.4512647699999</v>
      </c>
      <c r="I194">
        <v>0</v>
      </c>
      <c r="J194">
        <v>1.75</v>
      </c>
      <c r="K194">
        <v>0</v>
      </c>
      <c r="L194">
        <v>0</v>
      </c>
      <c r="M194">
        <v>0.5</v>
      </c>
      <c r="N194">
        <v>0</v>
      </c>
    </row>
    <row r="195" spans="1:14">
      <c r="A195">
        <v>2231.4512647699999</v>
      </c>
      <c r="B195">
        <v>0</v>
      </c>
      <c r="C195">
        <v>1.75</v>
      </c>
      <c r="D195">
        <v>0</v>
      </c>
      <c r="E195">
        <v>0</v>
      </c>
      <c r="F195">
        <v>0.5</v>
      </c>
      <c r="G195">
        <v>0</v>
      </c>
      <c r="H195">
        <v>2231.4512647699999</v>
      </c>
      <c r="I195">
        <v>0</v>
      </c>
      <c r="J195">
        <v>1.75</v>
      </c>
      <c r="K195">
        <v>0</v>
      </c>
      <c r="L195">
        <v>0</v>
      </c>
      <c r="M195">
        <v>0.5</v>
      </c>
      <c r="N195">
        <v>0</v>
      </c>
    </row>
    <row r="196" spans="1:14">
      <c r="A196">
        <v>2338.9198593000001</v>
      </c>
      <c r="B196">
        <v>0</v>
      </c>
      <c r="C196">
        <v>1.75</v>
      </c>
      <c r="D196">
        <v>0</v>
      </c>
      <c r="E196">
        <v>0</v>
      </c>
      <c r="F196">
        <v>0.5</v>
      </c>
      <c r="G196">
        <v>0</v>
      </c>
      <c r="H196">
        <v>2338.9198593000001</v>
      </c>
      <c r="I196">
        <v>0</v>
      </c>
      <c r="J196">
        <v>1.75</v>
      </c>
      <c r="K196">
        <v>0</v>
      </c>
      <c r="L196">
        <v>0</v>
      </c>
      <c r="M196">
        <v>0.5</v>
      </c>
      <c r="N196">
        <v>0</v>
      </c>
    </row>
    <row r="197" spans="1:14">
      <c r="A197">
        <v>2338.9198593000001</v>
      </c>
      <c r="B197">
        <v>0</v>
      </c>
      <c r="C197">
        <v>2</v>
      </c>
      <c r="D197">
        <v>0</v>
      </c>
      <c r="E197">
        <v>0</v>
      </c>
      <c r="F197">
        <v>0.5</v>
      </c>
      <c r="G197">
        <v>0</v>
      </c>
      <c r="H197">
        <v>2338.9198593000001</v>
      </c>
      <c r="I197">
        <v>0</v>
      </c>
      <c r="J197">
        <v>1.75</v>
      </c>
      <c r="K197">
        <v>0</v>
      </c>
      <c r="L197">
        <v>0</v>
      </c>
      <c r="M197">
        <v>0.5</v>
      </c>
      <c r="N197">
        <v>0</v>
      </c>
    </row>
    <row r="198" spans="1:14">
      <c r="A198">
        <v>2405.3595021199999</v>
      </c>
      <c r="B198">
        <v>0</v>
      </c>
      <c r="C198">
        <v>2</v>
      </c>
      <c r="D198">
        <v>0</v>
      </c>
      <c r="E198">
        <v>0</v>
      </c>
      <c r="F198">
        <v>0.5</v>
      </c>
      <c r="G198">
        <v>0</v>
      </c>
      <c r="H198">
        <v>2405.3595021199999</v>
      </c>
      <c r="I198">
        <v>0</v>
      </c>
      <c r="J198">
        <v>1.75</v>
      </c>
      <c r="K198">
        <v>0</v>
      </c>
      <c r="L198">
        <v>0</v>
      </c>
      <c r="M198">
        <v>0.5</v>
      </c>
      <c r="N198">
        <v>0</v>
      </c>
    </row>
    <row r="199" spans="1:14">
      <c r="A199">
        <v>2405.3595021199999</v>
      </c>
      <c r="B199">
        <v>0</v>
      </c>
      <c r="C199">
        <v>1.75</v>
      </c>
      <c r="D199">
        <v>0</v>
      </c>
      <c r="E199">
        <v>0</v>
      </c>
      <c r="F199">
        <v>0.5</v>
      </c>
      <c r="G199">
        <v>0</v>
      </c>
      <c r="H199">
        <v>2405.3595021199999</v>
      </c>
      <c r="I199">
        <v>0</v>
      </c>
      <c r="J199">
        <v>1.75</v>
      </c>
      <c r="K199">
        <v>0</v>
      </c>
      <c r="L199">
        <v>0</v>
      </c>
      <c r="M199">
        <v>0.5</v>
      </c>
      <c r="N199">
        <v>0</v>
      </c>
    </row>
    <row r="200" spans="1:14">
      <c r="A200">
        <v>2457.96241035</v>
      </c>
      <c r="B200">
        <v>0</v>
      </c>
      <c r="C200">
        <v>1.75</v>
      </c>
      <c r="D200">
        <v>0</v>
      </c>
      <c r="E200">
        <v>0</v>
      </c>
      <c r="F200">
        <v>0.5</v>
      </c>
      <c r="G200">
        <v>0</v>
      </c>
      <c r="H200">
        <v>2457.96241035</v>
      </c>
      <c r="I200">
        <v>0</v>
      </c>
      <c r="J200">
        <v>1.75</v>
      </c>
      <c r="K200">
        <v>0</v>
      </c>
      <c r="L200">
        <v>0</v>
      </c>
      <c r="M200">
        <v>0.5</v>
      </c>
      <c r="N200">
        <v>0</v>
      </c>
    </row>
    <row r="201" spans="1:14">
      <c r="A201">
        <v>2457.96241035</v>
      </c>
      <c r="B201">
        <v>0</v>
      </c>
      <c r="C201">
        <v>1.75</v>
      </c>
      <c r="D201">
        <v>0</v>
      </c>
      <c r="E201">
        <v>0</v>
      </c>
      <c r="F201">
        <v>0.5</v>
      </c>
      <c r="G201">
        <v>0</v>
      </c>
      <c r="H201">
        <v>2457.96241035</v>
      </c>
      <c r="I201">
        <v>0</v>
      </c>
      <c r="J201">
        <v>2</v>
      </c>
      <c r="K201">
        <v>0</v>
      </c>
      <c r="L201">
        <v>0</v>
      </c>
      <c r="M201">
        <v>0.5</v>
      </c>
      <c r="N201">
        <v>0</v>
      </c>
    </row>
    <row r="202" spans="1:14">
      <c r="A202">
        <v>2522.7947064</v>
      </c>
      <c r="B202">
        <v>0</v>
      </c>
      <c r="C202">
        <v>1.75</v>
      </c>
      <c r="D202">
        <v>0</v>
      </c>
      <c r="E202">
        <v>0</v>
      </c>
      <c r="F202">
        <v>0.5</v>
      </c>
      <c r="G202">
        <v>0</v>
      </c>
      <c r="H202">
        <v>2522.7947064</v>
      </c>
      <c r="I202">
        <v>0</v>
      </c>
      <c r="J202">
        <v>2</v>
      </c>
      <c r="K202">
        <v>0</v>
      </c>
      <c r="L202">
        <v>0</v>
      </c>
      <c r="M202">
        <v>0.5</v>
      </c>
      <c r="N202">
        <v>0</v>
      </c>
    </row>
    <row r="203" spans="1:14">
      <c r="A203">
        <v>2522.7947064</v>
      </c>
      <c r="B203">
        <v>0</v>
      </c>
      <c r="C203">
        <v>1.75</v>
      </c>
      <c r="D203">
        <v>0</v>
      </c>
      <c r="E203">
        <v>0</v>
      </c>
      <c r="F203">
        <v>0.5</v>
      </c>
      <c r="G203">
        <v>0</v>
      </c>
      <c r="H203">
        <v>2522.7947064</v>
      </c>
      <c r="I203">
        <v>0</v>
      </c>
      <c r="J203">
        <v>1.75</v>
      </c>
      <c r="K203">
        <v>0</v>
      </c>
      <c r="L203">
        <v>0</v>
      </c>
      <c r="M203">
        <v>0.5</v>
      </c>
      <c r="N203">
        <v>0</v>
      </c>
    </row>
    <row r="204" spans="1:14">
      <c r="A204">
        <v>2549.1874180599998</v>
      </c>
      <c r="B204">
        <v>0</v>
      </c>
      <c r="C204">
        <v>1.75</v>
      </c>
      <c r="D204">
        <v>0</v>
      </c>
      <c r="E204">
        <v>0</v>
      </c>
      <c r="F204">
        <v>0.5</v>
      </c>
      <c r="G204">
        <v>0</v>
      </c>
      <c r="H204">
        <v>2549.1874180599998</v>
      </c>
      <c r="I204">
        <v>0</v>
      </c>
      <c r="J204">
        <v>1.75</v>
      </c>
      <c r="K204">
        <v>0</v>
      </c>
      <c r="L204">
        <v>0</v>
      </c>
      <c r="M204">
        <v>0.5</v>
      </c>
      <c r="N204">
        <v>0</v>
      </c>
    </row>
    <row r="205" spans="1:14">
      <c r="A205">
        <v>2549.1874180599998</v>
      </c>
      <c r="B205">
        <v>0</v>
      </c>
      <c r="C205">
        <v>1.75</v>
      </c>
      <c r="D205">
        <v>0</v>
      </c>
      <c r="E205">
        <v>0</v>
      </c>
      <c r="F205">
        <v>0.5</v>
      </c>
      <c r="G205">
        <v>0</v>
      </c>
      <c r="H205">
        <v>2549.1874180599998</v>
      </c>
      <c r="I205">
        <v>0</v>
      </c>
      <c r="J205">
        <v>1.75</v>
      </c>
      <c r="K205">
        <v>0</v>
      </c>
      <c r="L205">
        <v>0</v>
      </c>
      <c r="M205">
        <v>0.5</v>
      </c>
      <c r="N205">
        <v>0</v>
      </c>
    </row>
    <row r="206" spans="1:14">
      <c r="A206">
        <v>2569.1874180599998</v>
      </c>
      <c r="B206">
        <v>0</v>
      </c>
      <c r="C206">
        <v>2.199999988079071</v>
      </c>
      <c r="D206">
        <v>0</v>
      </c>
      <c r="E206">
        <v>0</v>
      </c>
      <c r="F206">
        <v>0.5</v>
      </c>
      <c r="G206">
        <v>0</v>
      </c>
      <c r="H206">
        <v>2569.1874180599998</v>
      </c>
      <c r="I206">
        <v>0</v>
      </c>
      <c r="J206">
        <v>1.75</v>
      </c>
      <c r="K206">
        <v>0</v>
      </c>
      <c r="L206">
        <v>0</v>
      </c>
      <c r="M206">
        <v>0.5</v>
      </c>
      <c r="N206">
        <v>0</v>
      </c>
    </row>
    <row r="207" spans="1:14">
      <c r="A207">
        <v>2569.1874180599998</v>
      </c>
      <c r="B207">
        <v>0</v>
      </c>
      <c r="C207">
        <v>2.199999988079071</v>
      </c>
      <c r="D207">
        <v>0</v>
      </c>
      <c r="E207">
        <v>0</v>
      </c>
      <c r="F207">
        <v>0.5</v>
      </c>
      <c r="G207">
        <v>0</v>
      </c>
      <c r="H207">
        <v>2569.1874180599998</v>
      </c>
      <c r="I207">
        <v>0</v>
      </c>
      <c r="J207">
        <v>1.75</v>
      </c>
      <c r="K207">
        <v>0</v>
      </c>
      <c r="L207">
        <v>0</v>
      </c>
      <c r="M207">
        <v>0.5</v>
      </c>
      <c r="N207">
        <v>0</v>
      </c>
    </row>
    <row r="208" spans="1:14">
      <c r="A208">
        <v>2671.5422018899999</v>
      </c>
      <c r="B208">
        <v>0</v>
      </c>
      <c r="C208">
        <v>2.199999988079071</v>
      </c>
      <c r="D208">
        <v>0</v>
      </c>
      <c r="E208">
        <v>0</v>
      </c>
      <c r="F208">
        <v>0.5</v>
      </c>
      <c r="G208">
        <v>0</v>
      </c>
      <c r="H208">
        <v>2671.5422018899999</v>
      </c>
      <c r="I208">
        <v>0</v>
      </c>
      <c r="J208">
        <v>1.75</v>
      </c>
      <c r="K208">
        <v>0</v>
      </c>
      <c r="L208">
        <v>0</v>
      </c>
      <c r="M208">
        <v>0.5</v>
      </c>
      <c r="N208">
        <v>0</v>
      </c>
    </row>
    <row r="209" spans="1:14">
      <c r="A209">
        <v>2671.5422018899999</v>
      </c>
      <c r="B209">
        <v>0</v>
      </c>
      <c r="C209">
        <v>2.199999988079071</v>
      </c>
      <c r="D209">
        <v>0</v>
      </c>
      <c r="E209">
        <v>0</v>
      </c>
      <c r="F209">
        <v>0.5</v>
      </c>
      <c r="G209">
        <v>0</v>
      </c>
      <c r="H209">
        <v>2671.5422018899999</v>
      </c>
      <c r="I209">
        <v>0</v>
      </c>
      <c r="J209">
        <v>1.75</v>
      </c>
      <c r="K209">
        <v>0</v>
      </c>
      <c r="L209">
        <v>0</v>
      </c>
      <c r="M209">
        <v>0.5</v>
      </c>
      <c r="N209">
        <v>0</v>
      </c>
    </row>
    <row r="210" spans="1:14">
      <c r="A210">
        <v>2672.8755349054418</v>
      </c>
      <c r="B210">
        <v>0</v>
      </c>
      <c r="C210">
        <v>2.199999988079071</v>
      </c>
      <c r="D210">
        <v>0</v>
      </c>
      <c r="E210">
        <v>0</v>
      </c>
      <c r="F210">
        <v>0.5</v>
      </c>
      <c r="G210">
        <v>0</v>
      </c>
      <c r="H210">
        <v>2672.8755349054418</v>
      </c>
      <c r="I210">
        <v>0</v>
      </c>
      <c r="J210">
        <v>1.75</v>
      </c>
      <c r="K210">
        <v>0</v>
      </c>
      <c r="L210">
        <v>0</v>
      </c>
      <c r="M210">
        <v>0.5</v>
      </c>
      <c r="N210">
        <v>0</v>
      </c>
    </row>
    <row r="211" spans="1:14">
      <c r="A211">
        <v>2672.8755349054418</v>
      </c>
      <c r="B211">
        <v>0</v>
      </c>
      <c r="C211">
        <v>2.199999988079071</v>
      </c>
      <c r="D211">
        <v>0</v>
      </c>
      <c r="E211">
        <v>0</v>
      </c>
      <c r="F211">
        <v>0.5</v>
      </c>
      <c r="G211">
        <v>0</v>
      </c>
      <c r="H211">
        <v>2672.8755349054418</v>
      </c>
      <c r="I211">
        <v>0</v>
      </c>
      <c r="J211">
        <v>1.75</v>
      </c>
      <c r="K211">
        <v>0</v>
      </c>
      <c r="L211">
        <v>0</v>
      </c>
      <c r="M211">
        <v>0.5</v>
      </c>
      <c r="N211">
        <v>0</v>
      </c>
    </row>
    <row r="212" spans="1:14">
      <c r="A212">
        <v>2682.8755349054418</v>
      </c>
      <c r="B212">
        <v>0</v>
      </c>
      <c r="C212">
        <v>1.75</v>
      </c>
      <c r="D212">
        <v>0</v>
      </c>
      <c r="E212">
        <v>0</v>
      </c>
      <c r="F212">
        <v>0.5</v>
      </c>
      <c r="G212">
        <v>0</v>
      </c>
      <c r="H212">
        <v>2682.8755349054418</v>
      </c>
      <c r="I212">
        <v>0</v>
      </c>
      <c r="J212">
        <v>1.75</v>
      </c>
      <c r="K212">
        <v>0</v>
      </c>
      <c r="L212">
        <v>0</v>
      </c>
      <c r="M212">
        <v>0.5</v>
      </c>
      <c r="N212">
        <v>0</v>
      </c>
    </row>
    <row r="213" spans="1:14">
      <c r="A213">
        <v>2682.8755349054418</v>
      </c>
      <c r="B213">
        <v>0</v>
      </c>
      <c r="C213">
        <v>1.75</v>
      </c>
      <c r="D213">
        <v>0</v>
      </c>
      <c r="E213">
        <v>0</v>
      </c>
      <c r="F213">
        <v>0.5</v>
      </c>
      <c r="G213">
        <v>0</v>
      </c>
      <c r="H213">
        <v>2682.8755349054418</v>
      </c>
      <c r="I213">
        <v>0</v>
      </c>
      <c r="J213">
        <v>1.75</v>
      </c>
      <c r="K213">
        <v>0</v>
      </c>
      <c r="L213">
        <v>0</v>
      </c>
      <c r="M213">
        <v>0.5</v>
      </c>
      <c r="N213">
        <v>0</v>
      </c>
    </row>
    <row r="214" spans="1:14">
      <c r="A214">
        <v>2691.5422018899999</v>
      </c>
      <c r="B214">
        <v>0</v>
      </c>
      <c r="C214">
        <v>1.75</v>
      </c>
      <c r="D214">
        <v>0</v>
      </c>
      <c r="E214">
        <v>0</v>
      </c>
      <c r="F214">
        <v>0.5</v>
      </c>
      <c r="G214">
        <v>0</v>
      </c>
      <c r="H214">
        <v>2691.5422018899999</v>
      </c>
      <c r="I214">
        <v>0</v>
      </c>
      <c r="J214">
        <v>1.75</v>
      </c>
      <c r="K214">
        <v>0</v>
      </c>
      <c r="L214">
        <v>0</v>
      </c>
      <c r="M214">
        <v>0.5</v>
      </c>
      <c r="N214">
        <v>0</v>
      </c>
    </row>
    <row r="215" spans="1:14">
      <c r="A215">
        <v>2691.5422018899999</v>
      </c>
      <c r="B215">
        <v>0</v>
      </c>
      <c r="C215">
        <v>1.75</v>
      </c>
      <c r="D215">
        <v>0</v>
      </c>
      <c r="E215">
        <v>0</v>
      </c>
      <c r="F215">
        <v>0.5</v>
      </c>
      <c r="G215">
        <v>0</v>
      </c>
      <c r="H215">
        <v>2691.5422018899999</v>
      </c>
      <c r="I215">
        <v>0</v>
      </c>
      <c r="J215">
        <v>1.75</v>
      </c>
      <c r="K215">
        <v>0</v>
      </c>
      <c r="L215">
        <v>0</v>
      </c>
      <c r="M215">
        <v>0.5</v>
      </c>
      <c r="N215">
        <v>0</v>
      </c>
    </row>
    <row r="216" spans="1:14">
      <c r="A216">
        <v>2766.0481526899998</v>
      </c>
      <c r="B216">
        <v>0</v>
      </c>
      <c r="C216">
        <v>1.75</v>
      </c>
      <c r="D216">
        <v>0</v>
      </c>
      <c r="E216">
        <v>0</v>
      </c>
      <c r="F216">
        <v>0.5</v>
      </c>
      <c r="G216">
        <v>0</v>
      </c>
      <c r="H216">
        <v>2766.0481526899998</v>
      </c>
      <c r="I216">
        <v>0</v>
      </c>
      <c r="J216">
        <v>1.75</v>
      </c>
      <c r="K216">
        <v>0</v>
      </c>
      <c r="L216">
        <v>0</v>
      </c>
      <c r="M216">
        <v>0.5</v>
      </c>
      <c r="N216">
        <v>0</v>
      </c>
    </row>
    <row r="217" spans="1:14">
      <c r="A217">
        <v>2766.0481526899998</v>
      </c>
      <c r="B217">
        <v>0</v>
      </c>
      <c r="C217">
        <v>1.75</v>
      </c>
      <c r="D217">
        <v>0</v>
      </c>
      <c r="E217">
        <v>0</v>
      </c>
      <c r="F217">
        <v>0.5</v>
      </c>
      <c r="G217">
        <v>0</v>
      </c>
      <c r="H217">
        <v>2766.0481526899998</v>
      </c>
      <c r="I217">
        <v>0</v>
      </c>
      <c r="J217">
        <v>1.75</v>
      </c>
      <c r="K217">
        <v>0</v>
      </c>
      <c r="L217">
        <v>0</v>
      </c>
      <c r="M217">
        <v>0.5</v>
      </c>
      <c r="N217">
        <v>0</v>
      </c>
    </row>
    <row r="218" spans="1:14">
      <c r="A218">
        <v>2786.0481526899998</v>
      </c>
      <c r="B218">
        <v>0</v>
      </c>
      <c r="C218">
        <v>1.75</v>
      </c>
      <c r="D218">
        <v>0</v>
      </c>
      <c r="E218">
        <v>0</v>
      </c>
      <c r="F218">
        <v>0.5</v>
      </c>
      <c r="G218">
        <v>0</v>
      </c>
      <c r="H218">
        <v>2786.0481526899998</v>
      </c>
      <c r="I218">
        <v>0</v>
      </c>
      <c r="J218">
        <v>2.3999999761581421</v>
      </c>
      <c r="K218">
        <v>0</v>
      </c>
      <c r="L218">
        <v>0</v>
      </c>
      <c r="M218">
        <v>0.5</v>
      </c>
      <c r="N218">
        <v>0</v>
      </c>
    </row>
    <row r="219" spans="1:14">
      <c r="A219">
        <v>2786.0481526899998</v>
      </c>
      <c r="B219">
        <v>0</v>
      </c>
      <c r="C219">
        <v>1.75</v>
      </c>
      <c r="D219">
        <v>0</v>
      </c>
      <c r="E219">
        <v>0</v>
      </c>
      <c r="F219">
        <v>0.5</v>
      </c>
      <c r="G219">
        <v>0</v>
      </c>
      <c r="H219">
        <v>2786.0481526899998</v>
      </c>
      <c r="I219">
        <v>0</v>
      </c>
      <c r="J219">
        <v>2.3999999761581421</v>
      </c>
      <c r="K219">
        <v>0</v>
      </c>
      <c r="L219">
        <v>0</v>
      </c>
      <c r="M219">
        <v>0.5</v>
      </c>
      <c r="N219">
        <v>0</v>
      </c>
    </row>
    <row r="220" spans="1:14">
      <c r="A220">
        <v>2811.0582938900002</v>
      </c>
      <c r="B220">
        <v>0</v>
      </c>
      <c r="C220">
        <v>1.75</v>
      </c>
      <c r="D220">
        <v>0</v>
      </c>
      <c r="E220">
        <v>0</v>
      </c>
      <c r="F220">
        <v>0.5</v>
      </c>
      <c r="G220">
        <v>0</v>
      </c>
      <c r="H220">
        <v>2811.0582938900002</v>
      </c>
      <c r="I220">
        <v>0</v>
      </c>
      <c r="J220">
        <v>2.3999999761581421</v>
      </c>
      <c r="K220">
        <v>0</v>
      </c>
      <c r="L220">
        <v>0</v>
      </c>
      <c r="M220">
        <v>0.5</v>
      </c>
      <c r="N220">
        <v>0</v>
      </c>
    </row>
    <row r="221" spans="1:14">
      <c r="A221">
        <v>2811.0582938900002</v>
      </c>
      <c r="B221">
        <v>0</v>
      </c>
      <c r="C221">
        <v>1.75</v>
      </c>
      <c r="D221">
        <v>0</v>
      </c>
      <c r="E221">
        <v>0</v>
      </c>
      <c r="F221">
        <v>0.5</v>
      </c>
      <c r="G221">
        <v>0</v>
      </c>
      <c r="H221">
        <v>2811.0582938900002</v>
      </c>
      <c r="I221">
        <v>0</v>
      </c>
      <c r="J221">
        <v>2.3999999761581421</v>
      </c>
      <c r="K221">
        <v>0</v>
      </c>
      <c r="L221">
        <v>0</v>
      </c>
      <c r="M221">
        <v>0.5</v>
      </c>
      <c r="N221">
        <v>0</v>
      </c>
    </row>
    <row r="222" spans="1:14">
      <c r="A222">
        <v>2831.0582938900002</v>
      </c>
      <c r="B222">
        <v>0</v>
      </c>
      <c r="C222">
        <v>1.75</v>
      </c>
      <c r="D222">
        <v>0</v>
      </c>
      <c r="E222">
        <v>0</v>
      </c>
      <c r="F222">
        <v>0.5</v>
      </c>
      <c r="G222">
        <v>0</v>
      </c>
      <c r="H222">
        <v>2831.0582938900002</v>
      </c>
      <c r="I222">
        <v>0</v>
      </c>
      <c r="J222">
        <v>1.75</v>
      </c>
      <c r="K222">
        <v>0</v>
      </c>
      <c r="L222">
        <v>0</v>
      </c>
      <c r="M222">
        <v>0.5</v>
      </c>
      <c r="N222">
        <v>0</v>
      </c>
    </row>
    <row r="223" spans="1:14">
      <c r="A223">
        <v>2831.0582938900002</v>
      </c>
      <c r="B223">
        <v>0</v>
      </c>
      <c r="C223">
        <v>1.75</v>
      </c>
      <c r="D223">
        <v>0</v>
      </c>
      <c r="E223">
        <v>0</v>
      </c>
      <c r="F223">
        <v>0.5</v>
      </c>
      <c r="G223">
        <v>0</v>
      </c>
      <c r="H223">
        <v>2831.0582938900002</v>
      </c>
      <c r="I223">
        <v>0</v>
      </c>
      <c r="J223">
        <v>1.75</v>
      </c>
      <c r="K223">
        <v>0</v>
      </c>
      <c r="L223">
        <v>0</v>
      </c>
      <c r="M223">
        <v>0.5</v>
      </c>
      <c r="N223">
        <v>0</v>
      </c>
    </row>
    <row r="224" spans="1:14">
      <c r="A224">
        <v>2868.8874252099999</v>
      </c>
      <c r="B224">
        <v>0</v>
      </c>
      <c r="C224">
        <v>1.75</v>
      </c>
      <c r="D224">
        <v>0</v>
      </c>
      <c r="E224">
        <v>0</v>
      </c>
      <c r="F224">
        <v>0.5</v>
      </c>
      <c r="G224">
        <v>0</v>
      </c>
      <c r="H224">
        <v>2868.8874252099999</v>
      </c>
      <c r="I224">
        <v>0</v>
      </c>
      <c r="J224">
        <v>1.75</v>
      </c>
      <c r="K224">
        <v>0</v>
      </c>
      <c r="L224">
        <v>0</v>
      </c>
      <c r="M224">
        <v>0.5</v>
      </c>
      <c r="N224">
        <v>0</v>
      </c>
    </row>
    <row r="225" spans="1:14">
      <c r="A225">
        <v>2868.8874252099999</v>
      </c>
      <c r="B225">
        <v>0</v>
      </c>
      <c r="C225">
        <v>1.75</v>
      </c>
      <c r="D225">
        <v>0</v>
      </c>
      <c r="E225">
        <v>0</v>
      </c>
      <c r="F225">
        <v>0.5</v>
      </c>
      <c r="G225">
        <v>0</v>
      </c>
      <c r="H225">
        <v>2868.8874252099999</v>
      </c>
      <c r="I225">
        <v>0</v>
      </c>
      <c r="J225">
        <v>1.75</v>
      </c>
      <c r="K225">
        <v>0</v>
      </c>
      <c r="L225">
        <v>0</v>
      </c>
      <c r="M225">
        <v>0.5</v>
      </c>
      <c r="N225">
        <v>0</v>
      </c>
    </row>
    <row r="226" spans="1:14">
      <c r="A226">
        <v>2888.8874252099999</v>
      </c>
      <c r="B226">
        <v>0</v>
      </c>
      <c r="C226">
        <v>2.3999999761581421</v>
      </c>
      <c r="D226">
        <v>0</v>
      </c>
      <c r="E226">
        <v>0</v>
      </c>
      <c r="F226">
        <v>0.5</v>
      </c>
      <c r="G226">
        <v>0</v>
      </c>
      <c r="H226">
        <v>2888.8874252099999</v>
      </c>
      <c r="I226">
        <v>0</v>
      </c>
      <c r="J226">
        <v>1.75</v>
      </c>
      <c r="K226">
        <v>0</v>
      </c>
      <c r="L226">
        <v>0</v>
      </c>
      <c r="M226">
        <v>0.5</v>
      </c>
      <c r="N226">
        <v>0</v>
      </c>
    </row>
    <row r="227" spans="1:14">
      <c r="A227">
        <v>2888.8874252099999</v>
      </c>
      <c r="B227">
        <v>0</v>
      </c>
      <c r="C227">
        <v>2.3999999761581421</v>
      </c>
      <c r="D227">
        <v>0</v>
      </c>
      <c r="E227">
        <v>0</v>
      </c>
      <c r="F227">
        <v>0.5</v>
      </c>
      <c r="G227">
        <v>0</v>
      </c>
      <c r="H227">
        <v>2888.8874252099999</v>
      </c>
      <c r="I227">
        <v>0</v>
      </c>
      <c r="J227">
        <v>1.75</v>
      </c>
      <c r="K227">
        <v>0</v>
      </c>
      <c r="L227">
        <v>0</v>
      </c>
      <c r="M227">
        <v>0.5</v>
      </c>
      <c r="N227">
        <v>0</v>
      </c>
    </row>
    <row r="228" spans="1:14">
      <c r="A228">
        <v>2901.3041115599999</v>
      </c>
      <c r="B228">
        <v>0</v>
      </c>
      <c r="C228">
        <v>2.3999999761581421</v>
      </c>
      <c r="D228">
        <v>0</v>
      </c>
      <c r="E228">
        <v>0</v>
      </c>
      <c r="F228">
        <v>0.5</v>
      </c>
      <c r="G228">
        <v>0</v>
      </c>
      <c r="H228">
        <v>2901.3041115599999</v>
      </c>
      <c r="I228">
        <v>0</v>
      </c>
      <c r="J228">
        <v>1.75</v>
      </c>
      <c r="K228">
        <v>0</v>
      </c>
      <c r="L228">
        <v>0</v>
      </c>
      <c r="M228">
        <v>0.5</v>
      </c>
      <c r="N228">
        <v>0</v>
      </c>
    </row>
    <row r="229" spans="1:14">
      <c r="A229">
        <v>2901.3041115599999</v>
      </c>
      <c r="B229">
        <v>0</v>
      </c>
      <c r="C229">
        <v>2.3999999761581421</v>
      </c>
      <c r="D229">
        <v>0</v>
      </c>
      <c r="E229">
        <v>0</v>
      </c>
      <c r="F229">
        <v>0.5</v>
      </c>
      <c r="G229">
        <v>0</v>
      </c>
      <c r="H229">
        <v>2901.3041115599999</v>
      </c>
      <c r="I229">
        <v>0</v>
      </c>
      <c r="J229">
        <v>1.75</v>
      </c>
      <c r="K229">
        <v>0</v>
      </c>
      <c r="L229">
        <v>0</v>
      </c>
      <c r="M229">
        <v>0.5</v>
      </c>
      <c r="N229">
        <v>0</v>
      </c>
    </row>
    <row r="230" spans="1:14">
      <c r="A230">
        <v>2921.3041115599999</v>
      </c>
      <c r="B230">
        <v>0</v>
      </c>
      <c r="C230">
        <v>1.75</v>
      </c>
      <c r="D230">
        <v>0</v>
      </c>
      <c r="E230">
        <v>0</v>
      </c>
      <c r="F230">
        <v>0.5</v>
      </c>
      <c r="G230">
        <v>0</v>
      </c>
      <c r="H230">
        <v>2921.3041115599999</v>
      </c>
      <c r="I230">
        <v>0</v>
      </c>
      <c r="J230">
        <v>1.75</v>
      </c>
      <c r="K230">
        <v>0</v>
      </c>
      <c r="L230">
        <v>0</v>
      </c>
      <c r="M230">
        <v>0.5</v>
      </c>
      <c r="N230">
        <v>0</v>
      </c>
    </row>
    <row r="231" spans="1:14">
      <c r="A231">
        <v>2921.3041115599999</v>
      </c>
      <c r="B231">
        <v>0</v>
      </c>
      <c r="C231">
        <v>1.75</v>
      </c>
      <c r="D231">
        <v>0</v>
      </c>
      <c r="E231">
        <v>0</v>
      </c>
      <c r="F231">
        <v>0.5</v>
      </c>
      <c r="G231">
        <v>0</v>
      </c>
      <c r="H231">
        <v>2921.3041115599999</v>
      </c>
      <c r="I231">
        <v>0</v>
      </c>
      <c r="J231">
        <v>1.75</v>
      </c>
      <c r="K231">
        <v>0</v>
      </c>
      <c r="L231">
        <v>0</v>
      </c>
      <c r="M231">
        <v>0.5</v>
      </c>
      <c r="N231">
        <v>0</v>
      </c>
    </row>
    <row r="232" spans="1:14">
      <c r="A232">
        <v>2964.93908147</v>
      </c>
      <c r="B232">
        <v>0</v>
      </c>
      <c r="C232">
        <v>1.75</v>
      </c>
      <c r="D232">
        <v>0</v>
      </c>
      <c r="E232">
        <v>0</v>
      </c>
      <c r="F232">
        <v>0.5</v>
      </c>
      <c r="G232">
        <v>0</v>
      </c>
      <c r="H232">
        <v>2964.93908147</v>
      </c>
      <c r="I232">
        <v>0</v>
      </c>
      <c r="J232">
        <v>1.75</v>
      </c>
      <c r="K232">
        <v>0</v>
      </c>
      <c r="L232">
        <v>0</v>
      </c>
      <c r="M232">
        <v>0.5</v>
      </c>
      <c r="N232">
        <v>0</v>
      </c>
    </row>
    <row r="233" spans="1:14">
      <c r="A233">
        <v>2964.93908147</v>
      </c>
      <c r="B233">
        <v>0</v>
      </c>
      <c r="C233">
        <v>1.75</v>
      </c>
      <c r="D233">
        <v>0</v>
      </c>
      <c r="E233">
        <v>0</v>
      </c>
      <c r="F233">
        <v>0.5</v>
      </c>
      <c r="G233">
        <v>0</v>
      </c>
      <c r="H233">
        <v>2964.93908147</v>
      </c>
      <c r="I233">
        <v>0</v>
      </c>
      <c r="J233">
        <v>1.75</v>
      </c>
      <c r="K233">
        <v>0</v>
      </c>
      <c r="L233">
        <v>0</v>
      </c>
      <c r="M233">
        <v>0.5</v>
      </c>
      <c r="N233">
        <v>0</v>
      </c>
    </row>
    <row r="234" spans="1:14">
      <c r="A234">
        <v>2984.93908147</v>
      </c>
      <c r="B234">
        <v>0</v>
      </c>
      <c r="C234">
        <v>1.75</v>
      </c>
      <c r="D234">
        <v>0</v>
      </c>
      <c r="E234">
        <v>0</v>
      </c>
      <c r="F234">
        <v>0.5</v>
      </c>
      <c r="G234">
        <v>0</v>
      </c>
      <c r="H234">
        <v>2984.93908147</v>
      </c>
      <c r="I234">
        <v>0</v>
      </c>
      <c r="J234">
        <v>2.3999999761581421</v>
      </c>
      <c r="K234">
        <v>0</v>
      </c>
      <c r="L234">
        <v>0</v>
      </c>
      <c r="M234">
        <v>0.5</v>
      </c>
      <c r="N234">
        <v>0</v>
      </c>
    </row>
    <row r="235" spans="1:14">
      <c r="A235">
        <v>2984.93908147</v>
      </c>
      <c r="B235">
        <v>0</v>
      </c>
      <c r="C235">
        <v>1.75</v>
      </c>
      <c r="D235">
        <v>0</v>
      </c>
      <c r="E235">
        <v>0</v>
      </c>
      <c r="F235">
        <v>0.5</v>
      </c>
      <c r="G235">
        <v>0</v>
      </c>
      <c r="H235">
        <v>2984.93908147</v>
      </c>
      <c r="I235">
        <v>0</v>
      </c>
      <c r="J235">
        <v>2.3999999761581421</v>
      </c>
      <c r="K235">
        <v>0</v>
      </c>
      <c r="L235">
        <v>0</v>
      </c>
      <c r="M235">
        <v>0.5</v>
      </c>
      <c r="N235">
        <v>0</v>
      </c>
    </row>
    <row r="236" spans="1:14">
      <c r="A236">
        <v>3024.6988334799998</v>
      </c>
      <c r="B236">
        <v>0</v>
      </c>
      <c r="C236">
        <v>1.75</v>
      </c>
      <c r="D236">
        <v>0</v>
      </c>
      <c r="E236">
        <v>0</v>
      </c>
      <c r="F236">
        <v>0.5</v>
      </c>
      <c r="G236">
        <v>0</v>
      </c>
      <c r="H236">
        <v>3024.6988334799998</v>
      </c>
      <c r="I236">
        <v>0</v>
      </c>
      <c r="J236">
        <v>2.3999999761581421</v>
      </c>
      <c r="K236">
        <v>0</v>
      </c>
      <c r="L236">
        <v>0</v>
      </c>
      <c r="M236">
        <v>0.5</v>
      </c>
      <c r="N236">
        <v>0</v>
      </c>
    </row>
    <row r="237" spans="1:14">
      <c r="A237">
        <v>3024.6988334799998</v>
      </c>
      <c r="B237">
        <v>0</v>
      </c>
      <c r="C237">
        <v>1.75</v>
      </c>
      <c r="D237">
        <v>0</v>
      </c>
      <c r="E237">
        <v>0</v>
      </c>
      <c r="F237">
        <v>0.5</v>
      </c>
      <c r="G237">
        <v>0</v>
      </c>
      <c r="H237">
        <v>3024.6988334799998</v>
      </c>
      <c r="I237">
        <v>0</v>
      </c>
      <c r="J237">
        <v>2.3999999761581421</v>
      </c>
      <c r="K237">
        <v>0</v>
      </c>
      <c r="L237">
        <v>0</v>
      </c>
      <c r="M237">
        <v>0.5</v>
      </c>
      <c r="N237">
        <v>0</v>
      </c>
    </row>
    <row r="238" spans="1:14">
      <c r="A238">
        <v>3044.6988334799998</v>
      </c>
      <c r="B238">
        <v>0</v>
      </c>
      <c r="C238">
        <v>1.75</v>
      </c>
      <c r="D238">
        <v>0</v>
      </c>
      <c r="E238">
        <v>0</v>
      </c>
      <c r="F238">
        <v>0.5</v>
      </c>
      <c r="G238">
        <v>0</v>
      </c>
      <c r="H238">
        <v>3044.6988334799998</v>
      </c>
      <c r="I238">
        <v>0</v>
      </c>
      <c r="J238">
        <v>1.75</v>
      </c>
      <c r="K238">
        <v>0</v>
      </c>
      <c r="L238">
        <v>0</v>
      </c>
      <c r="M238">
        <v>0.5</v>
      </c>
      <c r="N238">
        <v>0</v>
      </c>
    </row>
    <row r="239" spans="1:14">
      <c r="A239">
        <v>3044.6988334799998</v>
      </c>
      <c r="B239">
        <v>0</v>
      </c>
      <c r="C239">
        <v>1.75</v>
      </c>
      <c r="D239">
        <v>0</v>
      </c>
      <c r="E239">
        <v>0</v>
      </c>
      <c r="F239">
        <v>0.5</v>
      </c>
      <c r="G239">
        <v>0</v>
      </c>
      <c r="H239">
        <v>3044.6988334799998</v>
      </c>
      <c r="I239">
        <v>0</v>
      </c>
      <c r="J239">
        <v>1.75</v>
      </c>
      <c r="K239">
        <v>0</v>
      </c>
      <c r="L239">
        <v>0</v>
      </c>
      <c r="M239">
        <v>0.5</v>
      </c>
      <c r="N239">
        <v>0</v>
      </c>
    </row>
    <row r="240" spans="1:14">
      <c r="A240">
        <v>3089.4926623199999</v>
      </c>
      <c r="B240">
        <v>0</v>
      </c>
      <c r="C240">
        <v>1.75</v>
      </c>
      <c r="D240">
        <v>0</v>
      </c>
      <c r="E240">
        <v>0</v>
      </c>
      <c r="F240">
        <v>0.5</v>
      </c>
      <c r="G240">
        <v>0</v>
      </c>
      <c r="H240">
        <v>3089.4926623199999</v>
      </c>
      <c r="I240">
        <v>0</v>
      </c>
      <c r="J240">
        <v>1.75</v>
      </c>
      <c r="K240">
        <v>0</v>
      </c>
      <c r="L240">
        <v>0</v>
      </c>
      <c r="M240">
        <v>0.5</v>
      </c>
      <c r="N240">
        <v>0</v>
      </c>
    </row>
    <row r="241" spans="1:14">
      <c r="A241">
        <v>3089.4926623199999</v>
      </c>
      <c r="B241">
        <v>0</v>
      </c>
      <c r="C241">
        <v>2</v>
      </c>
      <c r="D241">
        <v>0</v>
      </c>
      <c r="E241">
        <v>0</v>
      </c>
      <c r="F241">
        <v>0.5</v>
      </c>
      <c r="G241">
        <v>0</v>
      </c>
      <c r="H241">
        <v>3089.4926623199999</v>
      </c>
      <c r="I241">
        <v>0</v>
      </c>
      <c r="J241">
        <v>1.75</v>
      </c>
      <c r="K241">
        <v>0</v>
      </c>
      <c r="L241">
        <v>0</v>
      </c>
      <c r="M241">
        <v>0.5</v>
      </c>
      <c r="N241">
        <v>0</v>
      </c>
    </row>
    <row r="242" spans="1:14">
      <c r="A242">
        <v>3146.9445086800001</v>
      </c>
      <c r="B242">
        <v>0</v>
      </c>
      <c r="C242">
        <v>2</v>
      </c>
      <c r="D242">
        <v>0</v>
      </c>
      <c r="E242">
        <v>0</v>
      </c>
      <c r="F242">
        <v>0.5</v>
      </c>
      <c r="G242">
        <v>0</v>
      </c>
      <c r="H242">
        <v>3146.9445086800001</v>
      </c>
      <c r="I242">
        <v>0</v>
      </c>
      <c r="J242">
        <v>1.75</v>
      </c>
      <c r="K242">
        <v>0</v>
      </c>
      <c r="L242">
        <v>0</v>
      </c>
      <c r="M242">
        <v>0.5</v>
      </c>
      <c r="N242">
        <v>0</v>
      </c>
    </row>
    <row r="243" spans="1:14">
      <c r="A243">
        <v>3146.9445086800001</v>
      </c>
      <c r="B243">
        <v>0</v>
      </c>
      <c r="C243">
        <v>1.75</v>
      </c>
      <c r="D243">
        <v>0</v>
      </c>
      <c r="E243">
        <v>0</v>
      </c>
      <c r="F243">
        <v>0.5</v>
      </c>
      <c r="G243">
        <v>0</v>
      </c>
      <c r="H243">
        <v>3146.9445086800001</v>
      </c>
      <c r="I243">
        <v>0</v>
      </c>
      <c r="J243">
        <v>1.75</v>
      </c>
      <c r="K243">
        <v>0</v>
      </c>
      <c r="L243">
        <v>0</v>
      </c>
      <c r="M243">
        <v>0.5</v>
      </c>
      <c r="N243">
        <v>0</v>
      </c>
    </row>
    <row r="244" spans="1:14">
      <c r="A244">
        <v>3185.0657519400002</v>
      </c>
      <c r="B244">
        <v>0</v>
      </c>
      <c r="C244">
        <v>1.75</v>
      </c>
      <c r="D244">
        <v>0</v>
      </c>
      <c r="E244">
        <v>0</v>
      </c>
      <c r="F244">
        <v>0.5</v>
      </c>
      <c r="G244">
        <v>0</v>
      </c>
      <c r="H244">
        <v>3185.0657519400002</v>
      </c>
      <c r="I244">
        <v>0</v>
      </c>
      <c r="J244">
        <v>1.75</v>
      </c>
      <c r="K244">
        <v>0</v>
      </c>
      <c r="L244">
        <v>0</v>
      </c>
      <c r="M244">
        <v>0.5</v>
      </c>
      <c r="N244">
        <v>0</v>
      </c>
    </row>
    <row r="245" spans="1:14">
      <c r="A245">
        <v>3185.0657519400002</v>
      </c>
      <c r="B245">
        <v>0</v>
      </c>
      <c r="C245">
        <v>1.75</v>
      </c>
      <c r="D245">
        <v>0</v>
      </c>
      <c r="E245">
        <v>0</v>
      </c>
      <c r="F245">
        <v>0.5</v>
      </c>
      <c r="G245">
        <v>0</v>
      </c>
      <c r="H245">
        <v>3185.0657519400002</v>
      </c>
      <c r="I245">
        <v>0</v>
      </c>
      <c r="J245">
        <v>1.75</v>
      </c>
      <c r="K245">
        <v>0</v>
      </c>
      <c r="L245">
        <v>0</v>
      </c>
      <c r="M245">
        <v>0.5</v>
      </c>
      <c r="N245">
        <v>0</v>
      </c>
    </row>
    <row r="246" spans="1:14">
      <c r="A246">
        <v>3205.0657519400002</v>
      </c>
      <c r="B246">
        <v>0</v>
      </c>
      <c r="C246">
        <v>2.199999988079071</v>
      </c>
      <c r="D246">
        <v>0</v>
      </c>
      <c r="E246">
        <v>0</v>
      </c>
      <c r="F246">
        <v>0.5</v>
      </c>
      <c r="G246">
        <v>0</v>
      </c>
      <c r="H246">
        <v>3205.0657519400002</v>
      </c>
      <c r="I246">
        <v>0</v>
      </c>
      <c r="J246">
        <v>1.75</v>
      </c>
      <c r="K246">
        <v>0</v>
      </c>
      <c r="L246">
        <v>0</v>
      </c>
      <c r="M246">
        <v>0.5</v>
      </c>
      <c r="N246">
        <v>0</v>
      </c>
    </row>
    <row r="247" spans="1:14">
      <c r="A247">
        <v>3205.0657519400002</v>
      </c>
      <c r="B247">
        <v>0</v>
      </c>
      <c r="C247">
        <v>2.199999988079071</v>
      </c>
      <c r="D247">
        <v>0</v>
      </c>
      <c r="E247">
        <v>0</v>
      </c>
      <c r="F247">
        <v>0.5</v>
      </c>
      <c r="G247">
        <v>0</v>
      </c>
      <c r="H247">
        <v>3205.0657519400002</v>
      </c>
      <c r="I247">
        <v>0</v>
      </c>
      <c r="J247">
        <v>1.75</v>
      </c>
      <c r="K247">
        <v>0</v>
      </c>
      <c r="L247">
        <v>0</v>
      </c>
      <c r="M247">
        <v>0.5</v>
      </c>
      <c r="N247">
        <v>0</v>
      </c>
    </row>
    <row r="248" spans="1:14">
      <c r="A248">
        <v>3229.8588457000001</v>
      </c>
      <c r="B248">
        <v>0</v>
      </c>
      <c r="C248">
        <v>2.199999988079071</v>
      </c>
      <c r="D248">
        <v>0</v>
      </c>
      <c r="E248">
        <v>0</v>
      </c>
      <c r="F248">
        <v>0.5</v>
      </c>
      <c r="G248">
        <v>0</v>
      </c>
      <c r="H248">
        <v>3229.8588457000001</v>
      </c>
      <c r="I248">
        <v>0</v>
      </c>
      <c r="J248">
        <v>1.75</v>
      </c>
      <c r="K248">
        <v>0</v>
      </c>
      <c r="L248">
        <v>0</v>
      </c>
      <c r="M248">
        <v>0.5</v>
      </c>
      <c r="N248">
        <v>0</v>
      </c>
    </row>
    <row r="249" spans="1:14">
      <c r="A249">
        <v>3229.8588457000001</v>
      </c>
      <c r="B249">
        <v>0</v>
      </c>
      <c r="C249">
        <v>2.199999988079071</v>
      </c>
      <c r="D249">
        <v>0</v>
      </c>
      <c r="E249">
        <v>0</v>
      </c>
      <c r="F249">
        <v>0.5</v>
      </c>
      <c r="G249">
        <v>0</v>
      </c>
      <c r="H249">
        <v>3229.8588457000001</v>
      </c>
      <c r="I249">
        <v>0</v>
      </c>
      <c r="J249">
        <v>1.75</v>
      </c>
      <c r="K249">
        <v>0</v>
      </c>
      <c r="L249">
        <v>0</v>
      </c>
      <c r="M249">
        <v>0.5</v>
      </c>
      <c r="N249">
        <v>0</v>
      </c>
    </row>
    <row r="250" spans="1:14">
      <c r="A250">
        <v>3231.8588457000001</v>
      </c>
      <c r="B250">
        <v>0</v>
      </c>
      <c r="C250">
        <v>2.199999988079071</v>
      </c>
      <c r="D250">
        <v>0</v>
      </c>
      <c r="E250">
        <v>0</v>
      </c>
      <c r="F250">
        <v>0.5</v>
      </c>
      <c r="G250">
        <v>0</v>
      </c>
      <c r="H250">
        <v>3231.8588457000001</v>
      </c>
      <c r="I250">
        <v>0</v>
      </c>
      <c r="J250">
        <v>1.75</v>
      </c>
      <c r="K250">
        <v>0</v>
      </c>
      <c r="L250">
        <v>0</v>
      </c>
      <c r="M250">
        <v>0.5</v>
      </c>
      <c r="N250">
        <v>0</v>
      </c>
    </row>
    <row r="251" spans="1:14">
      <c r="A251">
        <v>3231.8588457000001</v>
      </c>
      <c r="B251">
        <v>0</v>
      </c>
      <c r="C251">
        <v>2.199999988079071</v>
      </c>
      <c r="D251">
        <v>0</v>
      </c>
      <c r="E251">
        <v>0</v>
      </c>
      <c r="F251">
        <v>0.5</v>
      </c>
      <c r="G251">
        <v>0</v>
      </c>
      <c r="H251">
        <v>3231.8588457000001</v>
      </c>
      <c r="I251">
        <v>0</v>
      </c>
      <c r="J251">
        <v>1.75</v>
      </c>
      <c r="K251">
        <v>0</v>
      </c>
      <c r="L251">
        <v>0</v>
      </c>
      <c r="M251">
        <v>0.5</v>
      </c>
      <c r="N251">
        <v>0</v>
      </c>
    </row>
    <row r="252" spans="1:14">
      <c r="A252">
        <v>3241.8588457000001</v>
      </c>
      <c r="B252">
        <v>0</v>
      </c>
      <c r="C252">
        <v>1.75</v>
      </c>
      <c r="D252">
        <v>0</v>
      </c>
      <c r="E252">
        <v>0</v>
      </c>
      <c r="F252">
        <v>0.5</v>
      </c>
      <c r="G252">
        <v>0</v>
      </c>
      <c r="H252">
        <v>3241.8588457000001</v>
      </c>
      <c r="I252">
        <v>0</v>
      </c>
      <c r="J252">
        <v>1.75</v>
      </c>
      <c r="K252">
        <v>0</v>
      </c>
      <c r="L252">
        <v>0</v>
      </c>
      <c r="M252">
        <v>0.5</v>
      </c>
      <c r="N252">
        <v>0</v>
      </c>
    </row>
    <row r="253" spans="1:14">
      <c r="A253">
        <v>3241.8588457000001</v>
      </c>
      <c r="B253">
        <v>0</v>
      </c>
      <c r="C253">
        <v>1.75</v>
      </c>
      <c r="D253">
        <v>0</v>
      </c>
      <c r="E253">
        <v>0</v>
      </c>
      <c r="F253">
        <v>0.5</v>
      </c>
      <c r="G253">
        <v>0</v>
      </c>
      <c r="H253">
        <v>3241.8588457000001</v>
      </c>
      <c r="I253">
        <v>0</v>
      </c>
      <c r="J253">
        <v>1.75</v>
      </c>
      <c r="K253">
        <v>0</v>
      </c>
      <c r="L253">
        <v>0</v>
      </c>
      <c r="M253">
        <v>0.5</v>
      </c>
      <c r="N253">
        <v>0</v>
      </c>
    </row>
    <row r="254" spans="1:14">
      <c r="A254">
        <v>3249.8588457000001</v>
      </c>
      <c r="B254">
        <v>0</v>
      </c>
      <c r="C254">
        <v>1.75</v>
      </c>
      <c r="D254">
        <v>0</v>
      </c>
      <c r="E254">
        <v>0</v>
      </c>
      <c r="F254">
        <v>0.5</v>
      </c>
      <c r="G254">
        <v>0</v>
      </c>
      <c r="H254">
        <v>3249.8588457000001</v>
      </c>
      <c r="I254">
        <v>0</v>
      </c>
      <c r="J254">
        <v>1.75</v>
      </c>
      <c r="K254">
        <v>0</v>
      </c>
      <c r="L254">
        <v>0</v>
      </c>
      <c r="M254">
        <v>0.5</v>
      </c>
      <c r="N254">
        <v>0</v>
      </c>
    </row>
    <row r="255" spans="1:14">
      <c r="A255">
        <v>3249.8588457000001</v>
      </c>
      <c r="B255">
        <v>0</v>
      </c>
      <c r="C255">
        <v>1.75</v>
      </c>
      <c r="D255">
        <v>0</v>
      </c>
      <c r="E255">
        <v>0</v>
      </c>
      <c r="F255">
        <v>0.5</v>
      </c>
      <c r="G255">
        <v>0</v>
      </c>
      <c r="H255">
        <v>3249.8588457000001</v>
      </c>
      <c r="I255">
        <v>0</v>
      </c>
      <c r="J255">
        <v>1.75</v>
      </c>
      <c r="K255">
        <v>0</v>
      </c>
      <c r="L255">
        <v>0</v>
      </c>
      <c r="M255">
        <v>0.5</v>
      </c>
      <c r="N255">
        <v>0</v>
      </c>
    </row>
    <row r="256" spans="1:14">
      <c r="A256">
        <v>3307.5378774800001</v>
      </c>
      <c r="B256">
        <v>0</v>
      </c>
      <c r="C256">
        <v>1.75</v>
      </c>
      <c r="D256">
        <v>0</v>
      </c>
      <c r="E256">
        <v>0</v>
      </c>
      <c r="F256">
        <v>0.5</v>
      </c>
      <c r="G256">
        <v>0</v>
      </c>
      <c r="H256">
        <v>3307.5378774800001</v>
      </c>
      <c r="I256">
        <v>0</v>
      </c>
      <c r="J256">
        <v>1.75</v>
      </c>
      <c r="K256">
        <v>0</v>
      </c>
      <c r="L256">
        <v>0</v>
      </c>
      <c r="M256">
        <v>0.5</v>
      </c>
      <c r="N256">
        <v>0</v>
      </c>
    </row>
    <row r="257" spans="1:14">
      <c r="A257">
        <v>3307.5378774800001</v>
      </c>
      <c r="B257">
        <v>0</v>
      </c>
      <c r="C257">
        <v>1.75</v>
      </c>
      <c r="D257">
        <v>0</v>
      </c>
      <c r="E257">
        <v>0</v>
      </c>
      <c r="F257">
        <v>0.5</v>
      </c>
      <c r="G257">
        <v>0</v>
      </c>
      <c r="H257">
        <v>3307.5378774800001</v>
      </c>
      <c r="I257">
        <v>0</v>
      </c>
      <c r="J257">
        <v>1.75</v>
      </c>
      <c r="K257">
        <v>0</v>
      </c>
      <c r="L257">
        <v>0</v>
      </c>
      <c r="M257">
        <v>0.5</v>
      </c>
      <c r="N257">
        <v>0</v>
      </c>
    </row>
    <row r="258" spans="1:14">
      <c r="A258">
        <v>3327.5378774800001</v>
      </c>
      <c r="B258">
        <v>0</v>
      </c>
      <c r="C258">
        <v>2.3999999761581421</v>
      </c>
      <c r="D258">
        <v>0</v>
      </c>
      <c r="E258">
        <v>0</v>
      </c>
      <c r="F258">
        <v>0.5</v>
      </c>
      <c r="G258">
        <v>0</v>
      </c>
      <c r="H258">
        <v>3327.5378774800001</v>
      </c>
      <c r="I258">
        <v>0</v>
      </c>
      <c r="J258">
        <v>1.75</v>
      </c>
      <c r="K258">
        <v>0</v>
      </c>
      <c r="L258">
        <v>0</v>
      </c>
      <c r="M258">
        <v>0.5</v>
      </c>
      <c r="N258">
        <v>0</v>
      </c>
    </row>
    <row r="259" spans="1:14">
      <c r="A259">
        <v>3327.5378774800001</v>
      </c>
      <c r="B259">
        <v>0</v>
      </c>
      <c r="C259">
        <v>2.3999999761581421</v>
      </c>
      <c r="D259">
        <v>0</v>
      </c>
      <c r="E259">
        <v>0</v>
      </c>
      <c r="F259">
        <v>0.5</v>
      </c>
      <c r="G259">
        <v>0</v>
      </c>
      <c r="H259">
        <v>3327.5378774800001</v>
      </c>
      <c r="I259">
        <v>0</v>
      </c>
      <c r="J259">
        <v>1.75</v>
      </c>
      <c r="K259">
        <v>0</v>
      </c>
      <c r="L259">
        <v>0</v>
      </c>
      <c r="M259">
        <v>0.5</v>
      </c>
      <c r="N259">
        <v>0</v>
      </c>
    </row>
    <row r="260" spans="1:14">
      <c r="A260">
        <v>3333.9121716899999</v>
      </c>
      <c r="B260">
        <v>0</v>
      </c>
      <c r="C260">
        <v>2.3999999761581421</v>
      </c>
      <c r="D260">
        <v>0</v>
      </c>
      <c r="E260">
        <v>0</v>
      </c>
      <c r="F260">
        <v>0.5</v>
      </c>
      <c r="G260">
        <v>0</v>
      </c>
      <c r="H260">
        <v>3333.9121716899999</v>
      </c>
      <c r="I260">
        <v>0</v>
      </c>
      <c r="J260">
        <v>1.75</v>
      </c>
      <c r="K260">
        <v>0</v>
      </c>
      <c r="L260">
        <v>0</v>
      </c>
      <c r="M260">
        <v>0.5</v>
      </c>
      <c r="N260">
        <v>0</v>
      </c>
    </row>
    <row r="261" spans="1:14">
      <c r="A261">
        <v>3333.9121716899999</v>
      </c>
      <c r="B261">
        <v>0</v>
      </c>
      <c r="C261">
        <v>2.3999999761581421</v>
      </c>
      <c r="D261">
        <v>0</v>
      </c>
      <c r="E261">
        <v>0</v>
      </c>
      <c r="F261">
        <v>0.5</v>
      </c>
      <c r="G261">
        <v>0</v>
      </c>
      <c r="H261">
        <v>3333.9121716899999</v>
      </c>
      <c r="I261">
        <v>0</v>
      </c>
      <c r="J261">
        <v>1.75</v>
      </c>
      <c r="K261">
        <v>0</v>
      </c>
      <c r="L261">
        <v>0</v>
      </c>
      <c r="M261">
        <v>0.5</v>
      </c>
      <c r="N261">
        <v>0</v>
      </c>
    </row>
    <row r="262" spans="1:14">
      <c r="A262">
        <v>3353.9121716899999</v>
      </c>
      <c r="B262">
        <v>0</v>
      </c>
      <c r="C262">
        <v>1.75</v>
      </c>
      <c r="D262">
        <v>0</v>
      </c>
      <c r="E262">
        <v>0</v>
      </c>
      <c r="F262">
        <v>0.5</v>
      </c>
      <c r="G262">
        <v>0</v>
      </c>
      <c r="H262">
        <v>3353.9121716899999</v>
      </c>
      <c r="I262">
        <v>0</v>
      </c>
      <c r="J262">
        <v>1.75</v>
      </c>
      <c r="K262">
        <v>0</v>
      </c>
      <c r="L262">
        <v>0</v>
      </c>
      <c r="M262">
        <v>0.5</v>
      </c>
      <c r="N262">
        <v>0</v>
      </c>
    </row>
    <row r="263" spans="1:14">
      <c r="A263">
        <v>3353.9121716899999</v>
      </c>
      <c r="B263">
        <v>0</v>
      </c>
      <c r="C263">
        <v>1.75</v>
      </c>
      <c r="D263">
        <v>0</v>
      </c>
      <c r="E263">
        <v>0</v>
      </c>
      <c r="F263">
        <v>0.5</v>
      </c>
      <c r="G263">
        <v>0</v>
      </c>
      <c r="H263">
        <v>3353.9121716899999</v>
      </c>
      <c r="I263">
        <v>0</v>
      </c>
      <c r="J263">
        <v>1.75</v>
      </c>
      <c r="K263">
        <v>0</v>
      </c>
      <c r="L263">
        <v>0</v>
      </c>
      <c r="M263">
        <v>0.5</v>
      </c>
      <c r="N263">
        <v>0</v>
      </c>
    </row>
    <row r="264" spans="1:14">
      <c r="A264">
        <v>3385.7188911200001</v>
      </c>
      <c r="B264">
        <v>0</v>
      </c>
      <c r="C264">
        <v>1.75</v>
      </c>
      <c r="D264">
        <v>0</v>
      </c>
      <c r="E264">
        <v>0</v>
      </c>
      <c r="F264">
        <v>0.5</v>
      </c>
      <c r="G264">
        <v>0</v>
      </c>
      <c r="H264">
        <v>3385.7188911200001</v>
      </c>
      <c r="I264">
        <v>0</v>
      </c>
      <c r="J264">
        <v>1.75</v>
      </c>
      <c r="K264">
        <v>0</v>
      </c>
      <c r="L264">
        <v>0</v>
      </c>
      <c r="M264">
        <v>0.5</v>
      </c>
      <c r="N264">
        <v>0</v>
      </c>
    </row>
    <row r="265" spans="1:14">
      <c r="A265">
        <v>3385.7188911200001</v>
      </c>
      <c r="B265">
        <v>0</v>
      </c>
      <c r="C265">
        <v>1.75</v>
      </c>
      <c r="D265">
        <v>0</v>
      </c>
      <c r="E265">
        <v>0</v>
      </c>
      <c r="F265">
        <v>0.5</v>
      </c>
      <c r="G265">
        <v>0</v>
      </c>
      <c r="H265">
        <v>3385.7188911200001</v>
      </c>
      <c r="I265">
        <v>0</v>
      </c>
      <c r="J265">
        <v>2</v>
      </c>
      <c r="K265">
        <v>0</v>
      </c>
      <c r="L265">
        <v>0</v>
      </c>
      <c r="M265">
        <v>0.5</v>
      </c>
      <c r="N265">
        <v>0</v>
      </c>
    </row>
    <row r="266" spans="1:14">
      <c r="A266">
        <v>3440.3733948600002</v>
      </c>
      <c r="B266">
        <v>0</v>
      </c>
      <c r="C266">
        <v>1.75</v>
      </c>
      <c r="D266">
        <v>0</v>
      </c>
      <c r="E266">
        <v>0</v>
      </c>
      <c r="F266">
        <v>0.5</v>
      </c>
      <c r="G266">
        <v>0</v>
      </c>
      <c r="H266">
        <v>3440.3733948600002</v>
      </c>
      <c r="I266">
        <v>0</v>
      </c>
      <c r="J266">
        <v>2</v>
      </c>
      <c r="K266">
        <v>0</v>
      </c>
      <c r="L266">
        <v>0</v>
      </c>
      <c r="M266">
        <v>0.5</v>
      </c>
      <c r="N266">
        <v>0</v>
      </c>
    </row>
    <row r="267" spans="1:14">
      <c r="A267">
        <v>3440.3733948600002</v>
      </c>
      <c r="B267">
        <v>0</v>
      </c>
      <c r="C267">
        <v>1.75</v>
      </c>
      <c r="D267">
        <v>0</v>
      </c>
      <c r="E267">
        <v>0</v>
      </c>
      <c r="F267">
        <v>0.5</v>
      </c>
      <c r="G267">
        <v>0</v>
      </c>
      <c r="H267">
        <v>3440.3733948600002</v>
      </c>
      <c r="I267">
        <v>0</v>
      </c>
      <c r="J267">
        <v>1.75</v>
      </c>
      <c r="K267">
        <v>0</v>
      </c>
      <c r="L267">
        <v>0</v>
      </c>
      <c r="M267">
        <v>0.5</v>
      </c>
      <c r="N267">
        <v>0</v>
      </c>
    </row>
    <row r="268" spans="1:14">
      <c r="A268">
        <v>3505.5823792900001</v>
      </c>
      <c r="B268">
        <v>0</v>
      </c>
      <c r="C268">
        <v>1.75</v>
      </c>
      <c r="D268">
        <v>0</v>
      </c>
      <c r="E268">
        <v>0</v>
      </c>
      <c r="F268">
        <v>0.5</v>
      </c>
      <c r="G268">
        <v>0</v>
      </c>
      <c r="H268">
        <v>3505.5823792900001</v>
      </c>
      <c r="I268">
        <v>0</v>
      </c>
      <c r="J268">
        <v>1.75</v>
      </c>
      <c r="K268">
        <v>0</v>
      </c>
      <c r="L268">
        <v>0</v>
      </c>
      <c r="M268">
        <v>0.5</v>
      </c>
      <c r="N268">
        <v>0</v>
      </c>
    </row>
    <row r="269" spans="1:14">
      <c r="A269">
        <v>3505.5823792900001</v>
      </c>
      <c r="B269">
        <v>0</v>
      </c>
      <c r="C269">
        <v>1.75</v>
      </c>
      <c r="D269">
        <v>0</v>
      </c>
      <c r="E269">
        <v>0</v>
      </c>
      <c r="F269">
        <v>0.5</v>
      </c>
      <c r="G269">
        <v>0</v>
      </c>
      <c r="H269">
        <v>3505.5823792900001</v>
      </c>
      <c r="I269">
        <v>0</v>
      </c>
      <c r="J269">
        <v>1.75</v>
      </c>
      <c r="K269">
        <v>0</v>
      </c>
      <c r="L269">
        <v>0</v>
      </c>
      <c r="M269">
        <v>0.5</v>
      </c>
      <c r="N269">
        <v>0</v>
      </c>
    </row>
    <row r="270" spans="1:14">
      <c r="A270">
        <v>3525.5823792900001</v>
      </c>
      <c r="B270">
        <v>0</v>
      </c>
      <c r="C270">
        <v>2.3999999761581421</v>
      </c>
      <c r="D270">
        <v>0</v>
      </c>
      <c r="E270">
        <v>0</v>
      </c>
      <c r="F270">
        <v>0.5</v>
      </c>
      <c r="G270">
        <v>0</v>
      </c>
      <c r="H270">
        <v>3525.5823792900001</v>
      </c>
      <c r="I270">
        <v>0</v>
      </c>
      <c r="J270">
        <v>1.75</v>
      </c>
      <c r="K270">
        <v>0</v>
      </c>
      <c r="L270">
        <v>0</v>
      </c>
      <c r="M270">
        <v>0.5</v>
      </c>
      <c r="N270">
        <v>0</v>
      </c>
    </row>
    <row r="271" spans="1:14">
      <c r="A271">
        <v>3525.5823792900001</v>
      </c>
      <c r="B271">
        <v>0</v>
      </c>
      <c r="C271">
        <v>2.3999999761581421</v>
      </c>
      <c r="D271">
        <v>0</v>
      </c>
      <c r="E271">
        <v>0</v>
      </c>
      <c r="F271">
        <v>0.5</v>
      </c>
      <c r="G271">
        <v>0</v>
      </c>
      <c r="H271">
        <v>3525.5823792900001</v>
      </c>
      <c r="I271">
        <v>0</v>
      </c>
      <c r="J271">
        <v>1.75</v>
      </c>
      <c r="K271">
        <v>0</v>
      </c>
      <c r="L271">
        <v>0</v>
      </c>
      <c r="M271">
        <v>0.5</v>
      </c>
      <c r="N271">
        <v>0</v>
      </c>
    </row>
    <row r="272" spans="1:14">
      <c r="A272">
        <v>3555.5639187699999</v>
      </c>
      <c r="B272">
        <v>0</v>
      </c>
      <c r="C272">
        <v>2.3999999761581421</v>
      </c>
      <c r="D272">
        <v>0</v>
      </c>
      <c r="E272">
        <v>0</v>
      </c>
      <c r="F272">
        <v>0.5</v>
      </c>
      <c r="G272">
        <v>0</v>
      </c>
      <c r="H272">
        <v>3555.5639187699999</v>
      </c>
      <c r="I272">
        <v>0</v>
      </c>
      <c r="J272">
        <v>1.75</v>
      </c>
      <c r="K272">
        <v>0</v>
      </c>
      <c r="L272">
        <v>0</v>
      </c>
      <c r="M272">
        <v>0.5</v>
      </c>
      <c r="N272">
        <v>0</v>
      </c>
    </row>
    <row r="273" spans="1:14">
      <c r="A273">
        <v>3555.5639187699999</v>
      </c>
      <c r="B273">
        <v>0</v>
      </c>
      <c r="C273">
        <v>2.3999999761581421</v>
      </c>
      <c r="D273">
        <v>0</v>
      </c>
      <c r="E273">
        <v>0</v>
      </c>
      <c r="F273">
        <v>0.5</v>
      </c>
      <c r="G273">
        <v>0</v>
      </c>
      <c r="H273">
        <v>3555.5639187699999</v>
      </c>
      <c r="I273">
        <v>0</v>
      </c>
      <c r="J273">
        <v>1.75</v>
      </c>
      <c r="K273">
        <v>0</v>
      </c>
      <c r="L273">
        <v>0</v>
      </c>
      <c r="M273">
        <v>0.5</v>
      </c>
      <c r="N273">
        <v>0</v>
      </c>
    </row>
    <row r="274" spans="1:14">
      <c r="A274">
        <v>3575.5639187699999</v>
      </c>
      <c r="B274">
        <v>0</v>
      </c>
      <c r="C274">
        <v>1.75</v>
      </c>
      <c r="D274">
        <v>0</v>
      </c>
      <c r="E274">
        <v>0</v>
      </c>
      <c r="F274">
        <v>0.5</v>
      </c>
      <c r="G274">
        <v>0</v>
      </c>
      <c r="H274">
        <v>3575.5639187699999</v>
      </c>
      <c r="I274">
        <v>0</v>
      </c>
      <c r="J274">
        <v>1.75</v>
      </c>
      <c r="K274">
        <v>0</v>
      </c>
      <c r="L274">
        <v>0</v>
      </c>
      <c r="M274">
        <v>0.5</v>
      </c>
      <c r="N274">
        <v>0</v>
      </c>
    </row>
    <row r="275" spans="1:14">
      <c r="A275">
        <v>3575.5639187699999</v>
      </c>
      <c r="B275">
        <v>0</v>
      </c>
      <c r="C275">
        <v>1.75</v>
      </c>
      <c r="D275">
        <v>0</v>
      </c>
      <c r="E275">
        <v>0</v>
      </c>
      <c r="F275">
        <v>0.5</v>
      </c>
      <c r="G275">
        <v>0</v>
      </c>
      <c r="H275">
        <v>3575.5639187699999</v>
      </c>
      <c r="I275">
        <v>0</v>
      </c>
      <c r="J275">
        <v>1.75</v>
      </c>
      <c r="K275">
        <v>0</v>
      </c>
      <c r="L275">
        <v>0</v>
      </c>
      <c r="M275">
        <v>0.5</v>
      </c>
      <c r="N275">
        <v>0</v>
      </c>
    </row>
    <row r="276" spans="1:14">
      <c r="A276">
        <v>3638.2074511400001</v>
      </c>
      <c r="B276">
        <v>0</v>
      </c>
      <c r="C276">
        <v>1.75</v>
      </c>
      <c r="D276">
        <v>0</v>
      </c>
      <c r="E276">
        <v>0</v>
      </c>
      <c r="F276">
        <v>0.5</v>
      </c>
      <c r="G276">
        <v>0</v>
      </c>
      <c r="H276">
        <v>3638.2074511400001</v>
      </c>
      <c r="I276">
        <v>0</v>
      </c>
      <c r="J276">
        <v>1.75</v>
      </c>
      <c r="K276">
        <v>0</v>
      </c>
      <c r="L276">
        <v>0</v>
      </c>
      <c r="M276">
        <v>0.5</v>
      </c>
      <c r="N276">
        <v>0</v>
      </c>
    </row>
    <row r="277" spans="1:14">
      <c r="A277">
        <v>3638.2074511400001</v>
      </c>
      <c r="B277">
        <v>0</v>
      </c>
      <c r="C277">
        <v>1.75</v>
      </c>
      <c r="D277">
        <v>0</v>
      </c>
      <c r="E277">
        <v>0</v>
      </c>
      <c r="F277">
        <v>0.5</v>
      </c>
      <c r="G277">
        <v>0</v>
      </c>
      <c r="H277">
        <v>3638.2074511400001</v>
      </c>
      <c r="I277">
        <v>0</v>
      </c>
      <c r="J277">
        <v>1.75</v>
      </c>
      <c r="K277">
        <v>0</v>
      </c>
      <c r="L277">
        <v>0</v>
      </c>
      <c r="M277">
        <v>0.5</v>
      </c>
      <c r="N277">
        <v>0</v>
      </c>
    </row>
    <row r="278" spans="1:14">
      <c r="A278">
        <v>3658.2074511400001</v>
      </c>
      <c r="B278">
        <v>0</v>
      </c>
      <c r="C278">
        <v>1.75</v>
      </c>
      <c r="D278">
        <v>0</v>
      </c>
      <c r="E278">
        <v>0</v>
      </c>
      <c r="F278">
        <v>0.5</v>
      </c>
      <c r="G278">
        <v>0</v>
      </c>
      <c r="H278">
        <v>3658.2074511400001</v>
      </c>
      <c r="I278">
        <v>0</v>
      </c>
      <c r="J278">
        <v>2.199999988079071</v>
      </c>
      <c r="K278">
        <v>0</v>
      </c>
      <c r="L278">
        <v>0</v>
      </c>
      <c r="M278">
        <v>0.5</v>
      </c>
      <c r="N278">
        <v>0</v>
      </c>
    </row>
    <row r="279" spans="1:14">
      <c r="A279">
        <v>3658.2074511400001</v>
      </c>
      <c r="B279">
        <v>0</v>
      </c>
      <c r="C279">
        <v>1.75</v>
      </c>
      <c r="D279">
        <v>0</v>
      </c>
      <c r="E279">
        <v>0</v>
      </c>
      <c r="F279">
        <v>0.5</v>
      </c>
      <c r="G279">
        <v>0</v>
      </c>
      <c r="H279">
        <v>3658.2074511400001</v>
      </c>
      <c r="I279">
        <v>0</v>
      </c>
      <c r="J279">
        <v>2.199999988079071</v>
      </c>
      <c r="K279">
        <v>0</v>
      </c>
      <c r="L279">
        <v>0</v>
      </c>
      <c r="M279">
        <v>0.5</v>
      </c>
      <c r="N279">
        <v>0</v>
      </c>
    </row>
    <row r="280" spans="1:14">
      <c r="A280">
        <v>3690.1606096099999</v>
      </c>
      <c r="B280">
        <v>0</v>
      </c>
      <c r="C280">
        <v>1.75</v>
      </c>
      <c r="D280">
        <v>0</v>
      </c>
      <c r="E280">
        <v>0</v>
      </c>
      <c r="F280">
        <v>0.5</v>
      </c>
      <c r="G280">
        <v>0</v>
      </c>
      <c r="H280">
        <v>3690.1606096099999</v>
      </c>
      <c r="I280">
        <v>0</v>
      </c>
      <c r="J280">
        <v>2.199999988079071</v>
      </c>
      <c r="K280">
        <v>0</v>
      </c>
      <c r="L280">
        <v>0</v>
      </c>
      <c r="M280">
        <v>0.5</v>
      </c>
      <c r="N280">
        <v>0</v>
      </c>
    </row>
    <row r="281" spans="1:14">
      <c r="A281">
        <v>3690.1606096099999</v>
      </c>
      <c r="B281">
        <v>0</v>
      </c>
      <c r="C281">
        <v>1.75</v>
      </c>
      <c r="D281">
        <v>0</v>
      </c>
      <c r="E281">
        <v>0</v>
      </c>
      <c r="F281">
        <v>0.5</v>
      </c>
      <c r="G281">
        <v>0</v>
      </c>
      <c r="H281">
        <v>3690.1606096099999</v>
      </c>
      <c r="I281">
        <v>0</v>
      </c>
      <c r="J281">
        <v>2.199999988079071</v>
      </c>
      <c r="K281">
        <v>0</v>
      </c>
      <c r="L281">
        <v>0</v>
      </c>
      <c r="M281">
        <v>0.5</v>
      </c>
      <c r="N281">
        <v>0</v>
      </c>
    </row>
    <row r="282" spans="1:14">
      <c r="A282">
        <v>3693.493943102279</v>
      </c>
      <c r="B282">
        <v>0</v>
      </c>
      <c r="C282">
        <v>1.75</v>
      </c>
      <c r="D282">
        <v>0</v>
      </c>
      <c r="E282">
        <v>0</v>
      </c>
      <c r="F282">
        <v>0.5</v>
      </c>
      <c r="G282">
        <v>0</v>
      </c>
      <c r="H282">
        <v>3693.493943102279</v>
      </c>
      <c r="I282">
        <v>0</v>
      </c>
      <c r="J282">
        <v>2.199999988079071</v>
      </c>
      <c r="K282">
        <v>0</v>
      </c>
      <c r="L282">
        <v>0</v>
      </c>
      <c r="M282">
        <v>0.5</v>
      </c>
      <c r="N282">
        <v>0</v>
      </c>
    </row>
    <row r="283" spans="1:14">
      <c r="A283">
        <v>3693.493943102279</v>
      </c>
      <c r="B283">
        <v>0</v>
      </c>
      <c r="C283">
        <v>1.75</v>
      </c>
      <c r="D283">
        <v>0</v>
      </c>
      <c r="E283">
        <v>0</v>
      </c>
      <c r="F283">
        <v>0.5</v>
      </c>
      <c r="G283">
        <v>0</v>
      </c>
      <c r="H283">
        <v>3693.493943102279</v>
      </c>
      <c r="I283">
        <v>0</v>
      </c>
      <c r="J283">
        <v>2.199999988079071</v>
      </c>
      <c r="K283">
        <v>0</v>
      </c>
      <c r="L283">
        <v>0</v>
      </c>
      <c r="M283">
        <v>0.5</v>
      </c>
      <c r="N283">
        <v>0</v>
      </c>
    </row>
    <row r="284" spans="1:14">
      <c r="A284">
        <v>3703.493943102279</v>
      </c>
      <c r="B284">
        <v>0</v>
      </c>
      <c r="C284">
        <v>1.75</v>
      </c>
      <c r="D284">
        <v>0</v>
      </c>
      <c r="E284">
        <v>0</v>
      </c>
      <c r="F284">
        <v>0.5</v>
      </c>
      <c r="G284">
        <v>0</v>
      </c>
      <c r="H284">
        <v>3703.493943102279</v>
      </c>
      <c r="I284">
        <v>0</v>
      </c>
      <c r="J284">
        <v>1.75</v>
      </c>
      <c r="K284">
        <v>0</v>
      </c>
      <c r="L284">
        <v>0</v>
      </c>
      <c r="M284">
        <v>0.5</v>
      </c>
      <c r="N284">
        <v>0</v>
      </c>
    </row>
    <row r="285" spans="1:14">
      <c r="A285">
        <v>3703.493943102279</v>
      </c>
      <c r="B285">
        <v>0</v>
      </c>
      <c r="C285">
        <v>1.75</v>
      </c>
      <c r="D285">
        <v>0</v>
      </c>
      <c r="E285">
        <v>0</v>
      </c>
      <c r="F285">
        <v>0.5</v>
      </c>
      <c r="G285">
        <v>0</v>
      </c>
      <c r="H285">
        <v>3703.493943102279</v>
      </c>
      <c r="I285">
        <v>0</v>
      </c>
      <c r="J285">
        <v>1.75</v>
      </c>
      <c r="K285">
        <v>0</v>
      </c>
      <c r="L285">
        <v>0</v>
      </c>
      <c r="M285">
        <v>0.5</v>
      </c>
      <c r="N285">
        <v>0</v>
      </c>
    </row>
    <row r="286" spans="1:14">
      <c r="A286">
        <v>3710.1606096099999</v>
      </c>
      <c r="B286">
        <v>0</v>
      </c>
      <c r="C286">
        <v>1.75</v>
      </c>
      <c r="D286">
        <v>0</v>
      </c>
      <c r="E286">
        <v>0</v>
      </c>
      <c r="F286">
        <v>0.5</v>
      </c>
      <c r="G286">
        <v>0</v>
      </c>
      <c r="H286">
        <v>3710.1606096099999</v>
      </c>
      <c r="I286">
        <v>0</v>
      </c>
      <c r="J286">
        <v>1.75</v>
      </c>
      <c r="K286">
        <v>0</v>
      </c>
      <c r="L286">
        <v>0</v>
      </c>
      <c r="M286">
        <v>0.5</v>
      </c>
      <c r="N286">
        <v>0</v>
      </c>
    </row>
    <row r="287" spans="1:14">
      <c r="A287">
        <v>3710.1606096099999</v>
      </c>
      <c r="B287">
        <v>0</v>
      </c>
      <c r="C287">
        <v>1.75</v>
      </c>
      <c r="D287">
        <v>0</v>
      </c>
      <c r="E287">
        <v>0</v>
      </c>
      <c r="F287">
        <v>0.5</v>
      </c>
      <c r="G287">
        <v>0</v>
      </c>
      <c r="H287">
        <v>3710.1606096099999</v>
      </c>
      <c r="I287">
        <v>0</v>
      </c>
      <c r="J287">
        <v>1.75</v>
      </c>
      <c r="K287">
        <v>0</v>
      </c>
      <c r="L287">
        <v>0</v>
      </c>
      <c r="M287">
        <v>0.5</v>
      </c>
      <c r="N287">
        <v>0</v>
      </c>
    </row>
    <row r="288" spans="1:14">
      <c r="A288">
        <v>3741.5041709900001</v>
      </c>
      <c r="B288">
        <v>0</v>
      </c>
      <c r="C288">
        <v>1.75</v>
      </c>
      <c r="D288">
        <v>0</v>
      </c>
      <c r="E288">
        <v>0</v>
      </c>
      <c r="F288">
        <v>0.5</v>
      </c>
      <c r="G288">
        <v>0</v>
      </c>
      <c r="H288">
        <v>3741.5041709900001</v>
      </c>
      <c r="I288">
        <v>0</v>
      </c>
      <c r="J288">
        <v>1.75</v>
      </c>
      <c r="K288">
        <v>0</v>
      </c>
      <c r="L288">
        <v>0</v>
      </c>
      <c r="M288">
        <v>0.5</v>
      </c>
      <c r="N288">
        <v>0</v>
      </c>
    </row>
    <row r="289" spans="1:14">
      <c r="A289">
        <v>3741.5041709900001</v>
      </c>
      <c r="B289">
        <v>0</v>
      </c>
      <c r="C289">
        <v>1.75</v>
      </c>
      <c r="D289">
        <v>0</v>
      </c>
      <c r="E289">
        <v>0</v>
      </c>
      <c r="F289">
        <v>0.5</v>
      </c>
      <c r="G289">
        <v>0</v>
      </c>
      <c r="H289">
        <v>3741.5041709900001</v>
      </c>
      <c r="I289">
        <v>0</v>
      </c>
      <c r="J289">
        <v>1.75</v>
      </c>
      <c r="K289">
        <v>0</v>
      </c>
      <c r="L289">
        <v>0</v>
      </c>
      <c r="M289">
        <v>0.5</v>
      </c>
      <c r="N289">
        <v>0</v>
      </c>
    </row>
    <row r="290" spans="1:14">
      <c r="A290">
        <v>3761.5041709900001</v>
      </c>
      <c r="B290">
        <v>0</v>
      </c>
      <c r="C290">
        <v>2.3999999761581421</v>
      </c>
      <c r="D290">
        <v>0</v>
      </c>
      <c r="E290">
        <v>0</v>
      </c>
      <c r="F290">
        <v>0.5</v>
      </c>
      <c r="G290">
        <v>0</v>
      </c>
      <c r="H290">
        <v>3761.5041709900001</v>
      </c>
      <c r="I290">
        <v>0</v>
      </c>
      <c r="J290">
        <v>1.75</v>
      </c>
      <c r="K290">
        <v>0</v>
      </c>
      <c r="L290">
        <v>0</v>
      </c>
      <c r="M290">
        <v>0.5</v>
      </c>
      <c r="N290">
        <v>0</v>
      </c>
    </row>
    <row r="291" spans="1:14">
      <c r="A291">
        <v>3761.5041709900001</v>
      </c>
      <c r="B291">
        <v>0</v>
      </c>
      <c r="C291">
        <v>2.3999999761581421</v>
      </c>
      <c r="D291">
        <v>0</v>
      </c>
      <c r="E291">
        <v>0</v>
      </c>
      <c r="F291">
        <v>0.5</v>
      </c>
      <c r="G291">
        <v>0</v>
      </c>
      <c r="H291">
        <v>3761.5041709900001</v>
      </c>
      <c r="I291">
        <v>0</v>
      </c>
      <c r="J291">
        <v>1.75</v>
      </c>
      <c r="K291">
        <v>0</v>
      </c>
      <c r="L291">
        <v>0</v>
      </c>
      <c r="M291">
        <v>0.5</v>
      </c>
      <c r="N291">
        <v>0</v>
      </c>
    </row>
    <row r="292" spans="1:14">
      <c r="A292">
        <v>3782.10833736</v>
      </c>
      <c r="B292">
        <v>0</v>
      </c>
      <c r="C292">
        <v>2.3999999761581421</v>
      </c>
      <c r="D292">
        <v>0</v>
      </c>
      <c r="E292">
        <v>0</v>
      </c>
      <c r="F292">
        <v>0.5</v>
      </c>
      <c r="G292">
        <v>0</v>
      </c>
      <c r="H292">
        <v>3782.10833736</v>
      </c>
      <c r="I292">
        <v>0</v>
      </c>
      <c r="J292">
        <v>1.75</v>
      </c>
      <c r="K292">
        <v>0</v>
      </c>
      <c r="L292">
        <v>0</v>
      </c>
      <c r="M292">
        <v>0.5</v>
      </c>
      <c r="N292">
        <v>0</v>
      </c>
    </row>
    <row r="293" spans="1:14">
      <c r="A293">
        <v>3782.10833736</v>
      </c>
      <c r="B293">
        <v>0</v>
      </c>
      <c r="C293">
        <v>2.3999999761581421</v>
      </c>
      <c r="D293">
        <v>0</v>
      </c>
      <c r="E293">
        <v>0</v>
      </c>
      <c r="F293">
        <v>0.5</v>
      </c>
      <c r="G293">
        <v>0</v>
      </c>
      <c r="H293">
        <v>3782.10833736</v>
      </c>
      <c r="I293">
        <v>0</v>
      </c>
      <c r="J293">
        <v>1.75</v>
      </c>
      <c r="K293">
        <v>0</v>
      </c>
      <c r="L293">
        <v>0</v>
      </c>
      <c r="M293">
        <v>0.5</v>
      </c>
      <c r="N293">
        <v>0</v>
      </c>
    </row>
    <row r="294" spans="1:14">
      <c r="A294">
        <v>3802.10833736</v>
      </c>
      <c r="B294">
        <v>0</v>
      </c>
      <c r="C294">
        <v>1.75</v>
      </c>
      <c r="D294">
        <v>0</v>
      </c>
      <c r="E294">
        <v>0</v>
      </c>
      <c r="F294">
        <v>0.5</v>
      </c>
      <c r="G294">
        <v>0</v>
      </c>
      <c r="H294">
        <v>3802.10833736</v>
      </c>
      <c r="I294">
        <v>0</v>
      </c>
      <c r="J294">
        <v>1.75</v>
      </c>
      <c r="K294">
        <v>0</v>
      </c>
      <c r="L294">
        <v>0</v>
      </c>
      <c r="M294">
        <v>0.5</v>
      </c>
      <c r="N294">
        <v>0</v>
      </c>
    </row>
    <row r="295" spans="1:14">
      <c r="A295">
        <v>3802.10833736</v>
      </c>
      <c r="B295">
        <v>0</v>
      </c>
      <c r="C295">
        <v>1.75</v>
      </c>
      <c r="D295">
        <v>0</v>
      </c>
      <c r="E295">
        <v>0</v>
      </c>
      <c r="F295">
        <v>0.5</v>
      </c>
      <c r="G295">
        <v>0</v>
      </c>
      <c r="H295">
        <v>3802.10833736</v>
      </c>
      <c r="I295">
        <v>0</v>
      </c>
      <c r="J295">
        <v>1.75</v>
      </c>
      <c r="K295">
        <v>0</v>
      </c>
      <c r="L295">
        <v>0</v>
      </c>
      <c r="M295">
        <v>0.5</v>
      </c>
      <c r="N295">
        <v>0</v>
      </c>
    </row>
    <row r="296" spans="1:14">
      <c r="A296">
        <v>3862.9923923000001</v>
      </c>
      <c r="B296">
        <v>0</v>
      </c>
      <c r="C296">
        <v>1.75</v>
      </c>
      <c r="D296">
        <v>0</v>
      </c>
      <c r="E296">
        <v>0</v>
      </c>
      <c r="F296">
        <v>0.5</v>
      </c>
      <c r="G296">
        <v>0</v>
      </c>
      <c r="H296">
        <v>3862.9923923000001</v>
      </c>
      <c r="I296">
        <v>0</v>
      </c>
      <c r="J296">
        <v>1.75</v>
      </c>
      <c r="K296">
        <v>0</v>
      </c>
      <c r="L296">
        <v>0</v>
      </c>
      <c r="M296">
        <v>0.5</v>
      </c>
      <c r="N29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1072"/>
  <sheetViews>
    <sheetView topLeftCell="A4" zoomScaleNormal="100" workbookViewId="0">
      <selection activeCell="I26" sqref="I26"/>
    </sheetView>
  </sheetViews>
  <sheetFormatPr defaultRowHeight="13.5"/>
  <cols>
    <col min="1" max="1" width="3.5" bestFit="1" customWidth="1"/>
    <col min="2" max="2" width="2.5" bestFit="1" customWidth="1"/>
    <col min="3" max="3" width="10.5" bestFit="1" customWidth="1"/>
    <col min="4" max="4" width="3.5" bestFit="1" customWidth="1"/>
    <col min="5" max="5" width="7.5" bestFit="1" customWidth="1"/>
    <col min="6" max="6" width="2.5" bestFit="1" customWidth="1"/>
    <col min="7" max="7" width="8.5" bestFit="1" customWidth="1"/>
    <col min="8" max="8" width="2.5" bestFit="1" customWidth="1"/>
    <col min="9" max="9" width="6.5" bestFit="1" customWidth="1"/>
    <col min="10" max="10" width="3.5" bestFit="1" customWidth="1"/>
    <col min="11" max="11" width="4.5" bestFit="1" customWidth="1"/>
    <col min="12" max="12" width="3.5" bestFit="1" customWidth="1"/>
    <col min="13" max="13" width="7.5" bestFit="1" customWidth="1"/>
    <col min="14" max="14" width="3.5" bestFit="1" customWidth="1"/>
    <col min="15" max="15" width="7.5" bestFit="1" customWidth="1"/>
    <col min="16" max="16" width="3.5" bestFit="1" customWidth="1"/>
    <col min="17" max="17" width="7.5" bestFit="1" customWidth="1"/>
    <col min="18" max="18" width="3.5" bestFit="1" customWidth="1"/>
    <col min="19" max="19" width="7.5" bestFit="1" customWidth="1"/>
    <col min="20" max="20" width="3.5" bestFit="1" customWidth="1"/>
    <col min="21" max="21" width="7.5" bestFit="1" customWidth="1"/>
    <col min="22" max="22" width="3.5" bestFit="1" customWidth="1"/>
    <col min="23" max="23" width="7.5" bestFit="1" customWidth="1"/>
    <col min="24" max="24" width="3.5" bestFit="1" customWidth="1"/>
    <col min="25" max="25" width="7.5" bestFit="1" customWidth="1"/>
    <col min="26" max="26" width="3.5" bestFit="1" customWidth="1"/>
    <col min="27" max="27" width="6.5" bestFit="1" customWidth="1"/>
    <col min="28" max="28" width="3.5" bestFit="1" customWidth="1"/>
    <col min="29" max="29" width="7.5" bestFit="1" customWidth="1"/>
    <col min="30" max="30" width="3.5" bestFit="1" customWidth="1"/>
    <col min="31" max="31" width="7.5" bestFit="1" customWidth="1"/>
    <col min="32" max="32" width="3.5" bestFit="1" customWidth="1"/>
    <col min="33" max="33" width="7.5" bestFit="1" customWidth="1"/>
    <col min="34" max="34" width="3.5" bestFit="1" customWidth="1"/>
    <col min="35" max="35" width="6.5" bestFit="1" customWidth="1"/>
    <col min="36" max="36" width="3.5" bestFit="1" customWidth="1"/>
    <col min="37" max="37" width="6.5" bestFit="1" customWidth="1"/>
    <col min="38" max="38" width="3.5" bestFit="1" customWidth="1"/>
    <col min="39" max="39" width="7.5" bestFit="1" customWidth="1"/>
    <col min="40" max="40" width="3.5" bestFit="1" customWidth="1"/>
    <col min="41" max="41" width="7.5" bestFit="1" customWidth="1"/>
    <col min="42" max="42" width="2.5" bestFit="1" customWidth="1"/>
    <col min="43" max="43" width="6.5" bestFit="1" customWidth="1"/>
    <col min="44" max="44" width="2.5" bestFit="1" customWidth="1"/>
    <col min="45" max="45" width="5.5" bestFit="1" customWidth="1"/>
    <col min="46" max="46" width="2.5" bestFit="1" customWidth="1"/>
    <col min="47" max="47" width="7.5" bestFit="1" customWidth="1"/>
    <col min="48" max="52" width="2.5" bestFit="1" customWidth="1"/>
    <col min="53" max="53" width="5.5" bestFit="1" customWidth="1"/>
    <col min="54" max="54" width="2.5" bestFit="1" customWidth="1"/>
    <col min="55" max="55" width="7.5" bestFit="1" customWidth="1"/>
    <col min="56" max="58" width="2.5" bestFit="1" customWidth="1"/>
    <col min="59" max="59" width="4.5" bestFit="1" customWidth="1"/>
    <col min="60" max="62" width="2.5" bestFit="1" customWidth="1"/>
    <col min="63" max="63" width="6.5" bestFit="1" customWidth="1"/>
    <col min="64" max="64" width="2.5" bestFit="1" customWidth="1"/>
  </cols>
  <sheetData>
    <row r="1" spans="1:24">
      <c r="A1" t="s">
        <v>3403</v>
      </c>
    </row>
    <row r="2" spans="1:24">
      <c r="A2">
        <v>1</v>
      </c>
      <c r="B2">
        <v>1</v>
      </c>
      <c r="C2">
        <v>1650</v>
      </c>
      <c r="D2">
        <v>1</v>
      </c>
      <c r="E2">
        <v>-1E-3</v>
      </c>
      <c r="F2">
        <v>2</v>
      </c>
      <c r="G2">
        <v>29.038</v>
      </c>
      <c r="H2">
        <v>0</v>
      </c>
    </row>
    <row r="3" spans="1:24">
      <c r="A3">
        <v>1</v>
      </c>
      <c r="B3">
        <v>1</v>
      </c>
      <c r="C3">
        <v>1860</v>
      </c>
      <c r="D3">
        <v>5</v>
      </c>
      <c r="E3">
        <v>-1.5</v>
      </c>
      <c r="F3">
        <v>2</v>
      </c>
      <c r="G3">
        <v>8</v>
      </c>
      <c r="H3">
        <v>0</v>
      </c>
      <c r="I3">
        <v>0</v>
      </c>
      <c r="J3">
        <v>0</v>
      </c>
      <c r="K3">
        <v>1.5</v>
      </c>
      <c r="L3">
        <v>0</v>
      </c>
      <c r="M3">
        <v>-1.75</v>
      </c>
      <c r="N3">
        <v>2</v>
      </c>
      <c r="O3">
        <v>4</v>
      </c>
      <c r="P3">
        <v>0</v>
      </c>
      <c r="Q3">
        <v>0</v>
      </c>
      <c r="R3">
        <v>0</v>
      </c>
      <c r="S3">
        <v>8</v>
      </c>
      <c r="T3">
        <v>0</v>
      </c>
      <c r="U3">
        <v>-2</v>
      </c>
      <c r="V3">
        <v>2</v>
      </c>
      <c r="W3">
        <v>7.6120000000000001</v>
      </c>
      <c r="X3">
        <v>0</v>
      </c>
    </row>
    <row r="4" spans="1:24">
      <c r="A4">
        <v>1</v>
      </c>
      <c r="B4">
        <v>1</v>
      </c>
      <c r="C4">
        <v>5162.567</v>
      </c>
      <c r="D4">
        <v>1</v>
      </c>
      <c r="E4">
        <v>-1E-3</v>
      </c>
      <c r="F4">
        <v>2</v>
      </c>
      <c r="G4">
        <v>28.936</v>
      </c>
      <c r="H4">
        <v>0</v>
      </c>
    </row>
    <row r="5" spans="1:24">
      <c r="A5">
        <v>1</v>
      </c>
      <c r="B5">
        <v>1</v>
      </c>
      <c r="C5">
        <v>5200</v>
      </c>
      <c r="D5">
        <v>3</v>
      </c>
      <c r="E5">
        <v>-1.5</v>
      </c>
      <c r="F5">
        <v>2</v>
      </c>
      <c r="G5">
        <v>8</v>
      </c>
      <c r="H5">
        <v>0</v>
      </c>
      <c r="I5">
        <v>0</v>
      </c>
      <c r="J5">
        <v>0</v>
      </c>
      <c r="K5">
        <v>10</v>
      </c>
      <c r="L5">
        <v>0</v>
      </c>
      <c r="M5">
        <v>-1.75</v>
      </c>
      <c r="N5">
        <v>2</v>
      </c>
      <c r="O5">
        <v>11.499000000000001</v>
      </c>
      <c r="P5">
        <v>0</v>
      </c>
    </row>
    <row r="6" spans="1:24">
      <c r="A6">
        <v>1</v>
      </c>
      <c r="B6">
        <v>1</v>
      </c>
      <c r="C6">
        <v>5220</v>
      </c>
      <c r="D6">
        <v>3</v>
      </c>
      <c r="E6">
        <v>-1.5</v>
      </c>
      <c r="F6">
        <v>2</v>
      </c>
      <c r="G6">
        <v>8</v>
      </c>
      <c r="H6">
        <v>0</v>
      </c>
      <c r="I6">
        <v>0</v>
      </c>
      <c r="J6">
        <v>0</v>
      </c>
      <c r="K6">
        <v>10</v>
      </c>
      <c r="L6">
        <v>0</v>
      </c>
      <c r="M6">
        <v>-1.7490000000000001</v>
      </c>
      <c r="N6">
        <v>2</v>
      </c>
      <c r="O6">
        <v>4.3999999999999997E-2</v>
      </c>
      <c r="P6">
        <v>0</v>
      </c>
    </row>
    <row r="7" spans="1:24">
      <c r="A7">
        <v>1</v>
      </c>
      <c r="B7">
        <v>1</v>
      </c>
      <c r="C7">
        <v>5490</v>
      </c>
      <c r="D7">
        <v>1</v>
      </c>
      <c r="E7">
        <v>-1.5</v>
      </c>
      <c r="F7">
        <v>2</v>
      </c>
      <c r="G7">
        <v>7.9729999999999999</v>
      </c>
      <c r="H7">
        <v>0</v>
      </c>
    </row>
    <row r="8" spans="1:24">
      <c r="A8">
        <v>1</v>
      </c>
      <c r="B8">
        <v>1</v>
      </c>
      <c r="C8">
        <v>5510</v>
      </c>
      <c r="D8">
        <v>3</v>
      </c>
      <c r="E8">
        <v>-1.5</v>
      </c>
      <c r="F8">
        <v>2</v>
      </c>
      <c r="G8">
        <v>8</v>
      </c>
      <c r="H8">
        <v>0</v>
      </c>
      <c r="I8">
        <v>0</v>
      </c>
      <c r="J8">
        <v>0</v>
      </c>
      <c r="K8">
        <v>1.5</v>
      </c>
      <c r="L8">
        <v>0</v>
      </c>
      <c r="M8">
        <v>-1.75</v>
      </c>
      <c r="N8">
        <v>2</v>
      </c>
      <c r="O8">
        <v>4.5270000000000001</v>
      </c>
      <c r="P8">
        <v>0</v>
      </c>
    </row>
    <row r="9" spans="1:24">
      <c r="A9">
        <v>1</v>
      </c>
      <c r="B9">
        <v>1</v>
      </c>
      <c r="C9">
        <v>6234</v>
      </c>
      <c r="D9">
        <v>1</v>
      </c>
      <c r="E9">
        <v>-1.5</v>
      </c>
      <c r="F9">
        <v>2</v>
      </c>
      <c r="G9">
        <v>30.582000000000001</v>
      </c>
      <c r="H9">
        <v>0</v>
      </c>
    </row>
    <row r="10" spans="1:24">
      <c r="A10">
        <v>1</v>
      </c>
      <c r="B10">
        <v>1</v>
      </c>
      <c r="C10">
        <v>6280</v>
      </c>
      <c r="D10">
        <v>3</v>
      </c>
      <c r="E10">
        <v>-1.5</v>
      </c>
      <c r="F10">
        <v>2</v>
      </c>
      <c r="G10">
        <v>8</v>
      </c>
      <c r="H10">
        <v>0</v>
      </c>
      <c r="I10">
        <v>0</v>
      </c>
      <c r="J10">
        <v>0</v>
      </c>
      <c r="K10">
        <v>1.5</v>
      </c>
      <c r="L10">
        <v>0</v>
      </c>
      <c r="M10">
        <v>-1.75</v>
      </c>
      <c r="N10">
        <v>2</v>
      </c>
      <c r="O10">
        <v>11.734999999999999</v>
      </c>
      <c r="P10">
        <v>0</v>
      </c>
    </row>
    <row r="11" spans="1:24">
      <c r="A11">
        <v>1</v>
      </c>
      <c r="B11">
        <v>1</v>
      </c>
      <c r="C11">
        <v>6335</v>
      </c>
      <c r="D11">
        <v>5</v>
      </c>
      <c r="E11">
        <v>-1.5</v>
      </c>
      <c r="F11">
        <v>2</v>
      </c>
      <c r="G11">
        <v>8</v>
      </c>
      <c r="H11">
        <v>0</v>
      </c>
      <c r="I11">
        <v>0</v>
      </c>
      <c r="J11">
        <v>0</v>
      </c>
      <c r="K11">
        <v>1.5</v>
      </c>
      <c r="L11">
        <v>0</v>
      </c>
      <c r="M11">
        <v>-1.75</v>
      </c>
      <c r="N11">
        <v>2</v>
      </c>
      <c r="O11">
        <v>6</v>
      </c>
      <c r="P11">
        <v>0</v>
      </c>
      <c r="Q11">
        <v>0</v>
      </c>
      <c r="R11">
        <v>0</v>
      </c>
      <c r="S11">
        <v>16</v>
      </c>
      <c r="T11">
        <v>0</v>
      </c>
      <c r="U11">
        <v>-2</v>
      </c>
      <c r="V11">
        <v>2</v>
      </c>
      <c r="W11">
        <v>15.212</v>
      </c>
      <c r="X11">
        <v>0</v>
      </c>
    </row>
    <row r="12" spans="1:24">
      <c r="A12">
        <v>1</v>
      </c>
      <c r="B12">
        <v>1</v>
      </c>
      <c r="C12">
        <v>6354.5</v>
      </c>
      <c r="D12">
        <v>3</v>
      </c>
      <c r="E12">
        <v>-1.5</v>
      </c>
      <c r="F12">
        <v>2</v>
      </c>
      <c r="G12">
        <v>8</v>
      </c>
      <c r="H12">
        <v>0</v>
      </c>
      <c r="I12">
        <v>0</v>
      </c>
      <c r="J12">
        <v>0</v>
      </c>
      <c r="K12">
        <v>1.5</v>
      </c>
      <c r="L12">
        <v>0</v>
      </c>
      <c r="M12">
        <v>-1.75</v>
      </c>
      <c r="N12">
        <v>2</v>
      </c>
      <c r="O12">
        <v>13.576000000000001</v>
      </c>
      <c r="P12">
        <v>0</v>
      </c>
    </row>
    <row r="13" spans="1:24">
      <c r="A13">
        <v>1</v>
      </c>
      <c r="B13">
        <v>1</v>
      </c>
      <c r="C13">
        <v>8490</v>
      </c>
      <c r="D13">
        <v>1</v>
      </c>
      <c r="E13">
        <v>-1E-3</v>
      </c>
      <c r="F13">
        <v>2</v>
      </c>
      <c r="G13">
        <v>41.290999999999997</v>
      </c>
      <c r="H13">
        <v>0</v>
      </c>
    </row>
    <row r="14" spans="1:24">
      <c r="A14">
        <v>1</v>
      </c>
      <c r="B14">
        <v>1</v>
      </c>
      <c r="C14">
        <v>8507</v>
      </c>
      <c r="D14">
        <v>3</v>
      </c>
      <c r="E14">
        <v>-1.5</v>
      </c>
      <c r="F14">
        <v>2</v>
      </c>
      <c r="G14">
        <v>8</v>
      </c>
      <c r="H14">
        <v>0</v>
      </c>
      <c r="I14">
        <v>0</v>
      </c>
      <c r="J14">
        <v>0</v>
      </c>
      <c r="K14">
        <v>1.5</v>
      </c>
      <c r="L14">
        <v>0</v>
      </c>
      <c r="M14">
        <v>-1.75</v>
      </c>
      <c r="N14">
        <v>2</v>
      </c>
      <c r="O14">
        <v>5.3609999999999998</v>
      </c>
      <c r="P14">
        <v>0</v>
      </c>
    </row>
    <row r="15" spans="1:24">
      <c r="A15">
        <v>1</v>
      </c>
      <c r="B15">
        <v>1</v>
      </c>
      <c r="C15">
        <v>8654</v>
      </c>
      <c r="D15">
        <v>1</v>
      </c>
      <c r="E15">
        <v>-1.5</v>
      </c>
      <c r="F15">
        <v>2</v>
      </c>
      <c r="G15">
        <v>9.1170000000000009</v>
      </c>
      <c r="H15">
        <v>0</v>
      </c>
    </row>
    <row r="16" spans="1:24">
      <c r="A16">
        <v>1</v>
      </c>
      <c r="B16">
        <v>1</v>
      </c>
      <c r="C16">
        <v>8737</v>
      </c>
      <c r="D16">
        <v>3</v>
      </c>
      <c r="E16">
        <v>-1.5</v>
      </c>
      <c r="F16">
        <v>2</v>
      </c>
      <c r="G16">
        <v>8</v>
      </c>
      <c r="H16">
        <v>0</v>
      </c>
      <c r="I16">
        <v>0</v>
      </c>
      <c r="J16">
        <v>0</v>
      </c>
      <c r="K16">
        <v>10</v>
      </c>
      <c r="L16">
        <v>0</v>
      </c>
      <c r="M16">
        <v>-1.75</v>
      </c>
      <c r="N16">
        <v>2</v>
      </c>
      <c r="O16">
        <v>7.609</v>
      </c>
      <c r="P16">
        <v>0</v>
      </c>
    </row>
    <row r="17" spans="1:24">
      <c r="A17">
        <v>1</v>
      </c>
      <c r="B17">
        <v>1</v>
      </c>
      <c r="C17">
        <v>8925</v>
      </c>
      <c r="D17">
        <v>1</v>
      </c>
      <c r="E17">
        <v>-0.05</v>
      </c>
      <c r="F17">
        <v>2</v>
      </c>
      <c r="G17">
        <v>6.4619999999999997</v>
      </c>
      <c r="H17">
        <v>0</v>
      </c>
    </row>
    <row r="18" spans="1:24">
      <c r="A18">
        <v>1</v>
      </c>
      <c r="B18">
        <v>1</v>
      </c>
      <c r="C18">
        <v>9060</v>
      </c>
      <c r="D18">
        <v>5</v>
      </c>
      <c r="E18">
        <v>-1.5</v>
      </c>
      <c r="F18">
        <v>2</v>
      </c>
      <c r="G18">
        <v>8</v>
      </c>
      <c r="H18">
        <v>0</v>
      </c>
      <c r="I18">
        <v>0</v>
      </c>
      <c r="J18">
        <v>0</v>
      </c>
      <c r="K18">
        <v>1.5</v>
      </c>
      <c r="L18">
        <v>0</v>
      </c>
      <c r="M18">
        <v>-1.75</v>
      </c>
      <c r="N18">
        <v>2</v>
      </c>
      <c r="O18">
        <v>4</v>
      </c>
      <c r="P18">
        <v>0</v>
      </c>
      <c r="Q18">
        <v>0</v>
      </c>
      <c r="R18">
        <v>0</v>
      </c>
      <c r="S18">
        <v>10</v>
      </c>
      <c r="T18">
        <v>0</v>
      </c>
      <c r="U18">
        <v>-2</v>
      </c>
      <c r="V18">
        <v>2</v>
      </c>
      <c r="W18">
        <v>8.4160000000000004</v>
      </c>
      <c r="X18">
        <v>0</v>
      </c>
    </row>
    <row r="19" spans="1:24">
      <c r="A19">
        <v>1</v>
      </c>
      <c r="B19">
        <v>1</v>
      </c>
      <c r="C19">
        <v>9085</v>
      </c>
      <c r="D19">
        <v>3</v>
      </c>
      <c r="E19">
        <v>-1.5</v>
      </c>
      <c r="F19">
        <v>2</v>
      </c>
      <c r="G19">
        <v>8</v>
      </c>
      <c r="H19">
        <v>0</v>
      </c>
      <c r="I19">
        <v>0</v>
      </c>
      <c r="J19">
        <v>0</v>
      </c>
      <c r="K19">
        <v>1.5</v>
      </c>
      <c r="L19">
        <v>0</v>
      </c>
      <c r="M19">
        <v>-1.75</v>
      </c>
      <c r="N19">
        <v>2</v>
      </c>
      <c r="O19">
        <v>6.69</v>
      </c>
      <c r="P19">
        <v>0</v>
      </c>
    </row>
    <row r="20" spans="1:24">
      <c r="A20">
        <v>1</v>
      </c>
      <c r="B20">
        <v>1</v>
      </c>
      <c r="C20">
        <v>9916</v>
      </c>
      <c r="D20">
        <v>1</v>
      </c>
      <c r="E20">
        <v>-0.05</v>
      </c>
      <c r="F20">
        <v>2</v>
      </c>
      <c r="G20">
        <v>28.419</v>
      </c>
      <c r="H20">
        <v>0</v>
      </c>
    </row>
    <row r="21" spans="1:24">
      <c r="A21">
        <v>1</v>
      </c>
      <c r="B21">
        <v>1</v>
      </c>
      <c r="C21">
        <v>10018</v>
      </c>
      <c r="D21">
        <v>3</v>
      </c>
      <c r="E21">
        <v>-1.5</v>
      </c>
      <c r="F21">
        <v>2</v>
      </c>
      <c r="G21">
        <v>8</v>
      </c>
      <c r="H21">
        <v>0</v>
      </c>
      <c r="I21">
        <v>0</v>
      </c>
      <c r="J21">
        <v>0</v>
      </c>
      <c r="K21">
        <v>6</v>
      </c>
      <c r="L21">
        <v>0</v>
      </c>
      <c r="M21">
        <v>-1.75</v>
      </c>
      <c r="N21">
        <v>2</v>
      </c>
      <c r="O21">
        <v>6.4379999999999997</v>
      </c>
      <c r="P21">
        <v>0</v>
      </c>
    </row>
    <row r="22" spans="1:24">
      <c r="A22">
        <v>1</v>
      </c>
      <c r="B22">
        <v>1</v>
      </c>
      <c r="C22">
        <v>14815</v>
      </c>
      <c r="D22">
        <v>1</v>
      </c>
      <c r="E22">
        <v>-1.5</v>
      </c>
      <c r="F22">
        <v>2</v>
      </c>
      <c r="G22">
        <v>18.437000000000001</v>
      </c>
      <c r="H22">
        <v>0</v>
      </c>
    </row>
    <row r="23" spans="1:24">
      <c r="A23">
        <v>1</v>
      </c>
      <c r="B23">
        <v>1</v>
      </c>
      <c r="C23">
        <v>14917.8</v>
      </c>
      <c r="D23">
        <v>3</v>
      </c>
      <c r="E23">
        <v>-1.5</v>
      </c>
      <c r="F23">
        <v>2</v>
      </c>
      <c r="G23">
        <v>8</v>
      </c>
      <c r="H23">
        <v>0</v>
      </c>
      <c r="I23">
        <v>0</v>
      </c>
      <c r="J23">
        <v>0</v>
      </c>
      <c r="K23">
        <v>1.5</v>
      </c>
      <c r="L23">
        <v>0</v>
      </c>
      <c r="M23">
        <v>-1.75</v>
      </c>
      <c r="N23">
        <v>2</v>
      </c>
      <c r="O23">
        <v>9.2789999999999999</v>
      </c>
      <c r="P23">
        <v>0</v>
      </c>
    </row>
    <row r="24" spans="1:24">
      <c r="A24">
        <v>1</v>
      </c>
      <c r="B24">
        <v>1</v>
      </c>
      <c r="C24">
        <v>15900</v>
      </c>
      <c r="D24">
        <v>1</v>
      </c>
      <c r="E24">
        <v>-1.5</v>
      </c>
      <c r="F24">
        <v>2</v>
      </c>
      <c r="G24">
        <v>26.141999999999999</v>
      </c>
      <c r="H24">
        <v>0</v>
      </c>
    </row>
    <row r="25" spans="1:24">
      <c r="A25">
        <v>1</v>
      </c>
      <c r="B25">
        <v>1</v>
      </c>
      <c r="C25">
        <v>16062</v>
      </c>
      <c r="D25">
        <v>3</v>
      </c>
      <c r="E25">
        <v>-1.5</v>
      </c>
      <c r="F25">
        <v>2</v>
      </c>
      <c r="G25">
        <v>8</v>
      </c>
      <c r="H25">
        <v>0</v>
      </c>
      <c r="I25">
        <v>0</v>
      </c>
      <c r="J25">
        <v>0</v>
      </c>
      <c r="K25">
        <v>1.5</v>
      </c>
      <c r="L25">
        <v>0</v>
      </c>
      <c r="M25">
        <v>-1.75</v>
      </c>
      <c r="N25">
        <v>2</v>
      </c>
      <c r="O25">
        <v>10.433999999999999</v>
      </c>
      <c r="P25">
        <v>0</v>
      </c>
    </row>
    <row r="26" spans="1:24">
      <c r="A26">
        <v>1</v>
      </c>
      <c r="B26">
        <v>1</v>
      </c>
      <c r="C26">
        <v>16160</v>
      </c>
      <c r="D26">
        <v>1</v>
      </c>
      <c r="E26">
        <v>-1.5</v>
      </c>
      <c r="F26">
        <v>2</v>
      </c>
      <c r="G26">
        <v>2.9180000000000001</v>
      </c>
      <c r="H26">
        <v>0</v>
      </c>
    </row>
    <row r="27" spans="1:24">
      <c r="A27">
        <v>1</v>
      </c>
      <c r="B27">
        <v>1</v>
      </c>
      <c r="C27">
        <v>16181</v>
      </c>
      <c r="D27">
        <v>3</v>
      </c>
      <c r="E27">
        <v>-1.5</v>
      </c>
      <c r="F27">
        <v>2</v>
      </c>
      <c r="G27">
        <v>8</v>
      </c>
      <c r="H27">
        <v>0</v>
      </c>
      <c r="I27">
        <v>0</v>
      </c>
      <c r="J27">
        <v>0</v>
      </c>
      <c r="K27">
        <v>1.5</v>
      </c>
      <c r="L27">
        <v>0</v>
      </c>
      <c r="M27">
        <v>-1.75</v>
      </c>
      <c r="N27">
        <v>2</v>
      </c>
      <c r="O27">
        <v>4.3869999999999996</v>
      </c>
      <c r="P27">
        <v>0</v>
      </c>
    </row>
    <row r="28" spans="1:24">
      <c r="A28">
        <v>1</v>
      </c>
      <c r="B28">
        <v>1</v>
      </c>
      <c r="C28">
        <v>16200</v>
      </c>
      <c r="D28">
        <v>1</v>
      </c>
      <c r="E28">
        <v>-1.5</v>
      </c>
      <c r="F28">
        <v>2</v>
      </c>
      <c r="G28">
        <v>6.2640000000000002</v>
      </c>
      <c r="H28">
        <v>0</v>
      </c>
    </row>
    <row r="29" spans="1:24">
      <c r="A29">
        <v>1</v>
      </c>
      <c r="B29">
        <v>1</v>
      </c>
      <c r="C29">
        <v>16401</v>
      </c>
      <c r="D29">
        <v>3</v>
      </c>
      <c r="E29">
        <v>-1.5</v>
      </c>
      <c r="F29">
        <v>2</v>
      </c>
      <c r="G29">
        <v>8</v>
      </c>
      <c r="H29">
        <v>0</v>
      </c>
      <c r="I29">
        <v>0</v>
      </c>
      <c r="J29">
        <v>0</v>
      </c>
      <c r="K29">
        <v>5</v>
      </c>
      <c r="L29">
        <v>0</v>
      </c>
      <c r="M29">
        <v>-1.75</v>
      </c>
      <c r="N29">
        <v>2</v>
      </c>
      <c r="O29">
        <v>8.6050000000000004</v>
      </c>
      <c r="P29">
        <v>0</v>
      </c>
    </row>
    <row r="30" spans="1:24">
      <c r="A30">
        <v>1</v>
      </c>
      <c r="B30">
        <v>1</v>
      </c>
      <c r="C30">
        <v>16423</v>
      </c>
      <c r="D30">
        <v>3</v>
      </c>
      <c r="E30">
        <v>-1.5</v>
      </c>
      <c r="F30">
        <v>2</v>
      </c>
      <c r="G30">
        <v>8</v>
      </c>
      <c r="H30">
        <v>0</v>
      </c>
      <c r="I30">
        <v>0</v>
      </c>
      <c r="J30">
        <v>0</v>
      </c>
      <c r="K30">
        <v>1.5</v>
      </c>
      <c r="L30">
        <v>0</v>
      </c>
      <c r="M30">
        <v>-1.75</v>
      </c>
      <c r="N30">
        <v>2</v>
      </c>
      <c r="O30">
        <v>7.7759999999999998</v>
      </c>
      <c r="P30">
        <v>0</v>
      </c>
    </row>
    <row r="31" spans="1:24">
      <c r="A31">
        <v>1</v>
      </c>
      <c r="B31">
        <v>1</v>
      </c>
      <c r="C31">
        <v>16464</v>
      </c>
      <c r="D31">
        <v>1</v>
      </c>
      <c r="E31">
        <v>-1.5</v>
      </c>
      <c r="F31">
        <v>2</v>
      </c>
      <c r="G31">
        <v>8.734</v>
      </c>
      <c r="H31">
        <v>0</v>
      </c>
    </row>
    <row r="32" spans="1:24">
      <c r="A32">
        <v>1</v>
      </c>
      <c r="B32">
        <v>1</v>
      </c>
      <c r="C32">
        <v>16544</v>
      </c>
      <c r="D32">
        <v>3</v>
      </c>
      <c r="E32">
        <v>-1.5</v>
      </c>
      <c r="F32">
        <v>2</v>
      </c>
      <c r="G32">
        <v>8</v>
      </c>
      <c r="H32">
        <v>0</v>
      </c>
      <c r="I32">
        <v>0</v>
      </c>
      <c r="J32">
        <v>0</v>
      </c>
      <c r="K32">
        <v>1.5</v>
      </c>
      <c r="L32">
        <v>0</v>
      </c>
      <c r="M32">
        <v>-1.75</v>
      </c>
      <c r="N32">
        <v>2</v>
      </c>
      <c r="O32">
        <v>5.7110000000000003</v>
      </c>
      <c r="P32">
        <v>0</v>
      </c>
    </row>
    <row r="33" spans="1:24">
      <c r="A33">
        <v>1</v>
      </c>
      <c r="B33">
        <v>1</v>
      </c>
      <c r="C33">
        <v>17267</v>
      </c>
      <c r="D33">
        <v>1</v>
      </c>
      <c r="E33">
        <v>-1.5</v>
      </c>
      <c r="F33">
        <v>2</v>
      </c>
      <c r="G33">
        <v>20.379000000000001</v>
      </c>
      <c r="H33">
        <v>0</v>
      </c>
    </row>
    <row r="34" spans="1:24">
      <c r="A34">
        <v>1</v>
      </c>
      <c r="B34">
        <v>1</v>
      </c>
      <c r="C34">
        <v>17284</v>
      </c>
      <c r="D34">
        <v>3</v>
      </c>
      <c r="E34">
        <v>-1.5</v>
      </c>
      <c r="F34">
        <v>2</v>
      </c>
      <c r="G34">
        <v>8</v>
      </c>
      <c r="H34">
        <v>0</v>
      </c>
      <c r="I34">
        <v>0</v>
      </c>
      <c r="J34">
        <v>0</v>
      </c>
      <c r="K34">
        <v>1.5</v>
      </c>
      <c r="L34">
        <v>0</v>
      </c>
      <c r="M34">
        <v>-1.75</v>
      </c>
      <c r="N34">
        <v>2</v>
      </c>
      <c r="O34">
        <v>3.46</v>
      </c>
      <c r="P34">
        <v>0</v>
      </c>
    </row>
    <row r="35" spans="1:24">
      <c r="A35">
        <v>1</v>
      </c>
      <c r="B35">
        <v>1</v>
      </c>
      <c r="C35">
        <v>17480</v>
      </c>
      <c r="D35">
        <v>5</v>
      </c>
      <c r="E35">
        <v>-1.5</v>
      </c>
      <c r="F35">
        <v>2</v>
      </c>
      <c r="G35">
        <v>8</v>
      </c>
      <c r="H35">
        <v>0</v>
      </c>
      <c r="I35">
        <v>0</v>
      </c>
      <c r="J35">
        <v>0</v>
      </c>
      <c r="K35">
        <v>1.5</v>
      </c>
      <c r="L35">
        <v>0</v>
      </c>
      <c r="M35">
        <v>-1.75</v>
      </c>
      <c r="N35">
        <v>2</v>
      </c>
      <c r="O35">
        <v>4</v>
      </c>
      <c r="P35">
        <v>0</v>
      </c>
      <c r="Q35">
        <v>0</v>
      </c>
      <c r="R35">
        <v>0</v>
      </c>
      <c r="S35">
        <v>8</v>
      </c>
      <c r="T35">
        <v>0</v>
      </c>
      <c r="U35">
        <v>-2</v>
      </c>
      <c r="V35">
        <v>2</v>
      </c>
      <c r="W35">
        <v>11.688000000000001</v>
      </c>
      <c r="X35">
        <v>0</v>
      </c>
    </row>
    <row r="36" spans="1:24">
      <c r="A36">
        <v>1</v>
      </c>
      <c r="B36">
        <v>1</v>
      </c>
      <c r="C36">
        <v>17501</v>
      </c>
      <c r="D36">
        <v>3</v>
      </c>
      <c r="E36">
        <v>-1.5</v>
      </c>
      <c r="F36">
        <v>2</v>
      </c>
      <c r="G36">
        <v>8</v>
      </c>
      <c r="H36">
        <v>0</v>
      </c>
      <c r="I36">
        <v>0</v>
      </c>
      <c r="J36">
        <v>0</v>
      </c>
      <c r="K36">
        <v>1.5</v>
      </c>
      <c r="L36">
        <v>0</v>
      </c>
      <c r="M36">
        <v>-1.75</v>
      </c>
      <c r="N36">
        <v>2</v>
      </c>
      <c r="O36">
        <v>7.6980000000000004</v>
      </c>
      <c r="P36">
        <v>0</v>
      </c>
    </row>
    <row r="37" spans="1:24">
      <c r="A37">
        <v>1</v>
      </c>
      <c r="B37">
        <v>1</v>
      </c>
      <c r="C37">
        <v>17640</v>
      </c>
      <c r="D37">
        <v>1</v>
      </c>
      <c r="E37">
        <v>-0.05</v>
      </c>
      <c r="F37">
        <v>2</v>
      </c>
      <c r="G37">
        <v>9.4429999999999996</v>
      </c>
      <c r="H37">
        <v>0</v>
      </c>
    </row>
    <row r="38" spans="1:24">
      <c r="A38">
        <v>1</v>
      </c>
      <c r="B38">
        <v>1</v>
      </c>
      <c r="C38">
        <v>17699</v>
      </c>
      <c r="D38">
        <v>3</v>
      </c>
      <c r="E38">
        <v>-1.5</v>
      </c>
      <c r="F38">
        <v>2</v>
      </c>
      <c r="G38">
        <v>8</v>
      </c>
      <c r="H38">
        <v>0</v>
      </c>
      <c r="I38">
        <v>0</v>
      </c>
      <c r="J38">
        <v>0</v>
      </c>
      <c r="K38">
        <v>8</v>
      </c>
      <c r="L38">
        <v>0</v>
      </c>
      <c r="M38">
        <v>-1.75</v>
      </c>
      <c r="N38">
        <v>2</v>
      </c>
      <c r="O38">
        <v>10.284000000000001</v>
      </c>
      <c r="P38">
        <v>0</v>
      </c>
    </row>
    <row r="39" spans="1:24">
      <c r="A39">
        <v>1</v>
      </c>
      <c r="B39">
        <v>1</v>
      </c>
      <c r="C39">
        <v>17720.5</v>
      </c>
      <c r="D39">
        <v>3</v>
      </c>
      <c r="E39">
        <v>-1.5</v>
      </c>
      <c r="F39">
        <v>2</v>
      </c>
      <c r="G39">
        <v>8</v>
      </c>
      <c r="H39">
        <v>0</v>
      </c>
      <c r="I39">
        <v>0</v>
      </c>
      <c r="J39">
        <v>0</v>
      </c>
      <c r="K39">
        <v>1.5</v>
      </c>
      <c r="L39">
        <v>0</v>
      </c>
      <c r="M39">
        <v>-1.75</v>
      </c>
      <c r="N39">
        <v>2</v>
      </c>
      <c r="O39">
        <v>5.6280000000000001</v>
      </c>
      <c r="P39">
        <v>0</v>
      </c>
    </row>
    <row r="40" spans="1:24">
      <c r="A40">
        <v>1</v>
      </c>
      <c r="B40">
        <v>1</v>
      </c>
      <c r="C40">
        <v>17825</v>
      </c>
      <c r="D40">
        <v>1</v>
      </c>
      <c r="E40">
        <v>-0.05</v>
      </c>
      <c r="F40">
        <v>2</v>
      </c>
      <c r="G40">
        <v>9.2949999999999999</v>
      </c>
      <c r="H40">
        <v>0</v>
      </c>
    </row>
    <row r="41" spans="1:24">
      <c r="A41">
        <v>1</v>
      </c>
      <c r="B41">
        <v>1</v>
      </c>
      <c r="C41">
        <v>17880</v>
      </c>
      <c r="D41">
        <v>3</v>
      </c>
      <c r="E41">
        <v>-1.5</v>
      </c>
      <c r="F41">
        <v>2</v>
      </c>
      <c r="G41">
        <v>8</v>
      </c>
      <c r="H41">
        <v>0</v>
      </c>
      <c r="I41">
        <v>0</v>
      </c>
      <c r="J41">
        <v>0</v>
      </c>
      <c r="K41">
        <v>1.5</v>
      </c>
      <c r="L41">
        <v>0</v>
      </c>
      <c r="M41">
        <v>-1.75</v>
      </c>
      <c r="N41">
        <v>2</v>
      </c>
      <c r="O41">
        <v>5.1189999999999998</v>
      </c>
      <c r="P41">
        <v>0</v>
      </c>
    </row>
    <row r="42" spans="1:24">
      <c r="A42">
        <v>1</v>
      </c>
      <c r="B42">
        <v>1</v>
      </c>
      <c r="C42">
        <v>19215</v>
      </c>
      <c r="D42">
        <v>1</v>
      </c>
      <c r="E42">
        <v>-1.5</v>
      </c>
      <c r="F42">
        <v>2</v>
      </c>
      <c r="G42">
        <v>27.388000000000002</v>
      </c>
      <c r="H42">
        <v>0</v>
      </c>
    </row>
    <row r="43" spans="1:24">
      <c r="A43">
        <v>1</v>
      </c>
      <c r="B43">
        <v>1</v>
      </c>
      <c r="C43">
        <v>19236</v>
      </c>
      <c r="D43">
        <v>3</v>
      </c>
      <c r="E43">
        <v>-1.5</v>
      </c>
      <c r="F43">
        <v>2</v>
      </c>
      <c r="G43">
        <v>8</v>
      </c>
      <c r="H43">
        <v>0</v>
      </c>
      <c r="I43">
        <v>0</v>
      </c>
      <c r="J43">
        <v>0</v>
      </c>
      <c r="K43">
        <v>1.5</v>
      </c>
      <c r="L43">
        <v>0</v>
      </c>
      <c r="M43">
        <v>-1.75</v>
      </c>
      <c r="N43">
        <v>2</v>
      </c>
      <c r="O43">
        <v>2.5470000000000002</v>
      </c>
      <c r="P43">
        <v>0</v>
      </c>
    </row>
    <row r="44" spans="1:24">
      <c r="A44">
        <v>1</v>
      </c>
      <c r="B44">
        <v>1</v>
      </c>
      <c r="C44">
        <v>19375</v>
      </c>
      <c r="D44">
        <v>5</v>
      </c>
      <c r="E44">
        <v>-1.5</v>
      </c>
      <c r="F44">
        <v>2</v>
      </c>
      <c r="G44">
        <v>8</v>
      </c>
      <c r="H44">
        <v>0</v>
      </c>
      <c r="I44">
        <v>0</v>
      </c>
      <c r="J44">
        <v>0</v>
      </c>
      <c r="K44">
        <v>1.5</v>
      </c>
      <c r="L44">
        <v>0</v>
      </c>
      <c r="M44">
        <v>-1.75</v>
      </c>
      <c r="N44">
        <v>2</v>
      </c>
      <c r="O44">
        <v>4</v>
      </c>
      <c r="P44">
        <v>0</v>
      </c>
      <c r="Q44">
        <v>0</v>
      </c>
      <c r="R44">
        <v>0</v>
      </c>
      <c r="S44">
        <v>12</v>
      </c>
      <c r="T44">
        <v>0</v>
      </c>
      <c r="U44">
        <v>-2</v>
      </c>
      <c r="V44">
        <v>2</v>
      </c>
      <c r="W44">
        <v>10.711</v>
      </c>
      <c r="X44">
        <v>0</v>
      </c>
    </row>
    <row r="45" spans="1:24">
      <c r="A45">
        <v>1</v>
      </c>
      <c r="B45">
        <v>1</v>
      </c>
      <c r="C45">
        <v>21498</v>
      </c>
      <c r="D45">
        <v>1</v>
      </c>
      <c r="E45">
        <v>-1E-3</v>
      </c>
      <c r="F45">
        <v>2</v>
      </c>
      <c r="G45">
        <v>26.253</v>
      </c>
      <c r="H45">
        <v>0</v>
      </c>
    </row>
    <row r="46" spans="1:24">
      <c r="A46">
        <v>1</v>
      </c>
      <c r="B46">
        <v>1</v>
      </c>
      <c r="C46">
        <v>21520</v>
      </c>
      <c r="D46">
        <v>5</v>
      </c>
      <c r="E46">
        <v>-1.5</v>
      </c>
      <c r="F46">
        <v>2</v>
      </c>
      <c r="G46">
        <v>8</v>
      </c>
      <c r="H46">
        <v>0</v>
      </c>
      <c r="I46">
        <v>0</v>
      </c>
      <c r="J46">
        <v>0</v>
      </c>
      <c r="K46">
        <v>1.5</v>
      </c>
      <c r="L46">
        <v>0</v>
      </c>
      <c r="M46">
        <v>-1.75</v>
      </c>
      <c r="N46">
        <v>2</v>
      </c>
      <c r="O46">
        <v>4</v>
      </c>
      <c r="P46">
        <v>0</v>
      </c>
      <c r="Q46">
        <v>0</v>
      </c>
      <c r="R46">
        <v>0</v>
      </c>
      <c r="S46">
        <v>12</v>
      </c>
      <c r="T46">
        <v>0</v>
      </c>
      <c r="U46">
        <v>-2</v>
      </c>
      <c r="V46">
        <v>2</v>
      </c>
      <c r="W46">
        <v>9.8070000000000004</v>
      </c>
      <c r="X46">
        <v>0</v>
      </c>
    </row>
    <row r="47" spans="1:24">
      <c r="A47">
        <v>1</v>
      </c>
      <c r="B47">
        <v>1</v>
      </c>
      <c r="C47">
        <v>21641</v>
      </c>
      <c r="D47">
        <v>1</v>
      </c>
      <c r="E47">
        <v>-1.5</v>
      </c>
      <c r="F47">
        <v>2</v>
      </c>
      <c r="G47">
        <v>8.0920000000000005</v>
      </c>
      <c r="H47">
        <v>0</v>
      </c>
    </row>
    <row r="48" spans="1:24">
      <c r="A48">
        <v>1</v>
      </c>
      <c r="B48">
        <v>1</v>
      </c>
      <c r="C48">
        <v>21663</v>
      </c>
      <c r="D48">
        <v>3</v>
      </c>
      <c r="E48">
        <v>-1.5</v>
      </c>
      <c r="F48">
        <v>2</v>
      </c>
      <c r="G48">
        <v>8</v>
      </c>
      <c r="H48">
        <v>0</v>
      </c>
      <c r="I48">
        <v>0</v>
      </c>
      <c r="J48">
        <v>0</v>
      </c>
      <c r="K48">
        <v>1.5</v>
      </c>
      <c r="L48">
        <v>0</v>
      </c>
      <c r="M48">
        <v>-1.75</v>
      </c>
      <c r="N48">
        <v>2</v>
      </c>
      <c r="O48">
        <v>8.8659999999999997</v>
      </c>
      <c r="P48">
        <v>0</v>
      </c>
    </row>
    <row r="49" spans="1:24">
      <c r="A49">
        <v>1</v>
      </c>
      <c r="B49">
        <v>1</v>
      </c>
      <c r="C49">
        <v>21724</v>
      </c>
      <c r="D49">
        <v>5</v>
      </c>
      <c r="E49">
        <v>-1.5</v>
      </c>
      <c r="F49">
        <v>2</v>
      </c>
      <c r="G49">
        <v>8</v>
      </c>
      <c r="H49">
        <v>0</v>
      </c>
      <c r="I49">
        <v>0</v>
      </c>
      <c r="J49">
        <v>0</v>
      </c>
      <c r="K49">
        <v>1.5</v>
      </c>
      <c r="L49">
        <v>0</v>
      </c>
      <c r="M49">
        <v>-1.75</v>
      </c>
      <c r="N49">
        <v>2</v>
      </c>
      <c r="O49">
        <v>4</v>
      </c>
      <c r="P49">
        <v>0</v>
      </c>
      <c r="Q49">
        <v>0</v>
      </c>
      <c r="R49">
        <v>0</v>
      </c>
      <c r="S49">
        <v>6</v>
      </c>
      <c r="T49">
        <v>0</v>
      </c>
      <c r="U49">
        <v>-2</v>
      </c>
      <c r="V49">
        <v>2</v>
      </c>
      <c r="W49">
        <v>8.6329999999999991</v>
      </c>
      <c r="X49">
        <v>0</v>
      </c>
    </row>
    <row r="50" spans="1:24">
      <c r="A50">
        <v>1</v>
      </c>
      <c r="B50">
        <v>1</v>
      </c>
      <c r="C50">
        <v>21740</v>
      </c>
      <c r="D50">
        <v>3</v>
      </c>
      <c r="E50">
        <v>-1.5</v>
      </c>
      <c r="F50">
        <v>2</v>
      </c>
      <c r="G50">
        <v>8</v>
      </c>
      <c r="H50">
        <v>0</v>
      </c>
      <c r="I50">
        <v>0</v>
      </c>
      <c r="J50">
        <v>0</v>
      </c>
      <c r="K50">
        <v>1.5</v>
      </c>
      <c r="L50">
        <v>0</v>
      </c>
      <c r="M50">
        <v>-1.75</v>
      </c>
      <c r="N50">
        <v>2</v>
      </c>
      <c r="O50">
        <v>5.8010000000000002</v>
      </c>
      <c r="P50">
        <v>0</v>
      </c>
    </row>
    <row r="51" spans="1:24">
      <c r="A51">
        <v>1</v>
      </c>
      <c r="B51">
        <v>1</v>
      </c>
      <c r="C51">
        <v>21900</v>
      </c>
      <c r="D51">
        <v>1</v>
      </c>
      <c r="E51">
        <v>-1.5</v>
      </c>
      <c r="F51">
        <v>2</v>
      </c>
      <c r="G51">
        <v>9.5939999999999994</v>
      </c>
      <c r="H51">
        <v>0</v>
      </c>
    </row>
    <row r="52" spans="1:24">
      <c r="A52">
        <v>1</v>
      </c>
      <c r="B52">
        <v>1</v>
      </c>
      <c r="C52">
        <v>21985</v>
      </c>
      <c r="D52">
        <v>3</v>
      </c>
      <c r="E52">
        <v>-1.5</v>
      </c>
      <c r="F52">
        <v>2</v>
      </c>
      <c r="G52">
        <v>8</v>
      </c>
      <c r="H52">
        <v>0</v>
      </c>
      <c r="I52">
        <v>0</v>
      </c>
      <c r="J52">
        <v>0</v>
      </c>
      <c r="K52">
        <v>1.5</v>
      </c>
      <c r="L52">
        <v>0</v>
      </c>
      <c r="M52">
        <v>-1.75</v>
      </c>
      <c r="N52">
        <v>2</v>
      </c>
      <c r="O52">
        <v>8.2430000000000003</v>
      </c>
      <c r="P52">
        <v>0</v>
      </c>
    </row>
    <row r="53" spans="1:24">
      <c r="A53">
        <v>1</v>
      </c>
      <c r="B53">
        <v>1</v>
      </c>
      <c r="C53">
        <v>22200</v>
      </c>
      <c r="D53">
        <v>1</v>
      </c>
      <c r="E53">
        <v>-1.5</v>
      </c>
      <c r="F53">
        <v>2</v>
      </c>
      <c r="G53">
        <v>8.9420000000000002</v>
      </c>
      <c r="H53">
        <v>0</v>
      </c>
    </row>
    <row r="54" spans="1:24">
      <c r="A54">
        <v>1</v>
      </c>
      <c r="B54">
        <v>1</v>
      </c>
      <c r="C54">
        <v>22220</v>
      </c>
      <c r="D54">
        <v>3</v>
      </c>
      <c r="E54">
        <v>-1.5</v>
      </c>
      <c r="F54">
        <v>2</v>
      </c>
      <c r="G54">
        <v>8</v>
      </c>
      <c r="H54">
        <v>0</v>
      </c>
      <c r="I54">
        <v>0</v>
      </c>
      <c r="J54">
        <v>0</v>
      </c>
      <c r="K54">
        <v>1.5</v>
      </c>
      <c r="L54">
        <v>0</v>
      </c>
      <c r="M54">
        <v>-1.75</v>
      </c>
      <c r="N54">
        <v>2</v>
      </c>
      <c r="O54">
        <v>3.766</v>
      </c>
      <c r="P54">
        <v>0</v>
      </c>
    </row>
    <row r="55" spans="1:24">
      <c r="A55">
        <v>1</v>
      </c>
      <c r="B55">
        <v>1</v>
      </c>
      <c r="C55">
        <v>22253</v>
      </c>
      <c r="D55">
        <v>1</v>
      </c>
      <c r="E55">
        <v>-1.5</v>
      </c>
      <c r="F55">
        <v>2</v>
      </c>
      <c r="G55">
        <v>8.9120000000000008</v>
      </c>
      <c r="H55">
        <v>0</v>
      </c>
    </row>
    <row r="56" spans="1:24">
      <c r="A56">
        <v>1</v>
      </c>
      <c r="B56">
        <v>1</v>
      </c>
      <c r="C56">
        <v>22389</v>
      </c>
      <c r="D56">
        <v>3</v>
      </c>
      <c r="E56">
        <v>-1.5</v>
      </c>
      <c r="F56">
        <v>2</v>
      </c>
      <c r="G56">
        <v>8</v>
      </c>
      <c r="H56">
        <v>0</v>
      </c>
      <c r="I56">
        <v>0</v>
      </c>
      <c r="J56">
        <v>0</v>
      </c>
      <c r="K56">
        <v>1.5</v>
      </c>
      <c r="L56">
        <v>0</v>
      </c>
      <c r="M56">
        <v>-1.75</v>
      </c>
      <c r="N56">
        <v>2</v>
      </c>
      <c r="O56">
        <v>4.8</v>
      </c>
      <c r="P56">
        <v>0</v>
      </c>
    </row>
    <row r="57" spans="1:24">
      <c r="A57">
        <v>1</v>
      </c>
      <c r="B57">
        <v>1</v>
      </c>
      <c r="C57">
        <v>22471</v>
      </c>
      <c r="D57">
        <v>1</v>
      </c>
      <c r="E57">
        <v>-1.5</v>
      </c>
      <c r="F57">
        <v>2</v>
      </c>
      <c r="G57">
        <v>9.48</v>
      </c>
      <c r="H57">
        <v>0</v>
      </c>
    </row>
    <row r="58" spans="1:24">
      <c r="A58">
        <v>1</v>
      </c>
      <c r="B58">
        <v>1</v>
      </c>
      <c r="C58">
        <v>22874</v>
      </c>
      <c r="D58">
        <v>3</v>
      </c>
      <c r="E58">
        <v>-1.5</v>
      </c>
      <c r="F58">
        <v>2</v>
      </c>
      <c r="G58">
        <v>8</v>
      </c>
      <c r="H58">
        <v>0</v>
      </c>
      <c r="I58">
        <v>0</v>
      </c>
      <c r="J58">
        <v>0</v>
      </c>
      <c r="K58">
        <v>1.5</v>
      </c>
      <c r="L58">
        <v>0</v>
      </c>
      <c r="M58">
        <v>-1.75</v>
      </c>
      <c r="N58">
        <v>2</v>
      </c>
      <c r="O58">
        <v>9.1829999999999998</v>
      </c>
      <c r="P58">
        <v>0</v>
      </c>
    </row>
    <row r="59" spans="1:24">
      <c r="A59">
        <v>1</v>
      </c>
      <c r="B59">
        <v>1</v>
      </c>
      <c r="C59">
        <v>22895</v>
      </c>
      <c r="D59">
        <v>1</v>
      </c>
      <c r="E59">
        <v>-1.5</v>
      </c>
      <c r="F59">
        <v>2</v>
      </c>
      <c r="G59">
        <v>8.7249999999999996</v>
      </c>
      <c r="H59">
        <v>0</v>
      </c>
    </row>
    <row r="60" spans="1:24">
      <c r="A60">
        <v>1</v>
      </c>
      <c r="B60">
        <v>1</v>
      </c>
      <c r="C60">
        <v>23080</v>
      </c>
      <c r="D60">
        <v>3</v>
      </c>
      <c r="E60">
        <v>-1.5</v>
      </c>
      <c r="F60">
        <v>2</v>
      </c>
      <c r="G60">
        <v>8</v>
      </c>
      <c r="H60">
        <v>0</v>
      </c>
      <c r="I60">
        <v>0</v>
      </c>
      <c r="J60">
        <v>0</v>
      </c>
      <c r="K60">
        <v>1.5</v>
      </c>
      <c r="L60">
        <v>0</v>
      </c>
      <c r="M60">
        <v>-1.75</v>
      </c>
      <c r="N60">
        <v>2</v>
      </c>
      <c r="O60">
        <v>8.2249999999999996</v>
      </c>
      <c r="P60">
        <v>0</v>
      </c>
    </row>
    <row r="61" spans="1:24">
      <c r="A61">
        <v>1</v>
      </c>
      <c r="B61">
        <v>1</v>
      </c>
      <c r="C61">
        <v>23175</v>
      </c>
      <c r="D61">
        <v>1</v>
      </c>
      <c r="E61">
        <v>-1.5</v>
      </c>
      <c r="F61">
        <v>2</v>
      </c>
      <c r="G61">
        <v>3.6240000000000001</v>
      </c>
      <c r="H61">
        <v>0</v>
      </c>
    </row>
    <row r="62" spans="1:24">
      <c r="A62">
        <v>1</v>
      </c>
      <c r="B62">
        <v>1</v>
      </c>
      <c r="C62">
        <v>23320</v>
      </c>
      <c r="D62">
        <v>3</v>
      </c>
      <c r="E62">
        <v>-1.5</v>
      </c>
      <c r="F62">
        <v>2</v>
      </c>
      <c r="G62">
        <v>8</v>
      </c>
      <c r="H62">
        <v>0</v>
      </c>
      <c r="I62">
        <v>0</v>
      </c>
      <c r="J62">
        <v>0</v>
      </c>
      <c r="K62">
        <v>1.5</v>
      </c>
      <c r="L62">
        <v>0</v>
      </c>
      <c r="M62">
        <v>-1.75</v>
      </c>
      <c r="N62">
        <v>2</v>
      </c>
      <c r="O62">
        <v>9.3049999999999997</v>
      </c>
      <c r="P62">
        <v>0</v>
      </c>
    </row>
    <row r="63" spans="1:24">
      <c r="A63">
        <v>1</v>
      </c>
      <c r="B63">
        <v>1</v>
      </c>
      <c r="C63">
        <v>23480</v>
      </c>
      <c r="D63">
        <v>3</v>
      </c>
      <c r="E63">
        <v>-1.5</v>
      </c>
      <c r="F63">
        <v>2</v>
      </c>
      <c r="G63">
        <v>8</v>
      </c>
      <c r="H63">
        <v>0</v>
      </c>
      <c r="I63">
        <v>0</v>
      </c>
      <c r="J63">
        <v>0</v>
      </c>
      <c r="K63">
        <v>4</v>
      </c>
      <c r="L63">
        <v>0</v>
      </c>
      <c r="M63">
        <v>-1.75</v>
      </c>
      <c r="N63">
        <v>2</v>
      </c>
      <c r="O63">
        <v>10.6</v>
      </c>
      <c r="P63">
        <v>0</v>
      </c>
    </row>
    <row r="64" spans="1:24">
      <c r="A64">
        <v>1</v>
      </c>
      <c r="B64">
        <v>1</v>
      </c>
      <c r="C64">
        <v>23503</v>
      </c>
      <c r="D64">
        <v>3</v>
      </c>
      <c r="E64">
        <v>-1.5</v>
      </c>
      <c r="F64">
        <v>2</v>
      </c>
      <c r="G64">
        <v>8</v>
      </c>
      <c r="H64">
        <v>0</v>
      </c>
      <c r="I64">
        <v>0</v>
      </c>
      <c r="J64">
        <v>0</v>
      </c>
      <c r="K64">
        <v>1.5</v>
      </c>
      <c r="L64">
        <v>0</v>
      </c>
      <c r="M64">
        <v>-1.75</v>
      </c>
      <c r="N64">
        <v>2</v>
      </c>
      <c r="O64">
        <v>6.5270000000000001</v>
      </c>
      <c r="P64">
        <v>0</v>
      </c>
    </row>
    <row r="65" spans="1:24">
      <c r="A65">
        <v>1</v>
      </c>
      <c r="B65">
        <v>1</v>
      </c>
      <c r="C65">
        <v>30800</v>
      </c>
      <c r="D65">
        <v>1</v>
      </c>
      <c r="E65">
        <v>-1.5</v>
      </c>
      <c r="F65">
        <v>2</v>
      </c>
      <c r="G65">
        <v>28.023</v>
      </c>
      <c r="H65">
        <v>0</v>
      </c>
    </row>
    <row r="66" spans="1:24">
      <c r="A66">
        <v>1</v>
      </c>
      <c r="B66">
        <v>1</v>
      </c>
      <c r="C66">
        <v>30838</v>
      </c>
      <c r="D66">
        <v>3</v>
      </c>
      <c r="E66">
        <v>-1.5</v>
      </c>
      <c r="F66">
        <v>2</v>
      </c>
      <c r="G66">
        <v>8</v>
      </c>
      <c r="H66">
        <v>0</v>
      </c>
      <c r="I66">
        <v>0</v>
      </c>
      <c r="J66">
        <v>0</v>
      </c>
      <c r="K66">
        <v>1.5</v>
      </c>
      <c r="L66">
        <v>0</v>
      </c>
      <c r="M66">
        <v>-1.75</v>
      </c>
      <c r="N66">
        <v>2</v>
      </c>
      <c r="O66">
        <v>3.82</v>
      </c>
      <c r="P66">
        <v>0</v>
      </c>
    </row>
    <row r="67" spans="1:24">
      <c r="A67">
        <v>1</v>
      </c>
      <c r="B67">
        <v>1</v>
      </c>
      <c r="C67">
        <v>30980</v>
      </c>
      <c r="D67">
        <v>1</v>
      </c>
      <c r="E67">
        <v>-1.5</v>
      </c>
      <c r="F67">
        <v>2</v>
      </c>
      <c r="G67">
        <v>6.5739999999999998</v>
      </c>
      <c r="H67">
        <v>0</v>
      </c>
    </row>
    <row r="68" spans="1:24">
      <c r="A68">
        <v>1</v>
      </c>
      <c r="B68">
        <v>1</v>
      </c>
      <c r="C68">
        <v>31000</v>
      </c>
      <c r="D68">
        <v>3</v>
      </c>
      <c r="E68">
        <v>-1.5</v>
      </c>
      <c r="F68">
        <v>2</v>
      </c>
      <c r="G68">
        <v>8</v>
      </c>
      <c r="H68">
        <v>0</v>
      </c>
      <c r="I68">
        <v>0</v>
      </c>
      <c r="J68">
        <v>0</v>
      </c>
      <c r="K68">
        <v>1.5</v>
      </c>
      <c r="L68">
        <v>0</v>
      </c>
      <c r="M68">
        <v>-1.75</v>
      </c>
      <c r="N68">
        <v>2</v>
      </c>
      <c r="O68">
        <v>2.5670000000000002</v>
      </c>
      <c r="P68">
        <v>0</v>
      </c>
    </row>
    <row r="69" spans="1:24">
      <c r="A69">
        <v>1</v>
      </c>
      <c r="B69">
        <v>1</v>
      </c>
      <c r="C69">
        <v>31587.3</v>
      </c>
      <c r="D69">
        <v>1</v>
      </c>
      <c r="E69">
        <v>-1.5</v>
      </c>
      <c r="F69">
        <v>2</v>
      </c>
      <c r="G69">
        <v>8.8949999999999996</v>
      </c>
      <c r="H69">
        <v>0</v>
      </c>
    </row>
    <row r="70" spans="1:24">
      <c r="A70">
        <v>1</v>
      </c>
      <c r="B70">
        <v>1</v>
      </c>
      <c r="C70">
        <v>31820</v>
      </c>
      <c r="D70">
        <v>3</v>
      </c>
      <c r="E70">
        <v>-1.5</v>
      </c>
      <c r="F70">
        <v>2</v>
      </c>
      <c r="G70">
        <v>8</v>
      </c>
      <c r="H70">
        <v>0</v>
      </c>
      <c r="I70">
        <v>0</v>
      </c>
      <c r="J70">
        <v>0</v>
      </c>
      <c r="K70">
        <v>1.5</v>
      </c>
      <c r="L70">
        <v>0</v>
      </c>
      <c r="M70">
        <v>-1.75</v>
      </c>
      <c r="N70">
        <v>2</v>
      </c>
      <c r="O70">
        <v>7.9320000000000004</v>
      </c>
      <c r="P70">
        <v>0</v>
      </c>
    </row>
    <row r="71" spans="1:24">
      <c r="A71">
        <v>1</v>
      </c>
      <c r="B71">
        <v>1</v>
      </c>
      <c r="C71">
        <v>32452</v>
      </c>
      <c r="D71">
        <v>1</v>
      </c>
      <c r="E71">
        <v>-1.5</v>
      </c>
      <c r="F71">
        <v>2</v>
      </c>
      <c r="G71">
        <v>9.1329999999999991</v>
      </c>
      <c r="H71">
        <v>0</v>
      </c>
    </row>
    <row r="72" spans="1:24">
      <c r="A72">
        <v>1</v>
      </c>
      <c r="B72">
        <v>1</v>
      </c>
      <c r="C72">
        <v>32490</v>
      </c>
      <c r="D72">
        <v>3</v>
      </c>
      <c r="E72">
        <v>-1.5</v>
      </c>
      <c r="F72">
        <v>2</v>
      </c>
      <c r="G72">
        <v>8</v>
      </c>
      <c r="H72">
        <v>0</v>
      </c>
      <c r="I72">
        <v>0</v>
      </c>
      <c r="J72">
        <v>0</v>
      </c>
      <c r="K72">
        <v>1.5</v>
      </c>
      <c r="L72">
        <v>0</v>
      </c>
      <c r="M72">
        <v>-1.75</v>
      </c>
      <c r="N72">
        <v>2</v>
      </c>
      <c r="O72">
        <v>4.2919999999999998</v>
      </c>
      <c r="P72">
        <v>0</v>
      </c>
    </row>
    <row r="73" spans="1:24">
      <c r="A73">
        <v>1</v>
      </c>
      <c r="B73">
        <v>1</v>
      </c>
      <c r="C73">
        <v>32590</v>
      </c>
      <c r="D73">
        <v>1</v>
      </c>
      <c r="E73">
        <v>-1.5</v>
      </c>
      <c r="F73">
        <v>2</v>
      </c>
      <c r="G73">
        <v>8.1370000000000005</v>
      </c>
      <c r="H73">
        <v>0</v>
      </c>
    </row>
    <row r="74" spans="1:24">
      <c r="A74">
        <v>1</v>
      </c>
      <c r="B74">
        <v>1</v>
      </c>
      <c r="C74">
        <v>32632</v>
      </c>
      <c r="D74">
        <v>3</v>
      </c>
      <c r="E74">
        <v>-1.5</v>
      </c>
      <c r="F74">
        <v>2</v>
      </c>
      <c r="G74">
        <v>8</v>
      </c>
      <c r="H74">
        <v>0</v>
      </c>
      <c r="I74">
        <v>0</v>
      </c>
      <c r="J74">
        <v>0</v>
      </c>
      <c r="K74">
        <v>6</v>
      </c>
      <c r="L74">
        <v>0</v>
      </c>
      <c r="M74">
        <v>-1.75</v>
      </c>
      <c r="N74">
        <v>2</v>
      </c>
      <c r="O74">
        <v>4.8789999999999996</v>
      </c>
      <c r="P74">
        <v>0</v>
      </c>
    </row>
    <row r="75" spans="1:24">
      <c r="A75">
        <v>1</v>
      </c>
      <c r="B75">
        <v>1</v>
      </c>
      <c r="C75">
        <v>33425</v>
      </c>
      <c r="D75">
        <v>1</v>
      </c>
      <c r="E75">
        <v>-1.5</v>
      </c>
      <c r="F75">
        <v>2</v>
      </c>
      <c r="G75">
        <v>18.619</v>
      </c>
      <c r="H75">
        <v>0</v>
      </c>
    </row>
    <row r="76" spans="1:24">
      <c r="A76">
        <v>1</v>
      </c>
      <c r="B76">
        <v>1</v>
      </c>
      <c r="C76">
        <v>33450</v>
      </c>
      <c r="D76">
        <v>3</v>
      </c>
      <c r="E76">
        <v>-1.5</v>
      </c>
      <c r="F76">
        <v>2</v>
      </c>
      <c r="G76">
        <v>8</v>
      </c>
      <c r="H76">
        <v>0</v>
      </c>
      <c r="I76">
        <v>0</v>
      </c>
      <c r="J76">
        <v>0</v>
      </c>
      <c r="K76">
        <v>1.5</v>
      </c>
      <c r="L76">
        <v>0</v>
      </c>
      <c r="M76">
        <v>-1.75</v>
      </c>
      <c r="N76">
        <v>2</v>
      </c>
      <c r="O76">
        <v>2.2429999999999999</v>
      </c>
      <c r="P76">
        <v>0</v>
      </c>
    </row>
    <row r="77" spans="1:24">
      <c r="A77">
        <v>1</v>
      </c>
      <c r="B77">
        <v>1</v>
      </c>
      <c r="C77">
        <v>33511</v>
      </c>
      <c r="D77">
        <v>1</v>
      </c>
      <c r="E77">
        <v>-1.5</v>
      </c>
      <c r="F77">
        <v>2</v>
      </c>
      <c r="G77">
        <v>9.3109999999999999</v>
      </c>
      <c r="H77">
        <v>0</v>
      </c>
    </row>
    <row r="78" spans="1:24">
      <c r="A78">
        <v>1</v>
      </c>
      <c r="B78">
        <v>1</v>
      </c>
      <c r="C78">
        <v>33529</v>
      </c>
      <c r="D78">
        <v>3</v>
      </c>
      <c r="E78">
        <v>-1.5</v>
      </c>
      <c r="F78">
        <v>2</v>
      </c>
      <c r="G78">
        <v>8</v>
      </c>
      <c r="H78">
        <v>0</v>
      </c>
      <c r="I78">
        <v>0</v>
      </c>
      <c r="J78">
        <v>0</v>
      </c>
      <c r="K78">
        <v>1.5</v>
      </c>
      <c r="L78">
        <v>0</v>
      </c>
      <c r="M78">
        <v>-1.75</v>
      </c>
      <c r="N78">
        <v>2</v>
      </c>
      <c r="O78">
        <v>3.714</v>
      </c>
      <c r="P78">
        <v>0</v>
      </c>
    </row>
    <row r="79" spans="1:24">
      <c r="A79">
        <v>1</v>
      </c>
      <c r="B79">
        <v>1</v>
      </c>
      <c r="C79">
        <v>33655</v>
      </c>
      <c r="D79">
        <v>5</v>
      </c>
      <c r="E79">
        <v>-1.5</v>
      </c>
      <c r="F79">
        <v>2</v>
      </c>
      <c r="G79">
        <v>8</v>
      </c>
      <c r="H79">
        <v>0</v>
      </c>
      <c r="I79">
        <v>0</v>
      </c>
      <c r="J79">
        <v>0</v>
      </c>
      <c r="K79">
        <v>1.5</v>
      </c>
      <c r="L79">
        <v>0</v>
      </c>
      <c r="M79">
        <v>-1.75</v>
      </c>
      <c r="N79">
        <v>2</v>
      </c>
      <c r="O79">
        <v>4</v>
      </c>
      <c r="P79">
        <v>0</v>
      </c>
      <c r="Q79">
        <v>0</v>
      </c>
      <c r="R79">
        <v>0</v>
      </c>
      <c r="S79">
        <v>6</v>
      </c>
      <c r="T79">
        <v>0</v>
      </c>
      <c r="U79">
        <v>-2</v>
      </c>
      <c r="V79">
        <v>2</v>
      </c>
      <c r="W79">
        <v>5.2480000000000002</v>
      </c>
      <c r="X79">
        <v>0</v>
      </c>
    </row>
    <row r="80" spans="1:24">
      <c r="A80">
        <v>1</v>
      </c>
      <c r="B80">
        <v>1</v>
      </c>
      <c r="C80">
        <v>33673</v>
      </c>
      <c r="D80">
        <v>3</v>
      </c>
      <c r="E80">
        <v>-1.5</v>
      </c>
      <c r="F80">
        <v>2</v>
      </c>
      <c r="G80">
        <v>8</v>
      </c>
      <c r="H80">
        <v>0</v>
      </c>
      <c r="I80">
        <v>0</v>
      </c>
      <c r="J80">
        <v>0</v>
      </c>
      <c r="K80">
        <v>1.5</v>
      </c>
      <c r="L80">
        <v>0</v>
      </c>
      <c r="M80">
        <v>-1.75</v>
      </c>
      <c r="N80">
        <v>2</v>
      </c>
      <c r="O80">
        <v>3.306</v>
      </c>
      <c r="P80">
        <v>0</v>
      </c>
    </row>
    <row r="81" spans="1:24">
      <c r="A81">
        <v>1</v>
      </c>
      <c r="B81">
        <v>1</v>
      </c>
      <c r="C81">
        <v>35748</v>
      </c>
      <c r="D81">
        <v>1</v>
      </c>
      <c r="E81">
        <v>-1.5</v>
      </c>
      <c r="F81">
        <v>2</v>
      </c>
      <c r="G81">
        <v>24.321999999999999</v>
      </c>
      <c r="H81">
        <v>0</v>
      </c>
    </row>
    <row r="82" spans="1:24">
      <c r="A82">
        <v>1</v>
      </c>
      <c r="B82">
        <v>1</v>
      </c>
      <c r="C82">
        <v>35781</v>
      </c>
      <c r="D82">
        <v>3</v>
      </c>
      <c r="E82">
        <v>-1.5</v>
      </c>
      <c r="F82">
        <v>2</v>
      </c>
      <c r="G82">
        <v>8</v>
      </c>
      <c r="H82">
        <v>0</v>
      </c>
      <c r="I82">
        <v>0</v>
      </c>
      <c r="J82">
        <v>0</v>
      </c>
      <c r="K82">
        <v>1.5</v>
      </c>
      <c r="L82">
        <v>0</v>
      </c>
      <c r="M82">
        <v>-1.75</v>
      </c>
      <c r="N82">
        <v>2</v>
      </c>
      <c r="O82">
        <v>10.826000000000001</v>
      </c>
      <c r="P82">
        <v>0</v>
      </c>
    </row>
    <row r="83" spans="1:24">
      <c r="A83">
        <v>1</v>
      </c>
      <c r="B83">
        <v>1</v>
      </c>
      <c r="C83">
        <v>35840</v>
      </c>
      <c r="D83">
        <v>1</v>
      </c>
      <c r="E83">
        <v>-1.5</v>
      </c>
      <c r="F83">
        <v>2</v>
      </c>
      <c r="G83">
        <v>7.758</v>
      </c>
      <c r="H83">
        <v>0</v>
      </c>
    </row>
    <row r="84" spans="1:24">
      <c r="A84">
        <v>1</v>
      </c>
      <c r="B84">
        <v>1</v>
      </c>
      <c r="C84">
        <v>35980</v>
      </c>
      <c r="D84">
        <v>3</v>
      </c>
      <c r="E84">
        <v>-1.5</v>
      </c>
      <c r="F84">
        <v>2</v>
      </c>
      <c r="G84">
        <v>8</v>
      </c>
      <c r="H84">
        <v>0</v>
      </c>
      <c r="I84">
        <v>0</v>
      </c>
      <c r="J84">
        <v>0</v>
      </c>
      <c r="K84">
        <v>1.5</v>
      </c>
      <c r="L84">
        <v>0</v>
      </c>
      <c r="M84">
        <v>-1.75</v>
      </c>
      <c r="N84">
        <v>2</v>
      </c>
      <c r="O84">
        <v>11.686</v>
      </c>
      <c r="P84">
        <v>0</v>
      </c>
    </row>
    <row r="85" spans="1:24">
      <c r="A85">
        <v>1</v>
      </c>
      <c r="B85">
        <v>1</v>
      </c>
      <c r="C85">
        <v>36000</v>
      </c>
      <c r="D85">
        <v>5</v>
      </c>
      <c r="E85">
        <v>-1.5</v>
      </c>
      <c r="F85">
        <v>2</v>
      </c>
      <c r="G85">
        <v>8</v>
      </c>
      <c r="H85">
        <v>0</v>
      </c>
      <c r="I85">
        <v>0</v>
      </c>
      <c r="J85">
        <v>0</v>
      </c>
      <c r="K85">
        <v>1.5</v>
      </c>
      <c r="L85">
        <v>0</v>
      </c>
      <c r="M85">
        <v>-1.75</v>
      </c>
      <c r="N85">
        <v>2</v>
      </c>
      <c r="O85">
        <v>12</v>
      </c>
      <c r="P85">
        <v>0</v>
      </c>
      <c r="Q85">
        <v>0</v>
      </c>
      <c r="R85">
        <v>0</v>
      </c>
      <c r="S85">
        <v>1.5</v>
      </c>
      <c r="T85">
        <v>0</v>
      </c>
      <c r="U85">
        <v>-2</v>
      </c>
      <c r="V85">
        <v>2</v>
      </c>
      <c r="W85">
        <v>3.5089999999999999</v>
      </c>
      <c r="X85">
        <v>0</v>
      </c>
    </row>
    <row r="86" spans="1:24">
      <c r="A86">
        <v>1</v>
      </c>
      <c r="B86">
        <v>1</v>
      </c>
      <c r="C86">
        <v>36155</v>
      </c>
      <c r="D86">
        <v>5</v>
      </c>
      <c r="E86">
        <v>-1.5</v>
      </c>
      <c r="F86">
        <v>2</v>
      </c>
      <c r="G86">
        <v>8</v>
      </c>
      <c r="H86">
        <v>0</v>
      </c>
      <c r="I86">
        <v>0</v>
      </c>
      <c r="J86">
        <v>0</v>
      </c>
      <c r="K86">
        <v>1.5</v>
      </c>
      <c r="L86">
        <v>0</v>
      </c>
      <c r="M86">
        <v>-1.75</v>
      </c>
      <c r="N86">
        <v>2</v>
      </c>
      <c r="O86">
        <v>4</v>
      </c>
      <c r="P86">
        <v>0</v>
      </c>
      <c r="Q86">
        <v>0</v>
      </c>
      <c r="R86">
        <v>0</v>
      </c>
      <c r="S86">
        <v>10</v>
      </c>
      <c r="T86">
        <v>0</v>
      </c>
      <c r="U86">
        <v>-2</v>
      </c>
      <c r="V86">
        <v>2</v>
      </c>
      <c r="W86">
        <v>16.648</v>
      </c>
      <c r="X86">
        <v>0</v>
      </c>
    </row>
    <row r="87" spans="1:24">
      <c r="A87">
        <v>1</v>
      </c>
      <c r="B87">
        <v>1</v>
      </c>
      <c r="C87">
        <v>36220</v>
      </c>
      <c r="D87">
        <v>5</v>
      </c>
      <c r="E87">
        <v>-1.5</v>
      </c>
      <c r="F87">
        <v>2</v>
      </c>
      <c r="G87">
        <v>8</v>
      </c>
      <c r="H87">
        <v>0</v>
      </c>
      <c r="I87">
        <v>0</v>
      </c>
      <c r="J87">
        <v>0</v>
      </c>
      <c r="K87">
        <v>1.5</v>
      </c>
      <c r="L87">
        <v>0</v>
      </c>
      <c r="M87">
        <v>-1.75</v>
      </c>
      <c r="N87">
        <v>2</v>
      </c>
      <c r="O87">
        <v>4</v>
      </c>
      <c r="P87">
        <v>0</v>
      </c>
      <c r="Q87">
        <v>0</v>
      </c>
      <c r="R87">
        <v>0</v>
      </c>
      <c r="S87">
        <v>14</v>
      </c>
      <c r="T87">
        <v>0</v>
      </c>
      <c r="U87">
        <v>-2</v>
      </c>
      <c r="V87">
        <v>2</v>
      </c>
      <c r="W87">
        <v>17.838000000000001</v>
      </c>
      <c r="X87">
        <v>0</v>
      </c>
    </row>
    <row r="88" spans="1:24">
      <c r="A88">
        <v>1</v>
      </c>
      <c r="B88">
        <v>1</v>
      </c>
      <c r="C88">
        <v>36295</v>
      </c>
      <c r="D88">
        <v>5</v>
      </c>
      <c r="E88">
        <v>-1.5</v>
      </c>
      <c r="F88">
        <v>2</v>
      </c>
      <c r="G88">
        <v>8</v>
      </c>
      <c r="H88">
        <v>0</v>
      </c>
      <c r="I88">
        <v>0</v>
      </c>
      <c r="J88">
        <v>0</v>
      </c>
      <c r="K88">
        <v>1.5</v>
      </c>
      <c r="L88">
        <v>0</v>
      </c>
      <c r="M88">
        <v>-1.75</v>
      </c>
      <c r="N88">
        <v>2</v>
      </c>
      <c r="O88">
        <v>4</v>
      </c>
      <c r="P88">
        <v>0</v>
      </c>
      <c r="Q88">
        <v>0</v>
      </c>
      <c r="R88">
        <v>0</v>
      </c>
      <c r="S88">
        <v>10</v>
      </c>
      <c r="T88">
        <v>0</v>
      </c>
      <c r="U88">
        <v>-2</v>
      </c>
      <c r="V88">
        <v>2</v>
      </c>
      <c r="W88">
        <v>18.068000000000001</v>
      </c>
      <c r="X88">
        <v>0</v>
      </c>
    </row>
    <row r="89" spans="1:24">
      <c r="A89">
        <v>1</v>
      </c>
      <c r="B89">
        <v>1</v>
      </c>
      <c r="C89">
        <v>36316</v>
      </c>
      <c r="D89">
        <v>3</v>
      </c>
      <c r="E89">
        <v>-1.5</v>
      </c>
      <c r="F89">
        <v>2</v>
      </c>
      <c r="G89">
        <v>8</v>
      </c>
      <c r="H89">
        <v>0</v>
      </c>
      <c r="I89">
        <v>0</v>
      </c>
      <c r="J89">
        <v>0</v>
      </c>
      <c r="K89">
        <v>1.5</v>
      </c>
      <c r="L89">
        <v>0</v>
      </c>
      <c r="M89">
        <v>-1.75</v>
      </c>
      <c r="N89">
        <v>2</v>
      </c>
      <c r="O89">
        <v>6.6180000000000003</v>
      </c>
      <c r="P89">
        <v>0</v>
      </c>
    </row>
    <row r="90" spans="1:24">
      <c r="A90">
        <v>1</v>
      </c>
      <c r="B90">
        <v>1</v>
      </c>
      <c r="C90">
        <v>36977</v>
      </c>
      <c r="D90">
        <v>1</v>
      </c>
      <c r="E90">
        <v>-1.5</v>
      </c>
      <c r="F90">
        <v>2</v>
      </c>
      <c r="G90">
        <v>7.8319999999999999</v>
      </c>
      <c r="H90">
        <v>0</v>
      </c>
    </row>
    <row r="91" spans="1:24">
      <c r="A91">
        <v>1</v>
      </c>
      <c r="B91">
        <v>1</v>
      </c>
      <c r="C91">
        <v>37101.699999999997</v>
      </c>
      <c r="D91">
        <v>3</v>
      </c>
      <c r="E91">
        <v>-1.5</v>
      </c>
      <c r="F91">
        <v>2</v>
      </c>
      <c r="G91">
        <v>8</v>
      </c>
      <c r="H91">
        <v>0</v>
      </c>
      <c r="I91">
        <v>0</v>
      </c>
      <c r="J91">
        <v>0</v>
      </c>
      <c r="K91">
        <v>1.5</v>
      </c>
      <c r="L91">
        <v>0</v>
      </c>
      <c r="M91">
        <v>-1.75</v>
      </c>
      <c r="N91">
        <v>2</v>
      </c>
      <c r="O91">
        <v>8.7070000000000007</v>
      </c>
      <c r="P91">
        <v>0</v>
      </c>
    </row>
    <row r="92" spans="1:24">
      <c r="A92">
        <v>1</v>
      </c>
      <c r="B92">
        <v>1</v>
      </c>
      <c r="C92">
        <v>37242</v>
      </c>
      <c r="D92">
        <v>1</v>
      </c>
      <c r="E92">
        <v>-1.5</v>
      </c>
      <c r="F92">
        <v>2</v>
      </c>
      <c r="G92">
        <v>9.3179999999999996</v>
      </c>
      <c r="H92">
        <v>0</v>
      </c>
    </row>
    <row r="93" spans="1:24">
      <c r="A93">
        <v>1</v>
      </c>
      <c r="B93">
        <v>1</v>
      </c>
      <c r="C93">
        <v>37281</v>
      </c>
      <c r="D93">
        <v>3</v>
      </c>
      <c r="E93">
        <v>-1.5</v>
      </c>
      <c r="F93">
        <v>2</v>
      </c>
      <c r="G93">
        <v>8</v>
      </c>
      <c r="H93">
        <v>0</v>
      </c>
      <c r="I93">
        <v>0</v>
      </c>
      <c r="J93">
        <v>0</v>
      </c>
      <c r="K93">
        <v>1.5</v>
      </c>
      <c r="L93">
        <v>0</v>
      </c>
      <c r="M93">
        <v>-1.75</v>
      </c>
      <c r="N93">
        <v>2</v>
      </c>
      <c r="O93">
        <v>3.1269999999999998</v>
      </c>
      <c r="P93">
        <v>0</v>
      </c>
    </row>
    <row r="94" spans="1:24">
      <c r="A94">
        <v>1</v>
      </c>
      <c r="B94">
        <v>1</v>
      </c>
      <c r="C94">
        <v>39285</v>
      </c>
      <c r="D94">
        <v>1</v>
      </c>
      <c r="E94">
        <v>-1.5</v>
      </c>
      <c r="F94">
        <v>2</v>
      </c>
      <c r="G94">
        <v>25.5</v>
      </c>
      <c r="H94">
        <v>0</v>
      </c>
    </row>
    <row r="95" spans="1:24">
      <c r="A95">
        <v>1</v>
      </c>
      <c r="B95">
        <v>1</v>
      </c>
      <c r="C95">
        <v>39345</v>
      </c>
      <c r="D95">
        <v>3</v>
      </c>
      <c r="E95">
        <v>-1.5</v>
      </c>
      <c r="F95">
        <v>2</v>
      </c>
      <c r="G95">
        <v>8</v>
      </c>
      <c r="H95">
        <v>0</v>
      </c>
      <c r="I95">
        <v>0</v>
      </c>
      <c r="J95">
        <v>0</v>
      </c>
      <c r="K95">
        <v>1.5</v>
      </c>
      <c r="L95">
        <v>0</v>
      </c>
      <c r="M95">
        <v>-1.75</v>
      </c>
      <c r="N95">
        <v>2</v>
      </c>
      <c r="O95">
        <v>3.35</v>
      </c>
      <c r="P95">
        <v>0</v>
      </c>
    </row>
    <row r="96" spans="1:24">
      <c r="A96">
        <v>1</v>
      </c>
      <c r="B96">
        <v>1</v>
      </c>
      <c r="C96">
        <v>40057</v>
      </c>
      <c r="D96">
        <v>1</v>
      </c>
      <c r="E96">
        <v>-1.5</v>
      </c>
      <c r="F96">
        <v>2</v>
      </c>
      <c r="G96">
        <v>9.8059999999999992</v>
      </c>
      <c r="H96">
        <v>0</v>
      </c>
    </row>
    <row r="97" spans="1:16">
      <c r="A97">
        <v>1</v>
      </c>
      <c r="B97">
        <v>1</v>
      </c>
      <c r="C97">
        <v>40288</v>
      </c>
      <c r="D97">
        <v>3</v>
      </c>
      <c r="E97">
        <v>-1.5</v>
      </c>
      <c r="F97">
        <v>2</v>
      </c>
      <c r="G97">
        <v>8</v>
      </c>
      <c r="H97">
        <v>0</v>
      </c>
      <c r="I97">
        <v>0</v>
      </c>
      <c r="J97">
        <v>0</v>
      </c>
      <c r="K97">
        <v>1.5</v>
      </c>
      <c r="L97">
        <v>0</v>
      </c>
      <c r="M97">
        <v>-1.75</v>
      </c>
      <c r="N97">
        <v>2</v>
      </c>
      <c r="O97">
        <v>8.3829999999999991</v>
      </c>
      <c r="P97">
        <v>0</v>
      </c>
    </row>
    <row r="98" spans="1:16">
      <c r="A98">
        <v>1</v>
      </c>
      <c r="B98">
        <v>1</v>
      </c>
      <c r="C98">
        <v>40382</v>
      </c>
      <c r="D98">
        <v>1</v>
      </c>
      <c r="E98">
        <v>-1.5</v>
      </c>
      <c r="F98">
        <v>2</v>
      </c>
      <c r="G98">
        <v>9.9359999999999999</v>
      </c>
      <c r="H98">
        <v>0</v>
      </c>
    </row>
    <row r="99" spans="1:16">
      <c r="A99">
        <v>1</v>
      </c>
      <c r="B99">
        <v>1</v>
      </c>
      <c r="C99">
        <v>40460</v>
      </c>
      <c r="D99">
        <v>3</v>
      </c>
      <c r="E99">
        <v>-1.5</v>
      </c>
      <c r="F99">
        <v>2</v>
      </c>
      <c r="G99">
        <v>8</v>
      </c>
      <c r="H99">
        <v>0</v>
      </c>
      <c r="I99">
        <v>0</v>
      </c>
      <c r="J99">
        <v>0</v>
      </c>
      <c r="K99">
        <v>1.5</v>
      </c>
      <c r="L99">
        <v>0</v>
      </c>
      <c r="M99">
        <v>-1.75</v>
      </c>
      <c r="N99">
        <v>2</v>
      </c>
      <c r="O99">
        <v>4.3440000000000003</v>
      </c>
      <c r="P99">
        <v>0</v>
      </c>
    </row>
    <row r="100" spans="1:16">
      <c r="A100">
        <v>1</v>
      </c>
      <c r="B100">
        <v>1</v>
      </c>
      <c r="C100">
        <v>41182</v>
      </c>
      <c r="D100">
        <v>1</v>
      </c>
      <c r="E100">
        <v>-1.5</v>
      </c>
      <c r="F100">
        <v>2</v>
      </c>
      <c r="G100">
        <v>9.6210000000000004</v>
      </c>
      <c r="H100">
        <v>0</v>
      </c>
    </row>
    <row r="101" spans="1:16">
      <c r="A101">
        <v>1</v>
      </c>
      <c r="B101">
        <v>1</v>
      </c>
      <c r="C101">
        <v>41195</v>
      </c>
      <c r="D101">
        <v>3</v>
      </c>
      <c r="E101">
        <v>-1.5</v>
      </c>
      <c r="F101">
        <v>2</v>
      </c>
      <c r="G101">
        <v>8</v>
      </c>
      <c r="H101">
        <v>0</v>
      </c>
      <c r="I101">
        <v>0</v>
      </c>
      <c r="J101">
        <v>0</v>
      </c>
      <c r="K101">
        <v>1.5</v>
      </c>
      <c r="L101">
        <v>0</v>
      </c>
      <c r="M101">
        <v>-1.75</v>
      </c>
      <c r="N101">
        <v>2</v>
      </c>
      <c r="O101">
        <v>2.222</v>
      </c>
      <c r="P101">
        <v>0</v>
      </c>
    </row>
    <row r="102" spans="1:16">
      <c r="A102">
        <v>1</v>
      </c>
      <c r="B102">
        <v>1</v>
      </c>
      <c r="C102">
        <v>41425</v>
      </c>
      <c r="D102">
        <v>1</v>
      </c>
      <c r="E102">
        <v>-1.5</v>
      </c>
      <c r="F102">
        <v>2</v>
      </c>
      <c r="G102">
        <v>9.5459999999999994</v>
      </c>
      <c r="H102">
        <v>0</v>
      </c>
    </row>
    <row r="103" spans="1:16">
      <c r="A103">
        <v>1</v>
      </c>
      <c r="B103">
        <v>1</v>
      </c>
      <c r="C103">
        <v>41445.599999999999</v>
      </c>
      <c r="D103">
        <v>3</v>
      </c>
      <c r="E103">
        <v>-1.5</v>
      </c>
      <c r="F103">
        <v>2</v>
      </c>
      <c r="G103">
        <v>8</v>
      </c>
      <c r="H103">
        <v>0</v>
      </c>
      <c r="I103">
        <v>0</v>
      </c>
      <c r="J103">
        <v>0</v>
      </c>
      <c r="K103">
        <v>1.5</v>
      </c>
      <c r="L103">
        <v>0</v>
      </c>
      <c r="M103">
        <v>-1.75</v>
      </c>
      <c r="N103">
        <v>2</v>
      </c>
      <c r="O103">
        <v>1.911</v>
      </c>
      <c r="P103">
        <v>0</v>
      </c>
    </row>
    <row r="104" spans="1:16">
      <c r="A104">
        <v>1</v>
      </c>
      <c r="B104">
        <v>1</v>
      </c>
      <c r="C104">
        <v>41514</v>
      </c>
      <c r="D104">
        <v>3</v>
      </c>
      <c r="E104">
        <v>-1.5</v>
      </c>
      <c r="F104">
        <v>2</v>
      </c>
      <c r="G104">
        <v>8</v>
      </c>
      <c r="H104">
        <v>0</v>
      </c>
      <c r="I104">
        <v>0</v>
      </c>
      <c r="J104">
        <v>0</v>
      </c>
      <c r="K104">
        <v>6</v>
      </c>
      <c r="L104">
        <v>0</v>
      </c>
      <c r="M104">
        <v>-1.75</v>
      </c>
      <c r="N104">
        <v>2</v>
      </c>
      <c r="O104">
        <v>11.692</v>
      </c>
      <c r="P104">
        <v>0</v>
      </c>
    </row>
    <row r="105" spans="1:16">
      <c r="A105">
        <v>1</v>
      </c>
      <c r="B105">
        <v>1</v>
      </c>
      <c r="C105">
        <v>41524.6</v>
      </c>
      <c r="D105">
        <v>3</v>
      </c>
      <c r="E105">
        <v>-1.5</v>
      </c>
      <c r="F105">
        <v>2</v>
      </c>
      <c r="G105">
        <v>8</v>
      </c>
      <c r="H105">
        <v>0</v>
      </c>
      <c r="I105">
        <v>0</v>
      </c>
      <c r="J105">
        <v>0</v>
      </c>
      <c r="K105">
        <v>1.5</v>
      </c>
      <c r="L105">
        <v>0</v>
      </c>
      <c r="M105">
        <v>-1.75</v>
      </c>
      <c r="N105">
        <v>2</v>
      </c>
      <c r="O105">
        <v>9.1120000000000001</v>
      </c>
      <c r="P105">
        <v>0</v>
      </c>
    </row>
    <row r="106" spans="1:16">
      <c r="A106">
        <v>1</v>
      </c>
      <c r="B106">
        <v>1</v>
      </c>
      <c r="C106">
        <v>42175</v>
      </c>
      <c r="D106">
        <v>1</v>
      </c>
      <c r="E106">
        <v>-1.5</v>
      </c>
      <c r="F106">
        <v>2</v>
      </c>
      <c r="G106">
        <v>25.535</v>
      </c>
      <c r="H106">
        <v>0</v>
      </c>
    </row>
    <row r="107" spans="1:16">
      <c r="A107">
        <v>1</v>
      </c>
      <c r="B107">
        <v>1</v>
      </c>
      <c r="C107">
        <v>42220</v>
      </c>
      <c r="D107">
        <v>3</v>
      </c>
      <c r="E107">
        <v>-1.5</v>
      </c>
      <c r="F107">
        <v>2</v>
      </c>
      <c r="G107">
        <v>8</v>
      </c>
      <c r="H107">
        <v>0</v>
      </c>
      <c r="I107">
        <v>0</v>
      </c>
      <c r="J107">
        <v>0</v>
      </c>
      <c r="K107">
        <v>1.5</v>
      </c>
      <c r="L107">
        <v>0</v>
      </c>
      <c r="M107">
        <v>-1.75</v>
      </c>
      <c r="N107">
        <v>2</v>
      </c>
      <c r="O107">
        <v>3.8109999999999999</v>
      </c>
      <c r="P107">
        <v>0</v>
      </c>
    </row>
    <row r="108" spans="1:16">
      <c r="A108">
        <v>1</v>
      </c>
      <c r="B108">
        <v>1</v>
      </c>
      <c r="C108">
        <v>42400</v>
      </c>
      <c r="D108">
        <v>1</v>
      </c>
      <c r="E108">
        <v>-1.5</v>
      </c>
      <c r="F108">
        <v>2</v>
      </c>
      <c r="G108">
        <v>9.9469999999999992</v>
      </c>
      <c r="H108">
        <v>0</v>
      </c>
    </row>
    <row r="109" spans="1:16">
      <c r="A109">
        <v>1</v>
      </c>
      <c r="B109">
        <v>1</v>
      </c>
      <c r="C109">
        <v>42420</v>
      </c>
      <c r="D109">
        <v>3</v>
      </c>
      <c r="E109">
        <v>-1.5</v>
      </c>
      <c r="F109">
        <v>2</v>
      </c>
      <c r="G109">
        <v>8</v>
      </c>
      <c r="H109">
        <v>0</v>
      </c>
      <c r="I109">
        <v>0</v>
      </c>
      <c r="J109">
        <v>0</v>
      </c>
      <c r="K109">
        <v>1.5</v>
      </c>
      <c r="L109">
        <v>0</v>
      </c>
      <c r="M109">
        <v>-1.75</v>
      </c>
      <c r="N109">
        <v>2</v>
      </c>
      <c r="O109">
        <v>3.1880000000000002</v>
      </c>
      <c r="P109">
        <v>0</v>
      </c>
    </row>
    <row r="110" spans="1:16">
      <c r="A110">
        <v>1</v>
      </c>
      <c r="B110">
        <v>1</v>
      </c>
      <c r="C110">
        <v>42525</v>
      </c>
      <c r="D110">
        <v>1</v>
      </c>
      <c r="E110">
        <v>-1.5</v>
      </c>
      <c r="F110">
        <v>2</v>
      </c>
      <c r="G110">
        <v>9.3350000000000009</v>
      </c>
      <c r="H110">
        <v>0</v>
      </c>
    </row>
    <row r="111" spans="1:16">
      <c r="A111">
        <v>1</v>
      </c>
      <c r="B111">
        <v>1</v>
      </c>
      <c r="C111">
        <v>42560</v>
      </c>
      <c r="D111">
        <v>3</v>
      </c>
      <c r="E111">
        <v>-1.5</v>
      </c>
      <c r="F111">
        <v>2</v>
      </c>
      <c r="G111">
        <v>8</v>
      </c>
      <c r="H111">
        <v>0</v>
      </c>
      <c r="I111">
        <v>0</v>
      </c>
      <c r="J111">
        <v>0</v>
      </c>
      <c r="K111">
        <v>1.5</v>
      </c>
      <c r="L111">
        <v>0</v>
      </c>
      <c r="M111">
        <v>-1.75</v>
      </c>
      <c r="N111">
        <v>2</v>
      </c>
      <c r="O111">
        <v>3.895</v>
      </c>
      <c r="P111">
        <v>0</v>
      </c>
    </row>
    <row r="112" spans="1:16">
      <c r="A112">
        <v>1</v>
      </c>
      <c r="B112">
        <v>1</v>
      </c>
      <c r="C112">
        <v>42580</v>
      </c>
      <c r="D112">
        <v>1</v>
      </c>
      <c r="E112">
        <v>-1.5</v>
      </c>
      <c r="F112">
        <v>2</v>
      </c>
      <c r="G112">
        <v>8.6020000000000003</v>
      </c>
      <c r="H112">
        <v>0</v>
      </c>
    </row>
    <row r="113" spans="1:24">
      <c r="A113">
        <v>1</v>
      </c>
      <c r="B113">
        <v>1</v>
      </c>
      <c r="C113">
        <v>42600</v>
      </c>
      <c r="D113">
        <v>3</v>
      </c>
      <c r="E113">
        <v>-1.5</v>
      </c>
      <c r="F113">
        <v>2</v>
      </c>
      <c r="G113">
        <v>8</v>
      </c>
      <c r="H113">
        <v>0</v>
      </c>
      <c r="I113">
        <v>0</v>
      </c>
      <c r="J113">
        <v>0</v>
      </c>
      <c r="K113">
        <v>1.5</v>
      </c>
      <c r="L113">
        <v>0</v>
      </c>
      <c r="M113">
        <v>-1.75</v>
      </c>
      <c r="N113">
        <v>2</v>
      </c>
      <c r="O113">
        <v>2.0670000000000002</v>
      </c>
      <c r="P113">
        <v>0</v>
      </c>
    </row>
    <row r="114" spans="1:24">
      <c r="A114">
        <v>1</v>
      </c>
      <c r="B114">
        <v>1</v>
      </c>
      <c r="C114">
        <v>44817</v>
      </c>
      <c r="D114">
        <v>1</v>
      </c>
      <c r="E114">
        <v>-1.5</v>
      </c>
      <c r="F114">
        <v>2</v>
      </c>
      <c r="G114">
        <v>16.225999999999999</v>
      </c>
      <c r="H114">
        <v>0</v>
      </c>
    </row>
    <row r="115" spans="1:24">
      <c r="A115">
        <v>1</v>
      </c>
      <c r="B115">
        <v>1</v>
      </c>
      <c r="C115">
        <v>44837</v>
      </c>
      <c r="D115">
        <v>3</v>
      </c>
      <c r="E115">
        <v>-1.5</v>
      </c>
      <c r="F115">
        <v>2</v>
      </c>
      <c r="G115">
        <v>8</v>
      </c>
      <c r="H115">
        <v>0</v>
      </c>
      <c r="I115">
        <v>0</v>
      </c>
      <c r="J115">
        <v>0</v>
      </c>
      <c r="K115">
        <v>1.5</v>
      </c>
      <c r="L115">
        <v>0</v>
      </c>
      <c r="M115">
        <v>-1.75</v>
      </c>
      <c r="N115">
        <v>2</v>
      </c>
      <c r="O115">
        <v>3.6320000000000001</v>
      </c>
      <c r="P115">
        <v>0</v>
      </c>
    </row>
    <row r="116" spans="1:24">
      <c r="A116">
        <v>1</v>
      </c>
      <c r="B116">
        <v>1</v>
      </c>
      <c r="C116">
        <v>44922</v>
      </c>
      <c r="D116">
        <v>5</v>
      </c>
      <c r="E116">
        <v>-1.5</v>
      </c>
      <c r="F116">
        <v>2</v>
      </c>
      <c r="G116">
        <v>8</v>
      </c>
      <c r="H116">
        <v>0</v>
      </c>
      <c r="I116">
        <v>0</v>
      </c>
      <c r="J116">
        <v>0</v>
      </c>
      <c r="K116">
        <v>1.5</v>
      </c>
      <c r="L116">
        <v>0</v>
      </c>
      <c r="M116">
        <v>-1.75</v>
      </c>
      <c r="N116">
        <v>2</v>
      </c>
      <c r="O116">
        <v>4</v>
      </c>
      <c r="P116">
        <v>0</v>
      </c>
      <c r="Q116">
        <v>0</v>
      </c>
      <c r="R116">
        <v>0</v>
      </c>
      <c r="S116">
        <v>6</v>
      </c>
      <c r="T116">
        <v>0</v>
      </c>
      <c r="U116">
        <v>-2</v>
      </c>
      <c r="V116">
        <v>2</v>
      </c>
      <c r="W116">
        <v>7.82</v>
      </c>
      <c r="X116">
        <v>0</v>
      </c>
    </row>
    <row r="117" spans="1:24">
      <c r="A117">
        <v>1</v>
      </c>
      <c r="B117">
        <v>1</v>
      </c>
      <c r="C117">
        <v>45060</v>
      </c>
      <c r="D117">
        <v>1</v>
      </c>
      <c r="E117">
        <v>-1.5</v>
      </c>
      <c r="F117">
        <v>2</v>
      </c>
      <c r="G117">
        <v>6.4420000000000002</v>
      </c>
      <c r="H117">
        <v>0</v>
      </c>
    </row>
    <row r="118" spans="1:24">
      <c r="A118">
        <v>1</v>
      </c>
      <c r="B118">
        <v>1</v>
      </c>
      <c r="C118">
        <v>45169</v>
      </c>
      <c r="D118">
        <v>5</v>
      </c>
      <c r="E118">
        <v>-1.5</v>
      </c>
      <c r="F118">
        <v>2</v>
      </c>
      <c r="G118">
        <v>8</v>
      </c>
      <c r="H118">
        <v>0</v>
      </c>
      <c r="I118">
        <v>0</v>
      </c>
      <c r="J118">
        <v>0</v>
      </c>
      <c r="K118">
        <v>1.5</v>
      </c>
      <c r="L118">
        <v>0</v>
      </c>
      <c r="M118">
        <v>-1.75</v>
      </c>
      <c r="N118">
        <v>2</v>
      </c>
      <c r="O118">
        <v>2</v>
      </c>
      <c r="P118">
        <v>0</v>
      </c>
      <c r="Q118">
        <v>0</v>
      </c>
      <c r="R118">
        <v>0</v>
      </c>
      <c r="S118">
        <v>6</v>
      </c>
      <c r="T118">
        <v>0</v>
      </c>
      <c r="U118">
        <v>-2</v>
      </c>
      <c r="V118">
        <v>2</v>
      </c>
      <c r="W118">
        <v>11.728999999999999</v>
      </c>
      <c r="X118">
        <v>0</v>
      </c>
    </row>
    <row r="119" spans="1:24">
      <c r="A119">
        <v>1</v>
      </c>
      <c r="B119">
        <v>1</v>
      </c>
      <c r="C119">
        <v>45190</v>
      </c>
      <c r="D119">
        <v>3</v>
      </c>
      <c r="E119">
        <v>-1.5</v>
      </c>
      <c r="F119">
        <v>2</v>
      </c>
      <c r="G119">
        <v>8</v>
      </c>
      <c r="H119">
        <v>0</v>
      </c>
      <c r="I119">
        <v>0</v>
      </c>
      <c r="J119">
        <v>0</v>
      </c>
      <c r="K119">
        <v>1.5</v>
      </c>
      <c r="L119">
        <v>0</v>
      </c>
      <c r="M119">
        <v>-1.75</v>
      </c>
      <c r="N119">
        <v>2</v>
      </c>
      <c r="O119">
        <v>1.98</v>
      </c>
      <c r="P119">
        <v>0</v>
      </c>
    </row>
    <row r="120" spans="1:24">
      <c r="A120">
        <v>1</v>
      </c>
      <c r="B120">
        <v>1</v>
      </c>
      <c r="C120">
        <v>45515</v>
      </c>
      <c r="D120">
        <v>1</v>
      </c>
      <c r="E120">
        <v>-0.05</v>
      </c>
      <c r="F120">
        <v>2</v>
      </c>
      <c r="G120">
        <v>6.306</v>
      </c>
      <c r="H120">
        <v>0</v>
      </c>
    </row>
    <row r="121" spans="1:24">
      <c r="A121">
        <v>1</v>
      </c>
      <c r="B121">
        <v>1</v>
      </c>
      <c r="C121">
        <v>45537</v>
      </c>
      <c r="D121">
        <v>3</v>
      </c>
      <c r="E121">
        <v>9.9990000000000006</v>
      </c>
      <c r="F121">
        <v>2</v>
      </c>
      <c r="G121">
        <v>0.39800000000000002</v>
      </c>
      <c r="H121">
        <v>0</v>
      </c>
      <c r="I121">
        <v>1E-3</v>
      </c>
      <c r="J121">
        <v>2</v>
      </c>
      <c r="K121">
        <v>1.5</v>
      </c>
      <c r="L121">
        <v>0</v>
      </c>
      <c r="M121">
        <v>-1E-3</v>
      </c>
      <c r="N121">
        <v>2</v>
      </c>
      <c r="O121">
        <v>0.34200000000000003</v>
      </c>
      <c r="P121">
        <v>0</v>
      </c>
    </row>
    <row r="122" spans="1:24">
      <c r="A122">
        <v>1</v>
      </c>
      <c r="B122">
        <v>1</v>
      </c>
      <c r="C122">
        <v>45560</v>
      </c>
      <c r="D122">
        <v>1</v>
      </c>
      <c r="E122">
        <v>-0.05</v>
      </c>
      <c r="F122">
        <v>2</v>
      </c>
      <c r="G122">
        <v>10.041</v>
      </c>
      <c r="H122">
        <v>0</v>
      </c>
    </row>
    <row r="123" spans="1:24">
      <c r="A123">
        <v>1</v>
      </c>
      <c r="B123">
        <v>1</v>
      </c>
      <c r="C123">
        <v>45641</v>
      </c>
      <c r="D123">
        <v>3</v>
      </c>
      <c r="E123">
        <v>-1.5</v>
      </c>
      <c r="F123">
        <v>2</v>
      </c>
      <c r="G123">
        <v>8</v>
      </c>
      <c r="H123">
        <v>0</v>
      </c>
      <c r="I123">
        <v>0</v>
      </c>
      <c r="J123">
        <v>0</v>
      </c>
      <c r="K123">
        <v>6</v>
      </c>
      <c r="L123">
        <v>0</v>
      </c>
      <c r="M123">
        <v>-1.75</v>
      </c>
      <c r="N123">
        <v>2</v>
      </c>
      <c r="O123">
        <v>12.18</v>
      </c>
      <c r="P123">
        <v>0</v>
      </c>
    </row>
    <row r="124" spans="1:24">
      <c r="A124">
        <v>1</v>
      </c>
      <c r="B124">
        <v>1</v>
      </c>
      <c r="C124">
        <v>45661</v>
      </c>
      <c r="D124">
        <v>3</v>
      </c>
      <c r="E124">
        <v>-1.5</v>
      </c>
      <c r="F124">
        <v>2</v>
      </c>
      <c r="G124">
        <v>8</v>
      </c>
      <c r="H124">
        <v>0</v>
      </c>
      <c r="I124">
        <v>0</v>
      </c>
      <c r="J124">
        <v>0</v>
      </c>
      <c r="K124">
        <v>1.5</v>
      </c>
      <c r="L124">
        <v>0</v>
      </c>
      <c r="M124">
        <v>-1.75</v>
      </c>
      <c r="N124">
        <v>2</v>
      </c>
      <c r="O124">
        <v>5.4029999999999996</v>
      </c>
      <c r="P124">
        <v>0</v>
      </c>
    </row>
    <row r="125" spans="1:24">
      <c r="A125">
        <v>1</v>
      </c>
      <c r="B125">
        <v>1</v>
      </c>
      <c r="C125">
        <v>45962</v>
      </c>
      <c r="D125">
        <v>1</v>
      </c>
      <c r="E125">
        <v>-1.5</v>
      </c>
      <c r="F125">
        <v>2</v>
      </c>
      <c r="G125">
        <v>8.2859999999999996</v>
      </c>
      <c r="H125">
        <v>0</v>
      </c>
    </row>
    <row r="126" spans="1:24">
      <c r="A126">
        <v>1</v>
      </c>
      <c r="B126">
        <v>1</v>
      </c>
      <c r="C126">
        <v>46000</v>
      </c>
      <c r="D126">
        <v>3</v>
      </c>
      <c r="E126">
        <v>-1.5</v>
      </c>
      <c r="F126">
        <v>2</v>
      </c>
      <c r="G126">
        <v>8</v>
      </c>
      <c r="H126">
        <v>0</v>
      </c>
      <c r="I126">
        <v>0</v>
      </c>
      <c r="J126">
        <v>0</v>
      </c>
      <c r="K126">
        <v>1.5</v>
      </c>
      <c r="L126">
        <v>0</v>
      </c>
      <c r="M126">
        <v>-1.75</v>
      </c>
      <c r="N126">
        <v>2</v>
      </c>
      <c r="O126">
        <v>3.5110000000000001</v>
      </c>
      <c r="P126">
        <v>0</v>
      </c>
    </row>
    <row r="127" spans="1:24">
      <c r="A127">
        <v>1</v>
      </c>
      <c r="B127">
        <v>1</v>
      </c>
      <c r="C127">
        <v>46077</v>
      </c>
      <c r="D127">
        <v>3</v>
      </c>
      <c r="E127">
        <v>-1.5</v>
      </c>
      <c r="F127">
        <v>2</v>
      </c>
      <c r="G127">
        <v>8</v>
      </c>
      <c r="H127">
        <v>0</v>
      </c>
      <c r="I127">
        <v>0</v>
      </c>
      <c r="J127">
        <v>0</v>
      </c>
      <c r="K127">
        <v>5</v>
      </c>
      <c r="L127">
        <v>0</v>
      </c>
      <c r="M127">
        <v>-1.75</v>
      </c>
      <c r="N127">
        <v>2</v>
      </c>
      <c r="O127">
        <v>8.5150000000000006</v>
      </c>
      <c r="P127">
        <v>0</v>
      </c>
    </row>
    <row r="128" spans="1:24">
      <c r="A128">
        <v>1</v>
      </c>
      <c r="B128">
        <v>1</v>
      </c>
      <c r="C128">
        <v>46125</v>
      </c>
      <c r="D128">
        <v>1</v>
      </c>
      <c r="E128">
        <v>-0.05</v>
      </c>
      <c r="F128">
        <v>2</v>
      </c>
      <c r="G128">
        <v>5.556</v>
      </c>
      <c r="H128">
        <v>0</v>
      </c>
    </row>
    <row r="129" spans="1:24">
      <c r="A129">
        <v>1</v>
      </c>
      <c r="B129">
        <v>1</v>
      </c>
      <c r="C129">
        <v>46249</v>
      </c>
      <c r="D129">
        <v>3</v>
      </c>
      <c r="E129">
        <v>-1.5</v>
      </c>
      <c r="F129">
        <v>2</v>
      </c>
      <c r="G129">
        <v>8</v>
      </c>
      <c r="H129">
        <v>0</v>
      </c>
      <c r="I129">
        <v>0</v>
      </c>
      <c r="J129">
        <v>0</v>
      </c>
      <c r="K129">
        <v>1.5</v>
      </c>
      <c r="L129">
        <v>0</v>
      </c>
      <c r="M129">
        <v>-1.75</v>
      </c>
      <c r="N129">
        <v>2</v>
      </c>
      <c r="O129">
        <v>5.4139999999999997</v>
      </c>
      <c r="P129">
        <v>0</v>
      </c>
    </row>
    <row r="130" spans="1:24">
      <c r="A130">
        <v>1</v>
      </c>
      <c r="B130">
        <v>1</v>
      </c>
      <c r="C130">
        <v>46465</v>
      </c>
      <c r="D130">
        <v>1</v>
      </c>
      <c r="E130">
        <v>-1.5</v>
      </c>
      <c r="F130">
        <v>2</v>
      </c>
      <c r="G130">
        <v>6.5049999999999999</v>
      </c>
      <c r="H130">
        <v>0</v>
      </c>
    </row>
    <row r="131" spans="1:24">
      <c r="A131">
        <v>1</v>
      </c>
      <c r="B131">
        <v>1</v>
      </c>
      <c r="C131">
        <v>46489</v>
      </c>
      <c r="D131">
        <v>3</v>
      </c>
      <c r="E131">
        <v>-1.5</v>
      </c>
      <c r="F131">
        <v>2</v>
      </c>
      <c r="G131">
        <v>8</v>
      </c>
      <c r="H131">
        <v>0</v>
      </c>
      <c r="I131">
        <v>0</v>
      </c>
      <c r="J131">
        <v>0</v>
      </c>
      <c r="K131">
        <v>1.5</v>
      </c>
      <c r="L131">
        <v>0</v>
      </c>
      <c r="M131">
        <v>-1.75</v>
      </c>
      <c r="N131">
        <v>2</v>
      </c>
      <c r="O131">
        <v>3.8690000000000002</v>
      </c>
      <c r="P131">
        <v>0</v>
      </c>
    </row>
    <row r="132" spans="1:24">
      <c r="A132">
        <v>1</v>
      </c>
      <c r="B132">
        <v>1</v>
      </c>
      <c r="C132">
        <v>46531</v>
      </c>
      <c r="D132">
        <v>3</v>
      </c>
      <c r="E132">
        <v>-1.5</v>
      </c>
      <c r="F132">
        <v>2</v>
      </c>
      <c r="G132">
        <v>8</v>
      </c>
      <c r="H132">
        <v>0</v>
      </c>
      <c r="I132">
        <v>0</v>
      </c>
      <c r="J132">
        <v>0</v>
      </c>
      <c r="K132">
        <v>6</v>
      </c>
      <c r="L132">
        <v>0</v>
      </c>
      <c r="M132">
        <v>-1.75</v>
      </c>
      <c r="N132">
        <v>2</v>
      </c>
      <c r="O132">
        <v>3.84</v>
      </c>
      <c r="P132">
        <v>0</v>
      </c>
    </row>
    <row r="133" spans="1:24">
      <c r="A133">
        <v>1</v>
      </c>
      <c r="B133">
        <v>1</v>
      </c>
      <c r="C133">
        <v>46830</v>
      </c>
      <c r="D133">
        <v>1</v>
      </c>
      <c r="E133">
        <v>-1.5</v>
      </c>
      <c r="F133">
        <v>2</v>
      </c>
      <c r="G133">
        <v>8.3059999999999992</v>
      </c>
      <c r="H133">
        <v>0</v>
      </c>
    </row>
    <row r="134" spans="1:24">
      <c r="A134">
        <v>1</v>
      </c>
      <c r="B134">
        <v>1</v>
      </c>
      <c r="C134">
        <v>47020</v>
      </c>
      <c r="D134">
        <v>3</v>
      </c>
      <c r="E134">
        <v>-1.5</v>
      </c>
      <c r="F134">
        <v>2</v>
      </c>
      <c r="G134">
        <v>8</v>
      </c>
      <c r="H134">
        <v>0</v>
      </c>
      <c r="I134">
        <v>0</v>
      </c>
      <c r="J134">
        <v>0</v>
      </c>
      <c r="K134">
        <v>1.5</v>
      </c>
      <c r="L134">
        <v>0</v>
      </c>
      <c r="M134">
        <v>-1.75</v>
      </c>
      <c r="N134">
        <v>2</v>
      </c>
      <c r="O134">
        <v>6.0129999999999999</v>
      </c>
      <c r="P134">
        <v>0</v>
      </c>
    </row>
    <row r="135" spans="1:24">
      <c r="A135">
        <v>1</v>
      </c>
      <c r="B135">
        <v>1</v>
      </c>
      <c r="C135">
        <v>47097</v>
      </c>
      <c r="D135">
        <v>1</v>
      </c>
      <c r="E135">
        <v>-1.5</v>
      </c>
      <c r="F135">
        <v>2</v>
      </c>
      <c r="G135">
        <v>7.9320000000000004</v>
      </c>
      <c r="H135">
        <v>0</v>
      </c>
    </row>
    <row r="136" spans="1:24">
      <c r="A136">
        <v>1</v>
      </c>
      <c r="B136">
        <v>1</v>
      </c>
      <c r="C136">
        <v>47134</v>
      </c>
      <c r="D136">
        <v>3</v>
      </c>
      <c r="E136">
        <v>-1.5</v>
      </c>
      <c r="F136">
        <v>2</v>
      </c>
      <c r="G136">
        <v>8</v>
      </c>
      <c r="H136">
        <v>0</v>
      </c>
      <c r="I136">
        <v>0</v>
      </c>
      <c r="J136">
        <v>0</v>
      </c>
      <c r="K136">
        <v>1.5</v>
      </c>
      <c r="L136">
        <v>0</v>
      </c>
      <c r="M136">
        <v>-1.75</v>
      </c>
      <c r="N136">
        <v>2</v>
      </c>
      <c r="O136">
        <v>3.4279999999999999</v>
      </c>
      <c r="P136">
        <v>0</v>
      </c>
    </row>
    <row r="137" spans="1:24">
      <c r="A137">
        <v>1</v>
      </c>
      <c r="B137">
        <v>1</v>
      </c>
      <c r="C137">
        <v>48741.5</v>
      </c>
      <c r="D137">
        <v>1</v>
      </c>
      <c r="E137">
        <v>-1.5</v>
      </c>
      <c r="F137">
        <v>2</v>
      </c>
      <c r="G137">
        <v>19.294</v>
      </c>
      <c r="H137">
        <v>0</v>
      </c>
    </row>
    <row r="138" spans="1:24">
      <c r="A138">
        <v>1</v>
      </c>
      <c r="B138">
        <v>1</v>
      </c>
      <c r="C138">
        <v>48805</v>
      </c>
      <c r="D138">
        <v>3</v>
      </c>
      <c r="E138">
        <v>-1.5</v>
      </c>
      <c r="F138">
        <v>2</v>
      </c>
      <c r="G138">
        <v>8</v>
      </c>
      <c r="H138">
        <v>0</v>
      </c>
      <c r="I138">
        <v>0</v>
      </c>
      <c r="J138">
        <v>0</v>
      </c>
      <c r="K138">
        <v>1.5</v>
      </c>
      <c r="L138">
        <v>0</v>
      </c>
      <c r="M138">
        <v>-1.75</v>
      </c>
      <c r="N138">
        <v>2</v>
      </c>
      <c r="O138">
        <v>4.0149999999999997</v>
      </c>
      <c r="P138">
        <v>0</v>
      </c>
    </row>
    <row r="139" spans="1:24">
      <c r="A139">
        <v>1</v>
      </c>
      <c r="B139">
        <v>1</v>
      </c>
      <c r="C139">
        <v>49075</v>
      </c>
      <c r="D139">
        <v>1</v>
      </c>
      <c r="E139">
        <v>-1.5</v>
      </c>
      <c r="F139">
        <v>2</v>
      </c>
      <c r="G139">
        <v>7.7569999999999997</v>
      </c>
      <c r="H139">
        <v>0</v>
      </c>
    </row>
    <row r="140" spans="1:24">
      <c r="A140">
        <v>1</v>
      </c>
      <c r="B140">
        <v>1</v>
      </c>
      <c r="C140">
        <v>49118</v>
      </c>
      <c r="D140">
        <v>3</v>
      </c>
      <c r="E140">
        <v>-1.5</v>
      </c>
      <c r="F140">
        <v>2</v>
      </c>
      <c r="G140">
        <v>8</v>
      </c>
      <c r="H140">
        <v>0</v>
      </c>
      <c r="I140">
        <v>0</v>
      </c>
      <c r="J140">
        <v>0</v>
      </c>
      <c r="K140">
        <v>1.5</v>
      </c>
      <c r="L140">
        <v>0</v>
      </c>
      <c r="M140">
        <v>-1.75</v>
      </c>
      <c r="N140">
        <v>2</v>
      </c>
      <c r="O140">
        <v>6.1749999999999998</v>
      </c>
      <c r="P140">
        <v>0</v>
      </c>
    </row>
    <row r="141" spans="1:24">
      <c r="A141">
        <v>1</v>
      </c>
      <c r="B141">
        <v>1</v>
      </c>
      <c r="C141">
        <v>49247</v>
      </c>
      <c r="D141">
        <v>5</v>
      </c>
      <c r="E141">
        <v>-1.5</v>
      </c>
      <c r="F141">
        <v>2</v>
      </c>
      <c r="G141">
        <v>8</v>
      </c>
      <c r="H141">
        <v>0</v>
      </c>
      <c r="I141">
        <v>0</v>
      </c>
      <c r="J141">
        <v>0</v>
      </c>
      <c r="K141">
        <v>1.5</v>
      </c>
      <c r="L141">
        <v>0</v>
      </c>
      <c r="M141">
        <v>-1.75</v>
      </c>
      <c r="N141">
        <v>2</v>
      </c>
      <c r="O141">
        <v>4</v>
      </c>
      <c r="P141">
        <v>0</v>
      </c>
      <c r="Q141">
        <v>0</v>
      </c>
      <c r="R141">
        <v>0</v>
      </c>
      <c r="S141">
        <v>6</v>
      </c>
      <c r="T141">
        <v>0</v>
      </c>
      <c r="U141">
        <v>-2</v>
      </c>
      <c r="V141">
        <v>2</v>
      </c>
      <c r="W141">
        <v>8.0310000000000006</v>
      </c>
      <c r="X141">
        <v>0</v>
      </c>
    </row>
    <row r="142" spans="1:24">
      <c r="A142">
        <v>1</v>
      </c>
      <c r="B142">
        <v>1</v>
      </c>
      <c r="C142">
        <v>49291</v>
      </c>
      <c r="D142">
        <v>3</v>
      </c>
      <c r="E142">
        <v>-1.5</v>
      </c>
      <c r="F142">
        <v>2</v>
      </c>
      <c r="G142">
        <v>8</v>
      </c>
      <c r="H142">
        <v>0</v>
      </c>
      <c r="I142">
        <v>0</v>
      </c>
      <c r="J142">
        <v>0</v>
      </c>
      <c r="K142">
        <v>1.5</v>
      </c>
      <c r="L142">
        <v>0</v>
      </c>
      <c r="M142">
        <v>-1.75</v>
      </c>
      <c r="N142">
        <v>2</v>
      </c>
      <c r="O142">
        <v>8.4130000000000003</v>
      </c>
      <c r="P142">
        <v>0</v>
      </c>
    </row>
    <row r="143" spans="1:24">
      <c r="A143">
        <v>1</v>
      </c>
      <c r="B143">
        <v>1</v>
      </c>
      <c r="C143">
        <v>49348</v>
      </c>
      <c r="D143">
        <v>1</v>
      </c>
      <c r="E143">
        <v>-0.05</v>
      </c>
      <c r="F143">
        <v>2</v>
      </c>
      <c r="G143">
        <v>4.3760000000000003</v>
      </c>
      <c r="H143">
        <v>0</v>
      </c>
    </row>
    <row r="144" spans="1:24">
      <c r="A144">
        <v>1</v>
      </c>
      <c r="B144">
        <v>1</v>
      </c>
      <c r="C144">
        <v>49430</v>
      </c>
      <c r="D144">
        <v>5</v>
      </c>
      <c r="E144">
        <v>-1.5</v>
      </c>
      <c r="F144">
        <v>2</v>
      </c>
      <c r="G144">
        <v>8</v>
      </c>
      <c r="H144">
        <v>0</v>
      </c>
      <c r="I144">
        <v>0</v>
      </c>
      <c r="J144">
        <v>0</v>
      </c>
      <c r="K144">
        <v>1.5</v>
      </c>
      <c r="L144">
        <v>0</v>
      </c>
      <c r="M144">
        <v>-1.75</v>
      </c>
      <c r="N144">
        <v>2</v>
      </c>
      <c r="O144">
        <v>2</v>
      </c>
      <c r="P144">
        <v>0</v>
      </c>
      <c r="Q144">
        <v>0</v>
      </c>
      <c r="R144">
        <v>0</v>
      </c>
      <c r="S144">
        <v>6.5</v>
      </c>
      <c r="T144">
        <v>0</v>
      </c>
      <c r="U144">
        <v>-2</v>
      </c>
      <c r="V144">
        <v>2</v>
      </c>
      <c r="W144">
        <v>8.4749999999999996</v>
      </c>
      <c r="X144">
        <v>0</v>
      </c>
    </row>
    <row r="145" spans="1:24">
      <c r="A145">
        <v>1</v>
      </c>
      <c r="B145">
        <v>1</v>
      </c>
      <c r="C145">
        <v>49798</v>
      </c>
      <c r="D145">
        <v>1</v>
      </c>
      <c r="E145">
        <v>-1.5</v>
      </c>
      <c r="F145">
        <v>2</v>
      </c>
      <c r="G145">
        <v>7.742</v>
      </c>
      <c r="H145">
        <v>0</v>
      </c>
    </row>
    <row r="146" spans="1:24">
      <c r="A146">
        <v>1</v>
      </c>
      <c r="B146">
        <v>1</v>
      </c>
      <c r="C146">
        <v>49851</v>
      </c>
      <c r="D146">
        <v>3</v>
      </c>
      <c r="E146">
        <v>-1.5</v>
      </c>
      <c r="F146">
        <v>2</v>
      </c>
      <c r="G146">
        <v>8</v>
      </c>
      <c r="H146">
        <v>0</v>
      </c>
      <c r="I146">
        <v>0</v>
      </c>
      <c r="J146">
        <v>0</v>
      </c>
      <c r="K146">
        <v>1.5</v>
      </c>
      <c r="L146">
        <v>0</v>
      </c>
      <c r="M146">
        <v>-1.75</v>
      </c>
      <c r="N146">
        <v>2</v>
      </c>
      <c r="O146">
        <v>6.0839999999999996</v>
      </c>
      <c r="P146">
        <v>0</v>
      </c>
    </row>
    <row r="147" spans="1:24">
      <c r="A147">
        <v>1</v>
      </c>
      <c r="B147">
        <v>1</v>
      </c>
      <c r="C147">
        <v>52565</v>
      </c>
      <c r="D147">
        <v>1</v>
      </c>
      <c r="E147">
        <v>-0.05</v>
      </c>
      <c r="F147">
        <v>2</v>
      </c>
      <c r="G147">
        <v>25.167999999999999</v>
      </c>
      <c r="H147">
        <v>0</v>
      </c>
    </row>
    <row r="148" spans="1:24">
      <c r="A148">
        <v>1</v>
      </c>
      <c r="B148">
        <v>1</v>
      </c>
      <c r="C148">
        <v>52660</v>
      </c>
      <c r="D148">
        <v>5</v>
      </c>
      <c r="E148">
        <v>-1.5</v>
      </c>
      <c r="F148">
        <v>2</v>
      </c>
      <c r="G148">
        <v>8</v>
      </c>
      <c r="H148">
        <v>0</v>
      </c>
      <c r="I148">
        <v>0</v>
      </c>
      <c r="J148">
        <v>0</v>
      </c>
      <c r="K148">
        <v>1.5</v>
      </c>
      <c r="L148">
        <v>0</v>
      </c>
      <c r="M148">
        <v>-1.75</v>
      </c>
      <c r="N148">
        <v>2</v>
      </c>
      <c r="O148">
        <v>6</v>
      </c>
      <c r="P148">
        <v>0</v>
      </c>
      <c r="Q148">
        <v>0</v>
      </c>
      <c r="R148">
        <v>0</v>
      </c>
      <c r="S148">
        <v>12</v>
      </c>
      <c r="T148">
        <v>0</v>
      </c>
      <c r="U148">
        <v>-2</v>
      </c>
      <c r="V148">
        <v>2</v>
      </c>
      <c r="W148">
        <v>10.462</v>
      </c>
      <c r="X148">
        <v>0</v>
      </c>
    </row>
    <row r="149" spans="1:24">
      <c r="A149">
        <v>1</v>
      </c>
      <c r="B149">
        <v>1</v>
      </c>
      <c r="C149">
        <v>52680</v>
      </c>
      <c r="D149">
        <v>3</v>
      </c>
      <c r="E149">
        <v>-1.5</v>
      </c>
      <c r="F149">
        <v>2</v>
      </c>
      <c r="G149">
        <v>8</v>
      </c>
      <c r="H149">
        <v>0</v>
      </c>
      <c r="I149">
        <v>0</v>
      </c>
      <c r="J149">
        <v>0</v>
      </c>
      <c r="K149">
        <v>1.5</v>
      </c>
      <c r="L149">
        <v>0</v>
      </c>
      <c r="M149">
        <v>-1.75</v>
      </c>
      <c r="N149">
        <v>2</v>
      </c>
      <c r="O149">
        <v>9.3569999999999993</v>
      </c>
      <c r="P149">
        <v>0</v>
      </c>
    </row>
    <row r="150" spans="1:24">
      <c r="A150">
        <v>1</v>
      </c>
      <c r="B150">
        <v>1</v>
      </c>
      <c r="C150">
        <v>52830</v>
      </c>
      <c r="D150">
        <v>1</v>
      </c>
      <c r="E150">
        <v>-1.5</v>
      </c>
      <c r="F150">
        <v>2</v>
      </c>
      <c r="G150">
        <v>5.9829999999999997</v>
      </c>
      <c r="H150">
        <v>0</v>
      </c>
    </row>
    <row r="151" spans="1:24">
      <c r="A151">
        <v>1</v>
      </c>
      <c r="B151">
        <v>1</v>
      </c>
      <c r="C151">
        <v>52853</v>
      </c>
      <c r="D151">
        <v>3</v>
      </c>
      <c r="E151">
        <v>-1.5</v>
      </c>
      <c r="F151">
        <v>2</v>
      </c>
      <c r="G151">
        <v>8</v>
      </c>
      <c r="H151">
        <v>0</v>
      </c>
      <c r="I151">
        <v>0</v>
      </c>
      <c r="J151">
        <v>0</v>
      </c>
      <c r="K151">
        <v>1.5</v>
      </c>
      <c r="L151">
        <v>0</v>
      </c>
      <c r="M151">
        <v>-1.75</v>
      </c>
      <c r="N151">
        <v>2</v>
      </c>
      <c r="O151">
        <v>5.2370000000000001</v>
      </c>
      <c r="P151">
        <v>0</v>
      </c>
    </row>
    <row r="152" spans="1:24">
      <c r="A152">
        <v>1</v>
      </c>
      <c r="B152">
        <v>1</v>
      </c>
      <c r="C152">
        <v>52914</v>
      </c>
      <c r="D152">
        <v>5</v>
      </c>
      <c r="E152">
        <v>-1.5</v>
      </c>
      <c r="F152">
        <v>2</v>
      </c>
      <c r="G152">
        <v>8</v>
      </c>
      <c r="H152">
        <v>0</v>
      </c>
      <c r="I152">
        <v>0</v>
      </c>
      <c r="J152">
        <v>0</v>
      </c>
      <c r="K152">
        <v>1.5</v>
      </c>
      <c r="L152">
        <v>0</v>
      </c>
      <c r="M152">
        <v>-1.75</v>
      </c>
      <c r="N152">
        <v>2</v>
      </c>
      <c r="O152">
        <v>4</v>
      </c>
      <c r="P152">
        <v>0</v>
      </c>
      <c r="Q152">
        <v>0</v>
      </c>
      <c r="R152">
        <v>0</v>
      </c>
      <c r="S152">
        <v>6</v>
      </c>
      <c r="T152">
        <v>0</v>
      </c>
      <c r="U152">
        <v>-2</v>
      </c>
      <c r="V152">
        <v>2</v>
      </c>
      <c r="W152">
        <v>10.205</v>
      </c>
      <c r="X152">
        <v>0</v>
      </c>
    </row>
    <row r="153" spans="1:24">
      <c r="A153">
        <v>1</v>
      </c>
      <c r="B153">
        <v>1</v>
      </c>
      <c r="C153">
        <v>52978</v>
      </c>
      <c r="D153">
        <v>3</v>
      </c>
      <c r="E153">
        <v>-1.5</v>
      </c>
      <c r="F153">
        <v>2</v>
      </c>
      <c r="G153">
        <v>8</v>
      </c>
      <c r="H153">
        <v>0</v>
      </c>
      <c r="I153">
        <v>0</v>
      </c>
      <c r="J153">
        <v>0</v>
      </c>
      <c r="K153">
        <v>1.5</v>
      </c>
      <c r="L153">
        <v>0</v>
      </c>
      <c r="M153">
        <v>-1.75</v>
      </c>
      <c r="N153">
        <v>2</v>
      </c>
      <c r="O153">
        <v>8.17</v>
      </c>
      <c r="P153">
        <v>0</v>
      </c>
    </row>
    <row r="154" spans="1:24">
      <c r="A154">
        <v>1</v>
      </c>
      <c r="B154">
        <v>1</v>
      </c>
      <c r="C154">
        <v>53252</v>
      </c>
      <c r="D154">
        <v>1</v>
      </c>
      <c r="E154">
        <v>-1.5</v>
      </c>
      <c r="F154">
        <v>2</v>
      </c>
      <c r="G154">
        <v>9.3919999999999995</v>
      </c>
      <c r="H154">
        <v>0</v>
      </c>
    </row>
    <row r="155" spans="1:24">
      <c r="A155">
        <v>1</v>
      </c>
      <c r="B155">
        <v>1</v>
      </c>
      <c r="C155">
        <v>53276</v>
      </c>
      <c r="D155">
        <v>3</v>
      </c>
      <c r="E155">
        <v>-1.5</v>
      </c>
      <c r="F155">
        <v>2</v>
      </c>
      <c r="G155">
        <v>8</v>
      </c>
      <c r="H155">
        <v>0</v>
      </c>
      <c r="I155">
        <v>0</v>
      </c>
      <c r="J155">
        <v>0</v>
      </c>
      <c r="K155">
        <v>1.5</v>
      </c>
      <c r="L155">
        <v>0</v>
      </c>
      <c r="M155">
        <v>-1.75</v>
      </c>
      <c r="N155">
        <v>2</v>
      </c>
      <c r="O155">
        <v>5.8570000000000002</v>
      </c>
      <c r="P155">
        <v>0</v>
      </c>
    </row>
    <row r="156" spans="1:24">
      <c r="A156">
        <v>1</v>
      </c>
      <c r="B156">
        <v>1</v>
      </c>
      <c r="C156">
        <v>53421</v>
      </c>
      <c r="D156">
        <v>5</v>
      </c>
      <c r="E156">
        <v>-1.5</v>
      </c>
      <c r="F156">
        <v>2</v>
      </c>
      <c r="G156">
        <v>8</v>
      </c>
      <c r="H156">
        <v>0</v>
      </c>
      <c r="I156">
        <v>0</v>
      </c>
      <c r="J156">
        <v>0</v>
      </c>
      <c r="K156">
        <v>1.5</v>
      </c>
      <c r="L156">
        <v>0</v>
      </c>
      <c r="M156">
        <v>-1.75</v>
      </c>
      <c r="N156">
        <v>2</v>
      </c>
      <c r="O156">
        <v>4</v>
      </c>
      <c r="P156">
        <v>0</v>
      </c>
      <c r="Q156">
        <v>0</v>
      </c>
      <c r="R156">
        <v>0</v>
      </c>
      <c r="S156">
        <v>6.5</v>
      </c>
      <c r="T156">
        <v>0</v>
      </c>
      <c r="U156">
        <v>-2</v>
      </c>
      <c r="V156">
        <v>2</v>
      </c>
      <c r="W156">
        <v>18.933</v>
      </c>
      <c r="X156">
        <v>0</v>
      </c>
    </row>
    <row r="157" spans="1:24">
      <c r="A157">
        <v>1</v>
      </c>
      <c r="B157">
        <v>1</v>
      </c>
      <c r="C157">
        <v>53435</v>
      </c>
      <c r="D157">
        <v>3</v>
      </c>
      <c r="E157">
        <v>-1.5</v>
      </c>
      <c r="F157">
        <v>2</v>
      </c>
      <c r="G157">
        <v>8</v>
      </c>
      <c r="H157">
        <v>0</v>
      </c>
      <c r="I157">
        <v>0</v>
      </c>
      <c r="J157">
        <v>0</v>
      </c>
      <c r="K157">
        <v>1.5</v>
      </c>
      <c r="L157">
        <v>0</v>
      </c>
      <c r="M157">
        <v>-1.75</v>
      </c>
      <c r="N157">
        <v>2</v>
      </c>
      <c r="O157">
        <v>9.8239999999999998</v>
      </c>
      <c r="P157">
        <v>0</v>
      </c>
    </row>
    <row r="158" spans="1:24">
      <c r="A158">
        <v>1</v>
      </c>
      <c r="B158">
        <v>1</v>
      </c>
      <c r="C158">
        <v>53560</v>
      </c>
      <c r="D158">
        <v>1</v>
      </c>
      <c r="E158">
        <v>-0.05</v>
      </c>
      <c r="F158">
        <v>2</v>
      </c>
      <c r="G158">
        <v>9.1549999999999994</v>
      </c>
      <c r="H158">
        <v>0</v>
      </c>
    </row>
    <row r="159" spans="1:24">
      <c r="A159">
        <v>1</v>
      </c>
      <c r="B159">
        <v>1</v>
      </c>
      <c r="C159">
        <v>53645</v>
      </c>
      <c r="D159">
        <v>5</v>
      </c>
      <c r="E159">
        <v>-1.5</v>
      </c>
      <c r="F159">
        <v>2</v>
      </c>
      <c r="G159">
        <v>8</v>
      </c>
      <c r="H159">
        <v>0</v>
      </c>
      <c r="I159">
        <v>0</v>
      </c>
      <c r="J159">
        <v>0</v>
      </c>
      <c r="K159">
        <v>1.5</v>
      </c>
      <c r="L159">
        <v>0</v>
      </c>
      <c r="M159">
        <v>-1.75</v>
      </c>
      <c r="N159">
        <v>2</v>
      </c>
      <c r="O159">
        <v>4</v>
      </c>
      <c r="P159">
        <v>0</v>
      </c>
      <c r="Q159">
        <v>0</v>
      </c>
      <c r="R159">
        <v>0</v>
      </c>
      <c r="S159">
        <v>8</v>
      </c>
      <c r="T159">
        <v>0</v>
      </c>
      <c r="U159">
        <v>-2</v>
      </c>
      <c r="V159">
        <v>2</v>
      </c>
      <c r="W159">
        <v>13.33</v>
      </c>
      <c r="X159">
        <v>0</v>
      </c>
    </row>
    <row r="160" spans="1:24">
      <c r="A160">
        <v>1</v>
      </c>
      <c r="B160">
        <v>1</v>
      </c>
      <c r="C160">
        <v>53668</v>
      </c>
      <c r="D160">
        <v>3</v>
      </c>
      <c r="E160">
        <v>-1.5</v>
      </c>
      <c r="F160">
        <v>2</v>
      </c>
      <c r="G160">
        <v>8</v>
      </c>
      <c r="H160">
        <v>0</v>
      </c>
      <c r="I160">
        <v>0</v>
      </c>
      <c r="J160">
        <v>0</v>
      </c>
      <c r="K160">
        <v>1.5</v>
      </c>
      <c r="L160">
        <v>0</v>
      </c>
      <c r="M160">
        <v>-1.75</v>
      </c>
      <c r="N160">
        <v>2</v>
      </c>
      <c r="O160">
        <v>5.8849999999999998</v>
      </c>
      <c r="P160">
        <v>0</v>
      </c>
    </row>
    <row r="161" spans="1:24">
      <c r="A161">
        <v>1</v>
      </c>
      <c r="B161">
        <v>1</v>
      </c>
      <c r="C161">
        <v>53738</v>
      </c>
      <c r="D161">
        <v>1</v>
      </c>
      <c r="E161">
        <v>-1.5</v>
      </c>
      <c r="F161">
        <v>2</v>
      </c>
      <c r="G161">
        <v>9.7789999999999999</v>
      </c>
      <c r="H161">
        <v>0</v>
      </c>
    </row>
    <row r="162" spans="1:24">
      <c r="A162">
        <v>1</v>
      </c>
      <c r="B162">
        <v>1</v>
      </c>
      <c r="C162">
        <v>53760</v>
      </c>
      <c r="D162">
        <v>3</v>
      </c>
      <c r="E162">
        <v>-1.5</v>
      </c>
      <c r="F162">
        <v>2</v>
      </c>
      <c r="G162">
        <v>8</v>
      </c>
      <c r="H162">
        <v>0</v>
      </c>
      <c r="I162">
        <v>0</v>
      </c>
      <c r="J162">
        <v>0</v>
      </c>
      <c r="K162">
        <v>1.5</v>
      </c>
      <c r="L162">
        <v>0</v>
      </c>
      <c r="M162">
        <v>-1.75</v>
      </c>
      <c r="N162">
        <v>2</v>
      </c>
      <c r="O162">
        <v>10.848000000000001</v>
      </c>
      <c r="P162">
        <v>0</v>
      </c>
    </row>
    <row r="163" spans="1:24">
      <c r="A163">
        <v>1</v>
      </c>
      <c r="B163">
        <v>1</v>
      </c>
      <c r="C163">
        <v>53841</v>
      </c>
      <c r="D163">
        <v>5</v>
      </c>
      <c r="E163">
        <v>-1.5</v>
      </c>
      <c r="F163">
        <v>2</v>
      </c>
      <c r="G163">
        <v>8</v>
      </c>
      <c r="H163">
        <v>0</v>
      </c>
      <c r="I163">
        <v>0</v>
      </c>
      <c r="J163">
        <v>0</v>
      </c>
      <c r="K163">
        <v>1.5</v>
      </c>
      <c r="L163">
        <v>0</v>
      </c>
      <c r="M163">
        <v>-1.75</v>
      </c>
      <c r="N163">
        <v>2</v>
      </c>
      <c r="O163">
        <v>4</v>
      </c>
      <c r="P163">
        <v>0</v>
      </c>
      <c r="Q163">
        <v>0</v>
      </c>
      <c r="R163">
        <v>0</v>
      </c>
      <c r="S163">
        <v>10</v>
      </c>
      <c r="T163">
        <v>0</v>
      </c>
      <c r="U163">
        <v>-2</v>
      </c>
      <c r="V163">
        <v>2</v>
      </c>
      <c r="W163">
        <v>18.363</v>
      </c>
      <c r="X163">
        <v>0</v>
      </c>
    </row>
    <row r="164" spans="1:24">
      <c r="A164">
        <v>1</v>
      </c>
      <c r="B164">
        <v>1</v>
      </c>
      <c r="C164">
        <v>53864</v>
      </c>
      <c r="D164">
        <v>3</v>
      </c>
      <c r="E164">
        <v>-1.5</v>
      </c>
      <c r="F164">
        <v>2</v>
      </c>
      <c r="G164">
        <v>8</v>
      </c>
      <c r="H164">
        <v>0</v>
      </c>
      <c r="I164">
        <v>0</v>
      </c>
      <c r="J164">
        <v>0</v>
      </c>
      <c r="K164">
        <v>1.5</v>
      </c>
      <c r="L164">
        <v>0</v>
      </c>
      <c r="M164">
        <v>-1.75</v>
      </c>
      <c r="N164">
        <v>2</v>
      </c>
      <c r="O164">
        <v>8.8849999999999998</v>
      </c>
      <c r="P164">
        <v>0</v>
      </c>
    </row>
    <row r="165" spans="1:24">
      <c r="A165">
        <v>1</v>
      </c>
      <c r="B165">
        <v>1</v>
      </c>
      <c r="C165">
        <v>54478</v>
      </c>
      <c r="D165">
        <v>1</v>
      </c>
      <c r="E165">
        <v>-1E-3</v>
      </c>
      <c r="F165">
        <v>2</v>
      </c>
      <c r="G165">
        <v>28.114000000000001</v>
      </c>
      <c r="H165">
        <v>0</v>
      </c>
    </row>
    <row r="166" spans="1:24">
      <c r="A166">
        <v>1</v>
      </c>
      <c r="B166">
        <v>1</v>
      </c>
      <c r="C166">
        <v>54493</v>
      </c>
      <c r="D166">
        <v>3</v>
      </c>
      <c r="E166">
        <v>-1.5</v>
      </c>
      <c r="F166">
        <v>2</v>
      </c>
      <c r="G166">
        <v>8</v>
      </c>
      <c r="H166">
        <v>0</v>
      </c>
      <c r="I166">
        <v>0</v>
      </c>
      <c r="J166">
        <v>0</v>
      </c>
      <c r="K166">
        <v>1.5</v>
      </c>
      <c r="L166">
        <v>0</v>
      </c>
      <c r="M166">
        <v>-1.75</v>
      </c>
      <c r="N166">
        <v>2</v>
      </c>
      <c r="O166">
        <v>7.46</v>
      </c>
      <c r="P166">
        <v>0</v>
      </c>
    </row>
    <row r="167" spans="1:24">
      <c r="A167">
        <v>1</v>
      </c>
      <c r="B167">
        <v>1</v>
      </c>
      <c r="C167">
        <v>56022</v>
      </c>
      <c r="D167">
        <v>1</v>
      </c>
      <c r="E167">
        <v>-1E-3</v>
      </c>
      <c r="F167">
        <v>2</v>
      </c>
      <c r="G167">
        <v>20.38</v>
      </c>
      <c r="H167">
        <v>0</v>
      </c>
    </row>
    <row r="168" spans="1:24">
      <c r="A168">
        <v>1</v>
      </c>
      <c r="B168">
        <v>1</v>
      </c>
      <c r="C168">
        <v>56040</v>
      </c>
      <c r="D168">
        <v>3</v>
      </c>
      <c r="E168">
        <v>-1.5</v>
      </c>
      <c r="F168">
        <v>2</v>
      </c>
      <c r="G168">
        <v>8</v>
      </c>
      <c r="H168">
        <v>0</v>
      </c>
      <c r="I168">
        <v>0</v>
      </c>
      <c r="J168">
        <v>0</v>
      </c>
      <c r="K168">
        <v>1.5</v>
      </c>
      <c r="L168">
        <v>0</v>
      </c>
      <c r="M168">
        <v>-1.75</v>
      </c>
      <c r="N168">
        <v>2</v>
      </c>
      <c r="O168">
        <v>3.4409999999999998</v>
      </c>
      <c r="P168">
        <v>0</v>
      </c>
    </row>
    <row r="169" spans="1:24">
      <c r="A169">
        <v>1</v>
      </c>
      <c r="B169">
        <v>1</v>
      </c>
      <c r="C169">
        <v>56299</v>
      </c>
      <c r="D169">
        <v>1</v>
      </c>
      <c r="E169">
        <v>-1.5</v>
      </c>
      <c r="F169">
        <v>2</v>
      </c>
      <c r="G169">
        <v>9.8160000000000007</v>
      </c>
      <c r="H169">
        <v>0</v>
      </c>
    </row>
    <row r="170" spans="1:24">
      <c r="A170">
        <v>1</v>
      </c>
      <c r="B170">
        <v>1</v>
      </c>
      <c r="C170">
        <v>56330</v>
      </c>
      <c r="D170">
        <v>3</v>
      </c>
      <c r="E170">
        <v>-1.5</v>
      </c>
      <c r="F170">
        <v>2</v>
      </c>
      <c r="G170">
        <v>8</v>
      </c>
      <c r="H170">
        <v>0</v>
      </c>
      <c r="I170">
        <v>0</v>
      </c>
      <c r="J170">
        <v>0</v>
      </c>
      <c r="K170">
        <v>1.5</v>
      </c>
      <c r="L170">
        <v>0</v>
      </c>
      <c r="M170">
        <v>-1.75</v>
      </c>
      <c r="N170">
        <v>2</v>
      </c>
      <c r="O170">
        <v>10.922000000000001</v>
      </c>
      <c r="P170">
        <v>0</v>
      </c>
    </row>
    <row r="171" spans="1:24">
      <c r="A171">
        <v>1</v>
      </c>
      <c r="B171">
        <v>1</v>
      </c>
      <c r="C171">
        <v>56369</v>
      </c>
      <c r="D171">
        <v>5</v>
      </c>
      <c r="E171">
        <v>-1.5</v>
      </c>
      <c r="F171">
        <v>2</v>
      </c>
      <c r="G171">
        <v>8</v>
      </c>
      <c r="H171">
        <v>0</v>
      </c>
      <c r="I171">
        <v>0</v>
      </c>
      <c r="J171">
        <v>0</v>
      </c>
      <c r="K171">
        <v>1.5</v>
      </c>
      <c r="L171">
        <v>0</v>
      </c>
      <c r="M171">
        <v>-1.75</v>
      </c>
      <c r="N171">
        <v>2</v>
      </c>
      <c r="O171">
        <v>12</v>
      </c>
      <c r="P171">
        <v>0</v>
      </c>
      <c r="Q171">
        <v>0</v>
      </c>
      <c r="R171">
        <v>0</v>
      </c>
      <c r="S171">
        <v>1.5</v>
      </c>
      <c r="T171">
        <v>0</v>
      </c>
      <c r="U171">
        <v>-2</v>
      </c>
      <c r="V171">
        <v>2</v>
      </c>
      <c r="W171">
        <v>3.1619999999999999</v>
      </c>
      <c r="X171">
        <v>0</v>
      </c>
    </row>
    <row r="172" spans="1:24">
      <c r="A172">
        <v>1</v>
      </c>
      <c r="B172">
        <v>1</v>
      </c>
      <c r="C172">
        <v>56390</v>
      </c>
      <c r="D172">
        <v>3</v>
      </c>
      <c r="E172">
        <v>-1.5</v>
      </c>
      <c r="F172">
        <v>2</v>
      </c>
      <c r="G172">
        <v>8</v>
      </c>
      <c r="H172">
        <v>0</v>
      </c>
      <c r="I172">
        <v>0</v>
      </c>
      <c r="J172">
        <v>0</v>
      </c>
      <c r="K172">
        <v>1.5</v>
      </c>
      <c r="L172">
        <v>0</v>
      </c>
      <c r="M172">
        <v>-1.75</v>
      </c>
      <c r="N172">
        <v>2</v>
      </c>
      <c r="O172">
        <v>13.315</v>
      </c>
      <c r="P172">
        <v>0</v>
      </c>
    </row>
    <row r="173" spans="1:24">
      <c r="A173">
        <v>1</v>
      </c>
      <c r="B173">
        <v>1</v>
      </c>
      <c r="C173">
        <v>56573</v>
      </c>
      <c r="D173">
        <v>5</v>
      </c>
      <c r="E173">
        <v>-1.5</v>
      </c>
      <c r="F173">
        <v>2</v>
      </c>
      <c r="G173">
        <v>8</v>
      </c>
      <c r="H173">
        <v>0</v>
      </c>
      <c r="I173">
        <v>0</v>
      </c>
      <c r="J173">
        <v>0</v>
      </c>
      <c r="K173">
        <v>1.5</v>
      </c>
      <c r="L173">
        <v>0</v>
      </c>
      <c r="M173">
        <v>-1.75</v>
      </c>
      <c r="N173">
        <v>2</v>
      </c>
      <c r="O173">
        <v>12</v>
      </c>
      <c r="P173">
        <v>0</v>
      </c>
      <c r="Q173">
        <v>0</v>
      </c>
      <c r="R173">
        <v>0</v>
      </c>
      <c r="S173">
        <v>1.5</v>
      </c>
      <c r="T173">
        <v>0</v>
      </c>
      <c r="U173">
        <v>-2</v>
      </c>
      <c r="V173">
        <v>2</v>
      </c>
      <c r="W173">
        <v>9.8179999999999996</v>
      </c>
      <c r="X173">
        <v>0</v>
      </c>
    </row>
    <row r="174" spans="1:24">
      <c r="A174">
        <v>1</v>
      </c>
      <c r="B174">
        <v>1</v>
      </c>
      <c r="C174">
        <v>56670</v>
      </c>
      <c r="D174">
        <v>3</v>
      </c>
      <c r="E174">
        <v>-1.5</v>
      </c>
      <c r="F174">
        <v>2</v>
      </c>
      <c r="G174">
        <v>8</v>
      </c>
      <c r="H174">
        <v>0</v>
      </c>
      <c r="I174">
        <v>0</v>
      </c>
      <c r="J174">
        <v>0</v>
      </c>
      <c r="K174">
        <v>1.5</v>
      </c>
      <c r="L174">
        <v>0</v>
      </c>
      <c r="M174">
        <v>-1.75</v>
      </c>
      <c r="N174">
        <v>2</v>
      </c>
      <c r="O174">
        <v>10.731</v>
      </c>
      <c r="P174">
        <v>0</v>
      </c>
    </row>
    <row r="175" spans="1:24">
      <c r="A175">
        <v>1</v>
      </c>
      <c r="B175">
        <v>1</v>
      </c>
      <c r="C175">
        <v>56895</v>
      </c>
      <c r="D175">
        <v>1</v>
      </c>
      <c r="E175">
        <v>-1.5</v>
      </c>
      <c r="F175">
        <v>2</v>
      </c>
      <c r="G175">
        <v>7.7030000000000003</v>
      </c>
      <c r="H175">
        <v>0</v>
      </c>
    </row>
    <row r="176" spans="1:24">
      <c r="A176">
        <v>1</v>
      </c>
      <c r="B176">
        <v>1</v>
      </c>
      <c r="C176">
        <v>56918</v>
      </c>
      <c r="D176">
        <v>3</v>
      </c>
      <c r="E176">
        <v>-1.5</v>
      </c>
      <c r="F176">
        <v>2</v>
      </c>
      <c r="G176">
        <v>8</v>
      </c>
      <c r="H176">
        <v>0</v>
      </c>
      <c r="I176">
        <v>0</v>
      </c>
      <c r="J176">
        <v>0</v>
      </c>
      <c r="K176">
        <v>1.5</v>
      </c>
      <c r="L176">
        <v>0</v>
      </c>
      <c r="M176">
        <v>-1.75</v>
      </c>
      <c r="N176">
        <v>2</v>
      </c>
      <c r="O176">
        <v>2.3239999999999998</v>
      </c>
      <c r="P176">
        <v>0</v>
      </c>
    </row>
    <row r="177" spans="1:24">
      <c r="A177">
        <v>1</v>
      </c>
      <c r="B177">
        <v>1</v>
      </c>
      <c r="C177">
        <v>56939</v>
      </c>
      <c r="D177">
        <v>1</v>
      </c>
      <c r="E177">
        <v>-1.5</v>
      </c>
      <c r="F177">
        <v>2</v>
      </c>
      <c r="G177">
        <v>9.673</v>
      </c>
      <c r="H177">
        <v>0</v>
      </c>
    </row>
    <row r="178" spans="1:24">
      <c r="A178">
        <v>1</v>
      </c>
      <c r="B178">
        <v>1</v>
      </c>
      <c r="C178">
        <v>56976</v>
      </c>
      <c r="D178">
        <v>3</v>
      </c>
      <c r="E178">
        <v>-1.5</v>
      </c>
      <c r="F178">
        <v>2</v>
      </c>
      <c r="G178">
        <v>8</v>
      </c>
      <c r="H178">
        <v>0</v>
      </c>
      <c r="I178">
        <v>0</v>
      </c>
      <c r="J178">
        <v>0</v>
      </c>
      <c r="K178">
        <v>1.5</v>
      </c>
      <c r="L178">
        <v>0</v>
      </c>
      <c r="M178">
        <v>-1.75</v>
      </c>
      <c r="N178">
        <v>2</v>
      </c>
      <c r="O178">
        <v>3.2040000000000002</v>
      </c>
      <c r="P178">
        <v>0</v>
      </c>
    </row>
    <row r="179" spans="1:24">
      <c r="A179">
        <v>1</v>
      </c>
      <c r="B179">
        <v>1</v>
      </c>
      <c r="C179">
        <v>57264.7</v>
      </c>
      <c r="D179">
        <v>1</v>
      </c>
      <c r="E179">
        <v>-1.5</v>
      </c>
      <c r="F179">
        <v>2</v>
      </c>
      <c r="G179">
        <v>7.4349999999999996</v>
      </c>
      <c r="H179">
        <v>0</v>
      </c>
    </row>
    <row r="180" spans="1:24">
      <c r="A180">
        <v>1</v>
      </c>
      <c r="B180">
        <v>1</v>
      </c>
      <c r="C180">
        <v>57377</v>
      </c>
      <c r="D180">
        <v>3</v>
      </c>
      <c r="E180">
        <v>-1.5</v>
      </c>
      <c r="F180">
        <v>2</v>
      </c>
      <c r="G180">
        <v>8</v>
      </c>
      <c r="H180">
        <v>0</v>
      </c>
      <c r="I180">
        <v>0</v>
      </c>
      <c r="J180">
        <v>0</v>
      </c>
      <c r="K180">
        <v>1.5</v>
      </c>
      <c r="L180">
        <v>0</v>
      </c>
      <c r="M180">
        <v>-1.75</v>
      </c>
      <c r="N180">
        <v>2</v>
      </c>
      <c r="O180">
        <v>13.694000000000001</v>
      </c>
      <c r="P180">
        <v>0</v>
      </c>
    </row>
    <row r="181" spans="1:24">
      <c r="A181">
        <v>1</v>
      </c>
      <c r="B181">
        <v>1</v>
      </c>
      <c r="C181">
        <v>57581</v>
      </c>
      <c r="D181">
        <v>1</v>
      </c>
      <c r="E181">
        <v>-1.5</v>
      </c>
      <c r="F181">
        <v>2</v>
      </c>
      <c r="G181">
        <v>8.5850000000000009</v>
      </c>
      <c r="H181">
        <v>0</v>
      </c>
    </row>
    <row r="182" spans="1:24">
      <c r="A182">
        <v>1</v>
      </c>
      <c r="B182">
        <v>1</v>
      </c>
      <c r="C182">
        <v>57652</v>
      </c>
      <c r="D182">
        <v>3</v>
      </c>
      <c r="E182">
        <v>-1.5</v>
      </c>
      <c r="F182">
        <v>2</v>
      </c>
      <c r="G182">
        <v>8</v>
      </c>
      <c r="H182">
        <v>0</v>
      </c>
      <c r="I182">
        <v>0</v>
      </c>
      <c r="J182">
        <v>0</v>
      </c>
      <c r="K182">
        <v>1.5</v>
      </c>
      <c r="L182">
        <v>0</v>
      </c>
      <c r="M182">
        <v>-1.75</v>
      </c>
      <c r="N182">
        <v>2</v>
      </c>
      <c r="O182">
        <v>13.728999999999999</v>
      </c>
      <c r="P182">
        <v>0</v>
      </c>
    </row>
    <row r="183" spans="1:24">
      <c r="A183">
        <v>1</v>
      </c>
      <c r="B183">
        <v>1</v>
      </c>
      <c r="C183">
        <v>57667</v>
      </c>
      <c r="D183">
        <v>5</v>
      </c>
      <c r="E183">
        <v>-1.5</v>
      </c>
      <c r="F183">
        <v>2</v>
      </c>
      <c r="G183">
        <v>8</v>
      </c>
      <c r="H183">
        <v>0</v>
      </c>
      <c r="I183">
        <v>0</v>
      </c>
      <c r="J183">
        <v>0</v>
      </c>
      <c r="K183">
        <v>1.5</v>
      </c>
      <c r="L183">
        <v>0</v>
      </c>
      <c r="M183">
        <v>-1.75</v>
      </c>
      <c r="N183">
        <v>2</v>
      </c>
      <c r="O183">
        <v>12</v>
      </c>
      <c r="P183">
        <v>0</v>
      </c>
      <c r="Q183">
        <v>0</v>
      </c>
      <c r="R183">
        <v>0</v>
      </c>
      <c r="S183">
        <v>1.5</v>
      </c>
      <c r="T183">
        <v>0</v>
      </c>
      <c r="U183">
        <v>-2</v>
      </c>
      <c r="V183">
        <v>2</v>
      </c>
      <c r="W183">
        <v>4.1749999999999998</v>
      </c>
      <c r="X183">
        <v>0</v>
      </c>
    </row>
    <row r="184" spans="1:24">
      <c r="A184">
        <v>1</v>
      </c>
      <c r="B184">
        <v>1</v>
      </c>
      <c r="C184">
        <v>57677</v>
      </c>
      <c r="D184">
        <v>3</v>
      </c>
      <c r="E184">
        <v>-1.5</v>
      </c>
      <c r="F184">
        <v>2</v>
      </c>
      <c r="G184">
        <v>8</v>
      </c>
      <c r="H184">
        <v>0</v>
      </c>
      <c r="I184">
        <v>0</v>
      </c>
      <c r="J184">
        <v>0</v>
      </c>
      <c r="K184">
        <v>1.5</v>
      </c>
      <c r="L184">
        <v>0</v>
      </c>
      <c r="M184">
        <v>-1.75</v>
      </c>
      <c r="N184">
        <v>2</v>
      </c>
      <c r="O184">
        <v>13.563000000000001</v>
      </c>
      <c r="P184">
        <v>0</v>
      </c>
    </row>
    <row r="185" spans="1:24">
      <c r="A185">
        <v>1</v>
      </c>
      <c r="B185">
        <v>1</v>
      </c>
      <c r="C185">
        <v>57938</v>
      </c>
      <c r="D185">
        <v>1</v>
      </c>
      <c r="E185">
        <v>-1.5</v>
      </c>
      <c r="F185">
        <v>2</v>
      </c>
      <c r="G185">
        <v>26.632000000000001</v>
      </c>
      <c r="H185">
        <v>0</v>
      </c>
    </row>
    <row r="186" spans="1:24">
      <c r="A186">
        <v>1</v>
      </c>
      <c r="B186">
        <v>1</v>
      </c>
      <c r="C186">
        <v>57978</v>
      </c>
      <c r="D186">
        <v>3</v>
      </c>
      <c r="E186">
        <v>-1.5</v>
      </c>
      <c r="F186">
        <v>2</v>
      </c>
      <c r="G186">
        <v>8</v>
      </c>
      <c r="H186">
        <v>0</v>
      </c>
      <c r="I186">
        <v>0</v>
      </c>
      <c r="J186">
        <v>0</v>
      </c>
      <c r="K186">
        <v>1.5</v>
      </c>
      <c r="L186">
        <v>0</v>
      </c>
      <c r="M186">
        <v>-1.75</v>
      </c>
      <c r="N186">
        <v>2</v>
      </c>
      <c r="O186">
        <v>11.484999999999999</v>
      </c>
      <c r="P186">
        <v>0</v>
      </c>
    </row>
    <row r="187" spans="1:24">
      <c r="A187">
        <v>1</v>
      </c>
      <c r="B187">
        <v>1</v>
      </c>
      <c r="C187">
        <v>58020</v>
      </c>
      <c r="D187">
        <v>5</v>
      </c>
      <c r="E187">
        <v>-1.5</v>
      </c>
      <c r="F187">
        <v>2</v>
      </c>
      <c r="G187">
        <v>8</v>
      </c>
      <c r="H187">
        <v>0</v>
      </c>
      <c r="I187">
        <v>0</v>
      </c>
      <c r="J187">
        <v>0</v>
      </c>
      <c r="K187">
        <v>1.5</v>
      </c>
      <c r="L187">
        <v>0</v>
      </c>
      <c r="M187">
        <v>-1.75</v>
      </c>
      <c r="N187">
        <v>2</v>
      </c>
      <c r="O187">
        <v>12</v>
      </c>
      <c r="P187">
        <v>0</v>
      </c>
      <c r="Q187">
        <v>0</v>
      </c>
      <c r="R187">
        <v>0</v>
      </c>
      <c r="S187">
        <v>1.5</v>
      </c>
      <c r="T187">
        <v>0</v>
      </c>
      <c r="U187">
        <v>-2</v>
      </c>
      <c r="V187">
        <v>2</v>
      </c>
      <c r="W187">
        <v>3.1880000000000002</v>
      </c>
      <c r="X187">
        <v>0</v>
      </c>
    </row>
    <row r="188" spans="1:24">
      <c r="A188">
        <v>1</v>
      </c>
      <c r="B188">
        <v>1</v>
      </c>
      <c r="C188">
        <v>58047</v>
      </c>
      <c r="D188">
        <v>3</v>
      </c>
      <c r="E188">
        <v>-1.5</v>
      </c>
      <c r="F188">
        <v>2</v>
      </c>
      <c r="G188">
        <v>8</v>
      </c>
      <c r="H188">
        <v>0</v>
      </c>
      <c r="I188">
        <v>0</v>
      </c>
      <c r="J188">
        <v>0</v>
      </c>
      <c r="K188">
        <v>1.5</v>
      </c>
      <c r="L188">
        <v>0</v>
      </c>
      <c r="M188">
        <v>-1.75</v>
      </c>
      <c r="N188">
        <v>2</v>
      </c>
      <c r="O188">
        <v>13.355</v>
      </c>
      <c r="P188">
        <v>0</v>
      </c>
    </row>
    <row r="189" spans="1:24">
      <c r="A189">
        <v>1</v>
      </c>
      <c r="B189">
        <v>1</v>
      </c>
      <c r="C189">
        <v>58192.042000000001</v>
      </c>
      <c r="D189">
        <v>1</v>
      </c>
      <c r="E189">
        <v>-1.5</v>
      </c>
      <c r="F189">
        <v>2</v>
      </c>
      <c r="G189">
        <v>9.0589999999999993</v>
      </c>
      <c r="H189">
        <v>0</v>
      </c>
    </row>
    <row r="190" spans="1:24">
      <c r="A190">
        <v>1</v>
      </c>
      <c r="B190">
        <v>1</v>
      </c>
      <c r="C190">
        <v>58445</v>
      </c>
      <c r="D190">
        <v>3</v>
      </c>
      <c r="E190">
        <v>-1.5</v>
      </c>
      <c r="F190">
        <v>2</v>
      </c>
      <c r="G190">
        <v>8</v>
      </c>
      <c r="H190">
        <v>0</v>
      </c>
      <c r="I190">
        <v>0</v>
      </c>
      <c r="J190">
        <v>0</v>
      </c>
      <c r="K190">
        <v>1.5</v>
      </c>
      <c r="L190">
        <v>0</v>
      </c>
      <c r="M190">
        <v>-1.75</v>
      </c>
      <c r="N190">
        <v>2</v>
      </c>
      <c r="O190">
        <v>8.9689999999999994</v>
      </c>
      <c r="P190">
        <v>0</v>
      </c>
    </row>
    <row r="191" spans="1:24">
      <c r="A191">
        <v>1</v>
      </c>
      <c r="B191">
        <v>1</v>
      </c>
      <c r="C191">
        <v>58463.6</v>
      </c>
      <c r="D191">
        <v>5</v>
      </c>
      <c r="E191">
        <v>-1.5</v>
      </c>
      <c r="F191">
        <v>2</v>
      </c>
      <c r="G191">
        <v>8</v>
      </c>
      <c r="H191">
        <v>0</v>
      </c>
      <c r="I191">
        <v>0</v>
      </c>
      <c r="J191">
        <v>0</v>
      </c>
      <c r="K191">
        <v>1.5</v>
      </c>
      <c r="L191">
        <v>0</v>
      </c>
      <c r="M191">
        <v>-1.75</v>
      </c>
      <c r="N191">
        <v>2</v>
      </c>
      <c r="O191">
        <v>12</v>
      </c>
      <c r="P191">
        <v>0</v>
      </c>
      <c r="Q191">
        <v>0</v>
      </c>
      <c r="R191">
        <v>0</v>
      </c>
      <c r="S191">
        <v>1.5</v>
      </c>
      <c r="T191">
        <v>0</v>
      </c>
      <c r="U191">
        <v>-2</v>
      </c>
      <c r="V191">
        <v>2</v>
      </c>
      <c r="W191">
        <v>4.3630000000000004</v>
      </c>
      <c r="X191">
        <v>0</v>
      </c>
    </row>
    <row r="192" spans="1:24">
      <c r="A192">
        <v>1</v>
      </c>
      <c r="B192">
        <v>1</v>
      </c>
      <c r="C192">
        <v>58538</v>
      </c>
      <c r="D192">
        <v>5</v>
      </c>
      <c r="E192">
        <v>-1.5</v>
      </c>
      <c r="F192">
        <v>2</v>
      </c>
      <c r="G192">
        <v>8</v>
      </c>
      <c r="H192">
        <v>0</v>
      </c>
      <c r="I192">
        <v>0</v>
      </c>
      <c r="J192">
        <v>0</v>
      </c>
      <c r="K192">
        <v>1.5</v>
      </c>
      <c r="L192">
        <v>0</v>
      </c>
      <c r="M192">
        <v>-1.75</v>
      </c>
      <c r="N192">
        <v>2</v>
      </c>
      <c r="O192">
        <v>4</v>
      </c>
      <c r="P192">
        <v>0</v>
      </c>
      <c r="Q192">
        <v>0</v>
      </c>
      <c r="R192">
        <v>0</v>
      </c>
      <c r="S192">
        <v>10</v>
      </c>
      <c r="T192">
        <v>0</v>
      </c>
      <c r="U192">
        <v>-2</v>
      </c>
      <c r="V192">
        <v>2</v>
      </c>
      <c r="W192">
        <v>13.356999999999999</v>
      </c>
      <c r="X192">
        <v>0</v>
      </c>
    </row>
    <row r="193" spans="1:16">
      <c r="A193">
        <v>1</v>
      </c>
      <c r="B193">
        <v>1</v>
      </c>
      <c r="C193">
        <v>58578</v>
      </c>
      <c r="D193">
        <v>3</v>
      </c>
      <c r="E193">
        <v>-1.5</v>
      </c>
      <c r="F193">
        <v>2</v>
      </c>
      <c r="G193">
        <v>8</v>
      </c>
      <c r="H193">
        <v>0</v>
      </c>
      <c r="I193">
        <v>0</v>
      </c>
      <c r="J193">
        <v>0</v>
      </c>
      <c r="K193">
        <v>1.5</v>
      </c>
      <c r="L193">
        <v>0</v>
      </c>
      <c r="M193">
        <v>-1.75</v>
      </c>
      <c r="N193">
        <v>2</v>
      </c>
      <c r="O193">
        <v>5.0090000000000003</v>
      </c>
      <c r="P193">
        <v>0</v>
      </c>
    </row>
    <row r="194" spans="1:16">
      <c r="A194">
        <v>1</v>
      </c>
      <c r="B194">
        <v>1</v>
      </c>
      <c r="C194">
        <v>58707</v>
      </c>
      <c r="D194">
        <v>1</v>
      </c>
      <c r="E194">
        <v>-1.5</v>
      </c>
      <c r="F194">
        <v>2</v>
      </c>
      <c r="G194">
        <v>7.9710000000000001</v>
      </c>
      <c r="H194">
        <v>0</v>
      </c>
    </row>
    <row r="195" spans="1:16">
      <c r="A195">
        <v>1</v>
      </c>
      <c r="B195">
        <v>1</v>
      </c>
      <c r="C195">
        <v>58729</v>
      </c>
      <c r="D195">
        <v>3</v>
      </c>
      <c r="E195">
        <v>-1.5</v>
      </c>
      <c r="F195">
        <v>2</v>
      </c>
      <c r="G195">
        <v>8</v>
      </c>
      <c r="H195">
        <v>0</v>
      </c>
      <c r="I195">
        <v>0</v>
      </c>
      <c r="J195">
        <v>0</v>
      </c>
      <c r="K195">
        <v>1.5</v>
      </c>
      <c r="L195">
        <v>0</v>
      </c>
      <c r="M195">
        <v>-1.75</v>
      </c>
      <c r="N195">
        <v>2</v>
      </c>
      <c r="O195">
        <v>5.3360000000000003</v>
      </c>
      <c r="P195">
        <v>0</v>
      </c>
    </row>
    <row r="196" spans="1:16">
      <c r="A196">
        <v>1</v>
      </c>
      <c r="B196">
        <v>1</v>
      </c>
      <c r="C196">
        <v>59414</v>
      </c>
      <c r="D196">
        <v>1</v>
      </c>
      <c r="E196">
        <v>-1.5</v>
      </c>
      <c r="F196">
        <v>2</v>
      </c>
      <c r="G196">
        <v>23.297999999999998</v>
      </c>
      <c r="H196">
        <v>0</v>
      </c>
    </row>
    <row r="197" spans="1:16">
      <c r="A197">
        <v>1</v>
      </c>
      <c r="B197">
        <v>1</v>
      </c>
      <c r="C197">
        <v>59479</v>
      </c>
      <c r="D197">
        <v>3</v>
      </c>
      <c r="E197">
        <v>-1.5</v>
      </c>
      <c r="F197">
        <v>2</v>
      </c>
      <c r="G197">
        <v>8</v>
      </c>
      <c r="H197">
        <v>0</v>
      </c>
      <c r="I197">
        <v>0</v>
      </c>
      <c r="J197">
        <v>0</v>
      </c>
      <c r="K197">
        <v>1.5</v>
      </c>
      <c r="L197">
        <v>0</v>
      </c>
      <c r="M197">
        <v>-1.75</v>
      </c>
      <c r="N197">
        <v>2</v>
      </c>
      <c r="O197">
        <v>5.0010000000000003</v>
      </c>
      <c r="P197">
        <v>0</v>
      </c>
    </row>
    <row r="198" spans="1:16">
      <c r="A198">
        <v>1</v>
      </c>
      <c r="B198">
        <v>1</v>
      </c>
      <c r="C198">
        <v>59807</v>
      </c>
      <c r="D198">
        <v>1</v>
      </c>
      <c r="E198">
        <v>-1.5</v>
      </c>
      <c r="F198">
        <v>2</v>
      </c>
      <c r="G198">
        <v>3.6930000000000001</v>
      </c>
      <c r="H198">
        <v>0</v>
      </c>
    </row>
    <row r="199" spans="1:16">
      <c r="A199">
        <v>1</v>
      </c>
      <c r="B199">
        <v>1</v>
      </c>
      <c r="C199">
        <v>59861</v>
      </c>
      <c r="D199">
        <v>3</v>
      </c>
      <c r="E199">
        <v>-1.5</v>
      </c>
      <c r="F199">
        <v>2</v>
      </c>
      <c r="G199">
        <v>8</v>
      </c>
      <c r="H199">
        <v>0</v>
      </c>
      <c r="I199">
        <v>0</v>
      </c>
      <c r="J199">
        <v>0</v>
      </c>
      <c r="K199">
        <v>1.5</v>
      </c>
      <c r="L199">
        <v>0</v>
      </c>
      <c r="M199">
        <v>-1.75</v>
      </c>
      <c r="N199">
        <v>2</v>
      </c>
      <c r="O199">
        <v>5.6820000000000004</v>
      </c>
      <c r="P199">
        <v>0</v>
      </c>
    </row>
    <row r="200" spans="1:16">
      <c r="A200">
        <v>1</v>
      </c>
      <c r="B200">
        <v>1</v>
      </c>
      <c r="C200">
        <v>59933</v>
      </c>
      <c r="D200">
        <v>1</v>
      </c>
      <c r="E200">
        <v>-1.5</v>
      </c>
      <c r="F200">
        <v>2</v>
      </c>
      <c r="G200">
        <v>9.19</v>
      </c>
      <c r="H200">
        <v>0</v>
      </c>
    </row>
    <row r="201" spans="1:16">
      <c r="A201">
        <v>1</v>
      </c>
      <c r="B201">
        <v>1</v>
      </c>
      <c r="C201">
        <v>60047.4</v>
      </c>
      <c r="D201">
        <v>3</v>
      </c>
      <c r="E201">
        <v>-1.5</v>
      </c>
      <c r="F201">
        <v>2</v>
      </c>
      <c r="G201">
        <v>8</v>
      </c>
      <c r="H201">
        <v>0</v>
      </c>
      <c r="I201">
        <v>0</v>
      </c>
      <c r="J201">
        <v>0</v>
      </c>
      <c r="K201">
        <v>1.5</v>
      </c>
      <c r="L201">
        <v>0</v>
      </c>
      <c r="M201">
        <v>-1.75</v>
      </c>
      <c r="N201">
        <v>2</v>
      </c>
      <c r="O201">
        <v>9.48</v>
      </c>
      <c r="P201">
        <v>0</v>
      </c>
    </row>
    <row r="202" spans="1:16">
      <c r="A202">
        <v>1</v>
      </c>
      <c r="B202">
        <v>1</v>
      </c>
      <c r="C202">
        <v>60287</v>
      </c>
      <c r="D202">
        <v>1</v>
      </c>
      <c r="E202">
        <v>-1.5</v>
      </c>
      <c r="F202">
        <v>2</v>
      </c>
      <c r="G202">
        <v>8.4559999999999995</v>
      </c>
      <c r="H202">
        <v>0</v>
      </c>
    </row>
    <row r="203" spans="1:16">
      <c r="A203">
        <v>1</v>
      </c>
      <c r="B203">
        <v>1</v>
      </c>
      <c r="C203">
        <v>60447</v>
      </c>
      <c r="D203">
        <v>3</v>
      </c>
      <c r="E203">
        <v>-1.5</v>
      </c>
      <c r="F203">
        <v>2</v>
      </c>
      <c r="G203">
        <v>8</v>
      </c>
      <c r="H203">
        <v>0</v>
      </c>
      <c r="I203">
        <v>0</v>
      </c>
      <c r="J203">
        <v>0</v>
      </c>
      <c r="K203">
        <v>1.5</v>
      </c>
      <c r="L203">
        <v>0</v>
      </c>
      <c r="M203">
        <v>-1.75</v>
      </c>
      <c r="N203">
        <v>2</v>
      </c>
      <c r="O203">
        <v>2.153</v>
      </c>
      <c r="P203">
        <v>0</v>
      </c>
    </row>
    <row r="204" spans="1:16">
      <c r="A204">
        <v>1</v>
      </c>
      <c r="B204">
        <v>1</v>
      </c>
      <c r="C204">
        <v>60516</v>
      </c>
      <c r="D204">
        <v>1</v>
      </c>
      <c r="E204">
        <v>-1.5</v>
      </c>
      <c r="F204">
        <v>2</v>
      </c>
      <c r="G204">
        <v>9.1449999999999996</v>
      </c>
      <c r="H204">
        <v>0</v>
      </c>
    </row>
    <row r="205" spans="1:16">
      <c r="A205">
        <v>1</v>
      </c>
      <c r="B205">
        <v>2</v>
      </c>
      <c r="C205">
        <v>1650</v>
      </c>
      <c r="D205">
        <v>1</v>
      </c>
      <c r="E205">
        <v>-1E-3</v>
      </c>
      <c r="F205">
        <v>2</v>
      </c>
      <c r="G205">
        <v>29.221</v>
      </c>
      <c r="H205">
        <v>0</v>
      </c>
    </row>
    <row r="206" spans="1:16">
      <c r="A206">
        <v>1</v>
      </c>
      <c r="B206">
        <v>2</v>
      </c>
      <c r="C206">
        <v>1930</v>
      </c>
      <c r="D206">
        <v>3</v>
      </c>
      <c r="E206">
        <v>-1.5</v>
      </c>
      <c r="F206">
        <v>2</v>
      </c>
      <c r="G206">
        <v>8</v>
      </c>
      <c r="H206">
        <v>0</v>
      </c>
      <c r="I206">
        <v>0</v>
      </c>
      <c r="J206">
        <v>0</v>
      </c>
      <c r="K206">
        <v>1.5</v>
      </c>
      <c r="L206">
        <v>0</v>
      </c>
      <c r="M206">
        <v>-1.75</v>
      </c>
      <c r="N206">
        <v>2</v>
      </c>
      <c r="O206">
        <v>10.189</v>
      </c>
      <c r="P206">
        <v>0</v>
      </c>
    </row>
    <row r="207" spans="1:16">
      <c r="A207">
        <v>1</v>
      </c>
      <c r="B207">
        <v>2</v>
      </c>
      <c r="C207">
        <v>4650</v>
      </c>
      <c r="D207">
        <v>1</v>
      </c>
      <c r="E207">
        <v>-1.5</v>
      </c>
      <c r="F207">
        <v>2</v>
      </c>
      <c r="G207">
        <v>24.286999999999999</v>
      </c>
      <c r="H207">
        <v>0</v>
      </c>
    </row>
    <row r="208" spans="1:16">
      <c r="A208">
        <v>1</v>
      </c>
      <c r="B208">
        <v>2</v>
      </c>
      <c r="C208">
        <v>4673.8</v>
      </c>
      <c r="D208">
        <v>3</v>
      </c>
      <c r="E208">
        <v>-1.5</v>
      </c>
      <c r="F208">
        <v>2</v>
      </c>
      <c r="G208">
        <v>8</v>
      </c>
      <c r="H208">
        <v>0</v>
      </c>
      <c r="I208">
        <v>0</v>
      </c>
      <c r="J208">
        <v>0</v>
      </c>
      <c r="K208">
        <v>12</v>
      </c>
      <c r="L208">
        <v>0</v>
      </c>
      <c r="M208">
        <v>-1.75</v>
      </c>
      <c r="N208">
        <v>2</v>
      </c>
      <c r="O208">
        <v>4.0780000000000003</v>
      </c>
      <c r="P208">
        <v>0</v>
      </c>
    </row>
    <row r="209" spans="1:24">
      <c r="A209">
        <v>1</v>
      </c>
      <c r="B209">
        <v>2</v>
      </c>
      <c r="C209">
        <v>4690</v>
      </c>
      <c r="D209">
        <v>1</v>
      </c>
      <c r="E209">
        <v>-1.5</v>
      </c>
      <c r="F209">
        <v>2</v>
      </c>
      <c r="G209">
        <v>9.7189999999999994</v>
      </c>
      <c r="H209">
        <v>0</v>
      </c>
    </row>
    <row r="210" spans="1:24">
      <c r="A210">
        <v>1</v>
      </c>
      <c r="B210">
        <v>2</v>
      </c>
      <c r="C210">
        <v>4730</v>
      </c>
      <c r="D210">
        <v>3</v>
      </c>
      <c r="E210">
        <v>-1.5</v>
      </c>
      <c r="F210">
        <v>2</v>
      </c>
      <c r="G210">
        <v>8</v>
      </c>
      <c r="H210">
        <v>0</v>
      </c>
      <c r="I210">
        <v>0</v>
      </c>
      <c r="J210">
        <v>0</v>
      </c>
      <c r="K210">
        <v>12</v>
      </c>
      <c r="L210">
        <v>0</v>
      </c>
      <c r="M210">
        <v>-1.75</v>
      </c>
      <c r="N210">
        <v>2</v>
      </c>
      <c r="O210">
        <v>7.1120000000000001</v>
      </c>
      <c r="P210">
        <v>0</v>
      </c>
    </row>
    <row r="211" spans="1:24">
      <c r="A211">
        <v>1</v>
      </c>
      <c r="B211">
        <v>2</v>
      </c>
      <c r="C211">
        <v>4782.3999999999996</v>
      </c>
      <c r="D211">
        <v>1</v>
      </c>
      <c r="E211">
        <v>-1.5</v>
      </c>
      <c r="F211">
        <v>2</v>
      </c>
      <c r="G211">
        <v>3.992</v>
      </c>
      <c r="H211">
        <v>0</v>
      </c>
    </row>
    <row r="212" spans="1:24">
      <c r="A212">
        <v>1</v>
      </c>
      <c r="B212">
        <v>2</v>
      </c>
      <c r="C212">
        <v>5240</v>
      </c>
      <c r="D212">
        <v>5</v>
      </c>
      <c r="E212">
        <v>-1.5</v>
      </c>
      <c r="F212">
        <v>2</v>
      </c>
      <c r="G212">
        <v>8</v>
      </c>
      <c r="H212">
        <v>0</v>
      </c>
      <c r="I212">
        <v>0</v>
      </c>
      <c r="J212">
        <v>0</v>
      </c>
      <c r="K212">
        <v>1.5</v>
      </c>
      <c r="L212">
        <v>0</v>
      </c>
      <c r="M212">
        <v>-1.75</v>
      </c>
      <c r="N212">
        <v>2</v>
      </c>
      <c r="O212">
        <v>4</v>
      </c>
      <c r="P212">
        <v>0</v>
      </c>
      <c r="Q212">
        <v>0</v>
      </c>
      <c r="R212">
        <v>0</v>
      </c>
      <c r="S212">
        <v>10</v>
      </c>
      <c r="T212">
        <v>0</v>
      </c>
      <c r="U212">
        <v>-2</v>
      </c>
      <c r="V212">
        <v>2</v>
      </c>
      <c r="W212">
        <v>12.217000000000001</v>
      </c>
      <c r="X212">
        <v>0</v>
      </c>
    </row>
    <row r="213" spans="1:24">
      <c r="A213">
        <v>1</v>
      </c>
      <c r="B213">
        <v>2</v>
      </c>
      <c r="C213">
        <v>6234</v>
      </c>
      <c r="D213">
        <v>1</v>
      </c>
      <c r="E213">
        <v>-1.5</v>
      </c>
      <c r="F213">
        <v>2</v>
      </c>
      <c r="G213">
        <v>28.812999999999999</v>
      </c>
      <c r="H213">
        <v>0</v>
      </c>
    </row>
    <row r="214" spans="1:24">
      <c r="A214">
        <v>1</v>
      </c>
      <c r="B214">
        <v>2</v>
      </c>
      <c r="C214">
        <v>6280</v>
      </c>
      <c r="D214">
        <v>3</v>
      </c>
      <c r="E214">
        <v>-1.5</v>
      </c>
      <c r="F214">
        <v>2</v>
      </c>
      <c r="G214">
        <v>8</v>
      </c>
      <c r="H214">
        <v>0</v>
      </c>
      <c r="I214">
        <v>0</v>
      </c>
      <c r="J214">
        <v>0</v>
      </c>
      <c r="K214">
        <v>1.5</v>
      </c>
      <c r="L214">
        <v>0</v>
      </c>
      <c r="M214">
        <v>-1.75</v>
      </c>
      <c r="N214">
        <v>2</v>
      </c>
      <c r="O214">
        <v>13.536</v>
      </c>
      <c r="P214">
        <v>0</v>
      </c>
    </row>
    <row r="215" spans="1:24">
      <c r="A215">
        <v>1</v>
      </c>
      <c r="B215">
        <v>2</v>
      </c>
      <c r="C215">
        <v>6335</v>
      </c>
      <c r="D215">
        <v>5</v>
      </c>
      <c r="E215">
        <v>-1.5</v>
      </c>
      <c r="F215">
        <v>2</v>
      </c>
      <c r="G215">
        <v>8</v>
      </c>
      <c r="H215">
        <v>0</v>
      </c>
      <c r="I215">
        <v>0</v>
      </c>
      <c r="J215">
        <v>0</v>
      </c>
      <c r="K215">
        <v>1.5</v>
      </c>
      <c r="L215">
        <v>0</v>
      </c>
      <c r="M215">
        <v>-1.75</v>
      </c>
      <c r="N215">
        <v>2</v>
      </c>
      <c r="O215">
        <v>6</v>
      </c>
      <c r="P215">
        <v>0</v>
      </c>
      <c r="Q215">
        <v>0</v>
      </c>
      <c r="R215">
        <v>0</v>
      </c>
      <c r="S215">
        <v>15</v>
      </c>
      <c r="T215">
        <v>0</v>
      </c>
      <c r="U215">
        <v>-2</v>
      </c>
      <c r="V215">
        <v>2</v>
      </c>
      <c r="W215">
        <v>8.9700000000000006</v>
      </c>
      <c r="X215">
        <v>0</v>
      </c>
    </row>
    <row r="216" spans="1:24">
      <c r="A216">
        <v>1</v>
      </c>
      <c r="B216">
        <v>2</v>
      </c>
      <c r="C216">
        <v>8925</v>
      </c>
      <c r="D216">
        <v>1</v>
      </c>
      <c r="E216">
        <v>-1.5</v>
      </c>
      <c r="F216">
        <v>2</v>
      </c>
      <c r="G216">
        <v>40.241999999999997</v>
      </c>
      <c r="H216">
        <v>0</v>
      </c>
    </row>
    <row r="217" spans="1:24">
      <c r="A217">
        <v>1</v>
      </c>
      <c r="B217">
        <v>2</v>
      </c>
      <c r="C217">
        <v>8970</v>
      </c>
      <c r="D217">
        <v>3</v>
      </c>
      <c r="E217">
        <v>-1.5</v>
      </c>
      <c r="F217">
        <v>2</v>
      </c>
      <c r="G217">
        <v>8</v>
      </c>
      <c r="H217">
        <v>0</v>
      </c>
      <c r="I217">
        <v>0</v>
      </c>
      <c r="J217">
        <v>0</v>
      </c>
      <c r="K217">
        <v>1.5</v>
      </c>
      <c r="L217">
        <v>0</v>
      </c>
      <c r="M217">
        <v>-1.75</v>
      </c>
      <c r="N217">
        <v>2</v>
      </c>
      <c r="O217">
        <v>4.8979999999999997</v>
      </c>
      <c r="P217">
        <v>0</v>
      </c>
    </row>
    <row r="218" spans="1:24">
      <c r="A218">
        <v>1</v>
      </c>
      <c r="B218">
        <v>2</v>
      </c>
      <c r="C218">
        <v>8984</v>
      </c>
      <c r="D218">
        <v>1</v>
      </c>
      <c r="E218">
        <v>-1.5</v>
      </c>
      <c r="F218">
        <v>2</v>
      </c>
      <c r="G218">
        <v>9.1940000000000008</v>
      </c>
      <c r="H218">
        <v>0</v>
      </c>
    </row>
    <row r="219" spans="1:24">
      <c r="A219">
        <v>1</v>
      </c>
      <c r="B219">
        <v>2</v>
      </c>
      <c r="C219">
        <v>9110</v>
      </c>
      <c r="D219">
        <v>3</v>
      </c>
      <c r="E219">
        <v>-1.5</v>
      </c>
      <c r="F219">
        <v>2</v>
      </c>
      <c r="G219">
        <v>8</v>
      </c>
      <c r="H219">
        <v>0</v>
      </c>
      <c r="I219">
        <v>0</v>
      </c>
      <c r="J219">
        <v>0</v>
      </c>
      <c r="K219">
        <v>1.5</v>
      </c>
      <c r="L219">
        <v>0</v>
      </c>
      <c r="M219">
        <v>-1.75</v>
      </c>
      <c r="N219">
        <v>2</v>
      </c>
      <c r="O219">
        <v>6.4859999999999998</v>
      </c>
      <c r="P219">
        <v>0</v>
      </c>
    </row>
    <row r="220" spans="1:24">
      <c r="A220">
        <v>1</v>
      </c>
      <c r="B220">
        <v>2</v>
      </c>
      <c r="C220">
        <v>10018</v>
      </c>
      <c r="D220">
        <v>1</v>
      </c>
      <c r="E220">
        <v>-1.5</v>
      </c>
      <c r="F220">
        <v>2</v>
      </c>
      <c r="G220">
        <v>29.143000000000001</v>
      </c>
      <c r="H220">
        <v>0</v>
      </c>
    </row>
    <row r="221" spans="1:24">
      <c r="A221">
        <v>1</v>
      </c>
      <c r="B221">
        <v>2</v>
      </c>
      <c r="C221">
        <v>10102</v>
      </c>
      <c r="D221">
        <v>3</v>
      </c>
      <c r="E221">
        <v>-1.5</v>
      </c>
      <c r="F221">
        <v>2</v>
      </c>
      <c r="G221">
        <v>8</v>
      </c>
      <c r="H221">
        <v>0</v>
      </c>
      <c r="I221">
        <v>0</v>
      </c>
      <c r="J221">
        <v>0</v>
      </c>
      <c r="K221">
        <v>1.5</v>
      </c>
      <c r="L221">
        <v>0</v>
      </c>
      <c r="M221">
        <v>-1.75</v>
      </c>
      <c r="N221">
        <v>2</v>
      </c>
      <c r="O221">
        <v>2.6480000000000001</v>
      </c>
      <c r="P221">
        <v>0</v>
      </c>
    </row>
    <row r="222" spans="1:24">
      <c r="A222">
        <v>1</v>
      </c>
      <c r="B222">
        <v>2</v>
      </c>
      <c r="C222">
        <v>10730</v>
      </c>
      <c r="D222">
        <v>1</v>
      </c>
      <c r="E222">
        <v>-1.5</v>
      </c>
      <c r="F222">
        <v>2</v>
      </c>
      <c r="G222">
        <v>9.7750000000000004</v>
      </c>
      <c r="H222">
        <v>0</v>
      </c>
    </row>
    <row r="223" spans="1:24">
      <c r="A223">
        <v>1</v>
      </c>
      <c r="B223">
        <v>2</v>
      </c>
      <c r="C223">
        <v>10814</v>
      </c>
      <c r="D223">
        <v>3</v>
      </c>
      <c r="E223">
        <v>-1.5</v>
      </c>
      <c r="F223">
        <v>2</v>
      </c>
      <c r="G223">
        <v>8</v>
      </c>
      <c r="H223">
        <v>0</v>
      </c>
      <c r="I223">
        <v>0</v>
      </c>
      <c r="J223">
        <v>0</v>
      </c>
      <c r="K223">
        <v>1.5</v>
      </c>
      <c r="L223">
        <v>0</v>
      </c>
      <c r="M223">
        <v>-1.75</v>
      </c>
      <c r="N223">
        <v>2</v>
      </c>
      <c r="O223">
        <v>3.657</v>
      </c>
      <c r="P223">
        <v>0</v>
      </c>
    </row>
    <row r="224" spans="1:24">
      <c r="A224">
        <v>1</v>
      </c>
      <c r="B224">
        <v>2</v>
      </c>
      <c r="C224">
        <v>10834</v>
      </c>
      <c r="D224">
        <v>1</v>
      </c>
      <c r="E224">
        <v>-1.5</v>
      </c>
      <c r="F224">
        <v>2</v>
      </c>
      <c r="G224">
        <v>9.4779999999999998</v>
      </c>
      <c r="H224">
        <v>0</v>
      </c>
    </row>
    <row r="225" spans="1:24">
      <c r="A225">
        <v>1</v>
      </c>
      <c r="B225">
        <v>2</v>
      </c>
      <c r="C225">
        <v>11070</v>
      </c>
      <c r="D225">
        <v>3</v>
      </c>
      <c r="E225">
        <v>-1.5</v>
      </c>
      <c r="F225">
        <v>2</v>
      </c>
      <c r="G225">
        <v>8</v>
      </c>
      <c r="H225">
        <v>0</v>
      </c>
      <c r="I225">
        <v>0</v>
      </c>
      <c r="J225">
        <v>0</v>
      </c>
      <c r="K225">
        <v>1.5</v>
      </c>
      <c r="L225">
        <v>0</v>
      </c>
      <c r="M225">
        <v>-1.75</v>
      </c>
      <c r="N225">
        <v>2</v>
      </c>
      <c r="O225">
        <v>9.06</v>
      </c>
      <c r="P225">
        <v>0</v>
      </c>
    </row>
    <row r="226" spans="1:24">
      <c r="A226">
        <v>1</v>
      </c>
      <c r="B226">
        <v>2</v>
      </c>
      <c r="C226">
        <v>13981</v>
      </c>
      <c r="D226">
        <v>1</v>
      </c>
      <c r="E226">
        <v>-1.5</v>
      </c>
      <c r="F226">
        <v>2</v>
      </c>
      <c r="G226">
        <v>9.5570000000000004</v>
      </c>
      <c r="H226">
        <v>0</v>
      </c>
    </row>
    <row r="227" spans="1:24">
      <c r="A227">
        <v>1</v>
      </c>
      <c r="B227">
        <v>2</v>
      </c>
      <c r="C227">
        <v>14070</v>
      </c>
      <c r="D227">
        <v>3</v>
      </c>
      <c r="E227">
        <v>-1.5</v>
      </c>
      <c r="F227">
        <v>2</v>
      </c>
      <c r="G227">
        <v>8</v>
      </c>
      <c r="H227">
        <v>0</v>
      </c>
      <c r="I227">
        <v>0</v>
      </c>
      <c r="J227">
        <v>0</v>
      </c>
      <c r="K227">
        <v>1.5</v>
      </c>
      <c r="L227">
        <v>0</v>
      </c>
      <c r="M227">
        <v>-1.75</v>
      </c>
      <c r="N227">
        <v>2</v>
      </c>
      <c r="O227">
        <v>3.9119999999999999</v>
      </c>
      <c r="P227">
        <v>0</v>
      </c>
    </row>
    <row r="228" spans="1:24">
      <c r="A228">
        <v>1</v>
      </c>
      <c r="B228">
        <v>2</v>
      </c>
      <c r="C228">
        <v>14815</v>
      </c>
      <c r="D228">
        <v>1</v>
      </c>
      <c r="E228">
        <v>-1.5</v>
      </c>
      <c r="F228">
        <v>2</v>
      </c>
      <c r="G228">
        <v>9.8390000000000004</v>
      </c>
      <c r="H228">
        <v>0</v>
      </c>
    </row>
    <row r="229" spans="1:24">
      <c r="A229">
        <v>1</v>
      </c>
      <c r="B229">
        <v>2</v>
      </c>
      <c r="C229">
        <v>14881</v>
      </c>
      <c r="D229">
        <v>3</v>
      </c>
      <c r="E229">
        <v>-1.5</v>
      </c>
      <c r="F229">
        <v>2</v>
      </c>
      <c r="G229">
        <v>8</v>
      </c>
      <c r="H229">
        <v>0</v>
      </c>
      <c r="I229">
        <v>0</v>
      </c>
      <c r="J229">
        <v>0</v>
      </c>
      <c r="K229">
        <v>1.5</v>
      </c>
      <c r="L229">
        <v>0</v>
      </c>
      <c r="M229">
        <v>-1.75</v>
      </c>
      <c r="N229">
        <v>2</v>
      </c>
      <c r="O229">
        <v>3.51</v>
      </c>
      <c r="P229">
        <v>0</v>
      </c>
    </row>
    <row r="230" spans="1:24">
      <c r="A230">
        <v>1</v>
      </c>
      <c r="B230">
        <v>2</v>
      </c>
      <c r="C230">
        <v>15920</v>
      </c>
      <c r="D230">
        <v>1</v>
      </c>
      <c r="E230">
        <v>-1.5</v>
      </c>
      <c r="F230">
        <v>2</v>
      </c>
      <c r="G230">
        <v>26.817</v>
      </c>
      <c r="H230">
        <v>0</v>
      </c>
    </row>
    <row r="231" spans="1:24">
      <c r="A231">
        <v>1</v>
      </c>
      <c r="B231">
        <v>2</v>
      </c>
      <c r="C231">
        <v>15959</v>
      </c>
      <c r="D231">
        <v>3</v>
      </c>
      <c r="E231">
        <v>-1.5</v>
      </c>
      <c r="F231">
        <v>2</v>
      </c>
      <c r="G231">
        <v>8</v>
      </c>
      <c r="H231">
        <v>0</v>
      </c>
      <c r="I231">
        <v>0</v>
      </c>
      <c r="J231">
        <v>0</v>
      </c>
      <c r="K231">
        <v>1.5</v>
      </c>
      <c r="L231">
        <v>0</v>
      </c>
      <c r="M231">
        <v>-1.75</v>
      </c>
      <c r="N231">
        <v>2</v>
      </c>
      <c r="O231">
        <v>9.1340000000000003</v>
      </c>
      <c r="P231">
        <v>0</v>
      </c>
    </row>
    <row r="232" spans="1:24">
      <c r="A232">
        <v>1</v>
      </c>
      <c r="B232">
        <v>2</v>
      </c>
      <c r="C232">
        <v>16080</v>
      </c>
      <c r="D232">
        <v>5</v>
      </c>
      <c r="E232">
        <v>-1.5</v>
      </c>
      <c r="F232">
        <v>2</v>
      </c>
      <c r="G232">
        <v>8</v>
      </c>
      <c r="H232">
        <v>0</v>
      </c>
      <c r="I232">
        <v>0</v>
      </c>
      <c r="J232">
        <v>0</v>
      </c>
      <c r="K232">
        <v>1.5</v>
      </c>
      <c r="L232">
        <v>0</v>
      </c>
      <c r="M232">
        <v>-1.75</v>
      </c>
      <c r="N232">
        <v>2</v>
      </c>
      <c r="O232">
        <v>4</v>
      </c>
      <c r="P232">
        <v>0</v>
      </c>
      <c r="Q232">
        <v>0</v>
      </c>
      <c r="R232">
        <v>0</v>
      </c>
      <c r="S232">
        <v>6</v>
      </c>
      <c r="T232">
        <v>0</v>
      </c>
      <c r="U232">
        <v>-2</v>
      </c>
      <c r="V232">
        <v>2</v>
      </c>
      <c r="W232">
        <v>9.6370000000000005</v>
      </c>
      <c r="X232">
        <v>0</v>
      </c>
    </row>
    <row r="233" spans="1:24">
      <c r="A233">
        <v>1</v>
      </c>
      <c r="B233">
        <v>2</v>
      </c>
      <c r="C233">
        <v>16100</v>
      </c>
      <c r="D233">
        <v>1</v>
      </c>
      <c r="E233">
        <v>-1.5</v>
      </c>
      <c r="F233">
        <v>2</v>
      </c>
      <c r="G233">
        <v>4.8499999999999996</v>
      </c>
      <c r="H233">
        <v>0</v>
      </c>
    </row>
    <row r="234" spans="1:24">
      <c r="A234">
        <v>1</v>
      </c>
      <c r="B234">
        <v>2</v>
      </c>
      <c r="C234">
        <v>16235</v>
      </c>
      <c r="D234">
        <v>3</v>
      </c>
      <c r="E234">
        <v>-1.5</v>
      </c>
      <c r="F234">
        <v>2</v>
      </c>
      <c r="G234">
        <v>8</v>
      </c>
      <c r="H234">
        <v>0</v>
      </c>
      <c r="I234">
        <v>0</v>
      </c>
      <c r="J234">
        <v>0</v>
      </c>
      <c r="K234">
        <v>1.5</v>
      </c>
      <c r="L234">
        <v>0</v>
      </c>
      <c r="M234">
        <v>-1.75</v>
      </c>
      <c r="N234">
        <v>2</v>
      </c>
      <c r="O234">
        <v>8.8659999999999997</v>
      </c>
      <c r="P234">
        <v>0</v>
      </c>
    </row>
    <row r="235" spans="1:24">
      <c r="A235">
        <v>1</v>
      </c>
      <c r="B235">
        <v>2</v>
      </c>
      <c r="C235">
        <v>16280</v>
      </c>
      <c r="D235">
        <v>1</v>
      </c>
      <c r="E235">
        <v>-1.5</v>
      </c>
      <c r="F235">
        <v>2</v>
      </c>
      <c r="G235">
        <v>4.8559999999999999</v>
      </c>
      <c r="H235">
        <v>0</v>
      </c>
    </row>
    <row r="236" spans="1:24">
      <c r="A236">
        <v>1</v>
      </c>
      <c r="B236">
        <v>2</v>
      </c>
      <c r="C236">
        <v>16320</v>
      </c>
      <c r="D236">
        <v>3</v>
      </c>
      <c r="E236">
        <v>-1.5</v>
      </c>
      <c r="F236">
        <v>2</v>
      </c>
      <c r="G236">
        <v>8</v>
      </c>
      <c r="H236">
        <v>0</v>
      </c>
      <c r="I236">
        <v>0</v>
      </c>
      <c r="J236">
        <v>0</v>
      </c>
      <c r="K236">
        <v>1.5</v>
      </c>
      <c r="L236">
        <v>0</v>
      </c>
      <c r="M236">
        <v>-1.75</v>
      </c>
      <c r="N236">
        <v>2</v>
      </c>
      <c r="O236">
        <v>4.548</v>
      </c>
      <c r="P236">
        <v>0</v>
      </c>
    </row>
    <row r="237" spans="1:24">
      <c r="A237">
        <v>1</v>
      </c>
      <c r="B237">
        <v>2</v>
      </c>
      <c r="C237">
        <v>16485</v>
      </c>
      <c r="D237">
        <v>3</v>
      </c>
      <c r="E237">
        <v>-1.5</v>
      </c>
      <c r="F237">
        <v>2</v>
      </c>
      <c r="G237">
        <v>8</v>
      </c>
      <c r="H237">
        <v>0</v>
      </c>
      <c r="I237">
        <v>0</v>
      </c>
      <c r="J237">
        <v>0</v>
      </c>
      <c r="K237">
        <v>5</v>
      </c>
      <c r="L237">
        <v>0</v>
      </c>
      <c r="M237">
        <v>-1.75</v>
      </c>
      <c r="N237">
        <v>2</v>
      </c>
      <c r="O237">
        <v>12.41</v>
      </c>
      <c r="P237">
        <v>0</v>
      </c>
    </row>
    <row r="238" spans="1:24">
      <c r="A238">
        <v>1</v>
      </c>
      <c r="B238">
        <v>2</v>
      </c>
      <c r="C238">
        <v>16569</v>
      </c>
      <c r="D238">
        <v>3</v>
      </c>
      <c r="E238">
        <v>-1.5</v>
      </c>
      <c r="F238">
        <v>2</v>
      </c>
      <c r="G238">
        <v>8</v>
      </c>
      <c r="H238">
        <v>0</v>
      </c>
      <c r="I238">
        <v>0</v>
      </c>
      <c r="J238">
        <v>0</v>
      </c>
      <c r="K238">
        <v>1.5</v>
      </c>
      <c r="L238">
        <v>0</v>
      </c>
      <c r="M238">
        <v>-1.75</v>
      </c>
      <c r="N238">
        <v>2</v>
      </c>
      <c r="O238">
        <v>7.8280000000000003</v>
      </c>
      <c r="P238">
        <v>0</v>
      </c>
    </row>
    <row r="239" spans="1:24">
      <c r="A239">
        <v>1</v>
      </c>
      <c r="B239">
        <v>2</v>
      </c>
      <c r="C239">
        <v>17246</v>
      </c>
      <c r="D239">
        <v>1</v>
      </c>
      <c r="E239">
        <v>-1.5</v>
      </c>
      <c r="F239">
        <v>2</v>
      </c>
      <c r="G239">
        <v>19.303000000000001</v>
      </c>
      <c r="H239">
        <v>0</v>
      </c>
    </row>
    <row r="240" spans="1:24">
      <c r="A240">
        <v>1</v>
      </c>
      <c r="B240">
        <v>2</v>
      </c>
      <c r="C240">
        <v>17267</v>
      </c>
      <c r="D240">
        <v>3</v>
      </c>
      <c r="E240">
        <v>-1.5</v>
      </c>
      <c r="F240">
        <v>2</v>
      </c>
      <c r="G240">
        <v>8</v>
      </c>
      <c r="H240">
        <v>0</v>
      </c>
      <c r="I240">
        <v>0</v>
      </c>
      <c r="J240">
        <v>0</v>
      </c>
      <c r="K240">
        <v>1.5</v>
      </c>
      <c r="L240">
        <v>0</v>
      </c>
      <c r="M240">
        <v>-1.75</v>
      </c>
      <c r="N240">
        <v>2</v>
      </c>
      <c r="O240">
        <v>4.6040000000000001</v>
      </c>
      <c r="P240">
        <v>0</v>
      </c>
    </row>
    <row r="241" spans="1:24">
      <c r="A241">
        <v>1</v>
      </c>
      <c r="B241">
        <v>2</v>
      </c>
      <c r="C241">
        <v>17389</v>
      </c>
      <c r="D241">
        <v>3</v>
      </c>
      <c r="E241">
        <v>-1.5</v>
      </c>
      <c r="F241">
        <v>2</v>
      </c>
      <c r="G241">
        <v>8</v>
      </c>
      <c r="H241">
        <v>0</v>
      </c>
      <c r="I241">
        <v>0</v>
      </c>
      <c r="J241">
        <v>0</v>
      </c>
      <c r="K241">
        <v>4</v>
      </c>
      <c r="L241">
        <v>0</v>
      </c>
      <c r="M241">
        <v>-1.75</v>
      </c>
      <c r="N241">
        <v>2</v>
      </c>
      <c r="O241">
        <v>10.686999999999999</v>
      </c>
      <c r="P241">
        <v>0</v>
      </c>
    </row>
    <row r="242" spans="1:24">
      <c r="A242">
        <v>1</v>
      </c>
      <c r="B242">
        <v>2</v>
      </c>
      <c r="C242">
        <v>17501</v>
      </c>
      <c r="D242">
        <v>3</v>
      </c>
      <c r="E242">
        <v>-1.5</v>
      </c>
      <c r="F242">
        <v>2</v>
      </c>
      <c r="G242">
        <v>8</v>
      </c>
      <c r="H242">
        <v>0</v>
      </c>
      <c r="I242">
        <v>0</v>
      </c>
      <c r="J242">
        <v>0</v>
      </c>
      <c r="K242">
        <v>1.5</v>
      </c>
      <c r="L242">
        <v>0</v>
      </c>
      <c r="M242">
        <v>-1.75</v>
      </c>
      <c r="N242">
        <v>2</v>
      </c>
      <c r="O242">
        <v>9.4689999999999994</v>
      </c>
      <c r="P242">
        <v>0</v>
      </c>
    </row>
    <row r="243" spans="1:24">
      <c r="A243">
        <v>1</v>
      </c>
      <c r="B243">
        <v>2</v>
      </c>
      <c r="C243">
        <v>19215</v>
      </c>
      <c r="D243">
        <v>1</v>
      </c>
      <c r="E243">
        <v>-1.5</v>
      </c>
      <c r="F243">
        <v>2</v>
      </c>
      <c r="G243">
        <v>27.576000000000001</v>
      </c>
      <c r="H243">
        <v>0</v>
      </c>
    </row>
    <row r="244" spans="1:24">
      <c r="A244">
        <v>1</v>
      </c>
      <c r="B244">
        <v>2</v>
      </c>
      <c r="C244">
        <v>19315</v>
      </c>
      <c r="D244">
        <v>5</v>
      </c>
      <c r="E244">
        <v>-1.5</v>
      </c>
      <c r="F244">
        <v>2</v>
      </c>
      <c r="G244">
        <v>8</v>
      </c>
      <c r="H244">
        <v>0</v>
      </c>
      <c r="I244">
        <v>0</v>
      </c>
      <c r="J244">
        <v>0</v>
      </c>
      <c r="K244">
        <v>1.5</v>
      </c>
      <c r="L244">
        <v>0</v>
      </c>
      <c r="M244">
        <v>-1.75</v>
      </c>
      <c r="N244">
        <v>2</v>
      </c>
      <c r="O244">
        <v>4</v>
      </c>
      <c r="P244">
        <v>0</v>
      </c>
      <c r="Q244">
        <v>0</v>
      </c>
      <c r="R244">
        <v>0</v>
      </c>
      <c r="S244">
        <v>10</v>
      </c>
      <c r="T244">
        <v>0</v>
      </c>
      <c r="U244">
        <v>-2</v>
      </c>
      <c r="V244">
        <v>2</v>
      </c>
      <c r="W244">
        <v>9.077</v>
      </c>
      <c r="X244">
        <v>0</v>
      </c>
    </row>
    <row r="245" spans="1:24">
      <c r="A245">
        <v>1</v>
      </c>
      <c r="B245">
        <v>2</v>
      </c>
      <c r="C245">
        <v>19335</v>
      </c>
      <c r="D245">
        <v>3</v>
      </c>
      <c r="E245">
        <v>-1.5</v>
      </c>
      <c r="F245">
        <v>2</v>
      </c>
      <c r="G245">
        <v>8</v>
      </c>
      <c r="H245">
        <v>0</v>
      </c>
      <c r="I245">
        <v>0</v>
      </c>
      <c r="J245">
        <v>0</v>
      </c>
      <c r="K245">
        <v>1.5</v>
      </c>
      <c r="L245">
        <v>0</v>
      </c>
      <c r="M245">
        <v>-1.75</v>
      </c>
      <c r="N245">
        <v>2</v>
      </c>
      <c r="O245">
        <v>5.21</v>
      </c>
      <c r="P245">
        <v>0</v>
      </c>
    </row>
    <row r="246" spans="1:24">
      <c r="A246">
        <v>1</v>
      </c>
      <c r="B246">
        <v>2</v>
      </c>
      <c r="C246">
        <v>19700</v>
      </c>
      <c r="D246">
        <v>1</v>
      </c>
      <c r="E246">
        <v>-1.5</v>
      </c>
      <c r="F246">
        <v>2</v>
      </c>
      <c r="G246">
        <v>8.718</v>
      </c>
      <c r="H246">
        <v>0</v>
      </c>
    </row>
    <row r="247" spans="1:24">
      <c r="A247">
        <v>1</v>
      </c>
      <c r="B247">
        <v>2</v>
      </c>
      <c r="C247">
        <v>19718</v>
      </c>
      <c r="D247">
        <v>3</v>
      </c>
      <c r="E247">
        <v>-1.5</v>
      </c>
      <c r="F247">
        <v>2</v>
      </c>
      <c r="G247">
        <v>8</v>
      </c>
      <c r="H247">
        <v>0</v>
      </c>
      <c r="I247">
        <v>0</v>
      </c>
      <c r="J247">
        <v>0</v>
      </c>
      <c r="K247">
        <v>1.5</v>
      </c>
      <c r="L247">
        <v>0</v>
      </c>
      <c r="M247">
        <v>-1.75</v>
      </c>
      <c r="N247">
        <v>2</v>
      </c>
      <c r="O247">
        <v>3.7650000000000001</v>
      </c>
      <c r="P247">
        <v>0</v>
      </c>
    </row>
    <row r="248" spans="1:24">
      <c r="A248">
        <v>1</v>
      </c>
      <c r="B248">
        <v>2</v>
      </c>
      <c r="C248">
        <v>19800</v>
      </c>
      <c r="D248">
        <v>3</v>
      </c>
      <c r="E248">
        <v>-1.5</v>
      </c>
      <c r="F248">
        <v>2</v>
      </c>
      <c r="G248">
        <v>8</v>
      </c>
      <c r="H248">
        <v>0</v>
      </c>
      <c r="I248">
        <v>0</v>
      </c>
      <c r="J248">
        <v>0</v>
      </c>
      <c r="K248">
        <v>10</v>
      </c>
      <c r="L248">
        <v>0</v>
      </c>
      <c r="M248">
        <v>-1.75</v>
      </c>
      <c r="N248">
        <v>2</v>
      </c>
      <c r="O248">
        <v>10.763</v>
      </c>
      <c r="P248">
        <v>0</v>
      </c>
    </row>
    <row r="249" spans="1:24">
      <c r="A249">
        <v>1</v>
      </c>
      <c r="B249">
        <v>2</v>
      </c>
      <c r="C249">
        <v>21624</v>
      </c>
      <c r="D249">
        <v>1</v>
      </c>
      <c r="E249">
        <v>-1.5</v>
      </c>
      <c r="F249">
        <v>2</v>
      </c>
      <c r="G249">
        <v>26.242999999999999</v>
      </c>
      <c r="H249">
        <v>0</v>
      </c>
    </row>
    <row r="250" spans="1:24">
      <c r="A250">
        <v>1</v>
      </c>
      <c r="B250">
        <v>2</v>
      </c>
      <c r="C250">
        <v>21663</v>
      </c>
      <c r="D250">
        <v>3</v>
      </c>
      <c r="E250">
        <v>-1.5</v>
      </c>
      <c r="F250">
        <v>2</v>
      </c>
      <c r="G250">
        <v>8</v>
      </c>
      <c r="H250">
        <v>0</v>
      </c>
      <c r="I250">
        <v>0</v>
      </c>
      <c r="J250">
        <v>0</v>
      </c>
      <c r="K250">
        <v>1.5</v>
      </c>
      <c r="L250">
        <v>0</v>
      </c>
      <c r="M250">
        <v>-1.75</v>
      </c>
      <c r="N250">
        <v>2</v>
      </c>
      <c r="O250">
        <v>6.1310000000000002</v>
      </c>
      <c r="P250">
        <v>0</v>
      </c>
    </row>
    <row r="251" spans="1:24">
      <c r="A251">
        <v>1</v>
      </c>
      <c r="B251">
        <v>2</v>
      </c>
      <c r="C251">
        <v>21724</v>
      </c>
      <c r="D251">
        <v>3</v>
      </c>
      <c r="E251">
        <v>-1.5</v>
      </c>
      <c r="F251">
        <v>2</v>
      </c>
      <c r="G251">
        <v>8</v>
      </c>
      <c r="H251">
        <v>0</v>
      </c>
      <c r="I251">
        <v>0</v>
      </c>
      <c r="J251">
        <v>0</v>
      </c>
      <c r="K251">
        <v>4</v>
      </c>
      <c r="L251">
        <v>0</v>
      </c>
      <c r="M251">
        <v>-1.75</v>
      </c>
      <c r="N251">
        <v>2</v>
      </c>
      <c r="O251">
        <v>7.9740000000000002</v>
      </c>
      <c r="P251">
        <v>0</v>
      </c>
    </row>
    <row r="252" spans="1:24">
      <c r="A252">
        <v>1</v>
      </c>
      <c r="B252">
        <v>2</v>
      </c>
      <c r="C252">
        <v>21761</v>
      </c>
      <c r="D252">
        <v>3</v>
      </c>
      <c r="E252">
        <v>-1.5</v>
      </c>
      <c r="F252">
        <v>2</v>
      </c>
      <c r="G252">
        <v>8</v>
      </c>
      <c r="H252">
        <v>0</v>
      </c>
      <c r="I252">
        <v>0</v>
      </c>
      <c r="J252">
        <v>0</v>
      </c>
      <c r="K252">
        <v>1.5</v>
      </c>
      <c r="L252">
        <v>0</v>
      </c>
      <c r="M252">
        <v>-1.75</v>
      </c>
      <c r="N252">
        <v>2</v>
      </c>
      <c r="O252">
        <v>5.3769999999999998</v>
      </c>
      <c r="P252">
        <v>0</v>
      </c>
    </row>
    <row r="253" spans="1:24">
      <c r="A253">
        <v>1</v>
      </c>
      <c r="B253">
        <v>2</v>
      </c>
      <c r="C253">
        <v>21923</v>
      </c>
      <c r="D253">
        <v>1</v>
      </c>
      <c r="E253">
        <v>-1.5</v>
      </c>
      <c r="F253">
        <v>2</v>
      </c>
      <c r="G253">
        <v>9.7509999999999994</v>
      </c>
      <c r="H253">
        <v>0</v>
      </c>
    </row>
    <row r="254" spans="1:24">
      <c r="A254">
        <v>1</v>
      </c>
      <c r="B254">
        <v>2</v>
      </c>
      <c r="C254">
        <v>21985</v>
      </c>
      <c r="D254">
        <v>3</v>
      </c>
      <c r="E254">
        <v>-1.5</v>
      </c>
      <c r="F254">
        <v>2</v>
      </c>
      <c r="G254">
        <v>8</v>
      </c>
      <c r="H254">
        <v>0</v>
      </c>
      <c r="I254">
        <v>0</v>
      </c>
      <c r="J254">
        <v>0</v>
      </c>
      <c r="K254">
        <v>1.5</v>
      </c>
      <c r="L254">
        <v>0</v>
      </c>
      <c r="M254">
        <v>-1.75</v>
      </c>
      <c r="N254">
        <v>2</v>
      </c>
      <c r="O254">
        <v>4.8929999999999998</v>
      </c>
      <c r="P254">
        <v>0</v>
      </c>
    </row>
    <row r="255" spans="1:24">
      <c r="A255">
        <v>1</v>
      </c>
      <c r="B255">
        <v>2</v>
      </c>
      <c r="C255">
        <v>22451.599999999999</v>
      </c>
      <c r="D255">
        <v>1</v>
      </c>
      <c r="E255">
        <v>-1.5</v>
      </c>
      <c r="F255">
        <v>2</v>
      </c>
      <c r="G255">
        <v>9.7690000000000001</v>
      </c>
      <c r="H255">
        <v>0</v>
      </c>
    </row>
    <row r="256" spans="1:24">
      <c r="A256">
        <v>1</v>
      </c>
      <c r="B256">
        <v>2</v>
      </c>
      <c r="C256">
        <v>22614</v>
      </c>
      <c r="D256">
        <v>3</v>
      </c>
      <c r="E256">
        <v>-1.5</v>
      </c>
      <c r="F256">
        <v>2</v>
      </c>
      <c r="G256">
        <v>8</v>
      </c>
      <c r="H256">
        <v>0</v>
      </c>
      <c r="I256">
        <v>0</v>
      </c>
      <c r="J256">
        <v>0</v>
      </c>
      <c r="K256">
        <v>1.5</v>
      </c>
      <c r="L256">
        <v>0</v>
      </c>
      <c r="M256">
        <v>-1.75</v>
      </c>
      <c r="N256">
        <v>2</v>
      </c>
      <c r="O256">
        <v>6.7210000000000001</v>
      </c>
      <c r="P256">
        <v>0</v>
      </c>
    </row>
    <row r="257" spans="1:16">
      <c r="A257">
        <v>1</v>
      </c>
      <c r="B257">
        <v>2</v>
      </c>
      <c r="C257">
        <v>22630</v>
      </c>
      <c r="D257">
        <v>1</v>
      </c>
      <c r="E257">
        <v>-1.5</v>
      </c>
      <c r="F257">
        <v>2</v>
      </c>
      <c r="G257">
        <v>8.8759999999999994</v>
      </c>
      <c r="H257">
        <v>0</v>
      </c>
    </row>
    <row r="258" spans="1:16">
      <c r="A258">
        <v>1</v>
      </c>
      <c r="B258">
        <v>2</v>
      </c>
      <c r="C258">
        <v>22690</v>
      </c>
      <c r="D258">
        <v>3</v>
      </c>
      <c r="E258">
        <v>-1.5</v>
      </c>
      <c r="F258">
        <v>2</v>
      </c>
      <c r="G258">
        <v>8</v>
      </c>
      <c r="H258">
        <v>0</v>
      </c>
      <c r="I258">
        <v>0</v>
      </c>
      <c r="J258">
        <v>0</v>
      </c>
      <c r="K258">
        <v>1.5</v>
      </c>
      <c r="L258">
        <v>0</v>
      </c>
      <c r="M258">
        <v>-1.75</v>
      </c>
      <c r="N258">
        <v>2</v>
      </c>
      <c r="O258">
        <v>3.427</v>
      </c>
      <c r="P258">
        <v>0</v>
      </c>
    </row>
    <row r="259" spans="1:16">
      <c r="A259">
        <v>1</v>
      </c>
      <c r="B259">
        <v>2</v>
      </c>
      <c r="C259">
        <v>22752</v>
      </c>
      <c r="D259">
        <v>1</v>
      </c>
      <c r="E259">
        <v>-1.5</v>
      </c>
      <c r="F259">
        <v>2</v>
      </c>
      <c r="G259">
        <v>9.2880000000000003</v>
      </c>
      <c r="H259">
        <v>0</v>
      </c>
    </row>
    <row r="260" spans="1:16">
      <c r="A260">
        <v>1</v>
      </c>
      <c r="B260">
        <v>2</v>
      </c>
      <c r="C260">
        <v>22810</v>
      </c>
      <c r="D260">
        <v>3</v>
      </c>
      <c r="E260">
        <v>-1.5</v>
      </c>
      <c r="F260">
        <v>2</v>
      </c>
      <c r="G260">
        <v>8</v>
      </c>
      <c r="H260">
        <v>0</v>
      </c>
      <c r="I260">
        <v>0</v>
      </c>
      <c r="J260">
        <v>0</v>
      </c>
      <c r="K260">
        <v>1.5</v>
      </c>
      <c r="L260">
        <v>0</v>
      </c>
      <c r="M260">
        <v>-1.75</v>
      </c>
      <c r="N260">
        <v>2</v>
      </c>
      <c r="O260">
        <v>4.133</v>
      </c>
      <c r="P260">
        <v>0</v>
      </c>
    </row>
    <row r="261" spans="1:16">
      <c r="A261">
        <v>1</v>
      </c>
      <c r="B261">
        <v>2</v>
      </c>
      <c r="C261">
        <v>22915</v>
      </c>
      <c r="D261">
        <v>1</v>
      </c>
      <c r="E261">
        <v>-1.5</v>
      </c>
      <c r="F261">
        <v>2</v>
      </c>
      <c r="G261">
        <v>9.93</v>
      </c>
      <c r="H261">
        <v>0</v>
      </c>
    </row>
    <row r="262" spans="1:16">
      <c r="A262">
        <v>1</v>
      </c>
      <c r="B262">
        <v>2</v>
      </c>
      <c r="C262">
        <v>22980</v>
      </c>
      <c r="D262">
        <v>3</v>
      </c>
      <c r="E262">
        <v>-1.5</v>
      </c>
      <c r="F262">
        <v>2</v>
      </c>
      <c r="G262">
        <v>8</v>
      </c>
      <c r="H262">
        <v>0</v>
      </c>
      <c r="I262">
        <v>0</v>
      </c>
      <c r="J262">
        <v>0</v>
      </c>
      <c r="K262">
        <v>1.5</v>
      </c>
      <c r="L262">
        <v>0</v>
      </c>
      <c r="M262">
        <v>-1.75</v>
      </c>
      <c r="N262">
        <v>2</v>
      </c>
      <c r="O262">
        <v>3.6280000000000001</v>
      </c>
      <c r="P262">
        <v>0</v>
      </c>
    </row>
    <row r="263" spans="1:16">
      <c r="A263">
        <v>1</v>
      </c>
      <c r="B263">
        <v>2</v>
      </c>
      <c r="C263">
        <v>23000</v>
      </c>
      <c r="D263">
        <v>1</v>
      </c>
      <c r="E263">
        <v>-1.5</v>
      </c>
      <c r="F263">
        <v>2</v>
      </c>
      <c r="G263">
        <v>5.1829999999999998</v>
      </c>
      <c r="H263">
        <v>0</v>
      </c>
    </row>
    <row r="264" spans="1:16">
      <c r="A264">
        <v>1</v>
      </c>
      <c r="B264">
        <v>2</v>
      </c>
      <c r="C264">
        <v>23100</v>
      </c>
      <c r="D264">
        <v>3</v>
      </c>
      <c r="E264">
        <v>-1.5</v>
      </c>
      <c r="F264">
        <v>2</v>
      </c>
      <c r="G264">
        <v>8</v>
      </c>
      <c r="H264">
        <v>0</v>
      </c>
      <c r="I264">
        <v>0</v>
      </c>
      <c r="J264">
        <v>0</v>
      </c>
      <c r="K264">
        <v>1.5</v>
      </c>
      <c r="L264">
        <v>0</v>
      </c>
      <c r="M264">
        <v>-1.75</v>
      </c>
      <c r="N264">
        <v>2</v>
      </c>
      <c r="O264">
        <v>8.4529999999999994</v>
      </c>
      <c r="P264">
        <v>0</v>
      </c>
    </row>
    <row r="265" spans="1:16">
      <c r="A265">
        <v>1</v>
      </c>
      <c r="B265">
        <v>2</v>
      </c>
      <c r="C265">
        <v>23240</v>
      </c>
      <c r="D265">
        <v>1</v>
      </c>
      <c r="E265">
        <v>-1.5</v>
      </c>
      <c r="F265">
        <v>2</v>
      </c>
      <c r="G265">
        <v>6.9180000000000001</v>
      </c>
      <c r="H265">
        <v>0</v>
      </c>
    </row>
    <row r="266" spans="1:16">
      <c r="A266">
        <v>1</v>
      </c>
      <c r="B266">
        <v>2</v>
      </c>
      <c r="C266">
        <v>23503</v>
      </c>
      <c r="D266">
        <v>3</v>
      </c>
      <c r="E266">
        <v>-1.5</v>
      </c>
      <c r="F266">
        <v>2</v>
      </c>
      <c r="G266">
        <v>8</v>
      </c>
      <c r="H266">
        <v>0</v>
      </c>
      <c r="I266">
        <v>0</v>
      </c>
      <c r="J266">
        <v>0</v>
      </c>
      <c r="K266">
        <v>1.5</v>
      </c>
      <c r="L266">
        <v>0</v>
      </c>
      <c r="M266">
        <v>-1.75</v>
      </c>
      <c r="N266">
        <v>2</v>
      </c>
      <c r="O266">
        <v>7.5529999999999999</v>
      </c>
      <c r="P266">
        <v>0</v>
      </c>
    </row>
    <row r="267" spans="1:16">
      <c r="A267">
        <v>1</v>
      </c>
      <c r="B267">
        <v>2</v>
      </c>
      <c r="C267">
        <v>25579</v>
      </c>
      <c r="D267">
        <v>1</v>
      </c>
      <c r="E267">
        <v>-1.5</v>
      </c>
      <c r="F267">
        <v>2</v>
      </c>
      <c r="G267">
        <v>22.042999999999999</v>
      </c>
      <c r="H267">
        <v>0</v>
      </c>
    </row>
    <row r="268" spans="1:16">
      <c r="A268">
        <v>1</v>
      </c>
      <c r="B268">
        <v>2</v>
      </c>
      <c r="C268">
        <v>25597</v>
      </c>
      <c r="D268">
        <v>3</v>
      </c>
      <c r="E268">
        <v>-1.5</v>
      </c>
      <c r="F268">
        <v>2</v>
      </c>
      <c r="G268">
        <v>8</v>
      </c>
      <c r="H268">
        <v>0</v>
      </c>
      <c r="I268">
        <v>0</v>
      </c>
      <c r="J268">
        <v>0</v>
      </c>
      <c r="K268">
        <v>1.5</v>
      </c>
      <c r="L268">
        <v>0</v>
      </c>
      <c r="M268">
        <v>-1.75</v>
      </c>
      <c r="N268">
        <v>2</v>
      </c>
      <c r="O268">
        <v>2.355</v>
      </c>
      <c r="P268">
        <v>0</v>
      </c>
    </row>
    <row r="269" spans="1:16">
      <c r="A269">
        <v>1</v>
      </c>
      <c r="B269">
        <v>2</v>
      </c>
      <c r="C269">
        <v>26237</v>
      </c>
      <c r="D269">
        <v>1</v>
      </c>
      <c r="E269">
        <v>-1.5</v>
      </c>
      <c r="F269">
        <v>2</v>
      </c>
      <c r="G269">
        <v>9.3610000000000007</v>
      </c>
      <c r="H269">
        <v>0</v>
      </c>
    </row>
    <row r="270" spans="1:16">
      <c r="A270">
        <v>1</v>
      </c>
      <c r="B270">
        <v>2</v>
      </c>
      <c r="C270">
        <v>26300</v>
      </c>
      <c r="D270">
        <v>3</v>
      </c>
      <c r="E270">
        <v>-1.5</v>
      </c>
      <c r="F270">
        <v>2</v>
      </c>
      <c r="G270">
        <v>8</v>
      </c>
      <c r="H270">
        <v>0</v>
      </c>
      <c r="I270">
        <v>0</v>
      </c>
      <c r="J270">
        <v>0</v>
      </c>
      <c r="K270">
        <v>1.5</v>
      </c>
      <c r="L270">
        <v>0</v>
      </c>
      <c r="M270">
        <v>-1.75</v>
      </c>
      <c r="N270">
        <v>2</v>
      </c>
      <c r="O270">
        <v>6.0170000000000003</v>
      </c>
      <c r="P270">
        <v>0</v>
      </c>
    </row>
    <row r="271" spans="1:16">
      <c r="A271">
        <v>1</v>
      </c>
      <c r="B271">
        <v>2</v>
      </c>
      <c r="C271">
        <v>26320</v>
      </c>
      <c r="D271">
        <v>1</v>
      </c>
      <c r="E271">
        <v>-1.5</v>
      </c>
      <c r="F271">
        <v>2</v>
      </c>
      <c r="G271">
        <v>8.6969999999999992</v>
      </c>
      <c r="H271">
        <v>0</v>
      </c>
    </row>
    <row r="272" spans="1:16">
      <c r="A272">
        <v>1</v>
      </c>
      <c r="B272">
        <v>2</v>
      </c>
      <c r="C272">
        <v>26455</v>
      </c>
      <c r="D272">
        <v>3</v>
      </c>
      <c r="E272">
        <v>-1.5</v>
      </c>
      <c r="F272">
        <v>2</v>
      </c>
      <c r="G272">
        <v>8</v>
      </c>
      <c r="H272">
        <v>0</v>
      </c>
      <c r="I272">
        <v>0</v>
      </c>
      <c r="J272">
        <v>0</v>
      </c>
      <c r="K272">
        <v>6</v>
      </c>
      <c r="L272">
        <v>0</v>
      </c>
      <c r="M272">
        <v>-1.75</v>
      </c>
      <c r="N272">
        <v>2</v>
      </c>
      <c r="O272">
        <v>8.5879999999999992</v>
      </c>
      <c r="P272">
        <v>0</v>
      </c>
    </row>
    <row r="273" spans="1:16">
      <c r="A273">
        <v>1</v>
      </c>
      <c r="B273">
        <v>2</v>
      </c>
      <c r="C273">
        <v>26475</v>
      </c>
      <c r="D273">
        <v>3</v>
      </c>
      <c r="E273">
        <v>-1.5</v>
      </c>
      <c r="F273">
        <v>2</v>
      </c>
      <c r="G273">
        <v>8</v>
      </c>
      <c r="H273">
        <v>0</v>
      </c>
      <c r="I273">
        <v>0</v>
      </c>
      <c r="J273">
        <v>0</v>
      </c>
      <c r="K273">
        <v>1.5</v>
      </c>
      <c r="L273">
        <v>0</v>
      </c>
      <c r="M273">
        <v>-1.75</v>
      </c>
      <c r="N273">
        <v>2</v>
      </c>
      <c r="O273">
        <v>3.4809999999999999</v>
      </c>
      <c r="P273">
        <v>0</v>
      </c>
    </row>
    <row r="274" spans="1:16">
      <c r="A274">
        <v>1</v>
      </c>
      <c r="B274">
        <v>2</v>
      </c>
      <c r="C274">
        <v>27985</v>
      </c>
      <c r="D274">
        <v>1</v>
      </c>
      <c r="E274">
        <v>-1.5</v>
      </c>
      <c r="F274">
        <v>2</v>
      </c>
      <c r="G274">
        <v>8.2859999999999996</v>
      </c>
      <c r="H274">
        <v>0</v>
      </c>
    </row>
    <row r="275" spans="1:16">
      <c r="A275">
        <v>1</v>
      </c>
      <c r="B275">
        <v>2</v>
      </c>
      <c r="C275">
        <v>28037</v>
      </c>
      <c r="D275">
        <v>3</v>
      </c>
      <c r="E275">
        <v>-1.5</v>
      </c>
      <c r="F275">
        <v>2</v>
      </c>
      <c r="G275">
        <v>8</v>
      </c>
      <c r="H275">
        <v>0</v>
      </c>
      <c r="I275">
        <v>0</v>
      </c>
      <c r="J275">
        <v>0</v>
      </c>
      <c r="K275">
        <v>1.5</v>
      </c>
      <c r="L275">
        <v>0</v>
      </c>
      <c r="M275">
        <v>-1.75</v>
      </c>
      <c r="N275">
        <v>2</v>
      </c>
      <c r="O275">
        <v>8.1370000000000005</v>
      </c>
      <c r="P275">
        <v>0</v>
      </c>
    </row>
    <row r="276" spans="1:16">
      <c r="A276">
        <v>1</v>
      </c>
      <c r="B276">
        <v>2</v>
      </c>
      <c r="C276">
        <v>28200</v>
      </c>
      <c r="D276">
        <v>3</v>
      </c>
      <c r="E276">
        <v>-1.5</v>
      </c>
      <c r="F276">
        <v>2</v>
      </c>
      <c r="G276">
        <v>8</v>
      </c>
      <c r="H276">
        <v>0</v>
      </c>
      <c r="I276">
        <v>0</v>
      </c>
      <c r="J276">
        <v>0</v>
      </c>
      <c r="K276">
        <v>6</v>
      </c>
      <c r="L276">
        <v>0</v>
      </c>
      <c r="M276">
        <v>-1.75</v>
      </c>
      <c r="N276">
        <v>2</v>
      </c>
      <c r="O276">
        <v>11.917999999999999</v>
      </c>
      <c r="P276">
        <v>0</v>
      </c>
    </row>
    <row r="277" spans="1:16">
      <c r="A277">
        <v>1</v>
      </c>
      <c r="B277">
        <v>2</v>
      </c>
      <c r="C277">
        <v>28281</v>
      </c>
      <c r="D277">
        <v>3</v>
      </c>
      <c r="E277">
        <v>-1.5</v>
      </c>
      <c r="F277">
        <v>2</v>
      </c>
      <c r="G277">
        <v>8</v>
      </c>
      <c r="H277">
        <v>0</v>
      </c>
      <c r="I277">
        <v>0</v>
      </c>
      <c r="J277">
        <v>0</v>
      </c>
      <c r="K277">
        <v>1.5</v>
      </c>
      <c r="L277">
        <v>0</v>
      </c>
      <c r="M277">
        <v>-1.75</v>
      </c>
      <c r="N277">
        <v>2</v>
      </c>
      <c r="O277">
        <v>8.4309999999999992</v>
      </c>
      <c r="P277">
        <v>0</v>
      </c>
    </row>
    <row r="278" spans="1:16">
      <c r="A278">
        <v>1</v>
      </c>
      <c r="B278">
        <v>2</v>
      </c>
      <c r="C278">
        <v>28550</v>
      </c>
      <c r="D278">
        <v>1</v>
      </c>
      <c r="E278">
        <v>-1.5</v>
      </c>
      <c r="F278">
        <v>2</v>
      </c>
      <c r="G278">
        <v>9.3640000000000008</v>
      </c>
      <c r="H278">
        <v>0</v>
      </c>
    </row>
    <row r="279" spans="1:16">
      <c r="A279">
        <v>1</v>
      </c>
      <c r="B279">
        <v>2</v>
      </c>
      <c r="C279">
        <v>28570</v>
      </c>
      <c r="D279">
        <v>3</v>
      </c>
      <c r="E279">
        <v>-1.5</v>
      </c>
      <c r="F279">
        <v>2</v>
      </c>
      <c r="G279">
        <v>8</v>
      </c>
      <c r="H279">
        <v>0</v>
      </c>
      <c r="I279">
        <v>0</v>
      </c>
      <c r="J279">
        <v>0</v>
      </c>
      <c r="K279">
        <v>1.5</v>
      </c>
      <c r="L279">
        <v>0</v>
      </c>
      <c r="M279">
        <v>-1.75</v>
      </c>
      <c r="N279">
        <v>2</v>
      </c>
      <c r="O279">
        <v>3.0129999999999999</v>
      </c>
      <c r="P279">
        <v>0</v>
      </c>
    </row>
    <row r="280" spans="1:16">
      <c r="A280">
        <v>1</v>
      </c>
      <c r="B280">
        <v>2</v>
      </c>
      <c r="C280">
        <v>28663</v>
      </c>
      <c r="D280">
        <v>1</v>
      </c>
      <c r="E280">
        <v>-1.5</v>
      </c>
      <c r="F280">
        <v>2</v>
      </c>
      <c r="G280">
        <v>8.7989999999999995</v>
      </c>
      <c r="H280">
        <v>0</v>
      </c>
    </row>
    <row r="281" spans="1:16">
      <c r="A281">
        <v>1</v>
      </c>
      <c r="B281">
        <v>2</v>
      </c>
      <c r="C281">
        <v>28810</v>
      </c>
      <c r="D281">
        <v>3</v>
      </c>
      <c r="E281">
        <v>-1.5</v>
      </c>
      <c r="F281">
        <v>2</v>
      </c>
      <c r="G281">
        <v>8</v>
      </c>
      <c r="H281">
        <v>0</v>
      </c>
      <c r="I281">
        <v>0</v>
      </c>
      <c r="J281">
        <v>0</v>
      </c>
      <c r="K281">
        <v>1.5</v>
      </c>
      <c r="L281">
        <v>0</v>
      </c>
      <c r="M281">
        <v>-1.75</v>
      </c>
      <c r="N281">
        <v>2</v>
      </c>
      <c r="O281">
        <v>6.8410000000000002</v>
      </c>
      <c r="P281">
        <v>0</v>
      </c>
    </row>
    <row r="282" spans="1:16">
      <c r="A282">
        <v>1</v>
      </c>
      <c r="B282">
        <v>2</v>
      </c>
      <c r="C282">
        <v>29360</v>
      </c>
      <c r="D282">
        <v>1</v>
      </c>
      <c r="E282">
        <v>-0.05</v>
      </c>
      <c r="F282">
        <v>2</v>
      </c>
      <c r="G282">
        <v>8.8699999999999992</v>
      </c>
      <c r="H282">
        <v>0</v>
      </c>
    </row>
    <row r="283" spans="1:16">
      <c r="A283">
        <v>1</v>
      </c>
      <c r="B283">
        <v>2</v>
      </c>
      <c r="C283">
        <v>29416</v>
      </c>
      <c r="D283">
        <v>3</v>
      </c>
      <c r="E283">
        <v>-1.5</v>
      </c>
      <c r="F283">
        <v>2</v>
      </c>
      <c r="G283">
        <v>8</v>
      </c>
      <c r="H283">
        <v>0</v>
      </c>
      <c r="I283">
        <v>0</v>
      </c>
      <c r="J283">
        <v>0</v>
      </c>
      <c r="K283">
        <v>1.5</v>
      </c>
      <c r="L283">
        <v>0</v>
      </c>
      <c r="M283">
        <v>-1.75</v>
      </c>
      <c r="N283">
        <v>2</v>
      </c>
      <c r="O283">
        <v>6.9820000000000002</v>
      </c>
      <c r="P283">
        <v>0</v>
      </c>
    </row>
    <row r="284" spans="1:16">
      <c r="A284">
        <v>1</v>
      </c>
      <c r="B284">
        <v>2</v>
      </c>
      <c r="C284">
        <v>29460</v>
      </c>
      <c r="D284">
        <v>1</v>
      </c>
      <c r="E284">
        <v>-1.5</v>
      </c>
      <c r="F284">
        <v>2</v>
      </c>
      <c r="G284">
        <v>2.7650000000000001</v>
      </c>
      <c r="H284">
        <v>0</v>
      </c>
    </row>
    <row r="285" spans="1:16">
      <c r="A285">
        <v>1</v>
      </c>
      <c r="B285">
        <v>2</v>
      </c>
      <c r="C285">
        <v>29476</v>
      </c>
      <c r="D285">
        <v>3</v>
      </c>
      <c r="E285">
        <v>10</v>
      </c>
      <c r="F285">
        <v>2</v>
      </c>
      <c r="G285">
        <v>0.315</v>
      </c>
      <c r="H285">
        <v>0</v>
      </c>
      <c r="I285">
        <v>1E-3</v>
      </c>
      <c r="J285">
        <v>2</v>
      </c>
      <c r="K285">
        <v>1.1000000000000001</v>
      </c>
      <c r="L285">
        <v>0</v>
      </c>
      <c r="M285">
        <v>-1E-3</v>
      </c>
      <c r="N285">
        <v>2</v>
      </c>
      <c r="O285">
        <v>0.186</v>
      </c>
      <c r="P285">
        <v>0</v>
      </c>
    </row>
    <row r="286" spans="1:16">
      <c r="A286">
        <v>1</v>
      </c>
      <c r="B286">
        <v>2</v>
      </c>
      <c r="C286">
        <v>29491</v>
      </c>
      <c r="D286">
        <v>3</v>
      </c>
      <c r="E286">
        <v>-1.5</v>
      </c>
      <c r="F286">
        <v>2</v>
      </c>
      <c r="G286">
        <v>8</v>
      </c>
      <c r="H286">
        <v>0</v>
      </c>
      <c r="I286">
        <v>0</v>
      </c>
      <c r="J286">
        <v>0</v>
      </c>
      <c r="K286">
        <v>8</v>
      </c>
      <c r="L286">
        <v>0</v>
      </c>
      <c r="M286">
        <v>-1.75</v>
      </c>
      <c r="N286">
        <v>2</v>
      </c>
      <c r="O286">
        <v>5.8479999999999999</v>
      </c>
      <c r="P286">
        <v>0</v>
      </c>
    </row>
    <row r="287" spans="1:16">
      <c r="A287">
        <v>1</v>
      </c>
      <c r="B287">
        <v>2</v>
      </c>
      <c r="C287">
        <v>29551</v>
      </c>
      <c r="D287">
        <v>1</v>
      </c>
      <c r="E287">
        <v>-1.5</v>
      </c>
      <c r="F287">
        <v>2</v>
      </c>
      <c r="G287">
        <v>3.278</v>
      </c>
      <c r="H287">
        <v>0</v>
      </c>
    </row>
    <row r="288" spans="1:16">
      <c r="A288">
        <v>1</v>
      </c>
      <c r="B288">
        <v>2</v>
      </c>
      <c r="C288">
        <v>29573</v>
      </c>
      <c r="D288">
        <v>3</v>
      </c>
      <c r="E288">
        <v>10</v>
      </c>
      <c r="F288">
        <v>2</v>
      </c>
      <c r="G288">
        <v>0.27</v>
      </c>
      <c r="H288">
        <v>0</v>
      </c>
      <c r="I288">
        <v>1E-3</v>
      </c>
      <c r="J288">
        <v>2</v>
      </c>
      <c r="K288">
        <v>1</v>
      </c>
      <c r="L288">
        <v>0</v>
      </c>
      <c r="M288">
        <v>-1E-3</v>
      </c>
      <c r="N288">
        <v>2</v>
      </c>
      <c r="O288">
        <v>0.05</v>
      </c>
      <c r="P288">
        <v>0</v>
      </c>
    </row>
    <row r="289" spans="1:16">
      <c r="A289">
        <v>1</v>
      </c>
      <c r="B289">
        <v>2</v>
      </c>
      <c r="C289">
        <v>30180</v>
      </c>
      <c r="D289">
        <v>1</v>
      </c>
      <c r="E289">
        <v>-0.05</v>
      </c>
      <c r="F289">
        <v>2</v>
      </c>
      <c r="G289">
        <v>25.032</v>
      </c>
      <c r="H289">
        <v>0</v>
      </c>
    </row>
    <row r="290" spans="1:16">
      <c r="A290">
        <v>1</v>
      </c>
      <c r="B290">
        <v>2</v>
      </c>
      <c r="C290">
        <v>30480</v>
      </c>
      <c r="D290">
        <v>3</v>
      </c>
      <c r="E290">
        <v>-1.5</v>
      </c>
      <c r="F290">
        <v>2</v>
      </c>
      <c r="G290">
        <v>8</v>
      </c>
      <c r="H290">
        <v>0</v>
      </c>
      <c r="I290">
        <v>0</v>
      </c>
      <c r="J290">
        <v>0</v>
      </c>
      <c r="K290">
        <v>1.5</v>
      </c>
      <c r="L290">
        <v>0</v>
      </c>
      <c r="M290">
        <v>-1.75</v>
      </c>
      <c r="N290">
        <v>2</v>
      </c>
      <c r="O290">
        <v>2.427</v>
      </c>
      <c r="P290">
        <v>0</v>
      </c>
    </row>
    <row r="291" spans="1:16">
      <c r="A291">
        <v>1</v>
      </c>
      <c r="B291">
        <v>2</v>
      </c>
      <c r="C291">
        <v>30500</v>
      </c>
      <c r="D291">
        <v>1</v>
      </c>
      <c r="E291">
        <v>-1.5</v>
      </c>
      <c r="F291">
        <v>2</v>
      </c>
      <c r="G291">
        <v>7.6239999999999997</v>
      </c>
      <c r="H291">
        <v>0</v>
      </c>
    </row>
    <row r="292" spans="1:16">
      <c r="A292">
        <v>1</v>
      </c>
      <c r="B292">
        <v>2</v>
      </c>
      <c r="C292">
        <v>30520</v>
      </c>
      <c r="D292">
        <v>3</v>
      </c>
      <c r="E292">
        <v>-1.5</v>
      </c>
      <c r="F292">
        <v>2</v>
      </c>
      <c r="G292">
        <v>8</v>
      </c>
      <c r="H292">
        <v>0</v>
      </c>
      <c r="I292">
        <v>0</v>
      </c>
      <c r="J292">
        <v>0</v>
      </c>
      <c r="K292">
        <v>1.5</v>
      </c>
      <c r="L292">
        <v>0</v>
      </c>
      <c r="M292">
        <v>-1.75</v>
      </c>
      <c r="N292">
        <v>2</v>
      </c>
      <c r="O292">
        <v>2.3660000000000001</v>
      </c>
      <c r="P292">
        <v>0</v>
      </c>
    </row>
    <row r="293" spans="1:16">
      <c r="A293">
        <v>1</v>
      </c>
      <c r="B293">
        <v>2</v>
      </c>
      <c r="C293">
        <v>30581</v>
      </c>
      <c r="D293">
        <v>1</v>
      </c>
      <c r="E293">
        <v>-0.05</v>
      </c>
      <c r="F293">
        <v>2</v>
      </c>
      <c r="G293">
        <v>7.3250000000000002</v>
      </c>
      <c r="H293">
        <v>0</v>
      </c>
    </row>
    <row r="294" spans="1:16">
      <c r="A294">
        <v>1</v>
      </c>
      <c r="B294">
        <v>2</v>
      </c>
      <c r="C294">
        <v>30619</v>
      </c>
      <c r="D294">
        <v>3</v>
      </c>
      <c r="E294">
        <v>-1.5</v>
      </c>
      <c r="F294">
        <v>2</v>
      </c>
      <c r="G294">
        <v>8</v>
      </c>
      <c r="H294">
        <v>0</v>
      </c>
      <c r="I294">
        <v>0</v>
      </c>
      <c r="J294">
        <v>0</v>
      </c>
      <c r="K294">
        <v>1.5</v>
      </c>
      <c r="L294">
        <v>0</v>
      </c>
      <c r="M294">
        <v>-1.75</v>
      </c>
      <c r="N294">
        <v>2</v>
      </c>
      <c r="O294">
        <v>4.9939999999999998</v>
      </c>
      <c r="P294">
        <v>0</v>
      </c>
    </row>
    <row r="295" spans="1:16">
      <c r="A295">
        <v>1</v>
      </c>
      <c r="B295">
        <v>2</v>
      </c>
      <c r="C295">
        <v>30763.7</v>
      </c>
      <c r="D295">
        <v>3</v>
      </c>
      <c r="E295">
        <v>-1.5</v>
      </c>
      <c r="F295">
        <v>2</v>
      </c>
      <c r="G295">
        <v>8</v>
      </c>
      <c r="H295">
        <v>0</v>
      </c>
      <c r="I295">
        <v>0</v>
      </c>
      <c r="J295">
        <v>0</v>
      </c>
      <c r="K295">
        <v>6</v>
      </c>
      <c r="L295">
        <v>0</v>
      </c>
      <c r="M295">
        <v>-1.75</v>
      </c>
      <c r="N295">
        <v>2</v>
      </c>
      <c r="O295">
        <v>5.5549999999999997</v>
      </c>
      <c r="P295">
        <v>0</v>
      </c>
    </row>
    <row r="296" spans="1:16">
      <c r="A296">
        <v>1</v>
      </c>
      <c r="B296">
        <v>2</v>
      </c>
      <c r="C296">
        <v>30838</v>
      </c>
      <c r="D296">
        <v>3</v>
      </c>
      <c r="E296">
        <v>-1.5</v>
      </c>
      <c r="F296">
        <v>2</v>
      </c>
      <c r="G296">
        <v>8</v>
      </c>
      <c r="H296">
        <v>0</v>
      </c>
      <c r="I296">
        <v>0</v>
      </c>
      <c r="J296">
        <v>0</v>
      </c>
      <c r="K296">
        <v>1.5</v>
      </c>
      <c r="L296">
        <v>0</v>
      </c>
      <c r="M296">
        <v>-1.75</v>
      </c>
      <c r="N296">
        <v>2</v>
      </c>
      <c r="O296">
        <v>6.0259999999999998</v>
      </c>
      <c r="P296">
        <v>0</v>
      </c>
    </row>
    <row r="297" spans="1:16">
      <c r="A297">
        <v>1</v>
      </c>
      <c r="B297">
        <v>2</v>
      </c>
      <c r="C297">
        <v>30920</v>
      </c>
      <c r="D297">
        <v>1</v>
      </c>
      <c r="E297">
        <v>-0.05</v>
      </c>
      <c r="F297">
        <v>2</v>
      </c>
      <c r="G297">
        <v>8.2919999999999998</v>
      </c>
      <c r="H297">
        <v>0</v>
      </c>
    </row>
    <row r="298" spans="1:16">
      <c r="A298">
        <v>1</v>
      </c>
      <c r="B298">
        <v>2</v>
      </c>
      <c r="C298">
        <v>31183</v>
      </c>
      <c r="D298">
        <v>3</v>
      </c>
      <c r="E298">
        <v>-1.5</v>
      </c>
      <c r="F298">
        <v>2</v>
      </c>
      <c r="G298">
        <v>8</v>
      </c>
      <c r="H298">
        <v>0</v>
      </c>
      <c r="I298">
        <v>0</v>
      </c>
      <c r="J298">
        <v>0</v>
      </c>
      <c r="K298">
        <v>1.5</v>
      </c>
      <c r="L298">
        <v>0</v>
      </c>
      <c r="M298">
        <v>-1.75</v>
      </c>
      <c r="N298">
        <v>2</v>
      </c>
      <c r="O298">
        <v>6.7060000000000004</v>
      </c>
      <c r="P298">
        <v>0</v>
      </c>
    </row>
    <row r="299" spans="1:16">
      <c r="A299">
        <v>1</v>
      </c>
      <c r="B299">
        <v>2</v>
      </c>
      <c r="C299">
        <v>31200</v>
      </c>
      <c r="D299">
        <v>1</v>
      </c>
      <c r="E299">
        <v>-0.05</v>
      </c>
      <c r="F299">
        <v>2</v>
      </c>
      <c r="G299">
        <v>3.2610000000000001</v>
      </c>
      <c r="H299">
        <v>0</v>
      </c>
    </row>
    <row r="300" spans="1:16">
      <c r="A300">
        <v>1</v>
      </c>
      <c r="B300">
        <v>2</v>
      </c>
      <c r="C300">
        <v>31620</v>
      </c>
      <c r="D300">
        <v>3</v>
      </c>
      <c r="E300">
        <v>-1.5</v>
      </c>
      <c r="F300">
        <v>2</v>
      </c>
      <c r="G300">
        <v>8</v>
      </c>
      <c r="H300">
        <v>0</v>
      </c>
      <c r="I300">
        <v>0</v>
      </c>
      <c r="J300">
        <v>0</v>
      </c>
      <c r="K300">
        <v>1.5</v>
      </c>
      <c r="L300">
        <v>0</v>
      </c>
      <c r="M300">
        <v>-1.75</v>
      </c>
      <c r="N300">
        <v>2</v>
      </c>
      <c r="O300">
        <v>8.4499999999999993</v>
      </c>
      <c r="P300">
        <v>0</v>
      </c>
    </row>
    <row r="301" spans="1:16">
      <c r="A301">
        <v>1</v>
      </c>
      <c r="B301">
        <v>2</v>
      </c>
      <c r="C301">
        <v>33425</v>
      </c>
      <c r="D301">
        <v>1</v>
      </c>
      <c r="E301">
        <v>-1.5</v>
      </c>
      <c r="F301">
        <v>2</v>
      </c>
      <c r="G301">
        <v>18.023</v>
      </c>
      <c r="H301">
        <v>0</v>
      </c>
    </row>
    <row r="302" spans="1:16">
      <c r="A302">
        <v>1</v>
      </c>
      <c r="B302">
        <v>2</v>
      </c>
      <c r="C302">
        <v>33490</v>
      </c>
      <c r="D302">
        <v>3</v>
      </c>
      <c r="E302">
        <v>-1.5</v>
      </c>
      <c r="F302">
        <v>2</v>
      </c>
      <c r="G302">
        <v>8</v>
      </c>
      <c r="H302">
        <v>0</v>
      </c>
      <c r="I302">
        <v>0</v>
      </c>
      <c r="J302">
        <v>0</v>
      </c>
      <c r="K302">
        <v>5</v>
      </c>
      <c r="L302">
        <v>0</v>
      </c>
      <c r="M302">
        <v>-1.75</v>
      </c>
      <c r="N302">
        <v>2</v>
      </c>
      <c r="O302">
        <v>6.9589999999999996</v>
      </c>
      <c r="P302">
        <v>0</v>
      </c>
    </row>
    <row r="303" spans="1:16">
      <c r="A303">
        <v>1</v>
      </c>
      <c r="B303">
        <v>2</v>
      </c>
      <c r="C303">
        <v>33511</v>
      </c>
      <c r="D303">
        <v>3</v>
      </c>
      <c r="E303">
        <v>-1.5</v>
      </c>
      <c r="F303">
        <v>2</v>
      </c>
      <c r="G303">
        <v>8</v>
      </c>
      <c r="H303">
        <v>0</v>
      </c>
      <c r="I303">
        <v>0</v>
      </c>
      <c r="J303">
        <v>0</v>
      </c>
      <c r="K303">
        <v>1.5</v>
      </c>
      <c r="L303">
        <v>0</v>
      </c>
      <c r="M303">
        <v>-1.75</v>
      </c>
      <c r="N303">
        <v>2</v>
      </c>
      <c r="O303">
        <v>2.38</v>
      </c>
      <c r="P303">
        <v>0</v>
      </c>
    </row>
    <row r="304" spans="1:16">
      <c r="A304">
        <v>1</v>
      </c>
      <c r="B304">
        <v>2</v>
      </c>
      <c r="C304">
        <v>33529</v>
      </c>
      <c r="D304">
        <v>1</v>
      </c>
      <c r="E304">
        <v>-1.5</v>
      </c>
      <c r="F304">
        <v>2</v>
      </c>
      <c r="G304">
        <v>6.7939999999999996</v>
      </c>
      <c r="H304">
        <v>0</v>
      </c>
    </row>
    <row r="305" spans="1:24">
      <c r="A305">
        <v>1</v>
      </c>
      <c r="B305">
        <v>2</v>
      </c>
      <c r="C305">
        <v>33570</v>
      </c>
      <c r="D305">
        <v>3</v>
      </c>
      <c r="E305">
        <v>-1.5</v>
      </c>
      <c r="F305">
        <v>2</v>
      </c>
      <c r="G305">
        <v>8</v>
      </c>
      <c r="H305">
        <v>0</v>
      </c>
      <c r="I305">
        <v>0</v>
      </c>
      <c r="J305">
        <v>0</v>
      </c>
      <c r="K305">
        <v>1.5</v>
      </c>
      <c r="L305">
        <v>0</v>
      </c>
      <c r="M305">
        <v>-1.75</v>
      </c>
      <c r="N305">
        <v>2</v>
      </c>
      <c r="O305">
        <v>6.952</v>
      </c>
      <c r="P305">
        <v>0</v>
      </c>
    </row>
    <row r="306" spans="1:24">
      <c r="A306">
        <v>1</v>
      </c>
      <c r="B306">
        <v>2</v>
      </c>
      <c r="C306">
        <v>33655</v>
      </c>
      <c r="D306">
        <v>5</v>
      </c>
      <c r="E306">
        <v>-1.5</v>
      </c>
      <c r="F306">
        <v>2</v>
      </c>
      <c r="G306">
        <v>8</v>
      </c>
      <c r="H306">
        <v>0</v>
      </c>
      <c r="I306">
        <v>0</v>
      </c>
      <c r="J306">
        <v>0</v>
      </c>
      <c r="K306">
        <v>1.5</v>
      </c>
      <c r="L306">
        <v>0</v>
      </c>
      <c r="M306">
        <v>-1.75</v>
      </c>
      <c r="N306">
        <v>2</v>
      </c>
      <c r="O306">
        <v>4</v>
      </c>
      <c r="P306">
        <v>0</v>
      </c>
      <c r="Q306">
        <v>0</v>
      </c>
      <c r="R306">
        <v>0</v>
      </c>
      <c r="S306">
        <v>8</v>
      </c>
      <c r="T306">
        <v>0</v>
      </c>
      <c r="U306">
        <v>-2</v>
      </c>
      <c r="V306">
        <v>2</v>
      </c>
      <c r="W306">
        <v>7.23</v>
      </c>
      <c r="X306">
        <v>0</v>
      </c>
    </row>
    <row r="307" spans="1:24">
      <c r="A307">
        <v>1</v>
      </c>
      <c r="B307">
        <v>2</v>
      </c>
      <c r="C307">
        <v>33673</v>
      </c>
      <c r="D307">
        <v>3</v>
      </c>
      <c r="E307">
        <v>-1.5</v>
      </c>
      <c r="F307">
        <v>2</v>
      </c>
      <c r="G307">
        <v>8</v>
      </c>
      <c r="H307">
        <v>0</v>
      </c>
      <c r="I307">
        <v>0</v>
      </c>
      <c r="J307">
        <v>0</v>
      </c>
      <c r="K307">
        <v>1.5</v>
      </c>
      <c r="L307">
        <v>0</v>
      </c>
      <c r="M307">
        <v>-1.75</v>
      </c>
      <c r="N307">
        <v>2</v>
      </c>
      <c r="O307">
        <v>5.851</v>
      </c>
      <c r="P307">
        <v>0</v>
      </c>
    </row>
    <row r="308" spans="1:24">
      <c r="A308">
        <v>1</v>
      </c>
      <c r="B308">
        <v>2</v>
      </c>
      <c r="C308">
        <v>33735</v>
      </c>
      <c r="D308">
        <v>5</v>
      </c>
      <c r="E308">
        <v>-1.5</v>
      </c>
      <c r="F308">
        <v>2</v>
      </c>
      <c r="G308">
        <v>8</v>
      </c>
      <c r="H308">
        <v>0</v>
      </c>
      <c r="I308">
        <v>0</v>
      </c>
      <c r="J308">
        <v>0</v>
      </c>
      <c r="K308">
        <v>1.5</v>
      </c>
      <c r="L308">
        <v>0</v>
      </c>
      <c r="M308">
        <v>-1.75</v>
      </c>
      <c r="N308">
        <v>2</v>
      </c>
      <c r="O308">
        <v>4</v>
      </c>
      <c r="P308">
        <v>0</v>
      </c>
      <c r="Q308">
        <v>0</v>
      </c>
      <c r="R308">
        <v>0</v>
      </c>
      <c r="S308">
        <v>8</v>
      </c>
      <c r="T308">
        <v>0</v>
      </c>
      <c r="U308">
        <v>-2</v>
      </c>
      <c r="V308">
        <v>2</v>
      </c>
      <c r="W308">
        <v>8.7949999999999999</v>
      </c>
      <c r="X308">
        <v>0</v>
      </c>
    </row>
    <row r="309" spans="1:24">
      <c r="A309">
        <v>1</v>
      </c>
      <c r="B309">
        <v>2</v>
      </c>
      <c r="C309">
        <v>33813</v>
      </c>
      <c r="D309">
        <v>3</v>
      </c>
      <c r="E309">
        <v>-1.5</v>
      </c>
      <c r="F309">
        <v>2</v>
      </c>
      <c r="G309">
        <v>8</v>
      </c>
      <c r="H309">
        <v>0</v>
      </c>
      <c r="I309">
        <v>0</v>
      </c>
      <c r="J309">
        <v>0</v>
      </c>
      <c r="K309">
        <v>1.5</v>
      </c>
      <c r="L309">
        <v>0</v>
      </c>
      <c r="M309">
        <v>-1.75</v>
      </c>
      <c r="N309">
        <v>2</v>
      </c>
      <c r="O309">
        <v>9.516</v>
      </c>
      <c r="P309">
        <v>0</v>
      </c>
    </row>
    <row r="310" spans="1:24">
      <c r="A310">
        <v>1</v>
      </c>
      <c r="B310">
        <v>2</v>
      </c>
      <c r="C310">
        <v>35938</v>
      </c>
      <c r="D310">
        <v>1</v>
      </c>
      <c r="E310">
        <v>-1.5</v>
      </c>
      <c r="F310">
        <v>2</v>
      </c>
      <c r="G310">
        <v>25.408000000000001</v>
      </c>
      <c r="H310">
        <v>0</v>
      </c>
    </row>
    <row r="311" spans="1:24">
      <c r="A311">
        <v>1</v>
      </c>
      <c r="B311">
        <v>2</v>
      </c>
      <c r="C311">
        <v>36000</v>
      </c>
      <c r="D311">
        <v>3</v>
      </c>
      <c r="E311">
        <v>-1.5</v>
      </c>
      <c r="F311">
        <v>2</v>
      </c>
      <c r="G311">
        <v>8</v>
      </c>
      <c r="H311">
        <v>0</v>
      </c>
      <c r="I311">
        <v>0</v>
      </c>
      <c r="J311">
        <v>0</v>
      </c>
      <c r="K311">
        <v>1.5</v>
      </c>
      <c r="L311">
        <v>0</v>
      </c>
      <c r="M311">
        <v>-1.75</v>
      </c>
      <c r="N311">
        <v>2</v>
      </c>
      <c r="O311">
        <v>5.4580000000000002</v>
      </c>
      <c r="P311">
        <v>0</v>
      </c>
    </row>
    <row r="312" spans="1:24">
      <c r="A312">
        <v>1</v>
      </c>
      <c r="B312">
        <v>2</v>
      </c>
      <c r="C312">
        <v>36015</v>
      </c>
      <c r="D312">
        <v>1</v>
      </c>
      <c r="E312">
        <v>-1.5</v>
      </c>
      <c r="F312">
        <v>2</v>
      </c>
      <c r="G312">
        <v>9.9909999999999997</v>
      </c>
      <c r="H312">
        <v>0</v>
      </c>
    </row>
    <row r="313" spans="1:24">
      <c r="A313">
        <v>1</v>
      </c>
      <c r="B313">
        <v>2</v>
      </c>
      <c r="C313">
        <v>36180</v>
      </c>
      <c r="D313">
        <v>3</v>
      </c>
      <c r="E313">
        <v>-1.5</v>
      </c>
      <c r="F313">
        <v>2</v>
      </c>
      <c r="G313">
        <v>8</v>
      </c>
      <c r="H313">
        <v>0</v>
      </c>
      <c r="I313">
        <v>0</v>
      </c>
      <c r="J313">
        <v>0</v>
      </c>
      <c r="K313">
        <v>1.5</v>
      </c>
      <c r="L313">
        <v>0</v>
      </c>
      <c r="M313">
        <v>-1.75</v>
      </c>
      <c r="N313">
        <v>2</v>
      </c>
      <c r="O313">
        <v>10.561</v>
      </c>
      <c r="P313">
        <v>0</v>
      </c>
    </row>
    <row r="314" spans="1:24">
      <c r="A314">
        <v>1</v>
      </c>
      <c r="B314">
        <v>2</v>
      </c>
      <c r="C314">
        <v>36199</v>
      </c>
      <c r="D314">
        <v>1</v>
      </c>
      <c r="E314">
        <v>-1.5</v>
      </c>
      <c r="F314">
        <v>2</v>
      </c>
      <c r="G314">
        <v>7.6079999999999997</v>
      </c>
      <c r="H314">
        <v>0</v>
      </c>
    </row>
    <row r="315" spans="1:24">
      <c r="A315">
        <v>1</v>
      </c>
      <c r="B315">
        <v>2</v>
      </c>
      <c r="C315">
        <v>36316</v>
      </c>
      <c r="D315">
        <v>3</v>
      </c>
      <c r="E315">
        <v>-1.5</v>
      </c>
      <c r="F315">
        <v>2</v>
      </c>
      <c r="G315">
        <v>8</v>
      </c>
      <c r="H315">
        <v>0</v>
      </c>
      <c r="I315">
        <v>0</v>
      </c>
      <c r="J315">
        <v>0</v>
      </c>
      <c r="K315">
        <v>1.5</v>
      </c>
      <c r="L315">
        <v>0</v>
      </c>
      <c r="M315">
        <v>-1.75</v>
      </c>
      <c r="N315">
        <v>2</v>
      </c>
      <c r="O315">
        <v>12.53</v>
      </c>
      <c r="P315">
        <v>0</v>
      </c>
    </row>
    <row r="316" spans="1:24">
      <c r="A316">
        <v>1</v>
      </c>
      <c r="B316">
        <v>2</v>
      </c>
      <c r="C316">
        <v>36840</v>
      </c>
      <c r="D316">
        <v>1</v>
      </c>
      <c r="E316">
        <v>-1.5</v>
      </c>
      <c r="F316">
        <v>2</v>
      </c>
      <c r="G316">
        <v>8.5370000000000008</v>
      </c>
      <c r="H316">
        <v>0</v>
      </c>
    </row>
    <row r="317" spans="1:24">
      <c r="A317">
        <v>1</v>
      </c>
      <c r="B317">
        <v>2</v>
      </c>
      <c r="C317">
        <v>36945</v>
      </c>
      <c r="D317">
        <v>3</v>
      </c>
      <c r="E317">
        <v>-1.5</v>
      </c>
      <c r="F317">
        <v>2</v>
      </c>
      <c r="G317">
        <v>8</v>
      </c>
      <c r="H317">
        <v>0</v>
      </c>
      <c r="I317">
        <v>0</v>
      </c>
      <c r="J317">
        <v>0</v>
      </c>
      <c r="K317">
        <v>1.5</v>
      </c>
      <c r="L317">
        <v>0</v>
      </c>
      <c r="M317">
        <v>-1.75</v>
      </c>
      <c r="N317">
        <v>2</v>
      </c>
      <c r="O317">
        <v>11.238</v>
      </c>
      <c r="P317">
        <v>0</v>
      </c>
    </row>
    <row r="318" spans="1:24">
      <c r="A318">
        <v>1</v>
      </c>
      <c r="B318">
        <v>2</v>
      </c>
      <c r="C318">
        <v>37020</v>
      </c>
      <c r="D318">
        <v>1</v>
      </c>
      <c r="E318">
        <v>-1.5</v>
      </c>
      <c r="F318">
        <v>2</v>
      </c>
      <c r="G318">
        <v>9.5960000000000001</v>
      </c>
      <c r="H318">
        <v>0</v>
      </c>
    </row>
    <row r="319" spans="1:24">
      <c r="A319">
        <v>1</v>
      </c>
      <c r="B319">
        <v>2</v>
      </c>
      <c r="C319">
        <v>37040</v>
      </c>
      <c r="D319">
        <v>3</v>
      </c>
      <c r="E319">
        <v>-1.5</v>
      </c>
      <c r="F319">
        <v>2</v>
      </c>
      <c r="G319">
        <v>8</v>
      </c>
      <c r="H319">
        <v>0</v>
      </c>
      <c r="I319">
        <v>0</v>
      </c>
      <c r="J319">
        <v>0</v>
      </c>
      <c r="K319">
        <v>1.5</v>
      </c>
      <c r="L319">
        <v>0</v>
      </c>
      <c r="M319">
        <v>-1.75</v>
      </c>
      <c r="N319">
        <v>2</v>
      </c>
      <c r="O319">
        <v>8.5150000000000006</v>
      </c>
      <c r="P319">
        <v>0</v>
      </c>
    </row>
    <row r="320" spans="1:24">
      <c r="A320">
        <v>1</v>
      </c>
      <c r="B320">
        <v>2</v>
      </c>
      <c r="C320">
        <v>37114</v>
      </c>
      <c r="D320">
        <v>3</v>
      </c>
      <c r="E320">
        <v>-1.5</v>
      </c>
      <c r="F320">
        <v>2</v>
      </c>
      <c r="G320">
        <v>8</v>
      </c>
      <c r="H320">
        <v>0</v>
      </c>
      <c r="I320">
        <v>0</v>
      </c>
      <c r="J320">
        <v>0</v>
      </c>
      <c r="K320">
        <v>4</v>
      </c>
      <c r="L320">
        <v>0</v>
      </c>
      <c r="M320">
        <v>-1.75</v>
      </c>
      <c r="N320">
        <v>2</v>
      </c>
      <c r="O320">
        <v>10.789</v>
      </c>
      <c r="P320">
        <v>0</v>
      </c>
    </row>
    <row r="321" spans="1:16">
      <c r="A321">
        <v>1</v>
      </c>
      <c r="B321">
        <v>2</v>
      </c>
      <c r="C321">
        <v>37136</v>
      </c>
      <c r="D321">
        <v>3</v>
      </c>
      <c r="E321">
        <v>-1.5</v>
      </c>
      <c r="F321">
        <v>2</v>
      </c>
      <c r="G321">
        <v>8</v>
      </c>
      <c r="H321">
        <v>0</v>
      </c>
      <c r="I321">
        <v>0</v>
      </c>
      <c r="J321">
        <v>0</v>
      </c>
      <c r="K321">
        <v>1.5</v>
      </c>
      <c r="L321">
        <v>0</v>
      </c>
      <c r="M321">
        <v>-1.75</v>
      </c>
      <c r="N321">
        <v>2</v>
      </c>
      <c r="O321">
        <v>5.2869999999999999</v>
      </c>
      <c r="P321">
        <v>0</v>
      </c>
    </row>
    <row r="322" spans="1:16">
      <c r="A322">
        <v>1</v>
      </c>
      <c r="B322">
        <v>2</v>
      </c>
      <c r="C322">
        <v>37220</v>
      </c>
      <c r="D322">
        <v>1</v>
      </c>
      <c r="E322">
        <v>-1.5</v>
      </c>
      <c r="F322">
        <v>2</v>
      </c>
      <c r="G322">
        <v>5.5720000000000001</v>
      </c>
      <c r="H322">
        <v>0</v>
      </c>
    </row>
    <row r="323" spans="1:16">
      <c r="A323">
        <v>1</v>
      </c>
      <c r="B323">
        <v>2</v>
      </c>
      <c r="C323">
        <v>37300</v>
      </c>
      <c r="D323">
        <v>3</v>
      </c>
      <c r="E323">
        <v>-1.5</v>
      </c>
      <c r="F323">
        <v>2</v>
      </c>
      <c r="G323">
        <v>8</v>
      </c>
      <c r="H323">
        <v>0</v>
      </c>
      <c r="I323">
        <v>0</v>
      </c>
      <c r="J323">
        <v>0</v>
      </c>
      <c r="K323">
        <v>1.5</v>
      </c>
      <c r="L323">
        <v>0</v>
      </c>
      <c r="M323">
        <v>-1.75</v>
      </c>
      <c r="N323">
        <v>2</v>
      </c>
      <c r="O323">
        <v>6.0960000000000001</v>
      </c>
      <c r="P323">
        <v>0</v>
      </c>
    </row>
    <row r="324" spans="1:16">
      <c r="A324">
        <v>1</v>
      </c>
      <c r="B324">
        <v>2</v>
      </c>
      <c r="C324">
        <v>39033</v>
      </c>
      <c r="D324">
        <v>1</v>
      </c>
      <c r="E324">
        <v>-1.5</v>
      </c>
      <c r="F324">
        <v>2</v>
      </c>
      <c r="G324">
        <v>24.824999999999999</v>
      </c>
      <c r="H324">
        <v>0</v>
      </c>
    </row>
    <row r="325" spans="1:16">
      <c r="A325">
        <v>1</v>
      </c>
      <c r="B325">
        <v>2</v>
      </c>
      <c r="C325">
        <v>39057</v>
      </c>
      <c r="D325">
        <v>3</v>
      </c>
      <c r="E325">
        <v>-1.5</v>
      </c>
      <c r="F325">
        <v>2</v>
      </c>
      <c r="G325">
        <v>8</v>
      </c>
      <c r="H325">
        <v>0</v>
      </c>
      <c r="I325">
        <v>0</v>
      </c>
      <c r="J325">
        <v>0</v>
      </c>
      <c r="K325">
        <v>1.5</v>
      </c>
      <c r="L325">
        <v>0</v>
      </c>
      <c r="M325">
        <v>-1.75</v>
      </c>
      <c r="N325">
        <v>2</v>
      </c>
      <c r="O325">
        <v>2.0880000000000001</v>
      </c>
      <c r="P325">
        <v>0</v>
      </c>
    </row>
    <row r="326" spans="1:16">
      <c r="A326">
        <v>1</v>
      </c>
      <c r="B326">
        <v>2</v>
      </c>
      <c r="C326">
        <v>39250</v>
      </c>
      <c r="D326">
        <v>1</v>
      </c>
      <c r="E326">
        <v>-1.5</v>
      </c>
      <c r="F326">
        <v>2</v>
      </c>
      <c r="G326">
        <v>6.3659999999999997</v>
      </c>
      <c r="H326">
        <v>0</v>
      </c>
    </row>
    <row r="327" spans="1:16">
      <c r="A327">
        <v>1</v>
      </c>
      <c r="B327">
        <v>2</v>
      </c>
      <c r="C327">
        <v>39467.599999999999</v>
      </c>
      <c r="D327">
        <v>3</v>
      </c>
      <c r="E327">
        <v>-1.5</v>
      </c>
      <c r="F327">
        <v>2</v>
      </c>
      <c r="G327">
        <v>8</v>
      </c>
      <c r="H327">
        <v>0</v>
      </c>
      <c r="I327">
        <v>0</v>
      </c>
      <c r="J327">
        <v>0</v>
      </c>
      <c r="K327">
        <v>1.5</v>
      </c>
      <c r="L327">
        <v>0</v>
      </c>
      <c r="M327">
        <v>-1.75</v>
      </c>
      <c r="N327">
        <v>2</v>
      </c>
      <c r="O327">
        <v>8.6219999999999999</v>
      </c>
      <c r="P327">
        <v>0</v>
      </c>
    </row>
    <row r="328" spans="1:16">
      <c r="A328">
        <v>1</v>
      </c>
      <c r="B328">
        <v>2</v>
      </c>
      <c r="C328">
        <v>39575</v>
      </c>
      <c r="D328">
        <v>1</v>
      </c>
      <c r="E328">
        <v>-1.5</v>
      </c>
      <c r="F328">
        <v>2</v>
      </c>
      <c r="G328">
        <v>9.4749999999999996</v>
      </c>
      <c r="H328">
        <v>0</v>
      </c>
    </row>
    <row r="329" spans="1:16">
      <c r="A329">
        <v>1</v>
      </c>
      <c r="B329">
        <v>2</v>
      </c>
      <c r="C329">
        <v>39686</v>
      </c>
      <c r="D329">
        <v>3</v>
      </c>
      <c r="E329">
        <v>-1.5</v>
      </c>
      <c r="F329">
        <v>2</v>
      </c>
      <c r="G329">
        <v>8</v>
      </c>
      <c r="H329">
        <v>0</v>
      </c>
      <c r="I329">
        <v>0</v>
      </c>
      <c r="J329">
        <v>0</v>
      </c>
      <c r="K329">
        <v>1.5</v>
      </c>
      <c r="L329">
        <v>0</v>
      </c>
      <c r="M329">
        <v>-1.75</v>
      </c>
      <c r="N329">
        <v>2</v>
      </c>
      <c r="O329">
        <v>5.7480000000000002</v>
      </c>
      <c r="P329">
        <v>0</v>
      </c>
    </row>
    <row r="330" spans="1:16">
      <c r="A330">
        <v>1</v>
      </c>
      <c r="B330">
        <v>2</v>
      </c>
      <c r="C330">
        <v>40140</v>
      </c>
      <c r="D330">
        <v>1</v>
      </c>
      <c r="E330">
        <v>-1.5</v>
      </c>
      <c r="F330">
        <v>2</v>
      </c>
      <c r="G330">
        <v>9.6549999999999994</v>
      </c>
      <c r="H330">
        <v>0</v>
      </c>
    </row>
    <row r="331" spans="1:16">
      <c r="A331">
        <v>1</v>
      </c>
      <c r="B331">
        <v>2</v>
      </c>
      <c r="C331">
        <v>40180</v>
      </c>
      <c r="D331">
        <v>3</v>
      </c>
      <c r="E331">
        <v>-1.5</v>
      </c>
      <c r="F331">
        <v>2</v>
      </c>
      <c r="G331">
        <v>8</v>
      </c>
      <c r="H331">
        <v>0</v>
      </c>
      <c r="I331">
        <v>0</v>
      </c>
      <c r="J331">
        <v>0</v>
      </c>
      <c r="K331">
        <v>1.5</v>
      </c>
      <c r="L331">
        <v>0</v>
      </c>
      <c r="M331">
        <v>-1.75</v>
      </c>
      <c r="N331">
        <v>2</v>
      </c>
      <c r="O331">
        <v>2.113</v>
      </c>
      <c r="P331">
        <v>0</v>
      </c>
    </row>
    <row r="332" spans="1:16">
      <c r="A332">
        <v>1</v>
      </c>
      <c r="B332">
        <v>2</v>
      </c>
      <c r="C332">
        <v>40941</v>
      </c>
      <c r="D332">
        <v>1</v>
      </c>
      <c r="E332">
        <v>-1.5</v>
      </c>
      <c r="F332">
        <v>2</v>
      </c>
      <c r="G332">
        <v>9.4060000000000006</v>
      </c>
      <c r="H332">
        <v>0</v>
      </c>
    </row>
    <row r="333" spans="1:16">
      <c r="A333">
        <v>1</v>
      </c>
      <c r="B333">
        <v>2</v>
      </c>
      <c r="C333">
        <v>40960</v>
      </c>
      <c r="D333">
        <v>3</v>
      </c>
      <c r="E333">
        <v>-1.5</v>
      </c>
      <c r="F333">
        <v>2</v>
      </c>
      <c r="G333">
        <v>8</v>
      </c>
      <c r="H333">
        <v>0</v>
      </c>
      <c r="I333">
        <v>0</v>
      </c>
      <c r="J333">
        <v>0</v>
      </c>
      <c r="K333">
        <v>1.5</v>
      </c>
      <c r="L333">
        <v>0</v>
      </c>
      <c r="M333">
        <v>-1.75</v>
      </c>
      <c r="N333">
        <v>2</v>
      </c>
      <c r="O333">
        <v>2.0590000000000002</v>
      </c>
      <c r="P333">
        <v>0</v>
      </c>
    </row>
    <row r="334" spans="1:16">
      <c r="A334">
        <v>1</v>
      </c>
      <c r="B334">
        <v>2</v>
      </c>
      <c r="C334">
        <v>41163</v>
      </c>
      <c r="D334">
        <v>1</v>
      </c>
      <c r="E334">
        <v>-1.5</v>
      </c>
      <c r="F334">
        <v>2</v>
      </c>
      <c r="G334">
        <v>8.7870000000000008</v>
      </c>
      <c r="H334">
        <v>0</v>
      </c>
    </row>
    <row r="335" spans="1:16">
      <c r="A335">
        <v>1</v>
      </c>
      <c r="B335">
        <v>2</v>
      </c>
      <c r="C335">
        <v>41225</v>
      </c>
      <c r="D335">
        <v>3</v>
      </c>
      <c r="E335">
        <v>-1.5</v>
      </c>
      <c r="F335">
        <v>2</v>
      </c>
      <c r="G335">
        <v>8</v>
      </c>
      <c r="H335">
        <v>0</v>
      </c>
      <c r="I335">
        <v>0</v>
      </c>
      <c r="J335">
        <v>0</v>
      </c>
      <c r="K335">
        <v>1.5</v>
      </c>
      <c r="L335">
        <v>0</v>
      </c>
      <c r="M335">
        <v>-1.75</v>
      </c>
      <c r="N335">
        <v>2</v>
      </c>
      <c r="O335">
        <v>7.6150000000000002</v>
      </c>
      <c r="P335">
        <v>0</v>
      </c>
    </row>
    <row r="336" spans="1:16">
      <c r="A336">
        <v>1</v>
      </c>
      <c r="B336">
        <v>2</v>
      </c>
      <c r="C336">
        <v>41350</v>
      </c>
      <c r="D336">
        <v>1</v>
      </c>
      <c r="E336">
        <v>10</v>
      </c>
      <c r="F336">
        <v>2</v>
      </c>
      <c r="G336">
        <v>9.3889999999999993</v>
      </c>
      <c r="H336">
        <v>0</v>
      </c>
    </row>
    <row r="337" spans="1:24">
      <c r="A337">
        <v>1</v>
      </c>
      <c r="B337">
        <v>2</v>
      </c>
      <c r="C337">
        <v>41454</v>
      </c>
      <c r="D337">
        <v>5</v>
      </c>
      <c r="E337">
        <v>-1.5</v>
      </c>
      <c r="F337">
        <v>2</v>
      </c>
      <c r="G337">
        <v>8</v>
      </c>
      <c r="H337">
        <v>0</v>
      </c>
      <c r="I337">
        <v>0</v>
      </c>
      <c r="J337">
        <v>0</v>
      </c>
      <c r="K337">
        <v>1.5</v>
      </c>
      <c r="L337">
        <v>0</v>
      </c>
      <c r="M337">
        <v>-1.75</v>
      </c>
      <c r="N337">
        <v>2</v>
      </c>
      <c r="O337">
        <v>4</v>
      </c>
      <c r="P337">
        <v>0</v>
      </c>
      <c r="Q337">
        <v>0</v>
      </c>
      <c r="R337">
        <v>0</v>
      </c>
      <c r="S337">
        <v>10</v>
      </c>
      <c r="T337">
        <v>0</v>
      </c>
      <c r="U337">
        <v>-2</v>
      </c>
      <c r="V337">
        <v>2</v>
      </c>
      <c r="W337">
        <v>7.827</v>
      </c>
      <c r="X337">
        <v>0</v>
      </c>
    </row>
    <row r="338" spans="1:24">
      <c r="A338">
        <v>1</v>
      </c>
      <c r="B338">
        <v>2</v>
      </c>
      <c r="C338">
        <v>41524.6</v>
      </c>
      <c r="D338">
        <v>3</v>
      </c>
      <c r="E338">
        <v>-1.5</v>
      </c>
      <c r="F338">
        <v>2</v>
      </c>
      <c r="G338">
        <v>8</v>
      </c>
      <c r="H338">
        <v>0</v>
      </c>
      <c r="I338">
        <v>0</v>
      </c>
      <c r="J338">
        <v>0</v>
      </c>
      <c r="K338">
        <v>1.5</v>
      </c>
      <c r="L338">
        <v>0</v>
      </c>
      <c r="M338">
        <v>-1.75</v>
      </c>
      <c r="N338">
        <v>2</v>
      </c>
      <c r="O338">
        <v>9.9670000000000005</v>
      </c>
      <c r="P338">
        <v>0</v>
      </c>
    </row>
    <row r="339" spans="1:24">
      <c r="A339">
        <v>1</v>
      </c>
      <c r="B339">
        <v>2</v>
      </c>
      <c r="C339">
        <v>44448</v>
      </c>
      <c r="D339">
        <v>1</v>
      </c>
      <c r="E339">
        <v>-1.5</v>
      </c>
      <c r="F339">
        <v>2</v>
      </c>
      <c r="G339">
        <v>24.908000000000001</v>
      </c>
      <c r="H339">
        <v>0</v>
      </c>
    </row>
    <row r="340" spans="1:24">
      <c r="A340">
        <v>1</v>
      </c>
      <c r="B340">
        <v>2</v>
      </c>
      <c r="C340">
        <v>44516</v>
      </c>
      <c r="D340">
        <v>3</v>
      </c>
      <c r="E340">
        <v>-1.5</v>
      </c>
      <c r="F340">
        <v>2</v>
      </c>
      <c r="G340">
        <v>8</v>
      </c>
      <c r="H340">
        <v>0</v>
      </c>
      <c r="I340">
        <v>0</v>
      </c>
      <c r="J340">
        <v>0</v>
      </c>
      <c r="K340">
        <v>1.5</v>
      </c>
      <c r="L340">
        <v>0</v>
      </c>
      <c r="M340">
        <v>-1.75</v>
      </c>
      <c r="N340">
        <v>2</v>
      </c>
      <c r="O340">
        <v>2.694</v>
      </c>
      <c r="P340">
        <v>0</v>
      </c>
    </row>
    <row r="341" spans="1:24">
      <c r="A341">
        <v>1</v>
      </c>
      <c r="B341">
        <v>2</v>
      </c>
      <c r="C341">
        <v>44797</v>
      </c>
      <c r="D341">
        <v>1</v>
      </c>
      <c r="E341">
        <v>-0.05</v>
      </c>
      <c r="F341">
        <v>2</v>
      </c>
      <c r="G341">
        <v>7.1269999999999998</v>
      </c>
      <c r="H341">
        <v>0</v>
      </c>
    </row>
    <row r="342" spans="1:24">
      <c r="A342">
        <v>1</v>
      </c>
      <c r="B342">
        <v>2</v>
      </c>
      <c r="C342">
        <v>44877</v>
      </c>
      <c r="D342">
        <v>5</v>
      </c>
      <c r="E342">
        <v>-1.5</v>
      </c>
      <c r="F342">
        <v>2</v>
      </c>
      <c r="G342">
        <v>8</v>
      </c>
      <c r="H342">
        <v>0</v>
      </c>
      <c r="I342">
        <v>0</v>
      </c>
      <c r="J342">
        <v>0</v>
      </c>
      <c r="K342">
        <v>1.5</v>
      </c>
      <c r="L342">
        <v>0</v>
      </c>
      <c r="M342">
        <v>-1.75</v>
      </c>
      <c r="N342">
        <v>2</v>
      </c>
      <c r="O342">
        <v>4</v>
      </c>
      <c r="P342">
        <v>0</v>
      </c>
      <c r="Q342">
        <v>0</v>
      </c>
      <c r="R342">
        <v>0</v>
      </c>
      <c r="S342">
        <v>6</v>
      </c>
      <c r="T342">
        <v>0</v>
      </c>
      <c r="U342">
        <v>-2</v>
      </c>
      <c r="V342">
        <v>2</v>
      </c>
      <c r="W342">
        <v>6.6890000000000001</v>
      </c>
      <c r="X342">
        <v>0</v>
      </c>
    </row>
    <row r="343" spans="1:24">
      <c r="A343">
        <v>1</v>
      </c>
      <c r="B343">
        <v>2</v>
      </c>
      <c r="C343">
        <v>44907.8</v>
      </c>
      <c r="D343">
        <v>3</v>
      </c>
      <c r="E343">
        <v>-1.5</v>
      </c>
      <c r="F343">
        <v>2</v>
      </c>
      <c r="G343">
        <v>8</v>
      </c>
      <c r="H343">
        <v>0</v>
      </c>
      <c r="I343">
        <v>0</v>
      </c>
      <c r="J343">
        <v>0</v>
      </c>
      <c r="K343">
        <v>1.5</v>
      </c>
      <c r="L343">
        <v>0</v>
      </c>
      <c r="M343">
        <v>-1.75</v>
      </c>
      <c r="N343">
        <v>2</v>
      </c>
      <c r="O343">
        <v>3.7280000000000002</v>
      </c>
      <c r="P343">
        <v>0</v>
      </c>
    </row>
    <row r="344" spans="1:24">
      <c r="A344">
        <v>1</v>
      </c>
      <c r="B344">
        <v>2</v>
      </c>
      <c r="C344">
        <v>45083</v>
      </c>
      <c r="D344">
        <v>1</v>
      </c>
      <c r="E344">
        <v>-1.5</v>
      </c>
      <c r="F344">
        <v>2</v>
      </c>
      <c r="G344">
        <v>5.7309999999999999</v>
      </c>
      <c r="H344">
        <v>0</v>
      </c>
    </row>
    <row r="345" spans="1:24">
      <c r="A345">
        <v>1</v>
      </c>
      <c r="B345">
        <v>2</v>
      </c>
      <c r="C345">
        <v>45133</v>
      </c>
      <c r="D345">
        <v>3</v>
      </c>
      <c r="E345">
        <v>-1.5</v>
      </c>
      <c r="F345">
        <v>2</v>
      </c>
      <c r="G345">
        <v>8</v>
      </c>
      <c r="H345">
        <v>0</v>
      </c>
      <c r="I345">
        <v>0</v>
      </c>
      <c r="J345">
        <v>0</v>
      </c>
      <c r="K345">
        <v>1.5</v>
      </c>
      <c r="L345">
        <v>0</v>
      </c>
      <c r="M345">
        <v>-1.75</v>
      </c>
      <c r="N345">
        <v>2</v>
      </c>
      <c r="O345">
        <v>7.3529999999999998</v>
      </c>
      <c r="P345">
        <v>0</v>
      </c>
    </row>
    <row r="346" spans="1:24">
      <c r="A346">
        <v>1</v>
      </c>
      <c r="B346">
        <v>2</v>
      </c>
      <c r="C346">
        <v>45235</v>
      </c>
      <c r="D346">
        <v>5</v>
      </c>
      <c r="E346">
        <v>-1.5</v>
      </c>
      <c r="F346">
        <v>2</v>
      </c>
      <c r="G346">
        <v>8</v>
      </c>
      <c r="H346">
        <v>0</v>
      </c>
      <c r="I346">
        <v>0</v>
      </c>
      <c r="J346">
        <v>0</v>
      </c>
      <c r="K346">
        <v>1.5</v>
      </c>
      <c r="L346">
        <v>0</v>
      </c>
      <c r="M346">
        <v>-1.75</v>
      </c>
      <c r="N346">
        <v>2</v>
      </c>
      <c r="O346">
        <v>2</v>
      </c>
      <c r="P346">
        <v>0</v>
      </c>
      <c r="Q346">
        <v>0</v>
      </c>
      <c r="R346">
        <v>0</v>
      </c>
      <c r="S346">
        <v>6</v>
      </c>
      <c r="T346">
        <v>0</v>
      </c>
      <c r="U346">
        <v>-2</v>
      </c>
      <c r="V346">
        <v>2</v>
      </c>
      <c r="W346">
        <v>8.8059999999999992</v>
      </c>
      <c r="X346">
        <v>0</v>
      </c>
    </row>
    <row r="347" spans="1:24">
      <c r="A347">
        <v>1</v>
      </c>
      <c r="B347">
        <v>2</v>
      </c>
      <c r="C347">
        <v>45580</v>
      </c>
      <c r="D347">
        <v>1</v>
      </c>
      <c r="E347">
        <v>-1.5</v>
      </c>
      <c r="F347">
        <v>2</v>
      </c>
      <c r="G347">
        <v>6.9560000000000004</v>
      </c>
      <c r="H347">
        <v>0</v>
      </c>
    </row>
    <row r="348" spans="1:24">
      <c r="A348">
        <v>1</v>
      </c>
      <c r="B348">
        <v>2</v>
      </c>
      <c r="C348">
        <v>45701</v>
      </c>
      <c r="D348">
        <v>3</v>
      </c>
      <c r="E348">
        <v>-1.5</v>
      </c>
      <c r="F348">
        <v>2</v>
      </c>
      <c r="G348">
        <v>8</v>
      </c>
      <c r="H348">
        <v>0</v>
      </c>
      <c r="I348">
        <v>0</v>
      </c>
      <c r="J348">
        <v>0</v>
      </c>
      <c r="K348">
        <v>1.5</v>
      </c>
      <c r="L348">
        <v>0</v>
      </c>
      <c r="M348">
        <v>-1.75</v>
      </c>
      <c r="N348">
        <v>2</v>
      </c>
      <c r="O348">
        <v>7.7270000000000003</v>
      </c>
      <c r="P348">
        <v>0</v>
      </c>
    </row>
    <row r="349" spans="1:24">
      <c r="A349">
        <v>1</v>
      </c>
      <c r="B349">
        <v>2</v>
      </c>
      <c r="C349">
        <v>46060</v>
      </c>
      <c r="D349">
        <v>1</v>
      </c>
      <c r="E349">
        <v>-1.5</v>
      </c>
      <c r="F349">
        <v>2</v>
      </c>
      <c r="G349">
        <v>9.8350000000000009</v>
      </c>
      <c r="H349">
        <v>0</v>
      </c>
    </row>
    <row r="350" spans="1:24">
      <c r="A350">
        <v>1</v>
      </c>
      <c r="B350">
        <v>2</v>
      </c>
      <c r="C350">
        <v>46077</v>
      </c>
      <c r="D350">
        <v>3</v>
      </c>
      <c r="E350">
        <v>-1.5</v>
      </c>
      <c r="F350">
        <v>2</v>
      </c>
      <c r="G350">
        <v>8</v>
      </c>
      <c r="H350">
        <v>0</v>
      </c>
      <c r="I350">
        <v>0</v>
      </c>
      <c r="J350">
        <v>0</v>
      </c>
      <c r="K350">
        <v>1.5</v>
      </c>
      <c r="L350">
        <v>0</v>
      </c>
      <c r="M350">
        <v>-1.75</v>
      </c>
      <c r="N350">
        <v>2</v>
      </c>
      <c r="O350">
        <v>2.3740000000000001</v>
      </c>
      <c r="P350">
        <v>0</v>
      </c>
    </row>
    <row r="351" spans="1:24">
      <c r="A351">
        <v>1</v>
      </c>
      <c r="B351">
        <v>2</v>
      </c>
      <c r="C351">
        <v>46785</v>
      </c>
      <c r="D351">
        <v>1</v>
      </c>
      <c r="E351">
        <v>-1.5</v>
      </c>
      <c r="F351">
        <v>2</v>
      </c>
      <c r="G351">
        <v>7.952</v>
      </c>
      <c r="H351">
        <v>0</v>
      </c>
    </row>
    <row r="352" spans="1:24">
      <c r="A352">
        <v>1</v>
      </c>
      <c r="B352">
        <v>2</v>
      </c>
      <c r="C352">
        <v>46941</v>
      </c>
      <c r="D352">
        <v>3</v>
      </c>
      <c r="E352">
        <v>-1.5</v>
      </c>
      <c r="F352">
        <v>2</v>
      </c>
      <c r="G352">
        <v>8</v>
      </c>
      <c r="H352">
        <v>0</v>
      </c>
      <c r="I352">
        <v>0</v>
      </c>
      <c r="J352">
        <v>0</v>
      </c>
      <c r="K352">
        <v>1.5</v>
      </c>
      <c r="L352">
        <v>0</v>
      </c>
      <c r="M352">
        <v>-1.75</v>
      </c>
      <c r="N352">
        <v>2</v>
      </c>
      <c r="O352">
        <v>4.9370000000000003</v>
      </c>
      <c r="P352">
        <v>0</v>
      </c>
    </row>
    <row r="353" spans="1:24">
      <c r="A353">
        <v>1</v>
      </c>
      <c r="B353">
        <v>2</v>
      </c>
      <c r="C353">
        <v>48364</v>
      </c>
      <c r="D353">
        <v>1</v>
      </c>
      <c r="E353">
        <v>-1.5</v>
      </c>
      <c r="F353">
        <v>2</v>
      </c>
      <c r="G353">
        <v>20.457000000000001</v>
      </c>
      <c r="H353">
        <v>0</v>
      </c>
    </row>
    <row r="354" spans="1:24">
      <c r="A354">
        <v>1</v>
      </c>
      <c r="B354">
        <v>2</v>
      </c>
      <c r="C354">
        <v>48389</v>
      </c>
      <c r="D354">
        <v>3</v>
      </c>
      <c r="E354">
        <v>-1.5</v>
      </c>
      <c r="F354">
        <v>2</v>
      </c>
      <c r="G354">
        <v>8</v>
      </c>
      <c r="H354">
        <v>0</v>
      </c>
      <c r="I354">
        <v>0</v>
      </c>
      <c r="J354">
        <v>0</v>
      </c>
      <c r="K354">
        <v>1.5</v>
      </c>
      <c r="L354">
        <v>0</v>
      </c>
      <c r="M354">
        <v>-1.75</v>
      </c>
      <c r="N354">
        <v>2</v>
      </c>
      <c r="O354">
        <v>3.2759999999999998</v>
      </c>
      <c r="P354">
        <v>0</v>
      </c>
    </row>
    <row r="355" spans="1:24">
      <c r="A355">
        <v>1</v>
      </c>
      <c r="B355">
        <v>2</v>
      </c>
      <c r="C355">
        <v>48710.5</v>
      </c>
      <c r="D355">
        <v>1</v>
      </c>
      <c r="E355">
        <v>-1.5</v>
      </c>
      <c r="F355">
        <v>2</v>
      </c>
      <c r="G355">
        <v>9.3239999999999998</v>
      </c>
      <c r="H355">
        <v>0</v>
      </c>
    </row>
    <row r="356" spans="1:24">
      <c r="A356">
        <v>1</v>
      </c>
      <c r="B356">
        <v>2</v>
      </c>
      <c r="C356">
        <v>48762</v>
      </c>
      <c r="D356">
        <v>3</v>
      </c>
      <c r="E356">
        <v>-1.5</v>
      </c>
      <c r="F356">
        <v>2</v>
      </c>
      <c r="G356">
        <v>8</v>
      </c>
      <c r="H356">
        <v>0</v>
      </c>
      <c r="I356">
        <v>0</v>
      </c>
      <c r="J356">
        <v>0</v>
      </c>
      <c r="K356">
        <v>1.5</v>
      </c>
      <c r="L356">
        <v>0</v>
      </c>
      <c r="M356">
        <v>-1.75</v>
      </c>
      <c r="N356">
        <v>2</v>
      </c>
      <c r="O356">
        <v>4.6539999999999999</v>
      </c>
      <c r="P356">
        <v>0</v>
      </c>
    </row>
    <row r="357" spans="1:24">
      <c r="A357">
        <v>1</v>
      </c>
      <c r="B357">
        <v>2</v>
      </c>
      <c r="C357">
        <v>48871</v>
      </c>
      <c r="D357">
        <v>1</v>
      </c>
      <c r="E357">
        <v>-1.5</v>
      </c>
      <c r="F357">
        <v>2</v>
      </c>
      <c r="G357">
        <v>9.2720000000000002</v>
      </c>
      <c r="H357">
        <v>0</v>
      </c>
    </row>
    <row r="358" spans="1:24">
      <c r="A358">
        <v>1</v>
      </c>
      <c r="B358">
        <v>2</v>
      </c>
      <c r="C358">
        <v>48930</v>
      </c>
      <c r="D358">
        <v>3</v>
      </c>
      <c r="E358">
        <v>-1.5</v>
      </c>
      <c r="F358">
        <v>2</v>
      </c>
      <c r="G358">
        <v>8</v>
      </c>
      <c r="H358">
        <v>0</v>
      </c>
      <c r="I358">
        <v>0</v>
      </c>
      <c r="J358">
        <v>0</v>
      </c>
      <c r="K358">
        <v>1.5</v>
      </c>
      <c r="L358">
        <v>0</v>
      </c>
      <c r="M358">
        <v>-1.75</v>
      </c>
      <c r="N358">
        <v>2</v>
      </c>
      <c r="O358">
        <v>5.2380000000000004</v>
      </c>
      <c r="P358">
        <v>0</v>
      </c>
    </row>
    <row r="359" spans="1:24">
      <c r="A359">
        <v>1</v>
      </c>
      <c r="B359">
        <v>2</v>
      </c>
      <c r="C359">
        <v>49035</v>
      </c>
      <c r="D359">
        <v>1</v>
      </c>
      <c r="E359">
        <v>-0.05</v>
      </c>
      <c r="F359">
        <v>2</v>
      </c>
      <c r="G359">
        <v>7.1189999999999998</v>
      </c>
      <c r="H359">
        <v>0</v>
      </c>
    </row>
    <row r="360" spans="1:24">
      <c r="A360">
        <v>1</v>
      </c>
      <c r="B360">
        <v>2</v>
      </c>
      <c r="C360">
        <v>49269</v>
      </c>
      <c r="D360">
        <v>5</v>
      </c>
      <c r="E360">
        <v>-1.5</v>
      </c>
      <c r="F360">
        <v>2</v>
      </c>
      <c r="G360">
        <v>8</v>
      </c>
      <c r="H360">
        <v>0</v>
      </c>
      <c r="I360">
        <v>0</v>
      </c>
      <c r="J360">
        <v>0</v>
      </c>
      <c r="K360">
        <v>1.5</v>
      </c>
      <c r="L360">
        <v>0</v>
      </c>
      <c r="M360">
        <v>-1.75</v>
      </c>
      <c r="N360">
        <v>2</v>
      </c>
      <c r="O360">
        <v>4</v>
      </c>
      <c r="P360">
        <v>0</v>
      </c>
      <c r="Q360">
        <v>0</v>
      </c>
      <c r="R360">
        <v>0</v>
      </c>
      <c r="S360">
        <v>5</v>
      </c>
      <c r="T360">
        <v>0</v>
      </c>
      <c r="U360">
        <v>-2</v>
      </c>
      <c r="V360">
        <v>2</v>
      </c>
      <c r="W360">
        <v>6.6050000000000004</v>
      </c>
      <c r="X360">
        <v>0</v>
      </c>
    </row>
    <row r="361" spans="1:24">
      <c r="A361">
        <v>1</v>
      </c>
      <c r="B361">
        <v>2</v>
      </c>
      <c r="C361">
        <v>49291</v>
      </c>
      <c r="D361">
        <v>3</v>
      </c>
      <c r="E361">
        <v>-1.5</v>
      </c>
      <c r="F361">
        <v>2</v>
      </c>
      <c r="G361">
        <v>8</v>
      </c>
      <c r="H361">
        <v>0</v>
      </c>
      <c r="I361">
        <v>0</v>
      </c>
      <c r="J361">
        <v>0</v>
      </c>
      <c r="K361">
        <v>1.5</v>
      </c>
      <c r="L361">
        <v>0</v>
      </c>
      <c r="M361">
        <v>-1.75</v>
      </c>
      <c r="N361">
        <v>2</v>
      </c>
      <c r="O361">
        <v>4.923</v>
      </c>
      <c r="P361">
        <v>0</v>
      </c>
    </row>
    <row r="362" spans="1:24">
      <c r="A362">
        <v>1</v>
      </c>
      <c r="B362">
        <v>2</v>
      </c>
      <c r="C362">
        <v>49773</v>
      </c>
      <c r="D362">
        <v>1</v>
      </c>
      <c r="E362">
        <v>-0.05</v>
      </c>
      <c r="F362">
        <v>2</v>
      </c>
      <c r="G362">
        <v>6.6390000000000002</v>
      </c>
      <c r="H362">
        <v>0</v>
      </c>
    </row>
    <row r="363" spans="1:24">
      <c r="A363">
        <v>1</v>
      </c>
      <c r="B363">
        <v>2</v>
      </c>
      <c r="C363">
        <v>49798</v>
      </c>
      <c r="D363">
        <v>3</v>
      </c>
      <c r="E363">
        <v>-1.5</v>
      </c>
      <c r="F363">
        <v>2</v>
      </c>
      <c r="G363">
        <v>8</v>
      </c>
      <c r="H363">
        <v>0</v>
      </c>
      <c r="I363">
        <v>0</v>
      </c>
      <c r="J363">
        <v>0</v>
      </c>
      <c r="K363">
        <v>1.5</v>
      </c>
      <c r="L363">
        <v>0</v>
      </c>
      <c r="M363">
        <v>-1.75</v>
      </c>
      <c r="N363">
        <v>2</v>
      </c>
      <c r="O363">
        <v>12.77</v>
      </c>
      <c r="P363">
        <v>0</v>
      </c>
    </row>
    <row r="364" spans="1:24">
      <c r="A364">
        <v>1</v>
      </c>
      <c r="B364">
        <v>2</v>
      </c>
      <c r="C364">
        <v>49851</v>
      </c>
      <c r="D364">
        <v>5</v>
      </c>
      <c r="E364">
        <v>-1.5</v>
      </c>
      <c r="F364">
        <v>2</v>
      </c>
      <c r="G364">
        <v>8</v>
      </c>
      <c r="H364">
        <v>0</v>
      </c>
      <c r="I364">
        <v>0</v>
      </c>
      <c r="J364">
        <v>0</v>
      </c>
      <c r="K364">
        <v>1.5</v>
      </c>
      <c r="L364">
        <v>0</v>
      </c>
      <c r="M364">
        <v>-1.75</v>
      </c>
      <c r="N364">
        <v>2</v>
      </c>
      <c r="O364">
        <v>6</v>
      </c>
      <c r="P364">
        <v>0</v>
      </c>
      <c r="Q364">
        <v>0</v>
      </c>
      <c r="R364">
        <v>0</v>
      </c>
      <c r="S364">
        <v>10</v>
      </c>
      <c r="T364">
        <v>0</v>
      </c>
      <c r="U364">
        <v>-2</v>
      </c>
      <c r="V364">
        <v>2</v>
      </c>
      <c r="W364">
        <v>11.384</v>
      </c>
      <c r="X364">
        <v>0</v>
      </c>
    </row>
    <row r="365" spans="1:24">
      <c r="A365">
        <v>1</v>
      </c>
      <c r="B365">
        <v>2</v>
      </c>
      <c r="C365">
        <v>49909</v>
      </c>
      <c r="D365">
        <v>3</v>
      </c>
      <c r="E365">
        <v>-1.5</v>
      </c>
      <c r="F365">
        <v>2</v>
      </c>
      <c r="G365">
        <v>8</v>
      </c>
      <c r="H365">
        <v>0</v>
      </c>
      <c r="I365">
        <v>0</v>
      </c>
      <c r="J365">
        <v>0</v>
      </c>
      <c r="K365">
        <v>1.5</v>
      </c>
      <c r="L365">
        <v>0</v>
      </c>
      <c r="M365">
        <v>-1.75</v>
      </c>
      <c r="N365">
        <v>2</v>
      </c>
      <c r="O365">
        <v>11.503</v>
      </c>
      <c r="P365">
        <v>0</v>
      </c>
    </row>
    <row r="366" spans="1:24">
      <c r="A366">
        <v>1</v>
      </c>
      <c r="B366">
        <v>2</v>
      </c>
      <c r="C366">
        <v>49964</v>
      </c>
      <c r="D366">
        <v>5</v>
      </c>
      <c r="E366">
        <v>-1.5</v>
      </c>
      <c r="F366">
        <v>2</v>
      </c>
      <c r="G366">
        <v>8</v>
      </c>
      <c r="H366">
        <v>0</v>
      </c>
      <c r="I366">
        <v>0</v>
      </c>
      <c r="J366">
        <v>0</v>
      </c>
      <c r="K366">
        <v>1.5</v>
      </c>
      <c r="L366">
        <v>0</v>
      </c>
      <c r="M366">
        <v>-1.75</v>
      </c>
      <c r="N366">
        <v>2</v>
      </c>
      <c r="O366">
        <v>6</v>
      </c>
      <c r="P366">
        <v>0</v>
      </c>
      <c r="Q366">
        <v>0</v>
      </c>
      <c r="R366">
        <v>0</v>
      </c>
      <c r="S366">
        <v>12</v>
      </c>
      <c r="T366">
        <v>0</v>
      </c>
      <c r="U366">
        <v>-2</v>
      </c>
      <c r="V366">
        <v>2</v>
      </c>
      <c r="W366">
        <v>13.348000000000001</v>
      </c>
      <c r="X366">
        <v>0</v>
      </c>
    </row>
    <row r="367" spans="1:24">
      <c r="A367">
        <v>1</v>
      </c>
      <c r="B367">
        <v>2</v>
      </c>
      <c r="C367">
        <v>49974</v>
      </c>
      <c r="D367">
        <v>3</v>
      </c>
      <c r="E367">
        <v>-1.5</v>
      </c>
      <c r="F367">
        <v>2</v>
      </c>
      <c r="G367">
        <v>8</v>
      </c>
      <c r="H367">
        <v>0</v>
      </c>
      <c r="I367">
        <v>0</v>
      </c>
      <c r="J367">
        <v>0</v>
      </c>
      <c r="K367">
        <v>1.5</v>
      </c>
      <c r="L367">
        <v>0</v>
      </c>
      <c r="M367">
        <v>-1.75</v>
      </c>
      <c r="N367">
        <v>2</v>
      </c>
      <c r="O367">
        <v>6.87</v>
      </c>
      <c r="P367">
        <v>0</v>
      </c>
    </row>
    <row r="368" spans="1:24">
      <c r="A368">
        <v>1</v>
      </c>
      <c r="B368">
        <v>2</v>
      </c>
      <c r="C368">
        <v>50510</v>
      </c>
      <c r="D368">
        <v>1</v>
      </c>
      <c r="E368">
        <v>-1.5</v>
      </c>
      <c r="F368">
        <v>2</v>
      </c>
      <c r="G368">
        <v>9.9209999999999994</v>
      </c>
      <c r="H368">
        <v>0</v>
      </c>
    </row>
    <row r="369" spans="1:24">
      <c r="A369">
        <v>1</v>
      </c>
      <c r="B369">
        <v>2</v>
      </c>
      <c r="C369">
        <v>50551</v>
      </c>
      <c r="D369">
        <v>3</v>
      </c>
      <c r="E369">
        <v>-1.5</v>
      </c>
      <c r="F369">
        <v>2</v>
      </c>
      <c r="G369">
        <v>8</v>
      </c>
      <c r="H369">
        <v>0</v>
      </c>
      <c r="I369">
        <v>0</v>
      </c>
      <c r="J369">
        <v>0</v>
      </c>
      <c r="K369">
        <v>1.5</v>
      </c>
      <c r="L369">
        <v>0</v>
      </c>
      <c r="M369">
        <v>-1.75</v>
      </c>
      <c r="N369">
        <v>2</v>
      </c>
      <c r="O369">
        <v>3.145</v>
      </c>
      <c r="P369">
        <v>0</v>
      </c>
    </row>
    <row r="370" spans="1:24">
      <c r="A370">
        <v>1</v>
      </c>
      <c r="B370">
        <v>2</v>
      </c>
      <c r="C370">
        <v>50639</v>
      </c>
      <c r="D370">
        <v>1</v>
      </c>
      <c r="E370">
        <v>-1.5</v>
      </c>
      <c r="F370">
        <v>2</v>
      </c>
      <c r="G370">
        <v>9.1170000000000009</v>
      </c>
      <c r="H370">
        <v>0</v>
      </c>
    </row>
    <row r="371" spans="1:24">
      <c r="A371">
        <v>1</v>
      </c>
      <c r="B371">
        <v>2</v>
      </c>
      <c r="C371">
        <v>50684</v>
      </c>
      <c r="D371">
        <v>3</v>
      </c>
      <c r="E371">
        <v>-1.5</v>
      </c>
      <c r="F371">
        <v>2</v>
      </c>
      <c r="G371">
        <v>8</v>
      </c>
      <c r="H371">
        <v>0</v>
      </c>
      <c r="I371">
        <v>0</v>
      </c>
      <c r="J371">
        <v>0</v>
      </c>
      <c r="K371">
        <v>1.5</v>
      </c>
      <c r="L371">
        <v>0</v>
      </c>
      <c r="M371">
        <v>-1.75</v>
      </c>
      <c r="N371">
        <v>2</v>
      </c>
      <c r="O371">
        <v>5.2249999999999996</v>
      </c>
      <c r="P371">
        <v>0</v>
      </c>
    </row>
    <row r="372" spans="1:24">
      <c r="A372">
        <v>1</v>
      </c>
      <c r="B372">
        <v>2</v>
      </c>
      <c r="C372">
        <v>51986</v>
      </c>
      <c r="D372">
        <v>1</v>
      </c>
      <c r="E372">
        <v>-1E-3</v>
      </c>
      <c r="F372">
        <v>2</v>
      </c>
      <c r="G372">
        <v>17.613</v>
      </c>
      <c r="H372">
        <v>0</v>
      </c>
    </row>
    <row r="373" spans="1:24">
      <c r="A373">
        <v>1</v>
      </c>
      <c r="B373">
        <v>2</v>
      </c>
      <c r="C373">
        <v>52040</v>
      </c>
      <c r="D373">
        <v>3</v>
      </c>
      <c r="E373">
        <v>-1.5</v>
      </c>
      <c r="F373">
        <v>2</v>
      </c>
      <c r="G373">
        <v>8</v>
      </c>
      <c r="H373">
        <v>0</v>
      </c>
      <c r="I373">
        <v>0</v>
      </c>
      <c r="J373">
        <v>0</v>
      </c>
      <c r="K373">
        <v>1.5</v>
      </c>
      <c r="L373">
        <v>0</v>
      </c>
      <c r="M373">
        <v>-1.75</v>
      </c>
      <c r="N373">
        <v>2</v>
      </c>
      <c r="O373">
        <v>10.233000000000001</v>
      </c>
      <c r="P373">
        <v>0</v>
      </c>
    </row>
    <row r="374" spans="1:24">
      <c r="A374">
        <v>1</v>
      </c>
      <c r="B374">
        <v>2</v>
      </c>
      <c r="C374">
        <v>52565</v>
      </c>
      <c r="D374">
        <v>1</v>
      </c>
      <c r="E374">
        <v>-1.5</v>
      </c>
      <c r="F374">
        <v>2</v>
      </c>
      <c r="G374">
        <v>25.167999999999999</v>
      </c>
      <c r="H374">
        <v>0</v>
      </c>
    </row>
    <row r="375" spans="1:24">
      <c r="A375">
        <v>1</v>
      </c>
      <c r="B375">
        <v>2</v>
      </c>
      <c r="C375">
        <v>52619</v>
      </c>
      <c r="D375">
        <v>3</v>
      </c>
      <c r="E375">
        <v>-1.5</v>
      </c>
      <c r="F375">
        <v>2</v>
      </c>
      <c r="G375">
        <v>8</v>
      </c>
      <c r="H375">
        <v>0</v>
      </c>
      <c r="I375">
        <v>0</v>
      </c>
      <c r="J375">
        <v>0</v>
      </c>
      <c r="K375">
        <v>1.5</v>
      </c>
      <c r="L375">
        <v>0</v>
      </c>
      <c r="M375">
        <v>-1.75</v>
      </c>
      <c r="N375">
        <v>2</v>
      </c>
      <c r="O375">
        <v>10.11</v>
      </c>
      <c r="P375">
        <v>0</v>
      </c>
    </row>
    <row r="376" spans="1:24">
      <c r="A376">
        <v>1</v>
      </c>
      <c r="B376">
        <v>2</v>
      </c>
      <c r="C376">
        <v>52700</v>
      </c>
      <c r="D376">
        <v>5</v>
      </c>
      <c r="E376">
        <v>-1.5</v>
      </c>
      <c r="F376">
        <v>2</v>
      </c>
      <c r="G376">
        <v>8</v>
      </c>
      <c r="H376">
        <v>0</v>
      </c>
      <c r="I376">
        <v>0</v>
      </c>
      <c r="J376">
        <v>0</v>
      </c>
      <c r="K376">
        <v>1.5</v>
      </c>
      <c r="L376">
        <v>0</v>
      </c>
      <c r="M376">
        <v>-1.75</v>
      </c>
      <c r="N376">
        <v>2</v>
      </c>
      <c r="O376">
        <v>6</v>
      </c>
      <c r="P376">
        <v>0</v>
      </c>
      <c r="Q376">
        <v>0</v>
      </c>
      <c r="R376">
        <v>0</v>
      </c>
      <c r="S376">
        <v>10</v>
      </c>
      <c r="T376">
        <v>0</v>
      </c>
      <c r="U376">
        <v>-2</v>
      </c>
      <c r="V376">
        <v>2</v>
      </c>
      <c r="W376">
        <v>7.5670000000000002</v>
      </c>
      <c r="X376">
        <v>0</v>
      </c>
    </row>
    <row r="377" spans="1:24">
      <c r="A377">
        <v>1</v>
      </c>
      <c r="B377">
        <v>2</v>
      </c>
      <c r="C377">
        <v>52745</v>
      </c>
      <c r="D377">
        <v>3</v>
      </c>
      <c r="E377">
        <v>-1.5</v>
      </c>
      <c r="F377">
        <v>2</v>
      </c>
      <c r="G377">
        <v>8</v>
      </c>
      <c r="H377">
        <v>0</v>
      </c>
      <c r="I377">
        <v>0</v>
      </c>
      <c r="J377">
        <v>0</v>
      </c>
      <c r="K377">
        <v>1.5</v>
      </c>
      <c r="L377">
        <v>0</v>
      </c>
      <c r="M377">
        <v>-1.75</v>
      </c>
      <c r="N377">
        <v>2</v>
      </c>
      <c r="O377">
        <v>7.8330000000000002</v>
      </c>
      <c r="P377">
        <v>0</v>
      </c>
    </row>
    <row r="378" spans="1:24">
      <c r="A378">
        <v>1</v>
      </c>
      <c r="B378">
        <v>2</v>
      </c>
      <c r="C378">
        <v>52875</v>
      </c>
      <c r="D378">
        <v>1</v>
      </c>
      <c r="E378">
        <v>-1.5</v>
      </c>
      <c r="F378">
        <v>2</v>
      </c>
      <c r="G378">
        <v>7.5670000000000002</v>
      </c>
      <c r="H378">
        <v>0</v>
      </c>
    </row>
    <row r="379" spans="1:24">
      <c r="A379">
        <v>1</v>
      </c>
      <c r="B379">
        <v>2</v>
      </c>
      <c r="C379">
        <v>53036</v>
      </c>
      <c r="D379">
        <v>3</v>
      </c>
      <c r="E379">
        <v>-1.5</v>
      </c>
      <c r="F379">
        <v>2</v>
      </c>
      <c r="G379">
        <v>8</v>
      </c>
      <c r="H379">
        <v>0</v>
      </c>
      <c r="I379">
        <v>0</v>
      </c>
      <c r="J379">
        <v>0</v>
      </c>
      <c r="K379">
        <v>1.5</v>
      </c>
      <c r="L379">
        <v>0</v>
      </c>
      <c r="M379">
        <v>-1.75</v>
      </c>
      <c r="N379">
        <v>2</v>
      </c>
      <c r="O379">
        <v>10.795999999999999</v>
      </c>
      <c r="P379">
        <v>0</v>
      </c>
    </row>
    <row r="380" spans="1:24">
      <c r="A380">
        <v>1</v>
      </c>
      <c r="B380">
        <v>2</v>
      </c>
      <c r="C380">
        <v>53230</v>
      </c>
      <c r="D380">
        <v>1</v>
      </c>
      <c r="E380">
        <v>-1.5</v>
      </c>
      <c r="F380">
        <v>2</v>
      </c>
      <c r="G380">
        <v>7.1029999999999998</v>
      </c>
      <c r="H380">
        <v>0</v>
      </c>
    </row>
    <row r="381" spans="1:24">
      <c r="A381">
        <v>1</v>
      </c>
      <c r="B381">
        <v>2</v>
      </c>
      <c r="C381">
        <v>53276</v>
      </c>
      <c r="D381">
        <v>3</v>
      </c>
      <c r="E381">
        <v>-1.5</v>
      </c>
      <c r="F381">
        <v>2</v>
      </c>
      <c r="G381">
        <v>8</v>
      </c>
      <c r="H381">
        <v>0</v>
      </c>
      <c r="I381">
        <v>0</v>
      </c>
      <c r="J381">
        <v>0</v>
      </c>
      <c r="K381">
        <v>1.5</v>
      </c>
      <c r="L381">
        <v>0</v>
      </c>
      <c r="M381">
        <v>-1.75</v>
      </c>
      <c r="N381">
        <v>2</v>
      </c>
      <c r="O381">
        <v>10.419</v>
      </c>
      <c r="P381">
        <v>0</v>
      </c>
    </row>
    <row r="382" spans="1:24">
      <c r="A382">
        <v>1</v>
      </c>
      <c r="B382">
        <v>2</v>
      </c>
      <c r="C382">
        <v>53321</v>
      </c>
      <c r="D382">
        <v>5</v>
      </c>
      <c r="E382">
        <v>-1.5</v>
      </c>
      <c r="F382">
        <v>2</v>
      </c>
      <c r="G382">
        <v>8</v>
      </c>
      <c r="H382">
        <v>0</v>
      </c>
      <c r="I382">
        <v>0</v>
      </c>
      <c r="J382">
        <v>0</v>
      </c>
      <c r="K382">
        <v>1.5</v>
      </c>
      <c r="L382">
        <v>0</v>
      </c>
      <c r="M382">
        <v>-1.75</v>
      </c>
      <c r="N382">
        <v>2</v>
      </c>
      <c r="O382">
        <v>4</v>
      </c>
      <c r="P382">
        <v>0</v>
      </c>
      <c r="Q382">
        <v>0</v>
      </c>
      <c r="R382">
        <v>0</v>
      </c>
      <c r="S382">
        <v>6.5</v>
      </c>
      <c r="T382">
        <v>0</v>
      </c>
      <c r="U382">
        <v>-2</v>
      </c>
      <c r="V382">
        <v>2</v>
      </c>
      <c r="W382">
        <v>10.736000000000001</v>
      </c>
      <c r="X382">
        <v>0</v>
      </c>
    </row>
    <row r="383" spans="1:24">
      <c r="A383">
        <v>1</v>
      </c>
      <c r="B383">
        <v>2</v>
      </c>
      <c r="C383">
        <v>53435</v>
      </c>
      <c r="D383">
        <v>3</v>
      </c>
      <c r="E383">
        <v>-1.5</v>
      </c>
      <c r="F383">
        <v>2</v>
      </c>
      <c r="G383">
        <v>8</v>
      </c>
      <c r="H383">
        <v>0</v>
      </c>
      <c r="I383">
        <v>0</v>
      </c>
      <c r="J383">
        <v>0</v>
      </c>
      <c r="K383">
        <v>1.5</v>
      </c>
      <c r="L383">
        <v>0</v>
      </c>
      <c r="M383">
        <v>-1.75</v>
      </c>
      <c r="N383">
        <v>2</v>
      </c>
      <c r="O383">
        <v>13.733000000000001</v>
      </c>
      <c r="P383">
        <v>0</v>
      </c>
    </row>
    <row r="384" spans="1:24">
      <c r="A384">
        <v>1</v>
      </c>
      <c r="B384">
        <v>2</v>
      </c>
      <c r="C384">
        <v>53580</v>
      </c>
      <c r="D384">
        <v>1</v>
      </c>
      <c r="E384">
        <v>-1.5</v>
      </c>
      <c r="F384">
        <v>2</v>
      </c>
      <c r="G384">
        <v>8.798</v>
      </c>
      <c r="H384">
        <v>0</v>
      </c>
    </row>
    <row r="385" spans="1:24">
      <c r="A385">
        <v>1</v>
      </c>
      <c r="B385">
        <v>2</v>
      </c>
      <c r="C385">
        <v>53692</v>
      </c>
      <c r="D385">
        <v>3</v>
      </c>
      <c r="E385">
        <v>-1.5</v>
      </c>
      <c r="F385">
        <v>2</v>
      </c>
      <c r="G385">
        <v>8</v>
      </c>
      <c r="H385">
        <v>0</v>
      </c>
      <c r="I385">
        <v>0</v>
      </c>
      <c r="J385">
        <v>0</v>
      </c>
      <c r="K385">
        <v>1.5</v>
      </c>
      <c r="L385">
        <v>0</v>
      </c>
      <c r="M385">
        <v>-1.75</v>
      </c>
      <c r="N385">
        <v>2</v>
      </c>
      <c r="O385">
        <v>11.609</v>
      </c>
      <c r="P385">
        <v>0</v>
      </c>
    </row>
    <row r="386" spans="1:24">
      <c r="A386">
        <v>1</v>
      </c>
      <c r="B386">
        <v>2</v>
      </c>
      <c r="C386">
        <v>53707</v>
      </c>
      <c r="D386">
        <v>1</v>
      </c>
      <c r="E386">
        <v>-1.5</v>
      </c>
      <c r="F386">
        <v>2</v>
      </c>
      <c r="G386">
        <v>2.1619999999999999</v>
      </c>
      <c r="H386">
        <v>0</v>
      </c>
    </row>
    <row r="387" spans="1:24">
      <c r="A387">
        <v>1</v>
      </c>
      <c r="B387">
        <v>2</v>
      </c>
      <c r="C387">
        <v>53820</v>
      </c>
      <c r="D387">
        <v>3</v>
      </c>
      <c r="E387">
        <v>-1.5</v>
      </c>
      <c r="F387">
        <v>2</v>
      </c>
      <c r="G387">
        <v>8</v>
      </c>
      <c r="H387">
        <v>0</v>
      </c>
      <c r="I387">
        <v>0</v>
      </c>
      <c r="J387">
        <v>0</v>
      </c>
      <c r="K387">
        <v>1.5</v>
      </c>
      <c r="L387">
        <v>0</v>
      </c>
      <c r="M387">
        <v>-1.75</v>
      </c>
      <c r="N387">
        <v>2</v>
      </c>
      <c r="O387">
        <v>12.458</v>
      </c>
      <c r="P387">
        <v>0</v>
      </c>
    </row>
    <row r="388" spans="1:24">
      <c r="A388">
        <v>1</v>
      </c>
      <c r="B388">
        <v>2</v>
      </c>
      <c r="C388">
        <v>56257</v>
      </c>
      <c r="D388">
        <v>1</v>
      </c>
      <c r="E388">
        <v>-1.5</v>
      </c>
      <c r="F388">
        <v>2</v>
      </c>
      <c r="G388">
        <v>28.114000000000001</v>
      </c>
      <c r="H388">
        <v>0</v>
      </c>
    </row>
    <row r="389" spans="1:24">
      <c r="A389">
        <v>1</v>
      </c>
      <c r="B389">
        <v>2</v>
      </c>
      <c r="C389">
        <v>56320</v>
      </c>
      <c r="D389">
        <v>3</v>
      </c>
      <c r="E389">
        <v>-1.5</v>
      </c>
      <c r="F389">
        <v>2</v>
      </c>
      <c r="G389">
        <v>8</v>
      </c>
      <c r="H389">
        <v>0</v>
      </c>
      <c r="I389">
        <v>0</v>
      </c>
      <c r="J389">
        <v>0</v>
      </c>
      <c r="K389">
        <v>1.5</v>
      </c>
      <c r="L389">
        <v>0</v>
      </c>
      <c r="M389">
        <v>-1.75</v>
      </c>
      <c r="N389">
        <v>2</v>
      </c>
      <c r="O389">
        <v>12.273</v>
      </c>
      <c r="P389">
        <v>0</v>
      </c>
    </row>
    <row r="390" spans="1:24">
      <c r="A390">
        <v>1</v>
      </c>
      <c r="B390">
        <v>2</v>
      </c>
      <c r="C390">
        <v>56390</v>
      </c>
      <c r="D390">
        <v>5</v>
      </c>
      <c r="E390">
        <v>-1.5</v>
      </c>
      <c r="F390">
        <v>2</v>
      </c>
      <c r="G390">
        <v>8</v>
      </c>
      <c r="H390">
        <v>0</v>
      </c>
      <c r="I390">
        <v>0</v>
      </c>
      <c r="J390">
        <v>0</v>
      </c>
      <c r="K390">
        <v>1.5</v>
      </c>
      <c r="L390">
        <v>0</v>
      </c>
      <c r="M390">
        <v>-1.75</v>
      </c>
      <c r="N390">
        <v>2</v>
      </c>
      <c r="O390">
        <v>12</v>
      </c>
      <c r="P390">
        <v>0</v>
      </c>
      <c r="Q390">
        <v>0</v>
      </c>
      <c r="R390">
        <v>0</v>
      </c>
      <c r="S390">
        <v>1.5</v>
      </c>
      <c r="T390">
        <v>0</v>
      </c>
      <c r="U390">
        <v>-2</v>
      </c>
      <c r="V390">
        <v>2</v>
      </c>
      <c r="W390">
        <v>8.3070000000000004</v>
      </c>
      <c r="X390">
        <v>0</v>
      </c>
    </row>
    <row r="391" spans="1:24">
      <c r="A391">
        <v>1</v>
      </c>
      <c r="B391">
        <v>2</v>
      </c>
      <c r="C391">
        <v>56461</v>
      </c>
      <c r="D391">
        <v>3</v>
      </c>
      <c r="E391">
        <v>-1.5</v>
      </c>
      <c r="F391">
        <v>2</v>
      </c>
      <c r="G391">
        <v>8</v>
      </c>
      <c r="H391">
        <v>0</v>
      </c>
      <c r="I391">
        <v>0</v>
      </c>
      <c r="J391">
        <v>0</v>
      </c>
      <c r="K391">
        <v>1.5</v>
      </c>
      <c r="L391">
        <v>0</v>
      </c>
      <c r="M391">
        <v>-1.75</v>
      </c>
      <c r="N391">
        <v>2</v>
      </c>
      <c r="O391">
        <v>10.135</v>
      </c>
      <c r="P391">
        <v>0</v>
      </c>
    </row>
    <row r="392" spans="1:24">
      <c r="A392">
        <v>1</v>
      </c>
      <c r="B392">
        <v>2</v>
      </c>
      <c r="C392">
        <v>56482</v>
      </c>
      <c r="D392">
        <v>1</v>
      </c>
      <c r="E392">
        <v>-1.5</v>
      </c>
      <c r="F392">
        <v>2</v>
      </c>
      <c r="G392">
        <v>8.4789999999999992</v>
      </c>
      <c r="H392">
        <v>0</v>
      </c>
    </row>
    <row r="393" spans="1:24">
      <c r="A393">
        <v>1</v>
      </c>
      <c r="B393">
        <v>2</v>
      </c>
      <c r="C393">
        <v>56593</v>
      </c>
      <c r="D393">
        <v>3</v>
      </c>
      <c r="E393">
        <v>-1.5</v>
      </c>
      <c r="F393">
        <v>2</v>
      </c>
      <c r="G393">
        <v>8</v>
      </c>
      <c r="H393">
        <v>0</v>
      </c>
      <c r="I393">
        <v>0</v>
      </c>
      <c r="J393">
        <v>0</v>
      </c>
      <c r="K393">
        <v>1.5</v>
      </c>
      <c r="L393">
        <v>0</v>
      </c>
      <c r="M393">
        <v>-1.75</v>
      </c>
      <c r="N393">
        <v>2</v>
      </c>
      <c r="O393">
        <v>12.281000000000001</v>
      </c>
      <c r="P393">
        <v>0</v>
      </c>
    </row>
    <row r="394" spans="1:24">
      <c r="A394">
        <v>1</v>
      </c>
      <c r="B394">
        <v>2</v>
      </c>
      <c r="C394">
        <v>56634</v>
      </c>
      <c r="D394">
        <v>5</v>
      </c>
      <c r="E394">
        <v>-1.5</v>
      </c>
      <c r="F394">
        <v>2</v>
      </c>
      <c r="G394">
        <v>8</v>
      </c>
      <c r="H394">
        <v>0</v>
      </c>
      <c r="I394">
        <v>0</v>
      </c>
      <c r="J394">
        <v>0</v>
      </c>
      <c r="K394">
        <v>1.5</v>
      </c>
      <c r="L394">
        <v>0</v>
      </c>
      <c r="M394">
        <v>-1.75</v>
      </c>
      <c r="N394">
        <v>2</v>
      </c>
      <c r="O394">
        <v>12</v>
      </c>
      <c r="P394">
        <v>0</v>
      </c>
      <c r="Q394">
        <v>0</v>
      </c>
      <c r="R394">
        <v>0</v>
      </c>
      <c r="S394">
        <v>1.5</v>
      </c>
      <c r="T394">
        <v>0</v>
      </c>
      <c r="U394">
        <v>-2</v>
      </c>
      <c r="V394">
        <v>2</v>
      </c>
      <c r="W394">
        <v>3.0830000000000002</v>
      </c>
      <c r="X394">
        <v>0</v>
      </c>
    </row>
    <row r="395" spans="1:24">
      <c r="A395">
        <v>1</v>
      </c>
      <c r="B395">
        <v>2</v>
      </c>
      <c r="C395">
        <v>56690</v>
      </c>
      <c r="D395">
        <v>3</v>
      </c>
      <c r="E395">
        <v>-1.5</v>
      </c>
      <c r="F395">
        <v>2</v>
      </c>
      <c r="G395">
        <v>8</v>
      </c>
      <c r="H395">
        <v>0</v>
      </c>
      <c r="I395">
        <v>0</v>
      </c>
      <c r="J395">
        <v>0</v>
      </c>
      <c r="K395">
        <v>1.5</v>
      </c>
      <c r="L395">
        <v>0</v>
      </c>
      <c r="M395">
        <v>-1.75</v>
      </c>
      <c r="N395">
        <v>2</v>
      </c>
      <c r="O395">
        <v>13.499000000000001</v>
      </c>
      <c r="P395">
        <v>0</v>
      </c>
    </row>
    <row r="396" spans="1:24">
      <c r="A396">
        <v>1</v>
      </c>
      <c r="B396">
        <v>2</v>
      </c>
      <c r="C396">
        <v>57243</v>
      </c>
      <c r="D396">
        <v>1</v>
      </c>
      <c r="E396">
        <v>-1.4990000000000001</v>
      </c>
      <c r="F396">
        <v>2</v>
      </c>
      <c r="G396">
        <v>6.0579999999999998</v>
      </c>
      <c r="H396">
        <v>0</v>
      </c>
    </row>
    <row r="397" spans="1:24">
      <c r="A397">
        <v>1</v>
      </c>
      <c r="B397">
        <v>2</v>
      </c>
      <c r="C397">
        <v>57356.3</v>
      </c>
      <c r="D397">
        <v>3</v>
      </c>
      <c r="E397">
        <v>-1.5</v>
      </c>
      <c r="F397">
        <v>2</v>
      </c>
      <c r="G397">
        <v>8</v>
      </c>
      <c r="H397">
        <v>0</v>
      </c>
      <c r="I397">
        <v>0</v>
      </c>
      <c r="J397">
        <v>0</v>
      </c>
      <c r="K397">
        <v>1.5</v>
      </c>
      <c r="L397">
        <v>0</v>
      </c>
      <c r="M397">
        <v>-1.75</v>
      </c>
      <c r="N397">
        <v>2</v>
      </c>
      <c r="O397">
        <v>9.32</v>
      </c>
      <c r="P397">
        <v>0</v>
      </c>
    </row>
    <row r="398" spans="1:24">
      <c r="A398">
        <v>1</v>
      </c>
      <c r="B398">
        <v>2</v>
      </c>
      <c r="C398">
        <v>57938</v>
      </c>
      <c r="D398">
        <v>1</v>
      </c>
      <c r="E398">
        <v>-1.5</v>
      </c>
      <c r="F398">
        <v>2</v>
      </c>
      <c r="G398">
        <v>28.931999999999999</v>
      </c>
      <c r="H398">
        <v>0</v>
      </c>
    </row>
    <row r="399" spans="1:24">
      <c r="A399">
        <v>1</v>
      </c>
      <c r="B399">
        <v>2</v>
      </c>
      <c r="C399">
        <v>58066</v>
      </c>
      <c r="D399">
        <v>3</v>
      </c>
      <c r="E399">
        <v>-1.5</v>
      </c>
      <c r="F399">
        <v>2</v>
      </c>
      <c r="G399">
        <v>8</v>
      </c>
      <c r="H399">
        <v>0</v>
      </c>
      <c r="I399">
        <v>0</v>
      </c>
      <c r="J399">
        <v>0</v>
      </c>
      <c r="K399">
        <v>1.5</v>
      </c>
      <c r="L399">
        <v>0</v>
      </c>
      <c r="M399">
        <v>-1.75</v>
      </c>
      <c r="N399">
        <v>2</v>
      </c>
      <c r="O399">
        <v>9.1509999999999998</v>
      </c>
      <c r="P399">
        <v>0</v>
      </c>
    </row>
    <row r="400" spans="1:24">
      <c r="A400">
        <v>1</v>
      </c>
      <c r="B400">
        <v>2</v>
      </c>
      <c r="C400">
        <v>58192.042000000001</v>
      </c>
      <c r="D400">
        <v>1</v>
      </c>
      <c r="E400">
        <v>-1.5</v>
      </c>
      <c r="F400">
        <v>2</v>
      </c>
      <c r="G400">
        <v>9.5009999999999994</v>
      </c>
      <c r="H400">
        <v>0</v>
      </c>
    </row>
    <row r="401" spans="1:24">
      <c r="A401">
        <v>1</v>
      </c>
      <c r="B401">
        <v>2</v>
      </c>
      <c r="C401">
        <v>58500</v>
      </c>
      <c r="D401">
        <v>3</v>
      </c>
      <c r="E401">
        <v>-1.5</v>
      </c>
      <c r="F401">
        <v>2</v>
      </c>
      <c r="G401">
        <v>8</v>
      </c>
      <c r="H401">
        <v>0</v>
      </c>
      <c r="I401">
        <v>0</v>
      </c>
      <c r="J401">
        <v>0</v>
      </c>
      <c r="K401">
        <v>1.5</v>
      </c>
      <c r="L401">
        <v>0</v>
      </c>
      <c r="M401">
        <v>-1.75</v>
      </c>
      <c r="N401">
        <v>2</v>
      </c>
      <c r="O401">
        <v>13.651999999999999</v>
      </c>
      <c r="P401">
        <v>0</v>
      </c>
    </row>
    <row r="402" spans="1:24">
      <c r="A402">
        <v>1</v>
      </c>
      <c r="B402">
        <v>2</v>
      </c>
      <c r="C402">
        <v>58520</v>
      </c>
      <c r="D402">
        <v>1</v>
      </c>
      <c r="E402">
        <v>-1.5</v>
      </c>
      <c r="F402">
        <v>2</v>
      </c>
      <c r="G402">
        <v>7.1550000000000002</v>
      </c>
      <c r="H402">
        <v>0</v>
      </c>
    </row>
    <row r="403" spans="1:24">
      <c r="A403">
        <v>1</v>
      </c>
      <c r="B403">
        <v>2</v>
      </c>
      <c r="C403">
        <v>58593.3</v>
      </c>
      <c r="D403">
        <v>3</v>
      </c>
      <c r="E403">
        <v>-1.5</v>
      </c>
      <c r="F403">
        <v>2</v>
      </c>
      <c r="G403">
        <v>8</v>
      </c>
      <c r="H403">
        <v>0</v>
      </c>
      <c r="I403">
        <v>0</v>
      </c>
      <c r="J403">
        <v>0</v>
      </c>
      <c r="K403">
        <v>1.5</v>
      </c>
      <c r="L403">
        <v>0</v>
      </c>
      <c r="M403">
        <v>-1.75</v>
      </c>
      <c r="N403">
        <v>2</v>
      </c>
      <c r="O403">
        <v>3.911</v>
      </c>
      <c r="P403">
        <v>0</v>
      </c>
    </row>
    <row r="404" spans="1:24">
      <c r="A404">
        <v>1</v>
      </c>
      <c r="B404">
        <v>2</v>
      </c>
      <c r="C404">
        <v>59357</v>
      </c>
      <c r="D404">
        <v>1</v>
      </c>
      <c r="E404">
        <v>-0.05</v>
      </c>
      <c r="F404">
        <v>2</v>
      </c>
      <c r="G404">
        <v>23.379000000000001</v>
      </c>
      <c r="H404">
        <v>0</v>
      </c>
    </row>
    <row r="405" spans="1:24">
      <c r="A405">
        <v>1</v>
      </c>
      <c r="B405">
        <v>2</v>
      </c>
      <c r="C405">
        <v>59414</v>
      </c>
      <c r="D405">
        <v>5</v>
      </c>
      <c r="E405">
        <v>-1.5</v>
      </c>
      <c r="F405">
        <v>2</v>
      </c>
      <c r="G405">
        <v>8</v>
      </c>
      <c r="H405">
        <v>0</v>
      </c>
      <c r="I405">
        <v>0</v>
      </c>
      <c r="J405">
        <v>0</v>
      </c>
      <c r="K405">
        <v>1.5</v>
      </c>
      <c r="L405">
        <v>0</v>
      </c>
      <c r="M405">
        <v>-1.75</v>
      </c>
      <c r="N405">
        <v>2</v>
      </c>
      <c r="O405">
        <v>4</v>
      </c>
      <c r="P405">
        <v>0</v>
      </c>
      <c r="Q405">
        <v>0</v>
      </c>
      <c r="R405">
        <v>0</v>
      </c>
      <c r="S405">
        <v>12</v>
      </c>
      <c r="T405">
        <v>0</v>
      </c>
      <c r="U405">
        <v>-2</v>
      </c>
      <c r="V405">
        <v>2</v>
      </c>
      <c r="W405">
        <v>7.6029999999999998</v>
      </c>
      <c r="X405">
        <v>0</v>
      </c>
    </row>
    <row r="406" spans="1:24">
      <c r="A406">
        <v>1</v>
      </c>
      <c r="B406">
        <v>2</v>
      </c>
      <c r="C406">
        <v>59479</v>
      </c>
      <c r="D406">
        <v>3</v>
      </c>
      <c r="E406">
        <v>-1.5</v>
      </c>
      <c r="F406">
        <v>2</v>
      </c>
      <c r="G406">
        <v>8</v>
      </c>
      <c r="H406">
        <v>0</v>
      </c>
      <c r="I406">
        <v>0</v>
      </c>
      <c r="J406">
        <v>0</v>
      </c>
      <c r="K406">
        <v>1.5</v>
      </c>
      <c r="L406">
        <v>0</v>
      </c>
      <c r="M406">
        <v>-1.75</v>
      </c>
      <c r="N406">
        <v>2</v>
      </c>
      <c r="O406">
        <v>7.2530000000000001</v>
      </c>
      <c r="P406">
        <v>0</v>
      </c>
    </row>
    <row r="407" spans="1:24">
      <c r="A407">
        <v>1</v>
      </c>
      <c r="B407">
        <v>2</v>
      </c>
      <c r="C407">
        <v>59732</v>
      </c>
      <c r="D407">
        <v>1</v>
      </c>
      <c r="E407">
        <v>-0.05</v>
      </c>
      <c r="F407">
        <v>2</v>
      </c>
      <c r="G407">
        <v>5.173</v>
      </c>
      <c r="H407">
        <v>0</v>
      </c>
    </row>
    <row r="408" spans="1:24">
      <c r="A408">
        <v>1</v>
      </c>
      <c r="B408">
        <v>2</v>
      </c>
      <c r="C408">
        <v>60069</v>
      </c>
      <c r="D408">
        <v>3</v>
      </c>
      <c r="E408">
        <v>-1.5</v>
      </c>
      <c r="F408">
        <v>2</v>
      </c>
      <c r="G408">
        <v>8</v>
      </c>
      <c r="H408">
        <v>0</v>
      </c>
      <c r="I408">
        <v>0</v>
      </c>
      <c r="J408">
        <v>0</v>
      </c>
      <c r="K408">
        <v>1.5</v>
      </c>
      <c r="L408">
        <v>0</v>
      </c>
      <c r="M408">
        <v>-1.75</v>
      </c>
      <c r="N408">
        <v>2</v>
      </c>
      <c r="O408">
        <v>9.6039999999999992</v>
      </c>
      <c r="P408">
        <v>0</v>
      </c>
    </row>
    <row r="409" spans="1:24">
      <c r="A409">
        <v>1</v>
      </c>
      <c r="B409">
        <v>2</v>
      </c>
      <c r="C409">
        <v>60267</v>
      </c>
      <c r="D409">
        <v>1</v>
      </c>
      <c r="E409">
        <v>-1.5</v>
      </c>
      <c r="F409">
        <v>2</v>
      </c>
      <c r="G409">
        <v>9.0289999999999999</v>
      </c>
      <c r="H409">
        <v>0</v>
      </c>
    </row>
    <row r="410" spans="1:24">
      <c r="A410">
        <v>1</v>
      </c>
      <c r="B410">
        <v>2</v>
      </c>
      <c r="C410">
        <v>60311</v>
      </c>
      <c r="D410">
        <v>3</v>
      </c>
      <c r="E410">
        <v>-1.5</v>
      </c>
      <c r="F410">
        <v>2</v>
      </c>
      <c r="G410">
        <v>8</v>
      </c>
      <c r="H410">
        <v>0</v>
      </c>
      <c r="I410">
        <v>0</v>
      </c>
      <c r="J410">
        <v>0</v>
      </c>
      <c r="K410">
        <v>1.5</v>
      </c>
      <c r="L410">
        <v>0</v>
      </c>
      <c r="M410">
        <v>-1.75</v>
      </c>
      <c r="N410">
        <v>2</v>
      </c>
      <c r="O410">
        <v>5.2560000000000002</v>
      </c>
      <c r="P410">
        <v>0</v>
      </c>
    </row>
    <row r="411" spans="1:24">
      <c r="A411">
        <v>1</v>
      </c>
      <c r="B411">
        <v>2</v>
      </c>
      <c r="C411">
        <v>60414</v>
      </c>
      <c r="D411">
        <v>1</v>
      </c>
      <c r="E411">
        <v>-0.05</v>
      </c>
      <c r="F411">
        <v>2</v>
      </c>
      <c r="G411">
        <v>2.278</v>
      </c>
      <c r="H411">
        <v>0</v>
      </c>
    </row>
    <row r="412" spans="1:24">
      <c r="A412">
        <v>1</v>
      </c>
      <c r="B412">
        <v>2</v>
      </c>
      <c r="C412">
        <v>60447</v>
      </c>
      <c r="D412">
        <v>3</v>
      </c>
      <c r="E412">
        <v>-1.5</v>
      </c>
      <c r="F412">
        <v>2</v>
      </c>
      <c r="G412">
        <v>8</v>
      </c>
      <c r="H412">
        <v>0</v>
      </c>
      <c r="I412">
        <v>0</v>
      </c>
      <c r="J412">
        <v>0</v>
      </c>
      <c r="K412">
        <v>1.5</v>
      </c>
      <c r="L412">
        <v>0</v>
      </c>
      <c r="M412">
        <v>-1.75</v>
      </c>
      <c r="N412">
        <v>2</v>
      </c>
      <c r="O412">
        <v>4.9379999999999997</v>
      </c>
      <c r="P412">
        <v>0</v>
      </c>
    </row>
    <row r="413" spans="1:24">
      <c r="A413">
        <v>1</v>
      </c>
      <c r="B413">
        <v>2</v>
      </c>
      <c r="C413">
        <v>60465</v>
      </c>
      <c r="D413">
        <v>1</v>
      </c>
      <c r="E413">
        <v>-1.5</v>
      </c>
      <c r="F413">
        <v>2</v>
      </c>
      <c r="G413">
        <v>8.59</v>
      </c>
      <c r="H413">
        <v>0</v>
      </c>
    </row>
    <row r="414" spans="1:24">
      <c r="A414">
        <v>-1</v>
      </c>
      <c r="B414">
        <v>1</v>
      </c>
      <c r="C414">
        <v>1323</v>
      </c>
      <c r="D414">
        <v>1</v>
      </c>
      <c r="E414">
        <v>1E-3</v>
      </c>
      <c r="F414">
        <v>2</v>
      </c>
      <c r="G414">
        <v>21.943000000000001</v>
      </c>
      <c r="H414">
        <v>0</v>
      </c>
    </row>
    <row r="415" spans="1:24">
      <c r="A415">
        <v>-1</v>
      </c>
      <c r="B415">
        <v>1</v>
      </c>
      <c r="C415">
        <v>1985</v>
      </c>
      <c r="D415">
        <v>2</v>
      </c>
      <c r="E415">
        <v>33.331000000000003</v>
      </c>
      <c r="F415">
        <v>2</v>
      </c>
      <c r="G415">
        <v>4.2000000000000003E-2</v>
      </c>
      <c r="H415">
        <v>0</v>
      </c>
      <c r="I415">
        <v>1</v>
      </c>
      <c r="J415">
        <v>2</v>
      </c>
      <c r="K415">
        <v>10.929</v>
      </c>
      <c r="L415">
        <v>0</v>
      </c>
    </row>
    <row r="416" spans="1:24">
      <c r="A416">
        <v>-1</v>
      </c>
      <c r="B416">
        <v>1</v>
      </c>
      <c r="C416">
        <v>2000</v>
      </c>
      <c r="D416">
        <v>4</v>
      </c>
      <c r="E416">
        <v>33.331000000000003</v>
      </c>
      <c r="F416">
        <v>2</v>
      </c>
      <c r="G416">
        <v>4.2000000000000003E-2</v>
      </c>
      <c r="H416">
        <v>0</v>
      </c>
      <c r="I416">
        <v>0.75</v>
      </c>
      <c r="J416">
        <v>2</v>
      </c>
      <c r="K416">
        <v>10</v>
      </c>
      <c r="L416">
        <v>0</v>
      </c>
      <c r="M416">
        <v>0</v>
      </c>
      <c r="N416">
        <v>0</v>
      </c>
      <c r="O416">
        <v>1.5</v>
      </c>
      <c r="P416">
        <v>0</v>
      </c>
      <c r="Q416">
        <v>1</v>
      </c>
      <c r="R416">
        <v>2</v>
      </c>
      <c r="S416">
        <v>9.7050000000000001</v>
      </c>
      <c r="T416">
        <v>0</v>
      </c>
    </row>
    <row r="417" spans="1:28">
      <c r="A417">
        <v>-1</v>
      </c>
      <c r="B417">
        <v>1</v>
      </c>
      <c r="C417">
        <v>2129</v>
      </c>
      <c r="D417">
        <v>6</v>
      </c>
      <c r="E417">
        <v>33.331000000000003</v>
      </c>
      <c r="F417">
        <v>2</v>
      </c>
      <c r="G417">
        <v>4.2000000000000003E-2</v>
      </c>
      <c r="H417">
        <v>0</v>
      </c>
      <c r="I417">
        <v>0.75</v>
      </c>
      <c r="J417">
        <v>2</v>
      </c>
      <c r="K417">
        <v>10</v>
      </c>
      <c r="L417">
        <v>0</v>
      </c>
      <c r="M417">
        <v>0</v>
      </c>
      <c r="N417">
        <v>0</v>
      </c>
      <c r="O417">
        <v>1.5</v>
      </c>
      <c r="P417">
        <v>0</v>
      </c>
      <c r="Q417">
        <v>0.75</v>
      </c>
      <c r="R417">
        <v>2</v>
      </c>
      <c r="S417">
        <v>10</v>
      </c>
      <c r="T417">
        <v>0</v>
      </c>
      <c r="U417">
        <v>0</v>
      </c>
      <c r="V417">
        <v>0</v>
      </c>
      <c r="W417">
        <v>2</v>
      </c>
      <c r="X417">
        <v>0</v>
      </c>
      <c r="Y417">
        <v>1</v>
      </c>
      <c r="Z417">
        <v>2</v>
      </c>
      <c r="AA417">
        <v>12.215999999999999</v>
      </c>
      <c r="AB417">
        <v>0</v>
      </c>
    </row>
    <row r="418" spans="1:28">
      <c r="A418">
        <v>-1</v>
      </c>
      <c r="B418">
        <v>1</v>
      </c>
      <c r="C418">
        <v>2153</v>
      </c>
      <c r="D418">
        <v>4</v>
      </c>
      <c r="E418">
        <v>33.331000000000003</v>
      </c>
      <c r="F418">
        <v>2</v>
      </c>
      <c r="G418">
        <v>4.2000000000000003E-2</v>
      </c>
      <c r="H418">
        <v>0</v>
      </c>
      <c r="I418">
        <v>0.75</v>
      </c>
      <c r="J418">
        <v>2</v>
      </c>
      <c r="K418">
        <v>10</v>
      </c>
      <c r="L418">
        <v>0</v>
      </c>
      <c r="M418">
        <v>0</v>
      </c>
      <c r="N418">
        <v>0</v>
      </c>
      <c r="O418">
        <v>1.5</v>
      </c>
      <c r="P418">
        <v>0</v>
      </c>
      <c r="Q418">
        <v>1</v>
      </c>
      <c r="R418">
        <v>2</v>
      </c>
      <c r="S418">
        <v>8.6869999999999994</v>
      </c>
      <c r="T418">
        <v>0</v>
      </c>
    </row>
    <row r="419" spans="1:28">
      <c r="A419">
        <v>-1</v>
      </c>
      <c r="B419">
        <v>1</v>
      </c>
      <c r="C419">
        <v>2172</v>
      </c>
      <c r="D419">
        <v>2</v>
      </c>
      <c r="E419">
        <v>33.331000000000003</v>
      </c>
      <c r="F419">
        <v>2</v>
      </c>
      <c r="G419">
        <v>4.2000000000000003E-2</v>
      </c>
      <c r="H419">
        <v>0</v>
      </c>
      <c r="I419">
        <v>1</v>
      </c>
      <c r="J419">
        <v>2</v>
      </c>
      <c r="K419">
        <v>11.531000000000001</v>
      </c>
      <c r="L419">
        <v>0</v>
      </c>
    </row>
    <row r="420" spans="1:28">
      <c r="A420">
        <v>-1</v>
      </c>
      <c r="B420">
        <v>1</v>
      </c>
      <c r="C420">
        <v>2344</v>
      </c>
      <c r="D420">
        <v>2</v>
      </c>
      <c r="E420">
        <v>33.331000000000003</v>
      </c>
      <c r="F420">
        <v>2</v>
      </c>
      <c r="G420">
        <v>4.2000000000000003E-2</v>
      </c>
      <c r="H420">
        <v>0</v>
      </c>
      <c r="I420">
        <v>1.5</v>
      </c>
      <c r="J420">
        <v>2</v>
      </c>
      <c r="K420">
        <v>6.8730000000000002</v>
      </c>
      <c r="L420">
        <v>0</v>
      </c>
    </row>
    <row r="421" spans="1:28">
      <c r="A421">
        <v>-1</v>
      </c>
      <c r="B421">
        <v>1</v>
      </c>
      <c r="C421">
        <v>2425</v>
      </c>
      <c r="D421">
        <v>4</v>
      </c>
      <c r="E421">
        <v>33.331000000000003</v>
      </c>
      <c r="F421">
        <v>2</v>
      </c>
      <c r="G421">
        <v>4.2000000000000003E-2</v>
      </c>
      <c r="H421">
        <v>0</v>
      </c>
      <c r="I421">
        <v>0.75</v>
      </c>
      <c r="J421">
        <v>2</v>
      </c>
      <c r="K421">
        <v>10</v>
      </c>
      <c r="L421">
        <v>0</v>
      </c>
      <c r="M421">
        <v>0</v>
      </c>
      <c r="N421">
        <v>0</v>
      </c>
      <c r="O421">
        <v>1.5</v>
      </c>
      <c r="P421">
        <v>0</v>
      </c>
      <c r="Q421">
        <v>1</v>
      </c>
      <c r="R421">
        <v>2</v>
      </c>
      <c r="S421">
        <v>6.7409999999999997</v>
      </c>
      <c r="T421">
        <v>0</v>
      </c>
    </row>
    <row r="422" spans="1:28">
      <c r="A422">
        <v>-1</v>
      </c>
      <c r="B422">
        <v>1</v>
      </c>
      <c r="C422">
        <v>2520</v>
      </c>
      <c r="D422">
        <v>2</v>
      </c>
      <c r="E422">
        <v>33.331000000000003</v>
      </c>
      <c r="F422">
        <v>2</v>
      </c>
      <c r="G422">
        <v>4.2000000000000003E-2</v>
      </c>
      <c r="H422">
        <v>0</v>
      </c>
      <c r="I422">
        <v>1.5</v>
      </c>
      <c r="J422">
        <v>2</v>
      </c>
      <c r="K422">
        <v>8.7409999999999997</v>
      </c>
      <c r="L422">
        <v>0</v>
      </c>
    </row>
    <row r="423" spans="1:28">
      <c r="A423">
        <v>-1</v>
      </c>
      <c r="B423">
        <v>1</v>
      </c>
      <c r="C423">
        <v>2610</v>
      </c>
      <c r="D423">
        <v>1</v>
      </c>
      <c r="E423">
        <v>33.332999999999998</v>
      </c>
      <c r="F423">
        <v>2</v>
      </c>
      <c r="G423">
        <v>2.4790000000000001</v>
      </c>
      <c r="H423">
        <v>0</v>
      </c>
    </row>
    <row r="424" spans="1:28">
      <c r="A424">
        <v>-1</v>
      </c>
      <c r="B424">
        <v>1</v>
      </c>
      <c r="C424">
        <v>2675</v>
      </c>
      <c r="D424">
        <v>2</v>
      </c>
      <c r="E424">
        <v>33.331000000000003</v>
      </c>
      <c r="F424">
        <v>2</v>
      </c>
      <c r="G424">
        <v>4.2000000000000003E-2</v>
      </c>
      <c r="H424">
        <v>0</v>
      </c>
      <c r="I424">
        <v>0.75</v>
      </c>
      <c r="J424">
        <v>2</v>
      </c>
      <c r="K424">
        <v>0.61399999999999999</v>
      </c>
      <c r="L424">
        <v>0</v>
      </c>
    </row>
    <row r="425" spans="1:28">
      <c r="A425">
        <v>-1</v>
      </c>
      <c r="B425">
        <v>1</v>
      </c>
      <c r="C425">
        <v>4860</v>
      </c>
      <c r="D425">
        <v>1</v>
      </c>
      <c r="E425">
        <v>1E-3</v>
      </c>
      <c r="F425">
        <v>2</v>
      </c>
      <c r="G425">
        <v>105.91800000000001</v>
      </c>
      <c r="H425">
        <v>0</v>
      </c>
    </row>
    <row r="426" spans="1:28">
      <c r="A426">
        <v>-1</v>
      </c>
      <c r="B426">
        <v>1</v>
      </c>
      <c r="C426">
        <v>5300</v>
      </c>
      <c r="D426">
        <v>2</v>
      </c>
      <c r="E426">
        <v>33.331000000000003</v>
      </c>
      <c r="F426">
        <v>2</v>
      </c>
      <c r="G426">
        <v>4.2000000000000003E-2</v>
      </c>
      <c r="H426">
        <v>0</v>
      </c>
      <c r="I426">
        <v>1</v>
      </c>
      <c r="J426">
        <v>2</v>
      </c>
      <c r="K426">
        <v>5.8860000000000001</v>
      </c>
      <c r="L426">
        <v>0</v>
      </c>
    </row>
    <row r="427" spans="1:28">
      <c r="A427">
        <v>-1</v>
      </c>
      <c r="B427">
        <v>1</v>
      </c>
      <c r="C427">
        <v>5320</v>
      </c>
      <c r="D427">
        <v>2</v>
      </c>
      <c r="E427">
        <v>33.331000000000003</v>
      </c>
      <c r="F427">
        <v>2</v>
      </c>
      <c r="G427">
        <v>4.2000000000000003E-2</v>
      </c>
      <c r="H427">
        <v>0</v>
      </c>
      <c r="I427">
        <v>0.75</v>
      </c>
      <c r="J427">
        <v>2</v>
      </c>
      <c r="K427">
        <v>11.287000000000001</v>
      </c>
      <c r="L427">
        <v>0</v>
      </c>
    </row>
    <row r="428" spans="1:28">
      <c r="A428">
        <v>-1</v>
      </c>
      <c r="B428">
        <v>1</v>
      </c>
      <c r="C428">
        <v>5360</v>
      </c>
      <c r="D428">
        <v>4</v>
      </c>
      <c r="E428">
        <v>33.331000000000003</v>
      </c>
      <c r="F428">
        <v>2</v>
      </c>
      <c r="G428">
        <v>4.2000000000000003E-2</v>
      </c>
      <c r="H428">
        <v>0</v>
      </c>
      <c r="I428">
        <v>0.75</v>
      </c>
      <c r="J428">
        <v>2</v>
      </c>
      <c r="K428">
        <v>10</v>
      </c>
      <c r="L428">
        <v>0</v>
      </c>
      <c r="M428">
        <v>0</v>
      </c>
      <c r="N428">
        <v>0</v>
      </c>
      <c r="O428">
        <v>1.5</v>
      </c>
      <c r="P428">
        <v>0</v>
      </c>
      <c r="Q428">
        <v>1</v>
      </c>
      <c r="R428">
        <v>2</v>
      </c>
      <c r="S428">
        <v>5.2610000000000001</v>
      </c>
      <c r="T428">
        <v>0</v>
      </c>
    </row>
    <row r="429" spans="1:28">
      <c r="A429">
        <v>-1</v>
      </c>
      <c r="B429">
        <v>1</v>
      </c>
      <c r="C429">
        <v>5400</v>
      </c>
      <c r="D429">
        <v>4</v>
      </c>
      <c r="E429">
        <v>33.331000000000003</v>
      </c>
      <c r="F429">
        <v>2</v>
      </c>
      <c r="G429">
        <v>4.2000000000000003E-2</v>
      </c>
      <c r="H429">
        <v>0</v>
      </c>
      <c r="I429">
        <v>0.75</v>
      </c>
      <c r="J429">
        <v>2</v>
      </c>
      <c r="K429">
        <v>10</v>
      </c>
      <c r="L429">
        <v>0</v>
      </c>
      <c r="M429">
        <v>0</v>
      </c>
      <c r="N429">
        <v>0</v>
      </c>
      <c r="O429">
        <v>1.5</v>
      </c>
      <c r="P429">
        <v>0</v>
      </c>
      <c r="Q429">
        <v>0.75</v>
      </c>
      <c r="R429">
        <v>2</v>
      </c>
      <c r="S429">
        <v>6.4989999999999997</v>
      </c>
      <c r="T429">
        <v>0</v>
      </c>
    </row>
    <row r="430" spans="1:28">
      <c r="A430">
        <v>-1</v>
      </c>
      <c r="B430">
        <v>1</v>
      </c>
      <c r="C430">
        <v>5420</v>
      </c>
      <c r="D430">
        <v>2</v>
      </c>
      <c r="E430">
        <v>33.331000000000003</v>
      </c>
      <c r="F430">
        <v>2</v>
      </c>
      <c r="G430">
        <v>4.2000000000000003E-2</v>
      </c>
      <c r="H430">
        <v>0</v>
      </c>
      <c r="I430">
        <v>0.75</v>
      </c>
      <c r="J430">
        <v>2</v>
      </c>
      <c r="K430">
        <v>11.731999999999999</v>
      </c>
      <c r="L430">
        <v>0</v>
      </c>
    </row>
    <row r="431" spans="1:28">
      <c r="A431">
        <v>-1</v>
      </c>
      <c r="B431">
        <v>1</v>
      </c>
      <c r="C431">
        <v>5480</v>
      </c>
      <c r="D431">
        <v>2</v>
      </c>
      <c r="E431">
        <v>33.331000000000003</v>
      </c>
      <c r="F431">
        <v>2</v>
      </c>
      <c r="G431">
        <v>4.2000000000000003E-2</v>
      </c>
      <c r="H431">
        <v>0</v>
      </c>
      <c r="I431">
        <v>1</v>
      </c>
      <c r="J431">
        <v>2</v>
      </c>
      <c r="K431">
        <v>6.56</v>
      </c>
      <c r="L431">
        <v>0</v>
      </c>
    </row>
    <row r="432" spans="1:28">
      <c r="A432">
        <v>-1</v>
      </c>
      <c r="B432">
        <v>1</v>
      </c>
      <c r="C432">
        <v>6140</v>
      </c>
      <c r="D432">
        <v>1</v>
      </c>
      <c r="E432">
        <v>33.237000000000002</v>
      </c>
      <c r="F432">
        <v>2</v>
      </c>
      <c r="G432">
        <v>1.304</v>
      </c>
      <c r="H432">
        <v>0</v>
      </c>
    </row>
    <row r="433" spans="1:52">
      <c r="A433">
        <v>-1</v>
      </c>
      <c r="B433">
        <v>1</v>
      </c>
      <c r="C433">
        <v>6437.5</v>
      </c>
      <c r="D433">
        <v>2</v>
      </c>
      <c r="E433">
        <v>33.331000000000003</v>
      </c>
      <c r="F433">
        <v>2</v>
      </c>
      <c r="G433">
        <v>4.2000000000000003E-2</v>
      </c>
      <c r="H433">
        <v>0</v>
      </c>
      <c r="I433">
        <v>1</v>
      </c>
      <c r="J433">
        <v>2</v>
      </c>
      <c r="K433">
        <v>13.61</v>
      </c>
      <c r="L433">
        <v>0</v>
      </c>
    </row>
    <row r="434" spans="1:52">
      <c r="A434">
        <v>-1</v>
      </c>
      <c r="B434">
        <v>1</v>
      </c>
      <c r="C434">
        <v>6481</v>
      </c>
      <c r="D434">
        <v>4</v>
      </c>
      <c r="E434">
        <v>33.331000000000003</v>
      </c>
      <c r="F434">
        <v>2</v>
      </c>
      <c r="G434">
        <v>4.2000000000000003E-2</v>
      </c>
      <c r="H434">
        <v>0</v>
      </c>
      <c r="I434">
        <v>0.75</v>
      </c>
      <c r="J434">
        <v>2</v>
      </c>
      <c r="K434">
        <v>10</v>
      </c>
      <c r="L434">
        <v>0</v>
      </c>
      <c r="M434">
        <v>0</v>
      </c>
      <c r="N434">
        <v>0</v>
      </c>
      <c r="O434">
        <v>1.5</v>
      </c>
      <c r="P434">
        <v>0</v>
      </c>
      <c r="Q434">
        <v>1</v>
      </c>
      <c r="R434">
        <v>2</v>
      </c>
      <c r="S434">
        <v>8.5519999999999996</v>
      </c>
      <c r="T434">
        <v>0</v>
      </c>
    </row>
    <row r="435" spans="1:52">
      <c r="A435">
        <v>-1</v>
      </c>
      <c r="B435">
        <v>1</v>
      </c>
      <c r="C435">
        <v>6520</v>
      </c>
      <c r="D435">
        <v>6</v>
      </c>
      <c r="E435">
        <v>33.331000000000003</v>
      </c>
      <c r="F435">
        <v>2</v>
      </c>
      <c r="G435">
        <v>4.2000000000000003E-2</v>
      </c>
      <c r="H435">
        <v>0</v>
      </c>
      <c r="I435">
        <v>0.75</v>
      </c>
      <c r="J435">
        <v>2</v>
      </c>
      <c r="K435">
        <v>10</v>
      </c>
      <c r="L435">
        <v>0</v>
      </c>
      <c r="M435">
        <v>0</v>
      </c>
      <c r="N435">
        <v>0</v>
      </c>
      <c r="O435">
        <v>1.5</v>
      </c>
      <c r="P435">
        <v>0</v>
      </c>
      <c r="Q435">
        <v>0.75</v>
      </c>
      <c r="R435">
        <v>2</v>
      </c>
      <c r="S435">
        <v>10</v>
      </c>
      <c r="T435">
        <v>0</v>
      </c>
      <c r="U435">
        <v>0</v>
      </c>
      <c r="V435">
        <v>0</v>
      </c>
      <c r="W435">
        <v>2</v>
      </c>
      <c r="X435">
        <v>0</v>
      </c>
      <c r="Y435">
        <v>1</v>
      </c>
      <c r="Z435">
        <v>2</v>
      </c>
      <c r="AA435">
        <v>6.1340000000000003</v>
      </c>
      <c r="AB435">
        <v>0</v>
      </c>
    </row>
    <row r="436" spans="1:52">
      <c r="A436">
        <v>-1</v>
      </c>
      <c r="B436">
        <v>1</v>
      </c>
      <c r="C436">
        <v>6580</v>
      </c>
      <c r="D436">
        <v>8</v>
      </c>
      <c r="E436">
        <v>33.331000000000003</v>
      </c>
      <c r="F436">
        <v>2</v>
      </c>
      <c r="G436">
        <v>4.2000000000000003E-2</v>
      </c>
      <c r="H436">
        <v>0</v>
      </c>
      <c r="I436">
        <v>0.75</v>
      </c>
      <c r="J436">
        <v>2</v>
      </c>
      <c r="K436">
        <v>10</v>
      </c>
      <c r="L436">
        <v>0</v>
      </c>
      <c r="M436">
        <v>0</v>
      </c>
      <c r="N436">
        <v>0</v>
      </c>
      <c r="O436">
        <v>1.5</v>
      </c>
      <c r="P436">
        <v>0</v>
      </c>
      <c r="Q436">
        <v>0.75</v>
      </c>
      <c r="R436">
        <v>2</v>
      </c>
      <c r="S436">
        <v>10</v>
      </c>
      <c r="T436">
        <v>0</v>
      </c>
      <c r="U436">
        <v>0</v>
      </c>
      <c r="V436">
        <v>0</v>
      </c>
      <c r="W436">
        <v>2</v>
      </c>
      <c r="X436">
        <v>0</v>
      </c>
      <c r="Y436">
        <v>0.75</v>
      </c>
      <c r="Z436">
        <v>2</v>
      </c>
      <c r="AA436">
        <v>10</v>
      </c>
      <c r="AB436">
        <v>0</v>
      </c>
      <c r="AC436">
        <v>0</v>
      </c>
      <c r="AD436">
        <v>0</v>
      </c>
      <c r="AE436">
        <v>1.5</v>
      </c>
      <c r="AF436">
        <v>0</v>
      </c>
      <c r="AG436">
        <v>1</v>
      </c>
      <c r="AH436">
        <v>2</v>
      </c>
      <c r="AI436">
        <v>10.353999999999999</v>
      </c>
      <c r="AJ436">
        <v>0</v>
      </c>
    </row>
    <row r="437" spans="1:52">
      <c r="A437">
        <v>-1</v>
      </c>
      <c r="B437">
        <v>1</v>
      </c>
      <c r="C437">
        <v>6599</v>
      </c>
      <c r="D437">
        <v>6</v>
      </c>
      <c r="E437">
        <v>33.331000000000003</v>
      </c>
      <c r="F437">
        <v>2</v>
      </c>
      <c r="G437">
        <v>4.2000000000000003E-2</v>
      </c>
      <c r="H437">
        <v>0</v>
      </c>
      <c r="I437">
        <v>0.75</v>
      </c>
      <c r="J437">
        <v>2</v>
      </c>
      <c r="K437">
        <v>10</v>
      </c>
      <c r="L437">
        <v>0</v>
      </c>
      <c r="M437">
        <v>0</v>
      </c>
      <c r="N437">
        <v>0</v>
      </c>
      <c r="O437">
        <v>1.5</v>
      </c>
      <c r="P437">
        <v>0</v>
      </c>
      <c r="Q437">
        <v>1</v>
      </c>
      <c r="R437">
        <v>2</v>
      </c>
      <c r="S437">
        <v>12</v>
      </c>
      <c r="T437">
        <v>0</v>
      </c>
      <c r="U437">
        <v>0</v>
      </c>
      <c r="V437">
        <v>0</v>
      </c>
      <c r="W437">
        <v>2</v>
      </c>
      <c r="X437">
        <v>0</v>
      </c>
      <c r="Y437">
        <v>0.75</v>
      </c>
      <c r="Z437">
        <v>2</v>
      </c>
      <c r="AA437">
        <v>2.7879999999999998</v>
      </c>
      <c r="AB437">
        <v>0</v>
      </c>
    </row>
    <row r="438" spans="1:52">
      <c r="A438">
        <v>-1</v>
      </c>
      <c r="B438">
        <v>1</v>
      </c>
      <c r="C438">
        <v>6620</v>
      </c>
      <c r="D438">
        <v>4</v>
      </c>
      <c r="E438">
        <v>33.331000000000003</v>
      </c>
      <c r="F438">
        <v>2</v>
      </c>
      <c r="G438">
        <v>4.2000000000000003E-2</v>
      </c>
      <c r="H438">
        <v>0</v>
      </c>
      <c r="I438">
        <v>0.75</v>
      </c>
      <c r="J438">
        <v>2</v>
      </c>
      <c r="K438">
        <v>10</v>
      </c>
      <c r="L438">
        <v>0</v>
      </c>
      <c r="M438">
        <v>0</v>
      </c>
      <c r="N438">
        <v>0</v>
      </c>
      <c r="O438">
        <v>1.5</v>
      </c>
      <c r="P438">
        <v>0</v>
      </c>
      <c r="Q438">
        <v>1</v>
      </c>
      <c r="R438">
        <v>2</v>
      </c>
      <c r="S438">
        <v>6.8840000000000003</v>
      </c>
      <c r="T438">
        <v>0</v>
      </c>
    </row>
    <row r="439" spans="1:52">
      <c r="A439">
        <v>-1</v>
      </c>
      <c r="B439">
        <v>1</v>
      </c>
      <c r="C439">
        <v>6635</v>
      </c>
      <c r="D439">
        <v>4</v>
      </c>
      <c r="E439">
        <v>33.331000000000003</v>
      </c>
      <c r="F439">
        <v>2</v>
      </c>
      <c r="G439">
        <v>4.2000000000000003E-2</v>
      </c>
      <c r="H439">
        <v>0</v>
      </c>
      <c r="I439">
        <v>1</v>
      </c>
      <c r="J439">
        <v>2</v>
      </c>
      <c r="K439">
        <v>12</v>
      </c>
      <c r="L439">
        <v>0</v>
      </c>
      <c r="M439">
        <v>0</v>
      </c>
      <c r="N439">
        <v>0</v>
      </c>
      <c r="O439">
        <v>1.5</v>
      </c>
      <c r="P439">
        <v>0</v>
      </c>
      <c r="Q439">
        <v>1</v>
      </c>
      <c r="R439">
        <v>2</v>
      </c>
      <c r="S439">
        <v>2.5649999999999999</v>
      </c>
      <c r="T439">
        <v>0</v>
      </c>
    </row>
    <row r="440" spans="1:52">
      <c r="A440">
        <v>-1</v>
      </c>
      <c r="B440">
        <v>1</v>
      </c>
      <c r="C440">
        <v>7894</v>
      </c>
      <c r="D440">
        <v>1</v>
      </c>
      <c r="E440">
        <v>1E-3</v>
      </c>
      <c r="F440">
        <v>2</v>
      </c>
      <c r="G440">
        <v>28.969000000000001</v>
      </c>
      <c r="H440">
        <v>0</v>
      </c>
    </row>
    <row r="441" spans="1:52">
      <c r="A441">
        <v>-1</v>
      </c>
      <c r="B441">
        <v>1</v>
      </c>
      <c r="C441">
        <v>9130</v>
      </c>
      <c r="D441">
        <v>2</v>
      </c>
      <c r="E441">
        <v>33.331000000000003</v>
      </c>
      <c r="F441">
        <v>2</v>
      </c>
      <c r="G441">
        <v>4.2000000000000003E-2</v>
      </c>
      <c r="H441">
        <v>0</v>
      </c>
      <c r="I441">
        <v>1</v>
      </c>
      <c r="J441">
        <v>2</v>
      </c>
      <c r="K441">
        <v>9.2219999999999995</v>
      </c>
      <c r="L441">
        <v>0</v>
      </c>
    </row>
    <row r="442" spans="1:52">
      <c r="A442">
        <v>-1</v>
      </c>
      <c r="B442">
        <v>1</v>
      </c>
      <c r="C442">
        <v>9155</v>
      </c>
      <c r="D442">
        <v>4</v>
      </c>
      <c r="E442">
        <v>33.331000000000003</v>
      </c>
      <c r="F442">
        <v>2</v>
      </c>
      <c r="G442">
        <v>4.2000000000000003E-2</v>
      </c>
      <c r="H442">
        <v>0</v>
      </c>
      <c r="I442">
        <v>0.75</v>
      </c>
      <c r="J442">
        <v>2</v>
      </c>
      <c r="K442">
        <v>10</v>
      </c>
      <c r="L442">
        <v>0</v>
      </c>
      <c r="M442">
        <v>0</v>
      </c>
      <c r="N442">
        <v>0</v>
      </c>
      <c r="O442">
        <v>1.5</v>
      </c>
      <c r="P442">
        <v>0</v>
      </c>
      <c r="Q442">
        <v>1</v>
      </c>
      <c r="R442">
        <v>2</v>
      </c>
      <c r="S442">
        <v>6.93</v>
      </c>
      <c r="T442">
        <v>0</v>
      </c>
    </row>
    <row r="443" spans="1:52">
      <c r="A443">
        <v>-1</v>
      </c>
      <c r="B443">
        <v>1</v>
      </c>
      <c r="C443">
        <v>9190</v>
      </c>
      <c r="D443">
        <v>6</v>
      </c>
      <c r="E443">
        <v>33.331000000000003</v>
      </c>
      <c r="F443">
        <v>2</v>
      </c>
      <c r="G443">
        <v>4.2000000000000003E-2</v>
      </c>
      <c r="H443">
        <v>0</v>
      </c>
      <c r="I443">
        <v>0.75</v>
      </c>
      <c r="J443">
        <v>2</v>
      </c>
      <c r="K443">
        <v>10</v>
      </c>
      <c r="L443">
        <v>0</v>
      </c>
      <c r="M443">
        <v>0</v>
      </c>
      <c r="N443">
        <v>0</v>
      </c>
      <c r="O443">
        <v>1.5</v>
      </c>
      <c r="P443">
        <v>0</v>
      </c>
      <c r="Q443">
        <v>0.75</v>
      </c>
      <c r="R443">
        <v>2</v>
      </c>
      <c r="S443">
        <v>10</v>
      </c>
      <c r="T443">
        <v>0</v>
      </c>
      <c r="U443">
        <v>0</v>
      </c>
      <c r="V443">
        <v>0</v>
      </c>
      <c r="W443">
        <v>2</v>
      </c>
      <c r="X443">
        <v>0</v>
      </c>
      <c r="Y443">
        <v>1</v>
      </c>
      <c r="Z443">
        <v>2</v>
      </c>
      <c r="AA443">
        <v>3.242</v>
      </c>
      <c r="AB443">
        <v>0</v>
      </c>
    </row>
    <row r="444" spans="1:52">
      <c r="A444">
        <v>-1</v>
      </c>
      <c r="B444">
        <v>1</v>
      </c>
      <c r="C444">
        <v>9210</v>
      </c>
      <c r="D444">
        <v>8</v>
      </c>
      <c r="E444">
        <v>33.331000000000003</v>
      </c>
      <c r="F444">
        <v>2</v>
      </c>
      <c r="G444">
        <v>4.2000000000000003E-2</v>
      </c>
      <c r="H444">
        <v>0</v>
      </c>
      <c r="I444">
        <v>0.75</v>
      </c>
      <c r="J444">
        <v>2</v>
      </c>
      <c r="K444">
        <v>10</v>
      </c>
      <c r="L444">
        <v>0</v>
      </c>
      <c r="M444">
        <v>0</v>
      </c>
      <c r="N444">
        <v>0</v>
      </c>
      <c r="O444">
        <v>1.5</v>
      </c>
      <c r="P444">
        <v>0</v>
      </c>
      <c r="Q444">
        <v>0.75</v>
      </c>
      <c r="R444">
        <v>2</v>
      </c>
      <c r="S444">
        <v>10</v>
      </c>
      <c r="T444">
        <v>0</v>
      </c>
      <c r="U444">
        <v>0</v>
      </c>
      <c r="V444">
        <v>0</v>
      </c>
      <c r="W444">
        <v>2</v>
      </c>
      <c r="X444">
        <v>0</v>
      </c>
      <c r="Y444">
        <v>0.75</v>
      </c>
      <c r="Z444">
        <v>2</v>
      </c>
      <c r="AA444">
        <v>10</v>
      </c>
      <c r="AB444">
        <v>0</v>
      </c>
      <c r="AC444">
        <v>0</v>
      </c>
      <c r="AD444">
        <v>0</v>
      </c>
      <c r="AE444">
        <v>1.5</v>
      </c>
      <c r="AF444">
        <v>0</v>
      </c>
      <c r="AG444">
        <v>1</v>
      </c>
      <c r="AH444">
        <v>2</v>
      </c>
      <c r="AI444">
        <v>4.7240000000000002</v>
      </c>
      <c r="AJ444">
        <v>0</v>
      </c>
    </row>
    <row r="445" spans="1:52">
      <c r="A445">
        <v>-1</v>
      </c>
      <c r="B445">
        <v>1</v>
      </c>
      <c r="C445">
        <v>9265</v>
      </c>
      <c r="D445">
        <v>12</v>
      </c>
      <c r="E445">
        <v>33.331000000000003</v>
      </c>
      <c r="F445">
        <v>2</v>
      </c>
      <c r="G445">
        <v>4.2000000000000003E-2</v>
      </c>
      <c r="H445">
        <v>0</v>
      </c>
      <c r="I445">
        <v>0.75</v>
      </c>
      <c r="J445">
        <v>2</v>
      </c>
      <c r="K445">
        <v>10</v>
      </c>
      <c r="L445">
        <v>0</v>
      </c>
      <c r="M445">
        <v>0</v>
      </c>
      <c r="N445">
        <v>0</v>
      </c>
      <c r="O445">
        <v>1.5</v>
      </c>
      <c r="P445">
        <v>0</v>
      </c>
      <c r="Q445">
        <v>0.75</v>
      </c>
      <c r="R445">
        <v>2</v>
      </c>
      <c r="S445">
        <v>10</v>
      </c>
      <c r="T445">
        <v>0</v>
      </c>
      <c r="U445">
        <v>0</v>
      </c>
      <c r="V445">
        <v>0</v>
      </c>
      <c r="W445">
        <v>2</v>
      </c>
      <c r="X445">
        <v>0</v>
      </c>
      <c r="Y445">
        <v>0.75</v>
      </c>
      <c r="Z445">
        <v>2</v>
      </c>
      <c r="AA445">
        <v>10</v>
      </c>
      <c r="AB445">
        <v>0</v>
      </c>
      <c r="AC445">
        <v>0</v>
      </c>
      <c r="AD445">
        <v>0</v>
      </c>
      <c r="AE445">
        <v>1.5</v>
      </c>
      <c r="AF445">
        <v>0</v>
      </c>
      <c r="AG445">
        <v>0.75</v>
      </c>
      <c r="AH445">
        <v>2</v>
      </c>
      <c r="AI445">
        <v>10</v>
      </c>
      <c r="AJ445">
        <v>0</v>
      </c>
      <c r="AK445">
        <v>0</v>
      </c>
      <c r="AL445">
        <v>0</v>
      </c>
      <c r="AM445">
        <v>7</v>
      </c>
      <c r="AN445">
        <v>0</v>
      </c>
      <c r="AO445">
        <v>0.75</v>
      </c>
      <c r="AP445">
        <v>2</v>
      </c>
      <c r="AQ445">
        <v>10</v>
      </c>
      <c r="AR445">
        <v>0</v>
      </c>
      <c r="AS445">
        <v>0</v>
      </c>
      <c r="AT445">
        <v>0</v>
      </c>
      <c r="AU445">
        <v>1.5</v>
      </c>
      <c r="AV445">
        <v>0</v>
      </c>
      <c r="AW445">
        <v>1</v>
      </c>
      <c r="AX445">
        <v>2</v>
      </c>
      <c r="AY445">
        <v>9.2769999999999992</v>
      </c>
      <c r="AZ445">
        <v>0</v>
      </c>
    </row>
    <row r="446" spans="1:52">
      <c r="A446">
        <v>-1</v>
      </c>
      <c r="B446">
        <v>1</v>
      </c>
      <c r="C446">
        <v>9286</v>
      </c>
      <c r="D446">
        <v>10</v>
      </c>
      <c r="E446">
        <v>33.331000000000003</v>
      </c>
      <c r="F446">
        <v>2</v>
      </c>
      <c r="G446">
        <v>4.2000000000000003E-2</v>
      </c>
      <c r="H446">
        <v>0</v>
      </c>
      <c r="I446">
        <v>0.75</v>
      </c>
      <c r="J446">
        <v>2</v>
      </c>
      <c r="K446">
        <v>10</v>
      </c>
      <c r="L446">
        <v>0</v>
      </c>
      <c r="M446">
        <v>0</v>
      </c>
      <c r="N446">
        <v>0</v>
      </c>
      <c r="O446">
        <v>1.5</v>
      </c>
      <c r="P446">
        <v>0</v>
      </c>
      <c r="Q446">
        <v>0.75</v>
      </c>
      <c r="R446">
        <v>2</v>
      </c>
      <c r="S446">
        <v>10</v>
      </c>
      <c r="T446">
        <v>0</v>
      </c>
      <c r="U446">
        <v>0</v>
      </c>
      <c r="V446">
        <v>0</v>
      </c>
      <c r="W446">
        <v>2</v>
      </c>
      <c r="X446">
        <v>0</v>
      </c>
      <c r="Y446">
        <v>0.75</v>
      </c>
      <c r="Z446">
        <v>2</v>
      </c>
      <c r="AA446">
        <v>10</v>
      </c>
      <c r="AB446">
        <v>0</v>
      </c>
      <c r="AC446">
        <v>0</v>
      </c>
      <c r="AD446">
        <v>0</v>
      </c>
      <c r="AE446">
        <v>1.5</v>
      </c>
      <c r="AF446">
        <v>0</v>
      </c>
      <c r="AG446">
        <v>0.75</v>
      </c>
      <c r="AH446">
        <v>2</v>
      </c>
      <c r="AI446">
        <v>10</v>
      </c>
      <c r="AJ446">
        <v>0</v>
      </c>
      <c r="AK446">
        <v>0</v>
      </c>
      <c r="AL446">
        <v>0</v>
      </c>
      <c r="AM446">
        <v>7</v>
      </c>
      <c r="AN446">
        <v>0</v>
      </c>
      <c r="AO446">
        <v>1</v>
      </c>
      <c r="AP446">
        <v>2</v>
      </c>
      <c r="AQ446">
        <v>18.757999999999999</v>
      </c>
      <c r="AR446">
        <v>0</v>
      </c>
    </row>
    <row r="447" spans="1:52">
      <c r="A447">
        <v>-1</v>
      </c>
      <c r="B447">
        <v>1</v>
      </c>
      <c r="C447">
        <v>9310</v>
      </c>
      <c r="D447">
        <v>8</v>
      </c>
      <c r="E447">
        <v>33.331000000000003</v>
      </c>
      <c r="F447">
        <v>2</v>
      </c>
      <c r="G447">
        <v>4.2000000000000003E-2</v>
      </c>
      <c r="H447">
        <v>0</v>
      </c>
      <c r="I447">
        <v>0.75</v>
      </c>
      <c r="J447">
        <v>2</v>
      </c>
      <c r="K447">
        <v>10</v>
      </c>
      <c r="L447">
        <v>0</v>
      </c>
      <c r="M447">
        <v>0</v>
      </c>
      <c r="N447">
        <v>0</v>
      </c>
      <c r="O447">
        <v>1.5</v>
      </c>
      <c r="P447">
        <v>0</v>
      </c>
      <c r="Q447">
        <v>0.75</v>
      </c>
      <c r="R447">
        <v>2</v>
      </c>
      <c r="S447">
        <v>10</v>
      </c>
      <c r="T447">
        <v>0</v>
      </c>
      <c r="U447">
        <v>0</v>
      </c>
      <c r="V447">
        <v>0</v>
      </c>
      <c r="W447">
        <v>2</v>
      </c>
      <c r="X447">
        <v>0</v>
      </c>
      <c r="Y447">
        <v>0.75</v>
      </c>
      <c r="Z447">
        <v>2</v>
      </c>
      <c r="AA447">
        <v>10</v>
      </c>
      <c r="AB447">
        <v>0</v>
      </c>
      <c r="AC447">
        <v>0</v>
      </c>
      <c r="AD447">
        <v>0</v>
      </c>
      <c r="AE447">
        <v>1.5</v>
      </c>
      <c r="AF447">
        <v>0</v>
      </c>
      <c r="AG447">
        <v>1</v>
      </c>
      <c r="AH447">
        <v>2</v>
      </c>
      <c r="AI447">
        <v>9.7010000000000005</v>
      </c>
      <c r="AJ447">
        <v>0</v>
      </c>
    </row>
    <row r="448" spans="1:52">
      <c r="A448">
        <v>-1</v>
      </c>
      <c r="B448">
        <v>1</v>
      </c>
      <c r="C448">
        <v>9330</v>
      </c>
      <c r="D448">
        <v>6</v>
      </c>
      <c r="E448">
        <v>33.331000000000003</v>
      </c>
      <c r="F448">
        <v>2</v>
      </c>
      <c r="G448">
        <v>4.2000000000000003E-2</v>
      </c>
      <c r="H448">
        <v>0</v>
      </c>
      <c r="I448">
        <v>0.75</v>
      </c>
      <c r="J448">
        <v>2</v>
      </c>
      <c r="K448">
        <v>10</v>
      </c>
      <c r="L448">
        <v>0</v>
      </c>
      <c r="M448">
        <v>0</v>
      </c>
      <c r="N448">
        <v>0</v>
      </c>
      <c r="O448">
        <v>1.5</v>
      </c>
      <c r="P448">
        <v>0</v>
      </c>
      <c r="Q448">
        <v>0.75</v>
      </c>
      <c r="R448">
        <v>2</v>
      </c>
      <c r="S448">
        <v>10</v>
      </c>
      <c r="T448">
        <v>0</v>
      </c>
      <c r="U448">
        <v>0</v>
      </c>
      <c r="V448">
        <v>0</v>
      </c>
      <c r="W448">
        <v>2</v>
      </c>
      <c r="X448">
        <v>0</v>
      </c>
      <c r="Y448">
        <v>1</v>
      </c>
      <c r="Z448">
        <v>2</v>
      </c>
      <c r="AA448">
        <v>6.7809999999999997</v>
      </c>
      <c r="AB448">
        <v>0</v>
      </c>
    </row>
    <row r="449" spans="1:20">
      <c r="A449">
        <v>-1</v>
      </c>
      <c r="B449">
        <v>1</v>
      </c>
      <c r="C449">
        <v>9350</v>
      </c>
      <c r="D449">
        <v>4</v>
      </c>
      <c r="E449">
        <v>33.331000000000003</v>
      </c>
      <c r="F449">
        <v>2</v>
      </c>
      <c r="G449">
        <v>4.2000000000000003E-2</v>
      </c>
      <c r="H449">
        <v>0</v>
      </c>
      <c r="I449">
        <v>0.75</v>
      </c>
      <c r="J449">
        <v>2</v>
      </c>
      <c r="K449">
        <v>10</v>
      </c>
      <c r="L449">
        <v>0</v>
      </c>
      <c r="M449">
        <v>0</v>
      </c>
      <c r="N449">
        <v>0</v>
      </c>
      <c r="O449">
        <v>1.5</v>
      </c>
      <c r="P449">
        <v>0</v>
      </c>
      <c r="Q449">
        <v>1</v>
      </c>
      <c r="R449">
        <v>2</v>
      </c>
      <c r="S449">
        <v>4.5449999999999999</v>
      </c>
      <c r="T449">
        <v>0</v>
      </c>
    </row>
    <row r="450" spans="1:20">
      <c r="A450">
        <v>-1</v>
      </c>
      <c r="B450">
        <v>1</v>
      </c>
      <c r="C450">
        <v>9370</v>
      </c>
      <c r="D450">
        <v>2</v>
      </c>
      <c r="E450">
        <v>33.331000000000003</v>
      </c>
      <c r="F450">
        <v>2</v>
      </c>
      <c r="G450">
        <v>4.2000000000000003E-2</v>
      </c>
      <c r="H450">
        <v>0</v>
      </c>
      <c r="I450">
        <v>0.75</v>
      </c>
      <c r="J450">
        <v>2</v>
      </c>
      <c r="K450">
        <v>3.2909999999999999</v>
      </c>
      <c r="L450">
        <v>0</v>
      </c>
    </row>
    <row r="451" spans="1:20">
      <c r="A451">
        <v>-1</v>
      </c>
      <c r="B451">
        <v>1</v>
      </c>
      <c r="C451">
        <v>14395</v>
      </c>
      <c r="D451">
        <v>1</v>
      </c>
      <c r="E451">
        <v>1E-3</v>
      </c>
      <c r="F451">
        <v>2</v>
      </c>
      <c r="G451">
        <v>169.083</v>
      </c>
      <c r="H451">
        <v>0</v>
      </c>
    </row>
    <row r="452" spans="1:20">
      <c r="A452">
        <v>-1</v>
      </c>
      <c r="B452">
        <v>1</v>
      </c>
      <c r="C452">
        <v>15300</v>
      </c>
      <c r="D452">
        <v>2</v>
      </c>
      <c r="E452">
        <v>33.331000000000003</v>
      </c>
      <c r="F452">
        <v>2</v>
      </c>
      <c r="G452">
        <v>4.2000000000000003E-2</v>
      </c>
      <c r="H452">
        <v>0</v>
      </c>
      <c r="I452">
        <v>1</v>
      </c>
      <c r="J452">
        <v>2</v>
      </c>
      <c r="K452">
        <v>7.9470000000000001</v>
      </c>
      <c r="L452">
        <v>0</v>
      </c>
    </row>
    <row r="453" spans="1:20">
      <c r="A453">
        <v>-1</v>
      </c>
      <c r="B453">
        <v>1</v>
      </c>
      <c r="C453">
        <v>15359</v>
      </c>
      <c r="D453">
        <v>4</v>
      </c>
      <c r="E453">
        <v>33.331000000000003</v>
      </c>
      <c r="F453">
        <v>2</v>
      </c>
      <c r="G453">
        <v>4.2000000000000003E-2</v>
      </c>
      <c r="H453">
        <v>0</v>
      </c>
      <c r="I453">
        <v>0.75</v>
      </c>
      <c r="J453">
        <v>2</v>
      </c>
      <c r="K453">
        <v>10</v>
      </c>
      <c r="L453">
        <v>0</v>
      </c>
      <c r="M453">
        <v>0</v>
      </c>
      <c r="N453">
        <v>0</v>
      </c>
      <c r="O453">
        <v>1.5</v>
      </c>
      <c r="P453">
        <v>0</v>
      </c>
      <c r="Q453">
        <v>1</v>
      </c>
      <c r="R453">
        <v>2</v>
      </c>
      <c r="S453">
        <v>8.5289999999999999</v>
      </c>
      <c r="T453">
        <v>0</v>
      </c>
    </row>
    <row r="454" spans="1:20">
      <c r="A454">
        <v>-1</v>
      </c>
      <c r="B454">
        <v>1</v>
      </c>
      <c r="C454">
        <v>15384</v>
      </c>
      <c r="D454">
        <v>2</v>
      </c>
      <c r="E454">
        <v>33.331000000000003</v>
      </c>
      <c r="F454">
        <v>2</v>
      </c>
      <c r="G454">
        <v>4.2000000000000003E-2</v>
      </c>
      <c r="H454">
        <v>0</v>
      </c>
      <c r="I454">
        <v>1</v>
      </c>
      <c r="J454">
        <v>2</v>
      </c>
      <c r="K454">
        <v>8.1199999999999992</v>
      </c>
      <c r="L454">
        <v>0</v>
      </c>
    </row>
    <row r="455" spans="1:20">
      <c r="A455">
        <v>-1</v>
      </c>
      <c r="B455">
        <v>1</v>
      </c>
      <c r="C455">
        <v>15800</v>
      </c>
      <c r="D455">
        <v>1</v>
      </c>
      <c r="E455">
        <v>1E-3</v>
      </c>
      <c r="F455">
        <v>2</v>
      </c>
      <c r="G455">
        <v>1.2190000000000001</v>
      </c>
      <c r="H455">
        <v>0</v>
      </c>
    </row>
    <row r="456" spans="1:20">
      <c r="A456">
        <v>-1</v>
      </c>
      <c r="B456">
        <v>1</v>
      </c>
      <c r="C456">
        <v>15818</v>
      </c>
      <c r="D456">
        <v>2</v>
      </c>
      <c r="E456">
        <v>33.331000000000003</v>
      </c>
      <c r="F456">
        <v>2</v>
      </c>
      <c r="G456">
        <v>4.2000000000000003E-2</v>
      </c>
      <c r="H456">
        <v>0</v>
      </c>
      <c r="I456">
        <v>1</v>
      </c>
      <c r="J456">
        <v>2</v>
      </c>
      <c r="K456">
        <v>6.8769999999999998</v>
      </c>
      <c r="L456">
        <v>0</v>
      </c>
    </row>
    <row r="457" spans="1:20">
      <c r="A457">
        <v>-1</v>
      </c>
      <c r="B457">
        <v>1</v>
      </c>
      <c r="C457">
        <v>15837</v>
      </c>
      <c r="D457">
        <v>4</v>
      </c>
      <c r="E457">
        <v>33.331000000000003</v>
      </c>
      <c r="F457">
        <v>2</v>
      </c>
      <c r="G457">
        <v>4.2000000000000003E-2</v>
      </c>
      <c r="H457">
        <v>0</v>
      </c>
      <c r="I457">
        <v>0.75</v>
      </c>
      <c r="J457">
        <v>2</v>
      </c>
      <c r="K457">
        <v>10</v>
      </c>
      <c r="L457">
        <v>0</v>
      </c>
      <c r="M457">
        <v>0</v>
      </c>
      <c r="N457">
        <v>0</v>
      </c>
      <c r="O457">
        <v>1.5</v>
      </c>
      <c r="P457">
        <v>0</v>
      </c>
      <c r="Q457">
        <v>1</v>
      </c>
      <c r="R457">
        <v>2</v>
      </c>
      <c r="S457">
        <v>4.7439999999999998</v>
      </c>
      <c r="T457">
        <v>0</v>
      </c>
    </row>
    <row r="458" spans="1:20">
      <c r="A458">
        <v>-1</v>
      </c>
      <c r="B458">
        <v>1</v>
      </c>
      <c r="C458">
        <v>16650</v>
      </c>
      <c r="D458">
        <v>2</v>
      </c>
      <c r="E458">
        <v>33.331000000000003</v>
      </c>
      <c r="F458">
        <v>2</v>
      </c>
      <c r="G458">
        <v>4.2000000000000003E-2</v>
      </c>
      <c r="H458">
        <v>0</v>
      </c>
      <c r="I458">
        <v>1</v>
      </c>
      <c r="J458">
        <v>2</v>
      </c>
      <c r="K458">
        <v>8.7859999999999996</v>
      </c>
      <c r="L458">
        <v>0</v>
      </c>
    </row>
    <row r="459" spans="1:20">
      <c r="A459">
        <v>-1</v>
      </c>
      <c r="B459">
        <v>1</v>
      </c>
      <c r="C459">
        <v>16668</v>
      </c>
      <c r="D459">
        <v>4</v>
      </c>
      <c r="E459">
        <v>33.331000000000003</v>
      </c>
      <c r="F459">
        <v>2</v>
      </c>
      <c r="G459">
        <v>4.2000000000000003E-2</v>
      </c>
      <c r="H459">
        <v>0</v>
      </c>
      <c r="I459">
        <v>0.75</v>
      </c>
      <c r="J459">
        <v>2</v>
      </c>
      <c r="K459">
        <v>10</v>
      </c>
      <c r="L459">
        <v>0</v>
      </c>
      <c r="M459">
        <v>0</v>
      </c>
      <c r="N459">
        <v>0</v>
      </c>
      <c r="O459">
        <v>1.5</v>
      </c>
      <c r="P459">
        <v>0</v>
      </c>
      <c r="Q459">
        <v>1</v>
      </c>
      <c r="R459">
        <v>2</v>
      </c>
      <c r="S459">
        <v>5.93</v>
      </c>
      <c r="T459">
        <v>0</v>
      </c>
    </row>
    <row r="460" spans="1:20">
      <c r="A460">
        <v>-1</v>
      </c>
      <c r="B460">
        <v>1</v>
      </c>
      <c r="C460">
        <v>16690</v>
      </c>
      <c r="D460">
        <v>2</v>
      </c>
      <c r="E460">
        <v>33.331000000000003</v>
      </c>
      <c r="F460">
        <v>2</v>
      </c>
      <c r="G460">
        <v>4.2000000000000003E-2</v>
      </c>
      <c r="H460">
        <v>0</v>
      </c>
      <c r="I460">
        <v>0.75</v>
      </c>
      <c r="J460">
        <v>2</v>
      </c>
      <c r="K460">
        <v>9.5079999999999991</v>
      </c>
      <c r="L460">
        <v>0</v>
      </c>
    </row>
    <row r="461" spans="1:20">
      <c r="A461">
        <v>-1</v>
      </c>
      <c r="B461">
        <v>1</v>
      </c>
      <c r="C461">
        <v>17114</v>
      </c>
      <c r="D461">
        <v>2</v>
      </c>
      <c r="E461">
        <v>33.331000000000003</v>
      </c>
      <c r="F461">
        <v>2</v>
      </c>
      <c r="G461">
        <v>4.2000000000000003E-2</v>
      </c>
      <c r="H461">
        <v>0</v>
      </c>
      <c r="I461">
        <v>1</v>
      </c>
      <c r="J461">
        <v>2</v>
      </c>
      <c r="K461">
        <v>2.69</v>
      </c>
      <c r="L461">
        <v>0</v>
      </c>
    </row>
    <row r="462" spans="1:20">
      <c r="A462">
        <v>-1</v>
      </c>
      <c r="B462">
        <v>1</v>
      </c>
      <c r="C462">
        <v>17132</v>
      </c>
      <c r="D462">
        <v>2</v>
      </c>
      <c r="E462">
        <v>33.331000000000003</v>
      </c>
      <c r="F462">
        <v>2</v>
      </c>
      <c r="G462">
        <v>4.2000000000000003E-2</v>
      </c>
      <c r="H462">
        <v>0</v>
      </c>
      <c r="I462">
        <v>0.75</v>
      </c>
      <c r="J462">
        <v>2</v>
      </c>
      <c r="K462">
        <v>9.9079999999999995</v>
      </c>
      <c r="L462">
        <v>0</v>
      </c>
    </row>
    <row r="463" spans="1:20">
      <c r="A463">
        <v>-1</v>
      </c>
      <c r="B463">
        <v>1</v>
      </c>
      <c r="C463">
        <v>17190</v>
      </c>
      <c r="D463">
        <v>4</v>
      </c>
      <c r="E463">
        <v>33.331000000000003</v>
      </c>
      <c r="F463">
        <v>2</v>
      </c>
      <c r="G463">
        <v>4.2000000000000003E-2</v>
      </c>
      <c r="H463">
        <v>0</v>
      </c>
      <c r="I463">
        <v>0.75</v>
      </c>
      <c r="J463">
        <v>2</v>
      </c>
      <c r="K463">
        <v>10</v>
      </c>
      <c r="L463">
        <v>0</v>
      </c>
      <c r="M463">
        <v>0</v>
      </c>
      <c r="N463">
        <v>0</v>
      </c>
      <c r="O463">
        <v>1.5</v>
      </c>
      <c r="P463">
        <v>0</v>
      </c>
      <c r="Q463">
        <v>1</v>
      </c>
      <c r="R463">
        <v>2</v>
      </c>
      <c r="S463">
        <v>6.8929999999999998</v>
      </c>
      <c r="T463">
        <v>0</v>
      </c>
    </row>
    <row r="464" spans="1:20">
      <c r="A464">
        <v>-1</v>
      </c>
      <c r="B464">
        <v>1</v>
      </c>
      <c r="C464">
        <v>17560</v>
      </c>
      <c r="D464">
        <v>2</v>
      </c>
      <c r="E464">
        <v>33.331000000000003</v>
      </c>
      <c r="F464">
        <v>2</v>
      </c>
      <c r="G464">
        <v>4.2000000000000003E-2</v>
      </c>
      <c r="H464">
        <v>0</v>
      </c>
      <c r="I464">
        <v>1</v>
      </c>
      <c r="J464">
        <v>2</v>
      </c>
      <c r="K464">
        <v>7.2</v>
      </c>
      <c r="L464">
        <v>0</v>
      </c>
    </row>
    <row r="465" spans="1:28">
      <c r="A465">
        <v>-1</v>
      </c>
      <c r="B465">
        <v>1</v>
      </c>
      <c r="C465">
        <v>17578</v>
      </c>
      <c r="D465">
        <v>4</v>
      </c>
      <c r="E465">
        <v>33.331000000000003</v>
      </c>
      <c r="F465">
        <v>2</v>
      </c>
      <c r="G465">
        <v>4.2000000000000003E-2</v>
      </c>
      <c r="H465">
        <v>0</v>
      </c>
      <c r="I465">
        <v>0.75</v>
      </c>
      <c r="J465">
        <v>2</v>
      </c>
      <c r="K465">
        <v>10</v>
      </c>
      <c r="L465">
        <v>0</v>
      </c>
      <c r="M465">
        <v>0</v>
      </c>
      <c r="N465">
        <v>0</v>
      </c>
      <c r="O465">
        <v>1.5</v>
      </c>
      <c r="P465">
        <v>0</v>
      </c>
      <c r="Q465">
        <v>1</v>
      </c>
      <c r="R465">
        <v>2</v>
      </c>
      <c r="S465">
        <v>3.5649999999999999</v>
      </c>
      <c r="T465">
        <v>0</v>
      </c>
    </row>
    <row r="466" spans="1:28">
      <c r="A466">
        <v>-1</v>
      </c>
      <c r="B466">
        <v>1</v>
      </c>
      <c r="C466">
        <v>17780</v>
      </c>
      <c r="D466">
        <v>2</v>
      </c>
      <c r="E466">
        <v>33.331000000000003</v>
      </c>
      <c r="F466">
        <v>2</v>
      </c>
      <c r="G466">
        <v>4.2000000000000003E-2</v>
      </c>
      <c r="H466">
        <v>0</v>
      </c>
      <c r="I466">
        <v>1</v>
      </c>
      <c r="J466">
        <v>2</v>
      </c>
      <c r="K466">
        <v>7.2069999999999999</v>
      </c>
      <c r="L466">
        <v>0</v>
      </c>
    </row>
    <row r="467" spans="1:28">
      <c r="A467">
        <v>-1</v>
      </c>
      <c r="B467">
        <v>1</v>
      </c>
      <c r="C467">
        <v>18100</v>
      </c>
      <c r="D467">
        <v>1</v>
      </c>
      <c r="E467">
        <v>1E-3</v>
      </c>
      <c r="F467">
        <v>2</v>
      </c>
      <c r="G467">
        <v>33.387999999999998</v>
      </c>
      <c r="H467">
        <v>0</v>
      </c>
    </row>
    <row r="468" spans="1:28">
      <c r="A468">
        <v>-1</v>
      </c>
      <c r="B468">
        <v>1</v>
      </c>
      <c r="C468">
        <v>19085</v>
      </c>
      <c r="D468">
        <v>2</v>
      </c>
      <c r="E468">
        <v>33.411000000000001</v>
      </c>
      <c r="F468">
        <v>2</v>
      </c>
      <c r="G468">
        <v>4.2000000000000003E-2</v>
      </c>
      <c r="H468">
        <v>0</v>
      </c>
      <c r="I468">
        <v>1</v>
      </c>
      <c r="J468">
        <v>2</v>
      </c>
      <c r="K468">
        <v>1.395</v>
      </c>
      <c r="L468">
        <v>0</v>
      </c>
    </row>
    <row r="469" spans="1:28">
      <c r="A469">
        <v>-1</v>
      </c>
      <c r="B469">
        <v>1</v>
      </c>
      <c r="C469">
        <v>19508</v>
      </c>
      <c r="D469">
        <v>2</v>
      </c>
      <c r="E469">
        <v>33.331000000000003</v>
      </c>
      <c r="F469">
        <v>2</v>
      </c>
      <c r="G469">
        <v>4.2000000000000003E-2</v>
      </c>
      <c r="H469">
        <v>0</v>
      </c>
      <c r="I469">
        <v>1</v>
      </c>
      <c r="J469">
        <v>2</v>
      </c>
      <c r="K469">
        <v>7.65</v>
      </c>
      <c r="L469">
        <v>0</v>
      </c>
    </row>
    <row r="470" spans="1:28">
      <c r="A470">
        <v>-1</v>
      </c>
      <c r="B470">
        <v>1</v>
      </c>
      <c r="C470">
        <v>19539</v>
      </c>
      <c r="D470">
        <v>4</v>
      </c>
      <c r="E470">
        <v>33.331000000000003</v>
      </c>
      <c r="F470">
        <v>2</v>
      </c>
      <c r="G470">
        <v>4.2000000000000003E-2</v>
      </c>
      <c r="H470">
        <v>0</v>
      </c>
      <c r="I470">
        <v>0.75</v>
      </c>
      <c r="J470">
        <v>2</v>
      </c>
      <c r="K470">
        <v>10</v>
      </c>
      <c r="L470">
        <v>0</v>
      </c>
      <c r="M470">
        <v>0</v>
      </c>
      <c r="N470">
        <v>0</v>
      </c>
      <c r="O470">
        <v>1.5</v>
      </c>
      <c r="P470">
        <v>0</v>
      </c>
      <c r="Q470">
        <v>1</v>
      </c>
      <c r="R470">
        <v>2</v>
      </c>
      <c r="S470">
        <v>12.064</v>
      </c>
      <c r="T470">
        <v>0</v>
      </c>
    </row>
    <row r="471" spans="1:28">
      <c r="A471">
        <v>-1</v>
      </c>
      <c r="B471">
        <v>1</v>
      </c>
      <c r="C471">
        <v>19557</v>
      </c>
      <c r="D471">
        <v>6</v>
      </c>
      <c r="E471">
        <v>33.331000000000003</v>
      </c>
      <c r="F471">
        <v>2</v>
      </c>
      <c r="G471">
        <v>4.2000000000000003E-2</v>
      </c>
      <c r="H471">
        <v>0</v>
      </c>
      <c r="I471">
        <v>0.75</v>
      </c>
      <c r="J471">
        <v>2</v>
      </c>
      <c r="K471">
        <v>10</v>
      </c>
      <c r="L471">
        <v>0</v>
      </c>
      <c r="M471">
        <v>0</v>
      </c>
      <c r="N471">
        <v>0</v>
      </c>
      <c r="O471">
        <v>1.5</v>
      </c>
      <c r="P471">
        <v>0</v>
      </c>
      <c r="Q471">
        <v>0.75</v>
      </c>
      <c r="R471">
        <v>2</v>
      </c>
      <c r="S471">
        <v>10</v>
      </c>
      <c r="T471">
        <v>0</v>
      </c>
      <c r="U471">
        <v>0</v>
      </c>
      <c r="V471">
        <v>0</v>
      </c>
      <c r="W471">
        <v>2</v>
      </c>
      <c r="X471">
        <v>0</v>
      </c>
      <c r="Y471">
        <v>1</v>
      </c>
      <c r="Z471">
        <v>2</v>
      </c>
      <c r="AA471">
        <v>2.9670000000000001</v>
      </c>
      <c r="AB471">
        <v>0</v>
      </c>
    </row>
    <row r="472" spans="1:28">
      <c r="A472">
        <v>-1</v>
      </c>
      <c r="B472">
        <v>1</v>
      </c>
      <c r="C472">
        <v>19598</v>
      </c>
      <c r="D472">
        <v>4</v>
      </c>
      <c r="E472">
        <v>33.331000000000003</v>
      </c>
      <c r="F472">
        <v>2</v>
      </c>
      <c r="G472">
        <v>4.2000000000000003E-2</v>
      </c>
      <c r="H472">
        <v>0</v>
      </c>
      <c r="I472">
        <v>0.75</v>
      </c>
      <c r="J472">
        <v>2</v>
      </c>
      <c r="K472">
        <v>10</v>
      </c>
      <c r="L472">
        <v>0</v>
      </c>
      <c r="M472">
        <v>0</v>
      </c>
      <c r="N472">
        <v>0</v>
      </c>
      <c r="O472">
        <v>1.5</v>
      </c>
      <c r="P472">
        <v>0</v>
      </c>
      <c r="Q472">
        <v>1</v>
      </c>
      <c r="R472">
        <v>2</v>
      </c>
      <c r="S472">
        <v>9.0459999999999994</v>
      </c>
      <c r="T472">
        <v>0</v>
      </c>
    </row>
    <row r="473" spans="1:28">
      <c r="A473">
        <v>-1</v>
      </c>
      <c r="B473">
        <v>1</v>
      </c>
      <c r="C473">
        <v>19660</v>
      </c>
      <c r="D473">
        <v>6</v>
      </c>
      <c r="E473">
        <v>33.331000000000003</v>
      </c>
      <c r="F473">
        <v>2</v>
      </c>
      <c r="G473">
        <v>4.2000000000000003E-2</v>
      </c>
      <c r="H473">
        <v>0</v>
      </c>
      <c r="I473">
        <v>0.75</v>
      </c>
      <c r="J473">
        <v>2</v>
      </c>
      <c r="K473">
        <v>10</v>
      </c>
      <c r="L473">
        <v>0</v>
      </c>
      <c r="M473">
        <v>0</v>
      </c>
      <c r="N473">
        <v>0</v>
      </c>
      <c r="O473">
        <v>1.5</v>
      </c>
      <c r="P473">
        <v>0</v>
      </c>
      <c r="Q473">
        <v>0.75</v>
      </c>
      <c r="R473">
        <v>2</v>
      </c>
      <c r="S473">
        <v>10</v>
      </c>
      <c r="T473">
        <v>0</v>
      </c>
      <c r="U473">
        <v>0</v>
      </c>
      <c r="V473">
        <v>0</v>
      </c>
      <c r="W473">
        <v>2</v>
      </c>
      <c r="X473">
        <v>0</v>
      </c>
      <c r="Y473">
        <v>1</v>
      </c>
      <c r="Z473">
        <v>2</v>
      </c>
      <c r="AA473">
        <v>5.9859999999999998</v>
      </c>
      <c r="AB473">
        <v>0</v>
      </c>
    </row>
    <row r="474" spans="1:28">
      <c r="A474">
        <v>-1</v>
      </c>
      <c r="B474">
        <v>1</v>
      </c>
      <c r="C474">
        <v>19680</v>
      </c>
      <c r="D474">
        <v>2</v>
      </c>
      <c r="E474">
        <v>33.331000000000003</v>
      </c>
      <c r="F474">
        <v>2</v>
      </c>
      <c r="G474">
        <v>4.2000000000000003E-2</v>
      </c>
      <c r="H474">
        <v>0</v>
      </c>
      <c r="I474">
        <v>1</v>
      </c>
      <c r="J474">
        <v>2</v>
      </c>
      <c r="K474">
        <v>3.532</v>
      </c>
      <c r="L474">
        <v>0</v>
      </c>
    </row>
    <row r="475" spans="1:28">
      <c r="A475">
        <v>-1</v>
      </c>
      <c r="B475">
        <v>1</v>
      </c>
      <c r="C475">
        <v>21319</v>
      </c>
      <c r="D475">
        <v>1</v>
      </c>
      <c r="E475">
        <v>1E-3</v>
      </c>
      <c r="F475">
        <v>2</v>
      </c>
      <c r="G475">
        <v>32.463000000000001</v>
      </c>
      <c r="H475">
        <v>0</v>
      </c>
    </row>
    <row r="476" spans="1:28">
      <c r="A476">
        <v>-1</v>
      </c>
      <c r="B476">
        <v>1</v>
      </c>
      <c r="C476">
        <v>22057</v>
      </c>
      <c r="D476">
        <v>2</v>
      </c>
      <c r="E476">
        <v>33.331000000000003</v>
      </c>
      <c r="F476">
        <v>2</v>
      </c>
      <c r="G476">
        <v>4.2000000000000003E-2</v>
      </c>
      <c r="H476">
        <v>0</v>
      </c>
      <c r="I476">
        <v>1</v>
      </c>
      <c r="J476">
        <v>2</v>
      </c>
      <c r="K476">
        <v>8.3510000000000009</v>
      </c>
      <c r="L476">
        <v>0</v>
      </c>
    </row>
    <row r="477" spans="1:28">
      <c r="A477">
        <v>-1</v>
      </c>
      <c r="B477">
        <v>1</v>
      </c>
      <c r="C477">
        <v>22130</v>
      </c>
      <c r="D477">
        <v>4</v>
      </c>
      <c r="E477">
        <v>33.331000000000003</v>
      </c>
      <c r="F477">
        <v>2</v>
      </c>
      <c r="G477">
        <v>4.2000000000000003E-2</v>
      </c>
      <c r="H477">
        <v>0</v>
      </c>
      <c r="I477">
        <v>0.75</v>
      </c>
      <c r="J477">
        <v>2</v>
      </c>
      <c r="K477">
        <v>10</v>
      </c>
      <c r="L477">
        <v>0</v>
      </c>
      <c r="M477">
        <v>0</v>
      </c>
      <c r="N477">
        <v>0</v>
      </c>
      <c r="O477">
        <v>1.5</v>
      </c>
      <c r="P477">
        <v>0</v>
      </c>
      <c r="Q477">
        <v>1</v>
      </c>
      <c r="R477">
        <v>2</v>
      </c>
      <c r="S477">
        <v>7.7190000000000003</v>
      </c>
      <c r="T477">
        <v>0</v>
      </c>
    </row>
    <row r="478" spans="1:28">
      <c r="A478">
        <v>-1</v>
      </c>
      <c r="B478">
        <v>1</v>
      </c>
      <c r="C478">
        <v>22272</v>
      </c>
      <c r="D478">
        <v>2</v>
      </c>
      <c r="E478">
        <v>33.331000000000003</v>
      </c>
      <c r="F478">
        <v>2</v>
      </c>
      <c r="G478">
        <v>4.2000000000000003E-2</v>
      </c>
      <c r="H478">
        <v>0</v>
      </c>
      <c r="I478">
        <v>1</v>
      </c>
      <c r="J478">
        <v>2</v>
      </c>
      <c r="K478">
        <v>8.8949999999999996</v>
      </c>
      <c r="L478">
        <v>0</v>
      </c>
    </row>
    <row r="479" spans="1:28">
      <c r="A479">
        <v>-1</v>
      </c>
      <c r="B479">
        <v>1</v>
      </c>
      <c r="C479">
        <v>22290</v>
      </c>
      <c r="D479">
        <v>4</v>
      </c>
      <c r="E479">
        <v>33.331000000000003</v>
      </c>
      <c r="F479">
        <v>2</v>
      </c>
      <c r="G479">
        <v>4.2000000000000003E-2</v>
      </c>
      <c r="H479">
        <v>0</v>
      </c>
      <c r="I479">
        <v>0.75</v>
      </c>
      <c r="J479">
        <v>2</v>
      </c>
      <c r="K479">
        <v>10</v>
      </c>
      <c r="L479">
        <v>0</v>
      </c>
      <c r="M479">
        <v>0</v>
      </c>
      <c r="N479">
        <v>0</v>
      </c>
      <c r="O479">
        <v>1.5</v>
      </c>
      <c r="P479">
        <v>0</v>
      </c>
      <c r="Q479">
        <v>1</v>
      </c>
      <c r="R479">
        <v>2</v>
      </c>
      <c r="S479">
        <v>1.8160000000000001</v>
      </c>
      <c r="T479">
        <v>0</v>
      </c>
    </row>
    <row r="480" spans="1:28">
      <c r="A480">
        <v>-1</v>
      </c>
      <c r="B480">
        <v>1</v>
      </c>
      <c r="C480">
        <v>23135</v>
      </c>
      <c r="D480">
        <v>2</v>
      </c>
      <c r="E480">
        <v>33.331000000000003</v>
      </c>
      <c r="F480">
        <v>2</v>
      </c>
      <c r="G480">
        <v>4.2000000000000003E-2</v>
      </c>
      <c r="H480">
        <v>0</v>
      </c>
      <c r="I480">
        <v>1</v>
      </c>
      <c r="J480">
        <v>2</v>
      </c>
      <c r="K480">
        <v>8.0079999999999991</v>
      </c>
      <c r="L480">
        <v>0</v>
      </c>
    </row>
    <row r="481" spans="1:36">
      <c r="A481">
        <v>-1</v>
      </c>
      <c r="B481">
        <v>1</v>
      </c>
      <c r="C481">
        <v>23155</v>
      </c>
      <c r="D481">
        <v>1</v>
      </c>
      <c r="E481">
        <v>33.381</v>
      </c>
      <c r="F481">
        <v>2</v>
      </c>
      <c r="G481">
        <v>3.1E-2</v>
      </c>
      <c r="H481">
        <v>0</v>
      </c>
    </row>
    <row r="482" spans="1:36">
      <c r="A482">
        <v>-1</v>
      </c>
      <c r="B482">
        <v>1</v>
      </c>
      <c r="C482">
        <v>23562</v>
      </c>
      <c r="D482">
        <v>2</v>
      </c>
      <c r="E482">
        <v>33.331000000000003</v>
      </c>
      <c r="F482">
        <v>2</v>
      </c>
      <c r="G482">
        <v>4.2000000000000003E-2</v>
      </c>
      <c r="H482">
        <v>0</v>
      </c>
      <c r="I482">
        <v>1</v>
      </c>
      <c r="J482">
        <v>2</v>
      </c>
      <c r="K482">
        <v>7.4359999999999999</v>
      </c>
      <c r="L482">
        <v>0</v>
      </c>
    </row>
    <row r="483" spans="1:36">
      <c r="A483">
        <v>-1</v>
      </c>
      <c r="B483">
        <v>1</v>
      </c>
      <c r="C483">
        <v>23605</v>
      </c>
      <c r="D483">
        <v>4</v>
      </c>
      <c r="E483">
        <v>33.331000000000003</v>
      </c>
      <c r="F483">
        <v>2</v>
      </c>
      <c r="G483">
        <v>4.2000000000000003E-2</v>
      </c>
      <c r="H483">
        <v>0</v>
      </c>
      <c r="I483">
        <v>0.75</v>
      </c>
      <c r="J483">
        <v>2</v>
      </c>
      <c r="K483">
        <v>10</v>
      </c>
      <c r="L483">
        <v>0</v>
      </c>
      <c r="M483">
        <v>0</v>
      </c>
      <c r="N483">
        <v>0</v>
      </c>
      <c r="O483">
        <v>1.5</v>
      </c>
      <c r="P483">
        <v>0</v>
      </c>
      <c r="Q483">
        <v>1</v>
      </c>
      <c r="R483">
        <v>2</v>
      </c>
      <c r="S483">
        <v>7.64</v>
      </c>
      <c r="T483">
        <v>0</v>
      </c>
    </row>
    <row r="484" spans="1:36">
      <c r="A484">
        <v>-1</v>
      </c>
      <c r="B484">
        <v>1</v>
      </c>
      <c r="C484">
        <v>23620</v>
      </c>
      <c r="D484">
        <v>6</v>
      </c>
      <c r="E484">
        <v>33.331000000000003</v>
      </c>
      <c r="F484">
        <v>2</v>
      </c>
      <c r="G484">
        <v>4.2000000000000003E-2</v>
      </c>
      <c r="H484">
        <v>0</v>
      </c>
      <c r="I484">
        <v>0.75</v>
      </c>
      <c r="J484">
        <v>2</v>
      </c>
      <c r="K484">
        <v>10</v>
      </c>
      <c r="L484">
        <v>0</v>
      </c>
      <c r="M484">
        <v>0</v>
      </c>
      <c r="N484">
        <v>0</v>
      </c>
      <c r="O484">
        <v>1.5</v>
      </c>
      <c r="P484">
        <v>0</v>
      </c>
      <c r="Q484">
        <v>0.75</v>
      </c>
      <c r="R484">
        <v>2</v>
      </c>
      <c r="S484">
        <v>10</v>
      </c>
      <c r="T484">
        <v>0</v>
      </c>
      <c r="U484">
        <v>0</v>
      </c>
      <c r="V484">
        <v>0</v>
      </c>
      <c r="W484">
        <v>2</v>
      </c>
      <c r="X484">
        <v>0</v>
      </c>
      <c r="Y484">
        <v>1</v>
      </c>
      <c r="Z484">
        <v>2</v>
      </c>
      <c r="AA484">
        <v>2.6309999999999998</v>
      </c>
      <c r="AB484">
        <v>0</v>
      </c>
    </row>
    <row r="485" spans="1:36">
      <c r="A485">
        <v>-1</v>
      </c>
      <c r="B485">
        <v>1</v>
      </c>
      <c r="C485">
        <v>23640</v>
      </c>
      <c r="D485">
        <v>8</v>
      </c>
      <c r="E485">
        <v>33.331000000000003</v>
      </c>
      <c r="F485">
        <v>2</v>
      </c>
      <c r="G485">
        <v>4.2000000000000003E-2</v>
      </c>
      <c r="H485">
        <v>0</v>
      </c>
      <c r="I485">
        <v>0.75</v>
      </c>
      <c r="J485">
        <v>2</v>
      </c>
      <c r="K485">
        <v>10</v>
      </c>
      <c r="L485">
        <v>0</v>
      </c>
      <c r="M485">
        <v>0</v>
      </c>
      <c r="N485">
        <v>0</v>
      </c>
      <c r="O485">
        <v>1.5</v>
      </c>
      <c r="P485">
        <v>0</v>
      </c>
      <c r="Q485">
        <v>0.75</v>
      </c>
      <c r="R485">
        <v>2</v>
      </c>
      <c r="S485">
        <v>10</v>
      </c>
      <c r="T485">
        <v>0</v>
      </c>
      <c r="U485">
        <v>0</v>
      </c>
      <c r="V485">
        <v>0</v>
      </c>
      <c r="W485">
        <v>2</v>
      </c>
      <c r="X485">
        <v>0</v>
      </c>
      <c r="Y485">
        <v>0.75</v>
      </c>
      <c r="Z485">
        <v>2</v>
      </c>
      <c r="AA485">
        <v>10</v>
      </c>
      <c r="AB485">
        <v>0</v>
      </c>
      <c r="AC485">
        <v>0</v>
      </c>
      <c r="AD485">
        <v>0</v>
      </c>
      <c r="AE485">
        <v>1.5</v>
      </c>
      <c r="AF485">
        <v>0</v>
      </c>
      <c r="AG485">
        <v>1</v>
      </c>
      <c r="AH485">
        <v>2</v>
      </c>
      <c r="AI485">
        <v>1.2410000000000001</v>
      </c>
      <c r="AJ485">
        <v>0</v>
      </c>
    </row>
    <row r="486" spans="1:36">
      <c r="A486">
        <v>-1</v>
      </c>
      <c r="B486">
        <v>1</v>
      </c>
      <c r="C486">
        <v>23662</v>
      </c>
      <c r="D486">
        <v>6</v>
      </c>
      <c r="E486">
        <v>33.331000000000003</v>
      </c>
      <c r="F486">
        <v>2</v>
      </c>
      <c r="G486">
        <v>4.2000000000000003E-2</v>
      </c>
      <c r="H486">
        <v>0</v>
      </c>
      <c r="I486">
        <v>0.75</v>
      </c>
      <c r="J486">
        <v>2</v>
      </c>
      <c r="K486">
        <v>10</v>
      </c>
      <c r="L486">
        <v>0</v>
      </c>
      <c r="M486">
        <v>0</v>
      </c>
      <c r="N486">
        <v>0</v>
      </c>
      <c r="O486">
        <v>1.5</v>
      </c>
      <c r="P486">
        <v>0</v>
      </c>
      <c r="Q486">
        <v>0.75</v>
      </c>
      <c r="R486">
        <v>2</v>
      </c>
      <c r="S486">
        <v>10</v>
      </c>
      <c r="T486">
        <v>0</v>
      </c>
      <c r="U486">
        <v>0</v>
      </c>
      <c r="V486">
        <v>0</v>
      </c>
      <c r="W486">
        <v>2</v>
      </c>
      <c r="X486">
        <v>0</v>
      </c>
      <c r="Y486">
        <v>1</v>
      </c>
      <c r="Z486">
        <v>2</v>
      </c>
      <c r="AA486">
        <v>7.484</v>
      </c>
      <c r="AB486">
        <v>0</v>
      </c>
    </row>
    <row r="487" spans="1:36">
      <c r="A487">
        <v>-1</v>
      </c>
      <c r="B487">
        <v>1</v>
      </c>
      <c r="C487">
        <v>23682</v>
      </c>
      <c r="D487">
        <v>4</v>
      </c>
      <c r="E487">
        <v>33.331000000000003</v>
      </c>
      <c r="F487">
        <v>2</v>
      </c>
      <c r="G487">
        <v>4.2000000000000003E-2</v>
      </c>
      <c r="H487">
        <v>0</v>
      </c>
      <c r="I487">
        <v>0.75</v>
      </c>
      <c r="J487">
        <v>2</v>
      </c>
      <c r="K487">
        <v>10</v>
      </c>
      <c r="L487">
        <v>0</v>
      </c>
      <c r="M487">
        <v>0</v>
      </c>
      <c r="N487">
        <v>0</v>
      </c>
      <c r="O487">
        <v>1.5</v>
      </c>
      <c r="P487">
        <v>0</v>
      </c>
      <c r="Q487">
        <v>1</v>
      </c>
      <c r="R487">
        <v>2</v>
      </c>
      <c r="S487">
        <v>3.286</v>
      </c>
      <c r="T487">
        <v>0</v>
      </c>
    </row>
    <row r="488" spans="1:36">
      <c r="A488">
        <v>-1</v>
      </c>
      <c r="B488">
        <v>1</v>
      </c>
      <c r="C488">
        <v>23885</v>
      </c>
      <c r="D488">
        <v>2</v>
      </c>
      <c r="E488">
        <v>33.331000000000003</v>
      </c>
      <c r="F488">
        <v>2</v>
      </c>
      <c r="G488">
        <v>4.2000000000000003E-2</v>
      </c>
      <c r="H488">
        <v>0</v>
      </c>
      <c r="I488">
        <v>1</v>
      </c>
      <c r="J488">
        <v>2</v>
      </c>
      <c r="K488">
        <v>9.9369999999999994</v>
      </c>
      <c r="L488">
        <v>0</v>
      </c>
    </row>
    <row r="489" spans="1:36">
      <c r="A489">
        <v>-1</v>
      </c>
      <c r="B489">
        <v>1</v>
      </c>
      <c r="C489">
        <v>23923</v>
      </c>
      <c r="D489">
        <v>4</v>
      </c>
      <c r="E489">
        <v>33.331000000000003</v>
      </c>
      <c r="F489">
        <v>2</v>
      </c>
      <c r="G489">
        <v>4.2000000000000003E-2</v>
      </c>
      <c r="H489">
        <v>0</v>
      </c>
      <c r="I489">
        <v>0.75</v>
      </c>
      <c r="J489">
        <v>2</v>
      </c>
      <c r="K489">
        <v>10</v>
      </c>
      <c r="L489">
        <v>0</v>
      </c>
      <c r="M489">
        <v>0</v>
      </c>
      <c r="N489">
        <v>0</v>
      </c>
      <c r="O489">
        <v>1.5</v>
      </c>
      <c r="P489">
        <v>0</v>
      </c>
      <c r="Q489">
        <v>1</v>
      </c>
      <c r="R489">
        <v>2</v>
      </c>
      <c r="S489">
        <v>2.1309999999999998</v>
      </c>
      <c r="T489">
        <v>0</v>
      </c>
    </row>
    <row r="490" spans="1:36">
      <c r="A490">
        <v>-1</v>
      </c>
      <c r="B490">
        <v>1</v>
      </c>
      <c r="C490">
        <v>24000</v>
      </c>
      <c r="D490">
        <v>2</v>
      </c>
      <c r="E490">
        <v>33.331000000000003</v>
      </c>
      <c r="F490">
        <v>2</v>
      </c>
      <c r="G490">
        <v>4.2000000000000003E-2</v>
      </c>
      <c r="H490">
        <v>0</v>
      </c>
      <c r="I490">
        <v>1</v>
      </c>
      <c r="J490">
        <v>2</v>
      </c>
      <c r="K490">
        <v>9.4149999999999991</v>
      </c>
      <c r="L490">
        <v>0</v>
      </c>
    </row>
    <row r="491" spans="1:36">
      <c r="A491">
        <v>-1</v>
      </c>
      <c r="B491">
        <v>1</v>
      </c>
      <c r="C491">
        <v>24080</v>
      </c>
      <c r="D491">
        <v>4</v>
      </c>
      <c r="E491">
        <v>33.331000000000003</v>
      </c>
      <c r="F491">
        <v>2</v>
      </c>
      <c r="G491">
        <v>4.2000000000000003E-2</v>
      </c>
      <c r="H491">
        <v>0</v>
      </c>
      <c r="I491">
        <v>0.75</v>
      </c>
      <c r="J491">
        <v>2</v>
      </c>
      <c r="K491">
        <v>10</v>
      </c>
      <c r="L491">
        <v>0</v>
      </c>
      <c r="M491">
        <v>0</v>
      </c>
      <c r="N491">
        <v>0</v>
      </c>
      <c r="O491">
        <v>1.5</v>
      </c>
      <c r="P491">
        <v>0</v>
      </c>
      <c r="Q491">
        <v>1</v>
      </c>
      <c r="R491">
        <v>2</v>
      </c>
      <c r="S491">
        <v>6.4930000000000003</v>
      </c>
      <c r="T491">
        <v>0</v>
      </c>
    </row>
    <row r="492" spans="1:36">
      <c r="A492">
        <v>-1</v>
      </c>
      <c r="B492">
        <v>1</v>
      </c>
      <c r="C492">
        <v>24100</v>
      </c>
      <c r="D492">
        <v>6</v>
      </c>
      <c r="E492">
        <v>33.331000000000003</v>
      </c>
      <c r="F492">
        <v>2</v>
      </c>
      <c r="G492">
        <v>4.2000000000000003E-2</v>
      </c>
      <c r="H492">
        <v>0</v>
      </c>
      <c r="I492">
        <v>0.75</v>
      </c>
      <c r="J492">
        <v>2</v>
      </c>
      <c r="K492">
        <v>10</v>
      </c>
      <c r="L492">
        <v>0</v>
      </c>
      <c r="M492">
        <v>0</v>
      </c>
      <c r="N492">
        <v>0</v>
      </c>
      <c r="O492">
        <v>1.5</v>
      </c>
      <c r="P492">
        <v>0</v>
      </c>
      <c r="Q492">
        <v>0.75</v>
      </c>
      <c r="R492">
        <v>2</v>
      </c>
      <c r="S492">
        <v>10</v>
      </c>
      <c r="T492">
        <v>0</v>
      </c>
      <c r="U492">
        <v>0</v>
      </c>
      <c r="V492">
        <v>0</v>
      </c>
      <c r="W492">
        <v>2</v>
      </c>
      <c r="X492">
        <v>0</v>
      </c>
      <c r="Y492">
        <v>1</v>
      </c>
      <c r="Z492">
        <v>2</v>
      </c>
      <c r="AA492">
        <v>3.66</v>
      </c>
      <c r="AB492">
        <v>0</v>
      </c>
    </row>
    <row r="493" spans="1:36">
      <c r="A493">
        <v>-1</v>
      </c>
      <c r="B493">
        <v>1</v>
      </c>
      <c r="C493">
        <v>24125</v>
      </c>
      <c r="D493">
        <v>4</v>
      </c>
      <c r="E493">
        <v>33.331000000000003</v>
      </c>
      <c r="F493">
        <v>2</v>
      </c>
      <c r="G493">
        <v>4.2000000000000003E-2</v>
      </c>
      <c r="H493">
        <v>0</v>
      </c>
      <c r="I493">
        <v>0.75</v>
      </c>
      <c r="J493">
        <v>2</v>
      </c>
      <c r="K493">
        <v>10</v>
      </c>
      <c r="L493">
        <v>0</v>
      </c>
      <c r="M493">
        <v>0</v>
      </c>
      <c r="N493">
        <v>0</v>
      </c>
      <c r="O493">
        <v>1.5</v>
      </c>
      <c r="P493">
        <v>0</v>
      </c>
      <c r="Q493">
        <v>0.75</v>
      </c>
      <c r="R493">
        <v>2</v>
      </c>
      <c r="S493">
        <v>10.73</v>
      </c>
      <c r="T493">
        <v>0</v>
      </c>
    </row>
    <row r="494" spans="1:36">
      <c r="A494">
        <v>-1</v>
      </c>
      <c r="B494">
        <v>1</v>
      </c>
      <c r="C494">
        <v>24140</v>
      </c>
      <c r="D494">
        <v>4</v>
      </c>
      <c r="E494">
        <v>33.331000000000003</v>
      </c>
      <c r="F494">
        <v>2</v>
      </c>
      <c r="G494">
        <v>4.2000000000000003E-2</v>
      </c>
      <c r="H494">
        <v>0</v>
      </c>
      <c r="I494">
        <v>0.75</v>
      </c>
      <c r="J494">
        <v>2</v>
      </c>
      <c r="K494">
        <v>10</v>
      </c>
      <c r="L494">
        <v>0</v>
      </c>
      <c r="M494">
        <v>0</v>
      </c>
      <c r="N494">
        <v>0</v>
      </c>
      <c r="O494">
        <v>1.5</v>
      </c>
      <c r="P494">
        <v>0</v>
      </c>
      <c r="Q494">
        <v>1</v>
      </c>
      <c r="R494">
        <v>2</v>
      </c>
      <c r="S494">
        <v>3.5470000000000002</v>
      </c>
      <c r="T494">
        <v>0</v>
      </c>
    </row>
    <row r="495" spans="1:36">
      <c r="A495">
        <v>-1</v>
      </c>
      <c r="B495">
        <v>1</v>
      </c>
      <c r="C495">
        <v>24161</v>
      </c>
      <c r="D495">
        <v>2</v>
      </c>
      <c r="E495">
        <v>33.331000000000003</v>
      </c>
      <c r="F495">
        <v>2</v>
      </c>
      <c r="G495">
        <v>4.2000000000000003E-2</v>
      </c>
      <c r="H495">
        <v>0</v>
      </c>
      <c r="I495">
        <v>1</v>
      </c>
      <c r="J495">
        <v>2</v>
      </c>
      <c r="K495">
        <v>4.1609999999999996</v>
      </c>
      <c r="L495">
        <v>0</v>
      </c>
    </row>
    <row r="496" spans="1:36">
      <c r="A496">
        <v>-1</v>
      </c>
      <c r="B496">
        <v>1</v>
      </c>
      <c r="C496">
        <v>28420</v>
      </c>
      <c r="D496">
        <v>1</v>
      </c>
      <c r="E496">
        <v>1E-3</v>
      </c>
      <c r="F496">
        <v>2</v>
      </c>
      <c r="G496">
        <v>97.108000000000004</v>
      </c>
      <c r="H496">
        <v>0</v>
      </c>
    </row>
    <row r="497" spans="1:36">
      <c r="A497">
        <v>-1</v>
      </c>
      <c r="B497">
        <v>1</v>
      </c>
      <c r="C497">
        <v>29105</v>
      </c>
      <c r="D497">
        <v>4</v>
      </c>
      <c r="E497">
        <v>33.331000000000003</v>
      </c>
      <c r="F497">
        <v>2</v>
      </c>
      <c r="G497">
        <v>4.2000000000000003E-2</v>
      </c>
      <c r="H497">
        <v>0</v>
      </c>
      <c r="I497">
        <v>0.75</v>
      </c>
      <c r="J497">
        <v>2</v>
      </c>
      <c r="K497">
        <v>10</v>
      </c>
      <c r="L497">
        <v>0</v>
      </c>
      <c r="M497">
        <v>0</v>
      </c>
      <c r="N497">
        <v>0</v>
      </c>
      <c r="O497">
        <v>1.5</v>
      </c>
      <c r="P497">
        <v>0</v>
      </c>
      <c r="Q497">
        <v>1</v>
      </c>
      <c r="R497">
        <v>2</v>
      </c>
      <c r="S497">
        <v>5.8319999999999999</v>
      </c>
      <c r="T497">
        <v>0</v>
      </c>
    </row>
    <row r="498" spans="1:36">
      <c r="A498">
        <v>-1</v>
      </c>
      <c r="B498">
        <v>1</v>
      </c>
      <c r="C498">
        <v>29125</v>
      </c>
      <c r="D498">
        <v>2</v>
      </c>
      <c r="E498">
        <v>33.331000000000003</v>
      </c>
      <c r="F498">
        <v>2</v>
      </c>
      <c r="G498">
        <v>4.2000000000000003E-2</v>
      </c>
      <c r="H498">
        <v>0</v>
      </c>
      <c r="I498">
        <v>0.75</v>
      </c>
      <c r="J498">
        <v>2</v>
      </c>
      <c r="K498">
        <v>11.763</v>
      </c>
      <c r="L498">
        <v>0</v>
      </c>
    </row>
    <row r="499" spans="1:36">
      <c r="A499">
        <v>-1</v>
      </c>
      <c r="B499">
        <v>1</v>
      </c>
      <c r="C499">
        <v>29280</v>
      </c>
      <c r="D499">
        <v>2</v>
      </c>
      <c r="E499">
        <v>33.331000000000003</v>
      </c>
      <c r="F499">
        <v>2</v>
      </c>
      <c r="G499">
        <v>4.2000000000000003E-2</v>
      </c>
      <c r="H499">
        <v>0</v>
      </c>
      <c r="I499">
        <v>1</v>
      </c>
      <c r="J499">
        <v>2</v>
      </c>
      <c r="K499">
        <v>12.874000000000001</v>
      </c>
      <c r="L499">
        <v>0</v>
      </c>
    </row>
    <row r="500" spans="1:36">
      <c r="A500">
        <v>-1</v>
      </c>
      <c r="B500">
        <v>1</v>
      </c>
      <c r="C500">
        <v>29300</v>
      </c>
      <c r="D500">
        <v>2</v>
      </c>
      <c r="E500">
        <v>33.331000000000003</v>
      </c>
      <c r="F500">
        <v>2</v>
      </c>
      <c r="G500">
        <v>4.2000000000000003E-2</v>
      </c>
      <c r="H500">
        <v>0</v>
      </c>
      <c r="I500">
        <v>0.75</v>
      </c>
      <c r="J500">
        <v>2</v>
      </c>
      <c r="K500">
        <v>11.686999999999999</v>
      </c>
      <c r="L500">
        <v>0</v>
      </c>
    </row>
    <row r="501" spans="1:36">
      <c r="A501">
        <v>-1</v>
      </c>
      <c r="B501">
        <v>1</v>
      </c>
      <c r="C501">
        <v>29592</v>
      </c>
      <c r="D501">
        <v>2</v>
      </c>
      <c r="E501">
        <v>33.331000000000003</v>
      </c>
      <c r="F501">
        <v>2</v>
      </c>
      <c r="G501">
        <v>4.2000000000000003E-2</v>
      </c>
      <c r="H501">
        <v>0</v>
      </c>
      <c r="I501">
        <v>1</v>
      </c>
      <c r="J501">
        <v>2</v>
      </c>
      <c r="K501">
        <v>11.382999999999999</v>
      </c>
      <c r="L501">
        <v>0</v>
      </c>
    </row>
    <row r="502" spans="1:36">
      <c r="A502">
        <v>-1</v>
      </c>
      <c r="B502">
        <v>1</v>
      </c>
      <c r="C502">
        <v>29610</v>
      </c>
      <c r="D502">
        <v>2</v>
      </c>
      <c r="E502">
        <v>33.411000000000001</v>
      </c>
      <c r="F502">
        <v>2</v>
      </c>
      <c r="G502">
        <v>4.2000000000000003E-2</v>
      </c>
      <c r="H502">
        <v>0</v>
      </c>
      <c r="I502">
        <v>1</v>
      </c>
      <c r="J502">
        <v>2</v>
      </c>
      <c r="K502">
        <v>7.4249999999999998</v>
      </c>
      <c r="L502">
        <v>0</v>
      </c>
    </row>
    <row r="503" spans="1:36">
      <c r="A503">
        <v>-1</v>
      </c>
      <c r="B503">
        <v>1</v>
      </c>
      <c r="C503">
        <v>29670</v>
      </c>
      <c r="D503">
        <v>4</v>
      </c>
      <c r="E503">
        <v>33.331000000000003</v>
      </c>
      <c r="F503">
        <v>2</v>
      </c>
      <c r="G503">
        <v>4.2000000000000003E-2</v>
      </c>
      <c r="H503">
        <v>0</v>
      </c>
      <c r="I503">
        <v>0.75</v>
      </c>
      <c r="J503">
        <v>2</v>
      </c>
      <c r="K503">
        <v>10</v>
      </c>
      <c r="L503">
        <v>0</v>
      </c>
      <c r="M503">
        <v>0</v>
      </c>
      <c r="N503">
        <v>0</v>
      </c>
      <c r="O503">
        <v>1.5</v>
      </c>
      <c r="P503">
        <v>0</v>
      </c>
      <c r="Q503">
        <v>1</v>
      </c>
      <c r="R503">
        <v>2</v>
      </c>
      <c r="S503">
        <v>3.3959999999999999</v>
      </c>
      <c r="T503">
        <v>0</v>
      </c>
    </row>
    <row r="504" spans="1:36">
      <c r="A504">
        <v>-1</v>
      </c>
      <c r="B504">
        <v>1</v>
      </c>
      <c r="C504">
        <v>30100</v>
      </c>
      <c r="D504">
        <v>2</v>
      </c>
      <c r="E504">
        <v>33.331000000000003</v>
      </c>
      <c r="F504">
        <v>2</v>
      </c>
      <c r="G504">
        <v>4.2000000000000003E-2</v>
      </c>
      <c r="H504">
        <v>0</v>
      </c>
      <c r="I504">
        <v>1</v>
      </c>
      <c r="J504">
        <v>2</v>
      </c>
      <c r="K504">
        <v>7.7249999999999996</v>
      </c>
      <c r="L504">
        <v>0</v>
      </c>
    </row>
    <row r="505" spans="1:36">
      <c r="A505">
        <v>-1</v>
      </c>
      <c r="B505">
        <v>1</v>
      </c>
      <c r="C505">
        <v>30160</v>
      </c>
      <c r="D505">
        <v>4</v>
      </c>
      <c r="E505">
        <v>33.331000000000003</v>
      </c>
      <c r="F505">
        <v>2</v>
      </c>
      <c r="G505">
        <v>4.2000000000000003E-2</v>
      </c>
      <c r="H505">
        <v>0</v>
      </c>
      <c r="I505">
        <v>0.75</v>
      </c>
      <c r="J505">
        <v>2</v>
      </c>
      <c r="K505">
        <v>10</v>
      </c>
      <c r="L505">
        <v>0</v>
      </c>
      <c r="M505">
        <v>0</v>
      </c>
      <c r="N505">
        <v>0</v>
      </c>
      <c r="O505">
        <v>1.5</v>
      </c>
      <c r="P505">
        <v>0</v>
      </c>
      <c r="Q505">
        <v>1</v>
      </c>
      <c r="R505">
        <v>2</v>
      </c>
      <c r="S505">
        <v>7.0540000000000003</v>
      </c>
      <c r="T505">
        <v>0</v>
      </c>
    </row>
    <row r="506" spans="1:36">
      <c r="A506">
        <v>-1</v>
      </c>
      <c r="B506">
        <v>1</v>
      </c>
      <c r="C506">
        <v>30226</v>
      </c>
      <c r="D506">
        <v>2</v>
      </c>
      <c r="E506">
        <v>33.331000000000003</v>
      </c>
      <c r="F506">
        <v>2</v>
      </c>
      <c r="G506">
        <v>4.2000000000000003E-2</v>
      </c>
      <c r="H506">
        <v>0</v>
      </c>
      <c r="I506">
        <v>1</v>
      </c>
      <c r="J506">
        <v>2</v>
      </c>
      <c r="K506">
        <v>10.661</v>
      </c>
      <c r="L506">
        <v>0</v>
      </c>
    </row>
    <row r="507" spans="1:36">
      <c r="A507">
        <v>-1</v>
      </c>
      <c r="B507">
        <v>1</v>
      </c>
      <c r="C507">
        <v>30240</v>
      </c>
      <c r="D507">
        <v>4</v>
      </c>
      <c r="E507">
        <v>33.331000000000003</v>
      </c>
      <c r="F507">
        <v>2</v>
      </c>
      <c r="G507">
        <v>4.2000000000000003E-2</v>
      </c>
      <c r="H507">
        <v>0</v>
      </c>
      <c r="I507">
        <v>0.75</v>
      </c>
      <c r="J507">
        <v>2</v>
      </c>
      <c r="K507">
        <v>10</v>
      </c>
      <c r="L507">
        <v>0</v>
      </c>
      <c r="M507">
        <v>0</v>
      </c>
      <c r="N507">
        <v>0</v>
      </c>
      <c r="O507">
        <v>1.5</v>
      </c>
      <c r="P507">
        <v>0</v>
      </c>
      <c r="Q507">
        <v>1</v>
      </c>
      <c r="R507">
        <v>2</v>
      </c>
      <c r="S507">
        <v>9.7189999999999994</v>
      </c>
      <c r="T507">
        <v>0</v>
      </c>
    </row>
    <row r="508" spans="1:36">
      <c r="A508">
        <v>-1</v>
      </c>
      <c r="B508">
        <v>1</v>
      </c>
      <c r="C508">
        <v>30263</v>
      </c>
      <c r="D508">
        <v>4</v>
      </c>
      <c r="E508">
        <v>33.331000000000003</v>
      </c>
      <c r="F508">
        <v>2</v>
      </c>
      <c r="G508">
        <v>4.2000000000000003E-2</v>
      </c>
      <c r="H508">
        <v>0</v>
      </c>
      <c r="I508">
        <v>0.75</v>
      </c>
      <c r="J508">
        <v>2</v>
      </c>
      <c r="K508">
        <v>10</v>
      </c>
      <c r="L508">
        <v>0</v>
      </c>
      <c r="M508">
        <v>0</v>
      </c>
      <c r="N508">
        <v>0</v>
      </c>
      <c r="O508">
        <v>1.5</v>
      </c>
      <c r="P508">
        <v>0</v>
      </c>
      <c r="Q508">
        <v>0.75</v>
      </c>
      <c r="R508">
        <v>2</v>
      </c>
      <c r="S508">
        <v>10.832000000000001</v>
      </c>
      <c r="T508">
        <v>0</v>
      </c>
    </row>
    <row r="509" spans="1:36">
      <c r="A509">
        <v>-1</v>
      </c>
      <c r="B509">
        <v>1</v>
      </c>
      <c r="C509">
        <v>30299</v>
      </c>
      <c r="D509">
        <v>6</v>
      </c>
      <c r="E509">
        <v>33.331000000000003</v>
      </c>
      <c r="F509">
        <v>2</v>
      </c>
      <c r="G509">
        <v>4.2000000000000003E-2</v>
      </c>
      <c r="H509">
        <v>0</v>
      </c>
      <c r="I509">
        <v>0.75</v>
      </c>
      <c r="J509">
        <v>2</v>
      </c>
      <c r="K509">
        <v>10</v>
      </c>
      <c r="L509">
        <v>0</v>
      </c>
      <c r="M509">
        <v>0</v>
      </c>
      <c r="N509">
        <v>0</v>
      </c>
      <c r="O509">
        <v>1.5</v>
      </c>
      <c r="P509">
        <v>0</v>
      </c>
      <c r="Q509">
        <v>0.75</v>
      </c>
      <c r="R509">
        <v>2</v>
      </c>
      <c r="S509">
        <v>10</v>
      </c>
      <c r="T509">
        <v>0</v>
      </c>
      <c r="U509">
        <v>0</v>
      </c>
      <c r="V509">
        <v>0</v>
      </c>
      <c r="W509">
        <v>2</v>
      </c>
      <c r="X509">
        <v>0</v>
      </c>
      <c r="Y509">
        <v>1</v>
      </c>
      <c r="Z509">
        <v>2</v>
      </c>
      <c r="AA509">
        <v>8.8149999999999995</v>
      </c>
      <c r="AB509">
        <v>0</v>
      </c>
    </row>
    <row r="510" spans="1:36">
      <c r="A510">
        <v>-1</v>
      </c>
      <c r="B510">
        <v>1</v>
      </c>
      <c r="C510">
        <v>30380</v>
      </c>
      <c r="D510">
        <v>8</v>
      </c>
      <c r="E510">
        <v>33.331000000000003</v>
      </c>
      <c r="F510">
        <v>2</v>
      </c>
      <c r="G510">
        <v>4.2000000000000003E-2</v>
      </c>
      <c r="H510">
        <v>0</v>
      </c>
      <c r="I510">
        <v>0.75</v>
      </c>
      <c r="J510">
        <v>2</v>
      </c>
      <c r="K510">
        <v>10</v>
      </c>
      <c r="L510">
        <v>0</v>
      </c>
      <c r="M510">
        <v>0</v>
      </c>
      <c r="N510">
        <v>0</v>
      </c>
      <c r="O510">
        <v>1.5</v>
      </c>
      <c r="P510">
        <v>0</v>
      </c>
      <c r="Q510">
        <v>0.75</v>
      </c>
      <c r="R510">
        <v>2</v>
      </c>
      <c r="S510">
        <v>10</v>
      </c>
      <c r="T510">
        <v>0</v>
      </c>
      <c r="U510">
        <v>0</v>
      </c>
      <c r="V510">
        <v>0</v>
      </c>
      <c r="W510">
        <v>2</v>
      </c>
      <c r="X510">
        <v>0</v>
      </c>
      <c r="Y510">
        <v>0.75</v>
      </c>
      <c r="Z510">
        <v>2</v>
      </c>
      <c r="AA510">
        <v>10</v>
      </c>
      <c r="AB510">
        <v>0</v>
      </c>
      <c r="AC510">
        <v>0</v>
      </c>
      <c r="AD510">
        <v>0</v>
      </c>
      <c r="AE510">
        <v>1.5</v>
      </c>
      <c r="AF510">
        <v>0</v>
      </c>
      <c r="AG510">
        <v>1</v>
      </c>
      <c r="AH510">
        <v>2</v>
      </c>
      <c r="AI510">
        <v>11.678000000000001</v>
      </c>
      <c r="AJ510">
        <v>0</v>
      </c>
    </row>
    <row r="511" spans="1:36">
      <c r="A511">
        <v>-1</v>
      </c>
      <c r="B511">
        <v>1</v>
      </c>
      <c r="C511">
        <v>30400</v>
      </c>
      <c r="D511">
        <v>6</v>
      </c>
      <c r="E511">
        <v>33.331000000000003</v>
      </c>
      <c r="F511">
        <v>2</v>
      </c>
      <c r="G511">
        <v>4.2000000000000003E-2</v>
      </c>
      <c r="H511">
        <v>0</v>
      </c>
      <c r="I511">
        <v>0.75</v>
      </c>
      <c r="J511">
        <v>2</v>
      </c>
      <c r="K511">
        <v>10</v>
      </c>
      <c r="L511">
        <v>0</v>
      </c>
      <c r="M511">
        <v>0</v>
      </c>
      <c r="N511">
        <v>0</v>
      </c>
      <c r="O511">
        <v>1.5</v>
      </c>
      <c r="P511">
        <v>0</v>
      </c>
      <c r="Q511">
        <v>0.75</v>
      </c>
      <c r="R511">
        <v>2</v>
      </c>
      <c r="S511">
        <v>10</v>
      </c>
      <c r="T511">
        <v>0</v>
      </c>
      <c r="U511">
        <v>0</v>
      </c>
      <c r="V511">
        <v>0</v>
      </c>
      <c r="W511">
        <v>2</v>
      </c>
      <c r="X511">
        <v>0</v>
      </c>
      <c r="Y511">
        <v>1</v>
      </c>
      <c r="Z511">
        <v>2</v>
      </c>
      <c r="AA511">
        <v>6.11</v>
      </c>
      <c r="AB511">
        <v>0</v>
      </c>
    </row>
    <row r="512" spans="1:36">
      <c r="A512">
        <v>-1</v>
      </c>
      <c r="B512">
        <v>1</v>
      </c>
      <c r="C512">
        <v>30879.3</v>
      </c>
      <c r="D512">
        <v>2</v>
      </c>
      <c r="E512">
        <v>33.331000000000003</v>
      </c>
      <c r="F512">
        <v>2</v>
      </c>
      <c r="G512">
        <v>4.2000000000000003E-2</v>
      </c>
      <c r="H512">
        <v>0</v>
      </c>
      <c r="I512">
        <v>1</v>
      </c>
      <c r="J512">
        <v>2</v>
      </c>
      <c r="K512">
        <v>11.378</v>
      </c>
      <c r="L512">
        <v>0</v>
      </c>
    </row>
    <row r="513" spans="1:28">
      <c r="A513">
        <v>-1</v>
      </c>
      <c r="B513">
        <v>1</v>
      </c>
      <c r="C513">
        <v>30900</v>
      </c>
      <c r="D513">
        <v>2</v>
      </c>
      <c r="E513">
        <v>33.331000000000003</v>
      </c>
      <c r="F513">
        <v>2</v>
      </c>
      <c r="G513">
        <v>4.2000000000000003E-2</v>
      </c>
      <c r="H513">
        <v>0</v>
      </c>
      <c r="I513">
        <v>0.75</v>
      </c>
      <c r="J513">
        <v>2</v>
      </c>
      <c r="K513">
        <v>11.223000000000001</v>
      </c>
      <c r="L513">
        <v>0</v>
      </c>
    </row>
    <row r="514" spans="1:28">
      <c r="A514">
        <v>-1</v>
      </c>
      <c r="B514">
        <v>1</v>
      </c>
      <c r="C514">
        <v>31260</v>
      </c>
      <c r="D514">
        <v>2</v>
      </c>
      <c r="E514">
        <v>33.331000000000003</v>
      </c>
      <c r="F514">
        <v>2</v>
      </c>
      <c r="G514">
        <v>4.2000000000000003E-2</v>
      </c>
      <c r="H514">
        <v>0</v>
      </c>
      <c r="I514">
        <v>1</v>
      </c>
      <c r="J514">
        <v>2</v>
      </c>
      <c r="K514">
        <v>11.691000000000001</v>
      </c>
      <c r="L514">
        <v>0</v>
      </c>
    </row>
    <row r="515" spans="1:28">
      <c r="A515">
        <v>-1</v>
      </c>
      <c r="B515">
        <v>1</v>
      </c>
      <c r="C515">
        <v>31279</v>
      </c>
      <c r="D515">
        <v>4</v>
      </c>
      <c r="E515">
        <v>33.331000000000003</v>
      </c>
      <c r="F515">
        <v>2</v>
      </c>
      <c r="G515">
        <v>4.2000000000000003E-2</v>
      </c>
      <c r="H515">
        <v>0</v>
      </c>
      <c r="I515">
        <v>0.75</v>
      </c>
      <c r="J515">
        <v>2</v>
      </c>
      <c r="K515">
        <v>10</v>
      </c>
      <c r="L515">
        <v>0</v>
      </c>
      <c r="M515">
        <v>0</v>
      </c>
      <c r="N515">
        <v>0</v>
      </c>
      <c r="O515">
        <v>1.5</v>
      </c>
      <c r="P515">
        <v>0</v>
      </c>
      <c r="Q515">
        <v>1</v>
      </c>
      <c r="R515">
        <v>2</v>
      </c>
      <c r="S515">
        <v>10.286</v>
      </c>
      <c r="T515">
        <v>0</v>
      </c>
    </row>
    <row r="516" spans="1:28">
      <c r="A516">
        <v>-1</v>
      </c>
      <c r="B516">
        <v>1</v>
      </c>
      <c r="C516">
        <v>31300</v>
      </c>
      <c r="D516">
        <v>6</v>
      </c>
      <c r="E516">
        <v>33.331000000000003</v>
      </c>
      <c r="F516">
        <v>2</v>
      </c>
      <c r="G516">
        <v>4.2000000000000003E-2</v>
      </c>
      <c r="H516">
        <v>0</v>
      </c>
      <c r="I516">
        <v>0.75</v>
      </c>
      <c r="J516">
        <v>2</v>
      </c>
      <c r="K516">
        <v>10</v>
      </c>
      <c r="L516">
        <v>0</v>
      </c>
      <c r="M516">
        <v>0</v>
      </c>
      <c r="N516">
        <v>0</v>
      </c>
      <c r="O516">
        <v>1.5</v>
      </c>
      <c r="P516">
        <v>0</v>
      </c>
      <c r="Q516">
        <v>0.75</v>
      </c>
      <c r="R516">
        <v>2</v>
      </c>
      <c r="S516">
        <v>10</v>
      </c>
      <c r="T516">
        <v>0</v>
      </c>
      <c r="U516">
        <v>0</v>
      </c>
      <c r="V516">
        <v>0</v>
      </c>
      <c r="W516">
        <v>2</v>
      </c>
      <c r="X516">
        <v>0</v>
      </c>
      <c r="Y516">
        <v>1</v>
      </c>
      <c r="Z516">
        <v>2</v>
      </c>
      <c r="AA516">
        <v>4.569</v>
      </c>
      <c r="AB516">
        <v>0</v>
      </c>
    </row>
    <row r="517" spans="1:28">
      <c r="A517">
        <v>-1</v>
      </c>
      <c r="B517">
        <v>1</v>
      </c>
      <c r="C517">
        <v>31340</v>
      </c>
      <c r="D517">
        <v>4</v>
      </c>
      <c r="E517">
        <v>33.331000000000003</v>
      </c>
      <c r="F517">
        <v>2</v>
      </c>
      <c r="G517">
        <v>4.2000000000000003E-2</v>
      </c>
      <c r="H517">
        <v>0</v>
      </c>
      <c r="I517">
        <v>0.75</v>
      </c>
      <c r="J517">
        <v>2</v>
      </c>
      <c r="K517">
        <v>10</v>
      </c>
      <c r="L517">
        <v>0</v>
      </c>
      <c r="M517">
        <v>0</v>
      </c>
      <c r="N517">
        <v>0</v>
      </c>
      <c r="O517">
        <v>1.5</v>
      </c>
      <c r="P517">
        <v>0</v>
      </c>
      <c r="Q517">
        <v>0.75</v>
      </c>
      <c r="R517">
        <v>2</v>
      </c>
      <c r="S517">
        <v>11.425000000000001</v>
      </c>
      <c r="T517">
        <v>0</v>
      </c>
    </row>
    <row r="518" spans="1:28">
      <c r="A518">
        <v>-1</v>
      </c>
      <c r="B518">
        <v>1</v>
      </c>
      <c r="C518">
        <v>31360</v>
      </c>
      <c r="D518">
        <v>6</v>
      </c>
      <c r="E518">
        <v>33.331000000000003</v>
      </c>
      <c r="F518">
        <v>2</v>
      </c>
      <c r="G518">
        <v>4.2000000000000003E-2</v>
      </c>
      <c r="H518">
        <v>0</v>
      </c>
      <c r="I518">
        <v>0.75</v>
      </c>
      <c r="J518">
        <v>2</v>
      </c>
      <c r="K518">
        <v>10</v>
      </c>
      <c r="L518">
        <v>0</v>
      </c>
      <c r="M518">
        <v>0</v>
      </c>
      <c r="N518">
        <v>0</v>
      </c>
      <c r="O518">
        <v>1.5</v>
      </c>
      <c r="P518">
        <v>0</v>
      </c>
      <c r="Q518">
        <v>0.75</v>
      </c>
      <c r="R518">
        <v>2</v>
      </c>
      <c r="S518">
        <v>10</v>
      </c>
      <c r="T518">
        <v>0</v>
      </c>
      <c r="U518">
        <v>0</v>
      </c>
      <c r="V518">
        <v>0</v>
      </c>
      <c r="W518">
        <v>2</v>
      </c>
      <c r="X518">
        <v>0</v>
      </c>
      <c r="Y518">
        <v>1</v>
      </c>
      <c r="Z518">
        <v>2</v>
      </c>
      <c r="AA518">
        <v>9.23</v>
      </c>
      <c r="AB518">
        <v>0</v>
      </c>
    </row>
    <row r="519" spans="1:28">
      <c r="A519">
        <v>-1</v>
      </c>
      <c r="B519">
        <v>1</v>
      </c>
      <c r="C519">
        <v>31380</v>
      </c>
      <c r="D519">
        <v>4</v>
      </c>
      <c r="E519">
        <v>33.331000000000003</v>
      </c>
      <c r="F519">
        <v>2</v>
      </c>
      <c r="G519">
        <v>4.2000000000000003E-2</v>
      </c>
      <c r="H519">
        <v>0</v>
      </c>
      <c r="I519">
        <v>0.75</v>
      </c>
      <c r="J519">
        <v>2</v>
      </c>
      <c r="K519">
        <v>10</v>
      </c>
      <c r="L519">
        <v>0</v>
      </c>
      <c r="M519">
        <v>0</v>
      </c>
      <c r="N519">
        <v>0</v>
      </c>
      <c r="O519">
        <v>1.5</v>
      </c>
      <c r="P519">
        <v>0</v>
      </c>
      <c r="Q519">
        <v>0.75</v>
      </c>
      <c r="R519">
        <v>2</v>
      </c>
      <c r="S519">
        <v>11.239000000000001</v>
      </c>
      <c r="T519">
        <v>0</v>
      </c>
    </row>
    <row r="520" spans="1:28">
      <c r="A520">
        <v>-1</v>
      </c>
      <c r="B520">
        <v>1</v>
      </c>
      <c r="C520">
        <v>31400</v>
      </c>
      <c r="D520">
        <v>6</v>
      </c>
      <c r="E520">
        <v>33.331000000000003</v>
      </c>
      <c r="F520">
        <v>2</v>
      </c>
      <c r="G520">
        <v>4.2000000000000003E-2</v>
      </c>
      <c r="H520">
        <v>0</v>
      </c>
      <c r="I520">
        <v>0.75</v>
      </c>
      <c r="J520">
        <v>2</v>
      </c>
      <c r="K520">
        <v>10</v>
      </c>
      <c r="L520">
        <v>0</v>
      </c>
      <c r="M520">
        <v>0</v>
      </c>
      <c r="N520">
        <v>0</v>
      </c>
      <c r="O520">
        <v>1.5</v>
      </c>
      <c r="P520">
        <v>0</v>
      </c>
      <c r="Q520">
        <v>0.75</v>
      </c>
      <c r="R520">
        <v>2</v>
      </c>
      <c r="S520">
        <v>10</v>
      </c>
      <c r="T520">
        <v>0</v>
      </c>
      <c r="U520">
        <v>0</v>
      </c>
      <c r="V520">
        <v>0</v>
      </c>
      <c r="W520">
        <v>2</v>
      </c>
      <c r="X520">
        <v>0</v>
      </c>
      <c r="Y520">
        <v>1</v>
      </c>
      <c r="Z520">
        <v>2</v>
      </c>
      <c r="AA520">
        <v>2.032</v>
      </c>
      <c r="AB520">
        <v>0</v>
      </c>
    </row>
    <row r="521" spans="1:28">
      <c r="A521">
        <v>-1</v>
      </c>
      <c r="B521">
        <v>1</v>
      </c>
      <c r="C521">
        <v>31460</v>
      </c>
      <c r="D521">
        <v>4</v>
      </c>
      <c r="E521">
        <v>33.331000000000003</v>
      </c>
      <c r="F521">
        <v>2</v>
      </c>
      <c r="G521">
        <v>4.2000000000000003E-2</v>
      </c>
      <c r="H521">
        <v>0</v>
      </c>
      <c r="I521">
        <v>0.75</v>
      </c>
      <c r="J521">
        <v>2</v>
      </c>
      <c r="K521">
        <v>10</v>
      </c>
      <c r="L521">
        <v>0</v>
      </c>
      <c r="M521">
        <v>0</v>
      </c>
      <c r="N521">
        <v>0</v>
      </c>
      <c r="O521">
        <v>1.5</v>
      </c>
      <c r="P521">
        <v>0</v>
      </c>
      <c r="Q521">
        <v>1</v>
      </c>
      <c r="R521">
        <v>2</v>
      </c>
      <c r="S521">
        <v>10.558</v>
      </c>
      <c r="T521">
        <v>0</v>
      </c>
    </row>
    <row r="522" spans="1:28">
      <c r="A522">
        <v>-1</v>
      </c>
      <c r="B522">
        <v>1</v>
      </c>
      <c r="C522">
        <v>32000.002</v>
      </c>
      <c r="D522">
        <v>2</v>
      </c>
      <c r="E522">
        <v>33.331000000000003</v>
      </c>
      <c r="F522">
        <v>2</v>
      </c>
      <c r="G522">
        <v>4.2000000000000003E-2</v>
      </c>
      <c r="H522">
        <v>0</v>
      </c>
      <c r="I522">
        <v>1</v>
      </c>
      <c r="J522">
        <v>2</v>
      </c>
      <c r="K522">
        <v>11.573</v>
      </c>
      <c r="L522">
        <v>0</v>
      </c>
    </row>
    <row r="523" spans="1:28">
      <c r="A523">
        <v>-1</v>
      </c>
      <c r="B523">
        <v>1</v>
      </c>
      <c r="C523">
        <v>32020.004000000001</v>
      </c>
      <c r="D523">
        <v>1</v>
      </c>
      <c r="E523">
        <v>-1.5</v>
      </c>
      <c r="F523">
        <v>2</v>
      </c>
      <c r="G523">
        <v>11.138</v>
      </c>
      <c r="H523">
        <v>0</v>
      </c>
    </row>
    <row r="524" spans="1:28">
      <c r="A524">
        <v>-1</v>
      </c>
      <c r="B524">
        <v>1</v>
      </c>
      <c r="C524">
        <v>32240</v>
      </c>
      <c r="D524">
        <v>2</v>
      </c>
      <c r="E524">
        <v>33.331000000000003</v>
      </c>
      <c r="F524">
        <v>2</v>
      </c>
      <c r="G524">
        <v>4.2000000000000003E-2</v>
      </c>
      <c r="H524">
        <v>0</v>
      </c>
      <c r="I524">
        <v>1</v>
      </c>
      <c r="J524">
        <v>2</v>
      </c>
      <c r="K524">
        <v>10.906000000000001</v>
      </c>
      <c r="L524">
        <v>0</v>
      </c>
    </row>
    <row r="525" spans="1:28">
      <c r="A525">
        <v>-1</v>
      </c>
      <c r="B525">
        <v>1</v>
      </c>
      <c r="C525">
        <v>32266</v>
      </c>
      <c r="D525">
        <v>4</v>
      </c>
      <c r="E525">
        <v>33.331000000000003</v>
      </c>
      <c r="F525">
        <v>2</v>
      </c>
      <c r="G525">
        <v>4.2000000000000003E-2</v>
      </c>
      <c r="H525">
        <v>0</v>
      </c>
      <c r="I525">
        <v>0.75</v>
      </c>
      <c r="J525">
        <v>2</v>
      </c>
      <c r="K525">
        <v>10</v>
      </c>
      <c r="L525">
        <v>0</v>
      </c>
      <c r="M525">
        <v>0</v>
      </c>
      <c r="N525">
        <v>0</v>
      </c>
      <c r="O525">
        <v>1.5</v>
      </c>
      <c r="P525">
        <v>0</v>
      </c>
      <c r="Q525">
        <v>1</v>
      </c>
      <c r="R525">
        <v>2</v>
      </c>
      <c r="S525">
        <v>5.4930000000000003</v>
      </c>
      <c r="T525">
        <v>0</v>
      </c>
    </row>
    <row r="526" spans="1:28">
      <c r="A526">
        <v>-1</v>
      </c>
      <c r="B526">
        <v>1</v>
      </c>
      <c r="C526">
        <v>32302</v>
      </c>
      <c r="D526">
        <v>6</v>
      </c>
      <c r="E526">
        <v>33.331000000000003</v>
      </c>
      <c r="F526">
        <v>2</v>
      </c>
      <c r="G526">
        <v>4.2000000000000003E-2</v>
      </c>
      <c r="H526">
        <v>0</v>
      </c>
      <c r="I526">
        <v>0.75</v>
      </c>
      <c r="J526">
        <v>2</v>
      </c>
      <c r="K526">
        <v>10</v>
      </c>
      <c r="L526">
        <v>0</v>
      </c>
      <c r="M526">
        <v>0</v>
      </c>
      <c r="N526">
        <v>0</v>
      </c>
      <c r="O526">
        <v>1.5</v>
      </c>
      <c r="P526">
        <v>0</v>
      </c>
      <c r="Q526">
        <v>0.75</v>
      </c>
      <c r="R526">
        <v>2</v>
      </c>
      <c r="S526">
        <v>10</v>
      </c>
      <c r="T526">
        <v>0</v>
      </c>
      <c r="U526">
        <v>0</v>
      </c>
      <c r="V526">
        <v>0</v>
      </c>
      <c r="W526">
        <v>2</v>
      </c>
      <c r="X526">
        <v>0</v>
      </c>
      <c r="Y526">
        <v>1</v>
      </c>
      <c r="Z526">
        <v>2</v>
      </c>
      <c r="AA526">
        <v>7.4669999999999996</v>
      </c>
      <c r="AB526">
        <v>0</v>
      </c>
    </row>
    <row r="527" spans="1:28">
      <c r="A527">
        <v>-1</v>
      </c>
      <c r="B527">
        <v>1</v>
      </c>
      <c r="C527">
        <v>32322</v>
      </c>
      <c r="D527">
        <v>4</v>
      </c>
      <c r="E527">
        <v>33.331000000000003</v>
      </c>
      <c r="F527">
        <v>2</v>
      </c>
      <c r="G527">
        <v>4.2000000000000003E-2</v>
      </c>
      <c r="H527">
        <v>0</v>
      </c>
      <c r="I527">
        <v>0.75</v>
      </c>
      <c r="J527">
        <v>2</v>
      </c>
      <c r="K527">
        <v>10</v>
      </c>
      <c r="L527">
        <v>0</v>
      </c>
      <c r="M527">
        <v>0</v>
      </c>
      <c r="N527">
        <v>0</v>
      </c>
      <c r="O527">
        <v>1.5</v>
      </c>
      <c r="P527">
        <v>0</v>
      </c>
      <c r="Q527">
        <v>1</v>
      </c>
      <c r="R527">
        <v>2</v>
      </c>
      <c r="S527">
        <v>6.1340000000000003</v>
      </c>
      <c r="T527">
        <v>0</v>
      </c>
    </row>
    <row r="528" spans="1:28">
      <c r="A528">
        <v>-1</v>
      </c>
      <c r="B528">
        <v>1</v>
      </c>
      <c r="C528">
        <v>33930</v>
      </c>
      <c r="D528">
        <v>2</v>
      </c>
      <c r="E528">
        <v>33.331000000000003</v>
      </c>
      <c r="F528">
        <v>2</v>
      </c>
      <c r="G528">
        <v>4.2000000000000003E-2</v>
      </c>
      <c r="H528">
        <v>0</v>
      </c>
      <c r="I528">
        <v>1</v>
      </c>
      <c r="J528">
        <v>2</v>
      </c>
      <c r="K528">
        <v>10.756</v>
      </c>
      <c r="L528">
        <v>0</v>
      </c>
    </row>
    <row r="529" spans="1:28">
      <c r="A529">
        <v>-1</v>
      </c>
      <c r="B529">
        <v>1</v>
      </c>
      <c r="C529">
        <v>33966</v>
      </c>
      <c r="D529">
        <v>4</v>
      </c>
      <c r="E529">
        <v>33.331000000000003</v>
      </c>
      <c r="F529">
        <v>2</v>
      </c>
      <c r="G529">
        <v>4.2000000000000003E-2</v>
      </c>
      <c r="H529">
        <v>0</v>
      </c>
      <c r="I529">
        <v>0.75</v>
      </c>
      <c r="J529">
        <v>2</v>
      </c>
      <c r="K529">
        <v>10</v>
      </c>
      <c r="L529">
        <v>0</v>
      </c>
      <c r="M529">
        <v>0</v>
      </c>
      <c r="N529">
        <v>0</v>
      </c>
      <c r="O529">
        <v>1.5</v>
      </c>
      <c r="P529">
        <v>0</v>
      </c>
      <c r="Q529">
        <v>1</v>
      </c>
      <c r="R529">
        <v>2</v>
      </c>
      <c r="S529">
        <v>8.3889999999999993</v>
      </c>
      <c r="T529">
        <v>0</v>
      </c>
    </row>
    <row r="530" spans="1:28">
      <c r="A530">
        <v>-1</v>
      </c>
      <c r="B530">
        <v>1</v>
      </c>
      <c r="C530">
        <v>33985</v>
      </c>
      <c r="D530">
        <v>6</v>
      </c>
      <c r="E530">
        <v>33.331000000000003</v>
      </c>
      <c r="F530">
        <v>2</v>
      </c>
      <c r="G530">
        <v>4.2000000000000003E-2</v>
      </c>
      <c r="H530">
        <v>0</v>
      </c>
      <c r="I530">
        <v>0.75</v>
      </c>
      <c r="J530">
        <v>2</v>
      </c>
      <c r="K530">
        <v>10</v>
      </c>
      <c r="L530">
        <v>0</v>
      </c>
      <c r="M530">
        <v>0</v>
      </c>
      <c r="N530">
        <v>0</v>
      </c>
      <c r="O530">
        <v>1.5</v>
      </c>
      <c r="P530">
        <v>0</v>
      </c>
      <c r="Q530">
        <v>0.75</v>
      </c>
      <c r="R530">
        <v>2</v>
      </c>
      <c r="S530">
        <v>10</v>
      </c>
      <c r="T530">
        <v>0</v>
      </c>
      <c r="U530">
        <v>0</v>
      </c>
      <c r="V530">
        <v>0</v>
      </c>
      <c r="W530">
        <v>2</v>
      </c>
      <c r="X530">
        <v>0</v>
      </c>
      <c r="Y530">
        <v>1</v>
      </c>
      <c r="Z530">
        <v>2</v>
      </c>
      <c r="AA530">
        <v>5.6589999999999998</v>
      </c>
      <c r="AB530">
        <v>0</v>
      </c>
    </row>
    <row r="531" spans="1:28">
      <c r="A531">
        <v>-1</v>
      </c>
      <c r="B531">
        <v>1</v>
      </c>
      <c r="C531">
        <v>34085</v>
      </c>
      <c r="D531">
        <v>4</v>
      </c>
      <c r="E531">
        <v>33.331000000000003</v>
      </c>
      <c r="F531">
        <v>2</v>
      </c>
      <c r="G531">
        <v>4.2000000000000003E-2</v>
      </c>
      <c r="H531">
        <v>0</v>
      </c>
      <c r="I531">
        <v>0.75</v>
      </c>
      <c r="J531">
        <v>2</v>
      </c>
      <c r="K531">
        <v>10</v>
      </c>
      <c r="L531">
        <v>0</v>
      </c>
      <c r="M531">
        <v>0</v>
      </c>
      <c r="N531">
        <v>0</v>
      </c>
      <c r="O531">
        <v>1.5</v>
      </c>
      <c r="P531">
        <v>0</v>
      </c>
      <c r="Q531">
        <v>1</v>
      </c>
      <c r="R531">
        <v>2</v>
      </c>
      <c r="S531">
        <v>8.7840000000000007</v>
      </c>
      <c r="T531">
        <v>0</v>
      </c>
    </row>
    <row r="532" spans="1:28">
      <c r="A532">
        <v>-1</v>
      </c>
      <c r="B532">
        <v>1</v>
      </c>
      <c r="C532">
        <v>35878</v>
      </c>
      <c r="D532">
        <v>1</v>
      </c>
      <c r="E532">
        <v>33.35</v>
      </c>
      <c r="F532">
        <v>2</v>
      </c>
      <c r="G532">
        <v>38.033000000000001</v>
      </c>
      <c r="H532">
        <v>0</v>
      </c>
    </row>
    <row r="533" spans="1:28">
      <c r="A533">
        <v>-1</v>
      </c>
      <c r="B533">
        <v>1</v>
      </c>
      <c r="C533">
        <v>35898</v>
      </c>
      <c r="D533">
        <v>2</v>
      </c>
      <c r="E533">
        <v>33.331000000000003</v>
      </c>
      <c r="F533">
        <v>2</v>
      </c>
      <c r="G533">
        <v>4.2000000000000003E-2</v>
      </c>
      <c r="H533">
        <v>0</v>
      </c>
      <c r="I533">
        <v>1</v>
      </c>
      <c r="J533">
        <v>2</v>
      </c>
      <c r="K533">
        <v>0.77200000000000002</v>
      </c>
      <c r="L533">
        <v>0</v>
      </c>
    </row>
    <row r="534" spans="1:28">
      <c r="A534">
        <v>-1</v>
      </c>
      <c r="B534">
        <v>1</v>
      </c>
      <c r="C534">
        <v>35913</v>
      </c>
      <c r="D534">
        <v>1</v>
      </c>
      <c r="E534">
        <v>33.186999999999998</v>
      </c>
      <c r="F534">
        <v>2</v>
      </c>
      <c r="G534">
        <v>1.4E-2</v>
      </c>
      <c r="H534">
        <v>0</v>
      </c>
    </row>
    <row r="535" spans="1:28">
      <c r="A535">
        <v>-1</v>
      </c>
      <c r="B535">
        <v>1</v>
      </c>
      <c r="C535">
        <v>36355</v>
      </c>
      <c r="D535">
        <v>2</v>
      </c>
      <c r="E535">
        <v>33.331000000000003</v>
      </c>
      <c r="F535">
        <v>2</v>
      </c>
      <c r="G535">
        <v>4.2000000000000003E-2</v>
      </c>
      <c r="H535">
        <v>0</v>
      </c>
      <c r="I535">
        <v>1</v>
      </c>
      <c r="J535">
        <v>2</v>
      </c>
      <c r="K535">
        <v>4.4039999999999999</v>
      </c>
      <c r="L535">
        <v>0</v>
      </c>
    </row>
    <row r="536" spans="1:28">
      <c r="A536">
        <v>-1</v>
      </c>
      <c r="B536">
        <v>1</v>
      </c>
      <c r="C536">
        <v>36372</v>
      </c>
      <c r="D536">
        <v>4</v>
      </c>
      <c r="E536">
        <v>33.331000000000003</v>
      </c>
      <c r="F536">
        <v>2</v>
      </c>
      <c r="G536">
        <v>4.2000000000000003E-2</v>
      </c>
      <c r="H536">
        <v>0</v>
      </c>
      <c r="I536">
        <v>0.75</v>
      </c>
      <c r="J536">
        <v>2</v>
      </c>
      <c r="K536">
        <v>10</v>
      </c>
      <c r="L536">
        <v>0</v>
      </c>
      <c r="M536">
        <v>0</v>
      </c>
      <c r="N536">
        <v>0</v>
      </c>
      <c r="O536">
        <v>1.5</v>
      </c>
      <c r="P536">
        <v>0</v>
      </c>
      <c r="Q536">
        <v>0.75</v>
      </c>
      <c r="R536">
        <v>2</v>
      </c>
      <c r="S536">
        <v>6.5620000000000003</v>
      </c>
      <c r="T536">
        <v>0</v>
      </c>
    </row>
    <row r="537" spans="1:28">
      <c r="A537">
        <v>-1</v>
      </c>
      <c r="B537">
        <v>1</v>
      </c>
      <c r="C537">
        <v>36413</v>
      </c>
      <c r="D537">
        <v>6</v>
      </c>
      <c r="E537">
        <v>33.331000000000003</v>
      </c>
      <c r="F537">
        <v>2</v>
      </c>
      <c r="G537">
        <v>4.2000000000000003E-2</v>
      </c>
      <c r="H537">
        <v>0</v>
      </c>
      <c r="I537">
        <v>0.75</v>
      </c>
      <c r="J537">
        <v>2</v>
      </c>
      <c r="K537">
        <v>10</v>
      </c>
      <c r="L537">
        <v>0</v>
      </c>
      <c r="M537">
        <v>0</v>
      </c>
      <c r="N537">
        <v>0</v>
      </c>
      <c r="O537">
        <v>1.5</v>
      </c>
      <c r="P537">
        <v>0</v>
      </c>
      <c r="Q537">
        <v>0.75</v>
      </c>
      <c r="R537">
        <v>2</v>
      </c>
      <c r="S537">
        <v>10</v>
      </c>
      <c r="T537">
        <v>0</v>
      </c>
      <c r="U537">
        <v>0</v>
      </c>
      <c r="V537">
        <v>0</v>
      </c>
      <c r="W537">
        <v>2</v>
      </c>
      <c r="X537">
        <v>0</v>
      </c>
      <c r="Y537">
        <v>1</v>
      </c>
      <c r="Z537">
        <v>2</v>
      </c>
      <c r="AA537">
        <v>5.4530000000000003</v>
      </c>
      <c r="AB537">
        <v>0</v>
      </c>
    </row>
    <row r="538" spans="1:28">
      <c r="A538">
        <v>-1</v>
      </c>
      <c r="B538">
        <v>1</v>
      </c>
      <c r="C538">
        <v>36419</v>
      </c>
      <c r="D538">
        <v>4</v>
      </c>
      <c r="E538">
        <v>33.331000000000003</v>
      </c>
      <c r="F538">
        <v>2</v>
      </c>
      <c r="G538">
        <v>4.2000000000000003E-2</v>
      </c>
      <c r="H538">
        <v>0</v>
      </c>
      <c r="I538">
        <v>0.75</v>
      </c>
      <c r="J538">
        <v>2</v>
      </c>
      <c r="K538">
        <v>10</v>
      </c>
      <c r="L538">
        <v>0</v>
      </c>
      <c r="M538">
        <v>0</v>
      </c>
      <c r="N538">
        <v>0</v>
      </c>
      <c r="O538">
        <v>1.5</v>
      </c>
      <c r="P538">
        <v>0</v>
      </c>
      <c r="Q538">
        <v>1</v>
      </c>
      <c r="R538">
        <v>2</v>
      </c>
      <c r="S538">
        <v>6.7830000000000004</v>
      </c>
      <c r="T538">
        <v>0</v>
      </c>
    </row>
    <row r="539" spans="1:28">
      <c r="A539">
        <v>-1</v>
      </c>
      <c r="B539">
        <v>1</v>
      </c>
      <c r="C539">
        <v>36500</v>
      </c>
      <c r="D539">
        <v>2</v>
      </c>
      <c r="E539">
        <v>33.331000000000003</v>
      </c>
      <c r="F539">
        <v>2</v>
      </c>
      <c r="G539">
        <v>4.2000000000000003E-2</v>
      </c>
      <c r="H539">
        <v>0</v>
      </c>
      <c r="I539">
        <v>1</v>
      </c>
      <c r="J539">
        <v>2</v>
      </c>
      <c r="K539">
        <v>6.83</v>
      </c>
      <c r="L539">
        <v>0</v>
      </c>
    </row>
    <row r="540" spans="1:28">
      <c r="A540">
        <v>-1</v>
      </c>
      <c r="B540">
        <v>1</v>
      </c>
      <c r="C540">
        <v>36520</v>
      </c>
      <c r="D540">
        <v>1</v>
      </c>
      <c r="E540">
        <v>-1.5</v>
      </c>
      <c r="F540">
        <v>2</v>
      </c>
      <c r="G540">
        <v>1.101</v>
      </c>
      <c r="H540">
        <v>0</v>
      </c>
    </row>
    <row r="541" spans="1:28">
      <c r="A541">
        <v>-1</v>
      </c>
      <c r="B541">
        <v>1</v>
      </c>
      <c r="C541">
        <v>36540</v>
      </c>
      <c r="D541">
        <v>2</v>
      </c>
      <c r="E541">
        <v>33.331000000000003</v>
      </c>
      <c r="F541">
        <v>2</v>
      </c>
      <c r="G541">
        <v>4.2000000000000003E-2</v>
      </c>
      <c r="H541">
        <v>0</v>
      </c>
      <c r="I541">
        <v>1</v>
      </c>
      <c r="J541">
        <v>2</v>
      </c>
      <c r="K541">
        <v>1.3879999999999999</v>
      </c>
      <c r="L541">
        <v>0</v>
      </c>
    </row>
    <row r="542" spans="1:28">
      <c r="A542">
        <v>-1</v>
      </c>
      <c r="B542">
        <v>1</v>
      </c>
      <c r="C542">
        <v>36581</v>
      </c>
      <c r="D542">
        <v>2</v>
      </c>
      <c r="E542">
        <v>33.331000000000003</v>
      </c>
      <c r="F542">
        <v>2</v>
      </c>
      <c r="G542">
        <v>4.2000000000000003E-2</v>
      </c>
      <c r="H542">
        <v>0</v>
      </c>
      <c r="I542">
        <v>0.75</v>
      </c>
      <c r="J542">
        <v>2</v>
      </c>
      <c r="K542">
        <v>11.192</v>
      </c>
      <c r="L542">
        <v>0</v>
      </c>
    </row>
    <row r="543" spans="1:28">
      <c r="A543">
        <v>-1</v>
      </c>
      <c r="B543">
        <v>1</v>
      </c>
      <c r="C543">
        <v>36601</v>
      </c>
      <c r="D543">
        <v>4</v>
      </c>
      <c r="E543">
        <v>33.331000000000003</v>
      </c>
      <c r="F543">
        <v>2</v>
      </c>
      <c r="G543">
        <v>4.2000000000000003E-2</v>
      </c>
      <c r="H543">
        <v>0</v>
      </c>
      <c r="I543">
        <v>0.75</v>
      </c>
      <c r="J543">
        <v>2</v>
      </c>
      <c r="K543">
        <v>10</v>
      </c>
      <c r="L543">
        <v>0</v>
      </c>
      <c r="M543">
        <v>0</v>
      </c>
      <c r="N543">
        <v>0</v>
      </c>
      <c r="O543">
        <v>1.5</v>
      </c>
      <c r="P543">
        <v>0</v>
      </c>
      <c r="Q543">
        <v>1</v>
      </c>
      <c r="R543">
        <v>2</v>
      </c>
      <c r="S543">
        <v>8.5340000000000007</v>
      </c>
      <c r="T543">
        <v>0</v>
      </c>
    </row>
    <row r="544" spans="1:28">
      <c r="A544">
        <v>-1</v>
      </c>
      <c r="B544">
        <v>1</v>
      </c>
      <c r="C544">
        <v>36691</v>
      </c>
      <c r="D544">
        <v>6</v>
      </c>
      <c r="E544">
        <v>33.331000000000003</v>
      </c>
      <c r="F544">
        <v>2</v>
      </c>
      <c r="G544">
        <v>4.2000000000000003E-2</v>
      </c>
      <c r="H544">
        <v>0</v>
      </c>
      <c r="I544">
        <v>0.75</v>
      </c>
      <c r="J544">
        <v>2</v>
      </c>
      <c r="K544">
        <v>10</v>
      </c>
      <c r="L544">
        <v>0</v>
      </c>
      <c r="M544">
        <v>0</v>
      </c>
      <c r="N544">
        <v>0</v>
      </c>
      <c r="O544">
        <v>1.5</v>
      </c>
      <c r="P544">
        <v>0</v>
      </c>
      <c r="Q544">
        <v>0.75</v>
      </c>
      <c r="R544">
        <v>2</v>
      </c>
      <c r="S544">
        <v>10</v>
      </c>
      <c r="T544">
        <v>0</v>
      </c>
      <c r="U544">
        <v>0</v>
      </c>
      <c r="V544">
        <v>0</v>
      </c>
      <c r="W544">
        <v>2</v>
      </c>
      <c r="X544">
        <v>0</v>
      </c>
      <c r="Y544">
        <v>1</v>
      </c>
      <c r="Z544">
        <v>2</v>
      </c>
      <c r="AA544">
        <v>9.4979999999999993</v>
      </c>
      <c r="AB544">
        <v>0</v>
      </c>
    </row>
    <row r="545" spans="1:36">
      <c r="A545">
        <v>-1</v>
      </c>
      <c r="B545">
        <v>1</v>
      </c>
      <c r="C545">
        <v>36711</v>
      </c>
      <c r="D545">
        <v>8</v>
      </c>
      <c r="E545">
        <v>33.411000000000001</v>
      </c>
      <c r="F545">
        <v>2</v>
      </c>
      <c r="G545">
        <v>4.2000000000000003E-2</v>
      </c>
      <c r="H545">
        <v>0</v>
      </c>
      <c r="I545">
        <v>0.75</v>
      </c>
      <c r="J545">
        <v>2</v>
      </c>
      <c r="K545">
        <v>10</v>
      </c>
      <c r="L545">
        <v>0</v>
      </c>
      <c r="M545">
        <v>0</v>
      </c>
      <c r="N545">
        <v>0</v>
      </c>
      <c r="O545">
        <v>1.5</v>
      </c>
      <c r="P545">
        <v>0</v>
      </c>
      <c r="Q545">
        <v>0.75</v>
      </c>
      <c r="R545">
        <v>2</v>
      </c>
      <c r="S545">
        <v>10</v>
      </c>
      <c r="T545">
        <v>0</v>
      </c>
      <c r="U545">
        <v>0</v>
      </c>
      <c r="V545">
        <v>0</v>
      </c>
      <c r="W545">
        <v>2</v>
      </c>
      <c r="X545">
        <v>0</v>
      </c>
      <c r="Y545">
        <v>0.75</v>
      </c>
      <c r="Z545">
        <v>2</v>
      </c>
      <c r="AA545">
        <v>10</v>
      </c>
      <c r="AB545">
        <v>0</v>
      </c>
      <c r="AC545">
        <v>0</v>
      </c>
      <c r="AD545">
        <v>0</v>
      </c>
      <c r="AE545">
        <v>1.5</v>
      </c>
      <c r="AF545">
        <v>0</v>
      </c>
      <c r="AG545">
        <v>1</v>
      </c>
      <c r="AH545">
        <v>2</v>
      </c>
      <c r="AI545">
        <v>2.6779999999999999</v>
      </c>
      <c r="AJ545">
        <v>0</v>
      </c>
    </row>
    <row r="546" spans="1:36">
      <c r="A546">
        <v>-1</v>
      </c>
      <c r="B546">
        <v>1</v>
      </c>
      <c r="C546">
        <v>36731</v>
      </c>
      <c r="D546">
        <v>8</v>
      </c>
      <c r="E546">
        <v>33.331000000000003</v>
      </c>
      <c r="F546">
        <v>2</v>
      </c>
      <c r="G546">
        <v>4.2000000000000003E-2</v>
      </c>
      <c r="H546">
        <v>0</v>
      </c>
      <c r="I546">
        <v>0.75</v>
      </c>
      <c r="J546">
        <v>2</v>
      </c>
      <c r="K546">
        <v>10</v>
      </c>
      <c r="L546">
        <v>0</v>
      </c>
      <c r="M546">
        <v>0</v>
      </c>
      <c r="N546">
        <v>0</v>
      </c>
      <c r="O546">
        <v>1.5</v>
      </c>
      <c r="P546">
        <v>0</v>
      </c>
      <c r="Q546">
        <v>0.75</v>
      </c>
      <c r="R546">
        <v>2</v>
      </c>
      <c r="S546">
        <v>10</v>
      </c>
      <c r="T546">
        <v>0</v>
      </c>
      <c r="U546">
        <v>0</v>
      </c>
      <c r="V546">
        <v>0</v>
      </c>
      <c r="W546">
        <v>2</v>
      </c>
      <c r="X546">
        <v>0</v>
      </c>
      <c r="Y546">
        <v>0.75</v>
      </c>
      <c r="Z546">
        <v>2</v>
      </c>
      <c r="AA546">
        <v>10</v>
      </c>
      <c r="AB546">
        <v>0</v>
      </c>
      <c r="AC546">
        <v>0</v>
      </c>
      <c r="AD546">
        <v>0</v>
      </c>
      <c r="AE546">
        <v>1.5</v>
      </c>
      <c r="AF546">
        <v>0</v>
      </c>
      <c r="AG546">
        <v>1</v>
      </c>
      <c r="AH546">
        <v>2</v>
      </c>
      <c r="AI546">
        <v>4.8490000000000002</v>
      </c>
      <c r="AJ546">
        <v>0</v>
      </c>
    </row>
    <row r="547" spans="1:36">
      <c r="A547">
        <v>-1</v>
      </c>
      <c r="B547">
        <v>1</v>
      </c>
      <c r="C547">
        <v>36751</v>
      </c>
      <c r="D547">
        <v>4</v>
      </c>
      <c r="E547">
        <v>33.331000000000003</v>
      </c>
      <c r="F547">
        <v>2</v>
      </c>
      <c r="G547">
        <v>4.2000000000000003E-2</v>
      </c>
      <c r="H547">
        <v>0</v>
      </c>
      <c r="I547">
        <v>0.75</v>
      </c>
      <c r="J547">
        <v>2</v>
      </c>
      <c r="K547">
        <v>10</v>
      </c>
      <c r="L547">
        <v>0</v>
      </c>
      <c r="M547">
        <v>0</v>
      </c>
      <c r="N547">
        <v>0</v>
      </c>
      <c r="O547">
        <v>1.5</v>
      </c>
      <c r="P547">
        <v>0</v>
      </c>
      <c r="Q547">
        <v>0.75</v>
      </c>
      <c r="R547">
        <v>2</v>
      </c>
      <c r="S547">
        <v>7.2149999999999999</v>
      </c>
      <c r="T547">
        <v>0</v>
      </c>
    </row>
    <row r="548" spans="1:36">
      <c r="A548">
        <v>-1</v>
      </c>
      <c r="B548">
        <v>1</v>
      </c>
      <c r="C548">
        <v>36771</v>
      </c>
      <c r="D548">
        <v>4</v>
      </c>
      <c r="E548">
        <v>33.411000000000001</v>
      </c>
      <c r="F548">
        <v>2</v>
      </c>
      <c r="G548">
        <v>4.2000000000000003E-2</v>
      </c>
      <c r="H548">
        <v>0</v>
      </c>
      <c r="I548">
        <v>0.75</v>
      </c>
      <c r="J548">
        <v>2</v>
      </c>
      <c r="K548">
        <v>10</v>
      </c>
      <c r="L548">
        <v>0</v>
      </c>
      <c r="M548">
        <v>0</v>
      </c>
      <c r="N548">
        <v>0</v>
      </c>
      <c r="O548">
        <v>1.5</v>
      </c>
      <c r="P548">
        <v>0</v>
      </c>
      <c r="Q548">
        <v>0.75</v>
      </c>
      <c r="R548">
        <v>2</v>
      </c>
      <c r="S548">
        <v>10.548999999999999</v>
      </c>
      <c r="T548">
        <v>0</v>
      </c>
    </row>
    <row r="549" spans="1:36">
      <c r="A549">
        <v>-1</v>
      </c>
      <c r="B549">
        <v>1</v>
      </c>
      <c r="C549">
        <v>36790</v>
      </c>
      <c r="D549">
        <v>4</v>
      </c>
      <c r="E549">
        <v>33.331000000000003</v>
      </c>
      <c r="F549">
        <v>2</v>
      </c>
      <c r="G549">
        <v>4.2000000000000003E-2</v>
      </c>
      <c r="H549">
        <v>0</v>
      </c>
      <c r="I549">
        <v>0.75</v>
      </c>
      <c r="J549">
        <v>2</v>
      </c>
      <c r="K549">
        <v>10</v>
      </c>
      <c r="L549">
        <v>0</v>
      </c>
      <c r="M549">
        <v>0</v>
      </c>
      <c r="N549">
        <v>0</v>
      </c>
      <c r="O549">
        <v>1.5</v>
      </c>
      <c r="P549">
        <v>0</v>
      </c>
      <c r="Q549">
        <v>1</v>
      </c>
      <c r="R549">
        <v>2</v>
      </c>
      <c r="S549">
        <v>5.2729999999999997</v>
      </c>
      <c r="T549">
        <v>0</v>
      </c>
    </row>
    <row r="550" spans="1:36">
      <c r="A550">
        <v>-1</v>
      </c>
      <c r="B550">
        <v>1</v>
      </c>
      <c r="C550">
        <v>37500</v>
      </c>
      <c r="D550">
        <v>2</v>
      </c>
      <c r="E550">
        <v>33.331000000000003</v>
      </c>
      <c r="F550">
        <v>2</v>
      </c>
      <c r="G550">
        <v>4.2000000000000003E-2</v>
      </c>
      <c r="H550">
        <v>0</v>
      </c>
      <c r="I550">
        <v>1</v>
      </c>
      <c r="J550">
        <v>2</v>
      </c>
      <c r="K550">
        <v>6.8010000000000002</v>
      </c>
      <c r="L550">
        <v>0</v>
      </c>
    </row>
    <row r="551" spans="1:36">
      <c r="A551">
        <v>-1</v>
      </c>
      <c r="B551">
        <v>1</v>
      </c>
      <c r="C551">
        <v>37538</v>
      </c>
      <c r="D551">
        <v>4</v>
      </c>
      <c r="E551">
        <v>33.331000000000003</v>
      </c>
      <c r="F551">
        <v>2</v>
      </c>
      <c r="G551">
        <v>4.2000000000000003E-2</v>
      </c>
      <c r="H551">
        <v>0</v>
      </c>
      <c r="I551">
        <v>0.75</v>
      </c>
      <c r="J551">
        <v>2</v>
      </c>
      <c r="K551">
        <v>10</v>
      </c>
      <c r="L551">
        <v>0</v>
      </c>
      <c r="M551">
        <v>0</v>
      </c>
      <c r="N551">
        <v>0</v>
      </c>
      <c r="O551">
        <v>1.5</v>
      </c>
      <c r="P551">
        <v>0</v>
      </c>
      <c r="Q551">
        <v>1</v>
      </c>
      <c r="R551">
        <v>2</v>
      </c>
      <c r="S551">
        <v>6.4269999999999996</v>
      </c>
      <c r="T551">
        <v>0</v>
      </c>
    </row>
    <row r="552" spans="1:36">
      <c r="A552">
        <v>-1</v>
      </c>
      <c r="B552">
        <v>1</v>
      </c>
      <c r="C552">
        <v>37726</v>
      </c>
      <c r="D552">
        <v>2</v>
      </c>
      <c r="E552">
        <v>33.331000000000003</v>
      </c>
      <c r="F552">
        <v>2</v>
      </c>
      <c r="G552">
        <v>4.2000000000000003E-2</v>
      </c>
      <c r="H552">
        <v>0</v>
      </c>
      <c r="I552">
        <v>1</v>
      </c>
      <c r="J552">
        <v>2</v>
      </c>
      <c r="K552">
        <v>11.664999999999999</v>
      </c>
      <c r="L552">
        <v>0</v>
      </c>
    </row>
    <row r="553" spans="1:36">
      <c r="A553">
        <v>-1</v>
      </c>
      <c r="B553">
        <v>1</v>
      </c>
      <c r="C553">
        <v>37763</v>
      </c>
      <c r="D553">
        <v>8</v>
      </c>
      <c r="E553">
        <v>33.331000000000003</v>
      </c>
      <c r="F553">
        <v>2</v>
      </c>
      <c r="G553">
        <v>4.2000000000000003E-2</v>
      </c>
      <c r="H553">
        <v>0</v>
      </c>
      <c r="I553">
        <v>0.75</v>
      </c>
      <c r="J553">
        <v>2</v>
      </c>
      <c r="K553">
        <v>10</v>
      </c>
      <c r="L553">
        <v>0</v>
      </c>
      <c r="M553">
        <v>0</v>
      </c>
      <c r="N553">
        <v>0</v>
      </c>
      <c r="O553">
        <v>1.5</v>
      </c>
      <c r="P553">
        <v>0</v>
      </c>
      <c r="Q553">
        <v>0.75</v>
      </c>
      <c r="R553">
        <v>2</v>
      </c>
      <c r="S553">
        <v>10</v>
      </c>
      <c r="T553">
        <v>0</v>
      </c>
      <c r="U553">
        <v>0</v>
      </c>
      <c r="V553">
        <v>0</v>
      </c>
      <c r="W553">
        <v>2</v>
      </c>
      <c r="X553">
        <v>0</v>
      </c>
      <c r="Y553">
        <v>0.75</v>
      </c>
      <c r="Z553">
        <v>2</v>
      </c>
      <c r="AA553">
        <v>10</v>
      </c>
      <c r="AB553">
        <v>0</v>
      </c>
      <c r="AC553">
        <v>0</v>
      </c>
      <c r="AD553">
        <v>0</v>
      </c>
      <c r="AE553">
        <v>1.5</v>
      </c>
      <c r="AF553">
        <v>0</v>
      </c>
      <c r="AG553">
        <v>1</v>
      </c>
      <c r="AH553">
        <v>2</v>
      </c>
      <c r="AI553">
        <v>5.2930000000000001</v>
      </c>
      <c r="AJ553">
        <v>0</v>
      </c>
    </row>
    <row r="554" spans="1:36">
      <c r="A554">
        <v>-1</v>
      </c>
      <c r="B554">
        <v>1</v>
      </c>
      <c r="C554">
        <v>37782</v>
      </c>
      <c r="D554">
        <v>6</v>
      </c>
      <c r="E554">
        <v>33.331000000000003</v>
      </c>
      <c r="F554">
        <v>2</v>
      </c>
      <c r="G554">
        <v>4.2000000000000003E-2</v>
      </c>
      <c r="H554">
        <v>0</v>
      </c>
      <c r="I554">
        <v>0.75</v>
      </c>
      <c r="J554">
        <v>2</v>
      </c>
      <c r="K554">
        <v>10</v>
      </c>
      <c r="L554">
        <v>0</v>
      </c>
      <c r="M554">
        <v>0</v>
      </c>
      <c r="N554">
        <v>0</v>
      </c>
      <c r="O554">
        <v>1.5</v>
      </c>
      <c r="P554">
        <v>0</v>
      </c>
      <c r="Q554">
        <v>0.75</v>
      </c>
      <c r="R554">
        <v>2</v>
      </c>
      <c r="S554">
        <v>10</v>
      </c>
      <c r="T554">
        <v>0</v>
      </c>
      <c r="U554">
        <v>0</v>
      </c>
      <c r="V554">
        <v>0</v>
      </c>
      <c r="W554">
        <v>2</v>
      </c>
      <c r="X554">
        <v>0</v>
      </c>
      <c r="Y554">
        <v>1</v>
      </c>
      <c r="Z554">
        <v>2</v>
      </c>
      <c r="AA554">
        <v>12.308999999999999</v>
      </c>
      <c r="AB554">
        <v>0</v>
      </c>
    </row>
    <row r="555" spans="1:36">
      <c r="A555">
        <v>-1</v>
      </c>
      <c r="B555">
        <v>1</v>
      </c>
      <c r="C555">
        <v>37846</v>
      </c>
      <c r="D555">
        <v>4</v>
      </c>
      <c r="E555">
        <v>33.331000000000003</v>
      </c>
      <c r="F555">
        <v>2</v>
      </c>
      <c r="G555">
        <v>4.2000000000000003E-2</v>
      </c>
      <c r="H555">
        <v>0</v>
      </c>
      <c r="I555">
        <v>0.75</v>
      </c>
      <c r="J555">
        <v>2</v>
      </c>
      <c r="K555">
        <v>10</v>
      </c>
      <c r="L555">
        <v>0</v>
      </c>
      <c r="M555">
        <v>0</v>
      </c>
      <c r="N555">
        <v>0</v>
      </c>
      <c r="O555">
        <v>1.5</v>
      </c>
      <c r="P555">
        <v>0</v>
      </c>
      <c r="Q555">
        <v>1</v>
      </c>
      <c r="R555">
        <v>2</v>
      </c>
      <c r="S555">
        <v>10.044</v>
      </c>
      <c r="T555">
        <v>0</v>
      </c>
    </row>
    <row r="556" spans="1:36">
      <c r="A556">
        <v>-1</v>
      </c>
      <c r="B556">
        <v>1</v>
      </c>
      <c r="C556">
        <v>37971</v>
      </c>
      <c r="D556">
        <v>2</v>
      </c>
      <c r="E556">
        <v>33.331000000000003</v>
      </c>
      <c r="F556">
        <v>2</v>
      </c>
      <c r="G556">
        <v>4.2000000000000003E-2</v>
      </c>
      <c r="H556">
        <v>0</v>
      </c>
      <c r="I556">
        <v>1</v>
      </c>
      <c r="J556">
        <v>2</v>
      </c>
      <c r="K556">
        <v>10.814</v>
      </c>
      <c r="L556">
        <v>0</v>
      </c>
    </row>
    <row r="557" spans="1:36">
      <c r="A557">
        <v>-1</v>
      </c>
      <c r="B557">
        <v>1</v>
      </c>
      <c r="C557">
        <v>38190</v>
      </c>
      <c r="D557">
        <v>1</v>
      </c>
      <c r="E557">
        <v>1E-3</v>
      </c>
      <c r="F557">
        <v>2</v>
      </c>
      <c r="G557">
        <v>4.3479999999999999</v>
      </c>
      <c r="H557">
        <v>0</v>
      </c>
    </row>
    <row r="558" spans="1:36">
      <c r="A558">
        <v>-1</v>
      </c>
      <c r="B558">
        <v>1</v>
      </c>
      <c r="C558">
        <v>38674</v>
      </c>
      <c r="D558">
        <v>2</v>
      </c>
      <c r="E558">
        <v>33.331000000000003</v>
      </c>
      <c r="F558">
        <v>2</v>
      </c>
      <c r="G558">
        <v>4.2000000000000003E-2</v>
      </c>
      <c r="H558">
        <v>0</v>
      </c>
      <c r="I558">
        <v>1</v>
      </c>
      <c r="J558">
        <v>2</v>
      </c>
      <c r="K558">
        <v>8.6790000000000003</v>
      </c>
      <c r="L558">
        <v>0</v>
      </c>
    </row>
    <row r="559" spans="1:36">
      <c r="A559">
        <v>-1</v>
      </c>
      <c r="B559">
        <v>1</v>
      </c>
      <c r="C559">
        <v>38687</v>
      </c>
      <c r="D559">
        <v>4</v>
      </c>
      <c r="E559">
        <v>33.331000000000003</v>
      </c>
      <c r="F559">
        <v>2</v>
      </c>
      <c r="G559">
        <v>4.2000000000000003E-2</v>
      </c>
      <c r="H559">
        <v>0</v>
      </c>
      <c r="I559">
        <v>0.75</v>
      </c>
      <c r="J559">
        <v>2</v>
      </c>
      <c r="K559">
        <v>10</v>
      </c>
      <c r="L559">
        <v>0</v>
      </c>
      <c r="M559">
        <v>0</v>
      </c>
      <c r="N559">
        <v>0</v>
      </c>
      <c r="O559">
        <v>1.5</v>
      </c>
      <c r="P559">
        <v>0</v>
      </c>
      <c r="Q559">
        <v>0.75</v>
      </c>
      <c r="R559">
        <v>2</v>
      </c>
      <c r="S559">
        <v>11.206</v>
      </c>
      <c r="T559">
        <v>0</v>
      </c>
    </row>
    <row r="560" spans="1:36">
      <c r="A560">
        <v>-1</v>
      </c>
      <c r="B560">
        <v>1</v>
      </c>
      <c r="C560">
        <v>38697</v>
      </c>
      <c r="D560">
        <v>6</v>
      </c>
      <c r="E560">
        <v>33.331000000000003</v>
      </c>
      <c r="F560">
        <v>2</v>
      </c>
      <c r="G560">
        <v>4.2000000000000003E-2</v>
      </c>
      <c r="H560">
        <v>0</v>
      </c>
      <c r="I560">
        <v>0.75</v>
      </c>
      <c r="J560">
        <v>2</v>
      </c>
      <c r="K560">
        <v>10</v>
      </c>
      <c r="L560">
        <v>0</v>
      </c>
      <c r="M560">
        <v>0</v>
      </c>
      <c r="N560">
        <v>0</v>
      </c>
      <c r="O560">
        <v>1.5</v>
      </c>
      <c r="P560">
        <v>0</v>
      </c>
      <c r="Q560">
        <v>0.75</v>
      </c>
      <c r="R560">
        <v>2</v>
      </c>
      <c r="S560">
        <v>10</v>
      </c>
      <c r="T560">
        <v>0</v>
      </c>
      <c r="U560">
        <v>0</v>
      </c>
      <c r="V560">
        <v>0</v>
      </c>
      <c r="W560">
        <v>2</v>
      </c>
      <c r="X560">
        <v>0</v>
      </c>
      <c r="Y560">
        <v>1</v>
      </c>
      <c r="Z560">
        <v>2</v>
      </c>
      <c r="AA560">
        <v>2.83</v>
      </c>
      <c r="AB560">
        <v>0</v>
      </c>
    </row>
    <row r="561" spans="1:28">
      <c r="A561">
        <v>-1</v>
      </c>
      <c r="B561">
        <v>1</v>
      </c>
      <c r="C561">
        <v>38716</v>
      </c>
      <c r="D561">
        <v>4</v>
      </c>
      <c r="E561">
        <v>33.331000000000003</v>
      </c>
      <c r="F561">
        <v>2</v>
      </c>
      <c r="G561">
        <v>4.2000000000000003E-2</v>
      </c>
      <c r="H561">
        <v>0</v>
      </c>
      <c r="I561">
        <v>0.75</v>
      </c>
      <c r="J561">
        <v>2</v>
      </c>
      <c r="K561">
        <v>10</v>
      </c>
      <c r="L561">
        <v>0</v>
      </c>
      <c r="M561">
        <v>0</v>
      </c>
      <c r="N561">
        <v>0</v>
      </c>
      <c r="O561">
        <v>1.5</v>
      </c>
      <c r="P561">
        <v>0</v>
      </c>
      <c r="Q561">
        <v>1</v>
      </c>
      <c r="R561">
        <v>2</v>
      </c>
      <c r="S561">
        <v>7.835</v>
      </c>
      <c r="T561">
        <v>0</v>
      </c>
    </row>
    <row r="562" spans="1:28">
      <c r="A562">
        <v>-1</v>
      </c>
      <c r="B562">
        <v>1</v>
      </c>
      <c r="C562">
        <v>38873</v>
      </c>
      <c r="D562">
        <v>2</v>
      </c>
      <c r="E562">
        <v>33.331000000000003</v>
      </c>
      <c r="F562">
        <v>2</v>
      </c>
      <c r="G562">
        <v>4.2000000000000003E-2</v>
      </c>
      <c r="H562">
        <v>0</v>
      </c>
      <c r="I562">
        <v>1</v>
      </c>
      <c r="J562">
        <v>2</v>
      </c>
      <c r="K562">
        <v>10.347</v>
      </c>
      <c r="L562">
        <v>0</v>
      </c>
    </row>
    <row r="563" spans="1:28">
      <c r="A563">
        <v>-1</v>
      </c>
      <c r="B563">
        <v>1</v>
      </c>
      <c r="C563">
        <v>38893</v>
      </c>
      <c r="D563">
        <v>4</v>
      </c>
      <c r="E563">
        <v>33.331000000000003</v>
      </c>
      <c r="F563">
        <v>2</v>
      </c>
      <c r="G563">
        <v>4.2000000000000003E-2</v>
      </c>
      <c r="H563">
        <v>0</v>
      </c>
      <c r="I563">
        <v>0.75</v>
      </c>
      <c r="J563">
        <v>2</v>
      </c>
      <c r="K563">
        <v>10</v>
      </c>
      <c r="L563">
        <v>0</v>
      </c>
      <c r="M563">
        <v>0</v>
      </c>
      <c r="N563">
        <v>0</v>
      </c>
      <c r="O563">
        <v>1.5</v>
      </c>
      <c r="P563">
        <v>0</v>
      </c>
      <c r="Q563">
        <v>1</v>
      </c>
      <c r="R563">
        <v>2</v>
      </c>
      <c r="S563">
        <v>10.115</v>
      </c>
      <c r="T563">
        <v>0</v>
      </c>
    </row>
    <row r="564" spans="1:28">
      <c r="A564">
        <v>-1</v>
      </c>
      <c r="B564">
        <v>1</v>
      </c>
      <c r="C564">
        <v>38933</v>
      </c>
      <c r="D564">
        <v>6</v>
      </c>
      <c r="E564">
        <v>33.331000000000003</v>
      </c>
      <c r="F564">
        <v>2</v>
      </c>
      <c r="G564">
        <v>4.2000000000000003E-2</v>
      </c>
      <c r="H564">
        <v>0</v>
      </c>
      <c r="I564">
        <v>0.75</v>
      </c>
      <c r="J564">
        <v>2</v>
      </c>
      <c r="K564">
        <v>10</v>
      </c>
      <c r="L564">
        <v>0</v>
      </c>
      <c r="M564">
        <v>0</v>
      </c>
      <c r="N564">
        <v>0</v>
      </c>
      <c r="O564">
        <v>1.5</v>
      </c>
      <c r="P564">
        <v>0</v>
      </c>
      <c r="Q564">
        <v>0.75</v>
      </c>
      <c r="R564">
        <v>2</v>
      </c>
      <c r="S564">
        <v>10</v>
      </c>
      <c r="T564">
        <v>0</v>
      </c>
      <c r="U564">
        <v>0</v>
      </c>
      <c r="V564">
        <v>0</v>
      </c>
      <c r="W564">
        <v>2</v>
      </c>
      <c r="X564">
        <v>0</v>
      </c>
      <c r="Y564">
        <v>1</v>
      </c>
      <c r="Z564">
        <v>2</v>
      </c>
      <c r="AA564">
        <v>9.8360000000000003</v>
      </c>
      <c r="AB564">
        <v>0</v>
      </c>
    </row>
    <row r="565" spans="1:28">
      <c r="A565">
        <v>-1</v>
      </c>
      <c r="B565">
        <v>1</v>
      </c>
      <c r="C565">
        <v>38955</v>
      </c>
      <c r="D565">
        <v>4</v>
      </c>
      <c r="E565">
        <v>33.331000000000003</v>
      </c>
      <c r="F565">
        <v>2</v>
      </c>
      <c r="G565">
        <v>4.2000000000000003E-2</v>
      </c>
      <c r="H565">
        <v>0</v>
      </c>
      <c r="I565">
        <v>0.75</v>
      </c>
      <c r="J565">
        <v>2</v>
      </c>
      <c r="K565">
        <v>10</v>
      </c>
      <c r="L565">
        <v>0</v>
      </c>
      <c r="M565">
        <v>0</v>
      </c>
      <c r="N565">
        <v>0</v>
      </c>
      <c r="O565">
        <v>1.5</v>
      </c>
      <c r="P565">
        <v>0</v>
      </c>
      <c r="Q565">
        <v>1</v>
      </c>
      <c r="R565">
        <v>2</v>
      </c>
      <c r="S565">
        <v>11.831</v>
      </c>
      <c r="T565">
        <v>0</v>
      </c>
    </row>
    <row r="566" spans="1:28">
      <c r="A566">
        <v>-1</v>
      </c>
      <c r="B566">
        <v>1</v>
      </c>
      <c r="C566">
        <v>38989</v>
      </c>
      <c r="D566">
        <v>2</v>
      </c>
      <c r="E566">
        <v>33.331000000000003</v>
      </c>
      <c r="F566">
        <v>2</v>
      </c>
      <c r="G566">
        <v>4.2000000000000003E-2</v>
      </c>
      <c r="H566">
        <v>0</v>
      </c>
      <c r="I566">
        <v>1</v>
      </c>
      <c r="J566">
        <v>2</v>
      </c>
      <c r="K566">
        <v>11.324</v>
      </c>
      <c r="L566">
        <v>0</v>
      </c>
    </row>
    <row r="567" spans="1:28">
      <c r="A567">
        <v>-1</v>
      </c>
      <c r="B567">
        <v>1</v>
      </c>
      <c r="C567">
        <v>39171</v>
      </c>
      <c r="D567">
        <v>4</v>
      </c>
      <c r="E567">
        <v>33.331000000000003</v>
      </c>
      <c r="F567">
        <v>2</v>
      </c>
      <c r="G567">
        <v>4.2000000000000003E-2</v>
      </c>
      <c r="H567">
        <v>0</v>
      </c>
      <c r="I567">
        <v>0.75</v>
      </c>
      <c r="J567">
        <v>2</v>
      </c>
      <c r="K567">
        <v>10</v>
      </c>
      <c r="L567">
        <v>0</v>
      </c>
      <c r="M567">
        <v>0</v>
      </c>
      <c r="N567">
        <v>0</v>
      </c>
      <c r="O567">
        <v>1.5</v>
      </c>
      <c r="P567">
        <v>0</v>
      </c>
      <c r="Q567">
        <v>1</v>
      </c>
      <c r="R567">
        <v>2</v>
      </c>
      <c r="S567">
        <v>7.9470000000000001</v>
      </c>
      <c r="T567">
        <v>0</v>
      </c>
    </row>
    <row r="568" spans="1:28">
      <c r="A568">
        <v>-1</v>
      </c>
      <c r="B568">
        <v>1</v>
      </c>
      <c r="C568">
        <v>39807</v>
      </c>
      <c r="D568">
        <v>2</v>
      </c>
      <c r="E568">
        <v>33.331000000000003</v>
      </c>
      <c r="F568">
        <v>2</v>
      </c>
      <c r="G568">
        <v>4.2000000000000003E-2</v>
      </c>
      <c r="H568">
        <v>0</v>
      </c>
      <c r="I568">
        <v>1</v>
      </c>
      <c r="J568">
        <v>2</v>
      </c>
      <c r="K568">
        <v>7.6440000000000001</v>
      </c>
      <c r="L568">
        <v>0</v>
      </c>
    </row>
    <row r="569" spans="1:28">
      <c r="A569">
        <v>-1</v>
      </c>
      <c r="B569">
        <v>1</v>
      </c>
      <c r="C569">
        <v>39828</v>
      </c>
      <c r="D569">
        <v>2</v>
      </c>
      <c r="E569">
        <v>33.411000000000001</v>
      </c>
      <c r="F569">
        <v>2</v>
      </c>
      <c r="G569">
        <v>4.2000000000000003E-2</v>
      </c>
      <c r="H569">
        <v>0</v>
      </c>
      <c r="I569">
        <v>1</v>
      </c>
      <c r="J569">
        <v>2</v>
      </c>
      <c r="K569">
        <v>6.5659999999999998</v>
      </c>
      <c r="L569">
        <v>0</v>
      </c>
    </row>
    <row r="570" spans="1:28">
      <c r="A570">
        <v>-1</v>
      </c>
      <c r="B570">
        <v>1</v>
      </c>
      <c r="C570">
        <v>39848</v>
      </c>
      <c r="D570">
        <v>4</v>
      </c>
      <c r="E570">
        <v>33.331000000000003</v>
      </c>
      <c r="F570">
        <v>2</v>
      </c>
      <c r="G570">
        <v>4.2000000000000003E-2</v>
      </c>
      <c r="H570">
        <v>0</v>
      </c>
      <c r="I570">
        <v>0.75</v>
      </c>
      <c r="J570">
        <v>2</v>
      </c>
      <c r="K570">
        <v>10</v>
      </c>
      <c r="L570">
        <v>0</v>
      </c>
      <c r="M570">
        <v>0</v>
      </c>
      <c r="N570">
        <v>0</v>
      </c>
      <c r="O570">
        <v>1.5</v>
      </c>
      <c r="P570">
        <v>0</v>
      </c>
      <c r="Q570">
        <v>1</v>
      </c>
      <c r="R570">
        <v>2</v>
      </c>
      <c r="S570">
        <v>8.8520000000000003</v>
      </c>
      <c r="T570">
        <v>0</v>
      </c>
    </row>
    <row r="571" spans="1:28">
      <c r="A571">
        <v>-1</v>
      </c>
      <c r="B571">
        <v>1</v>
      </c>
      <c r="C571">
        <v>39897</v>
      </c>
      <c r="D571">
        <v>6</v>
      </c>
      <c r="E571">
        <v>33.331000000000003</v>
      </c>
      <c r="F571">
        <v>2</v>
      </c>
      <c r="G571">
        <v>4.2000000000000003E-2</v>
      </c>
      <c r="H571">
        <v>0</v>
      </c>
      <c r="I571">
        <v>0.75</v>
      </c>
      <c r="J571">
        <v>2</v>
      </c>
      <c r="K571">
        <v>10</v>
      </c>
      <c r="L571">
        <v>0</v>
      </c>
      <c r="M571">
        <v>0</v>
      </c>
      <c r="N571">
        <v>0</v>
      </c>
      <c r="O571">
        <v>1.5</v>
      </c>
      <c r="P571">
        <v>0</v>
      </c>
      <c r="Q571">
        <v>0.75</v>
      </c>
      <c r="R571">
        <v>2</v>
      </c>
      <c r="S571">
        <v>10</v>
      </c>
      <c r="T571">
        <v>0</v>
      </c>
      <c r="U571">
        <v>0</v>
      </c>
      <c r="V571">
        <v>0</v>
      </c>
      <c r="W571">
        <v>2</v>
      </c>
      <c r="X571">
        <v>0</v>
      </c>
      <c r="Y571">
        <v>1</v>
      </c>
      <c r="Z571">
        <v>2</v>
      </c>
      <c r="AA571">
        <v>6.0759999999999996</v>
      </c>
      <c r="AB571">
        <v>0</v>
      </c>
    </row>
    <row r="572" spans="1:28">
      <c r="A572">
        <v>-1</v>
      </c>
      <c r="B572">
        <v>1</v>
      </c>
      <c r="C572">
        <v>39915</v>
      </c>
      <c r="D572">
        <v>4</v>
      </c>
      <c r="E572">
        <v>33.331000000000003</v>
      </c>
      <c r="F572">
        <v>2</v>
      </c>
      <c r="G572">
        <v>4.2000000000000003E-2</v>
      </c>
      <c r="H572">
        <v>0</v>
      </c>
      <c r="I572">
        <v>0.75</v>
      </c>
      <c r="J572">
        <v>2</v>
      </c>
      <c r="K572">
        <v>10</v>
      </c>
      <c r="L572">
        <v>0</v>
      </c>
      <c r="M572">
        <v>0</v>
      </c>
      <c r="N572">
        <v>0</v>
      </c>
      <c r="O572">
        <v>1.5</v>
      </c>
      <c r="P572">
        <v>0</v>
      </c>
      <c r="Q572">
        <v>1</v>
      </c>
      <c r="R572">
        <v>2</v>
      </c>
      <c r="S572">
        <v>6.4169999999999998</v>
      </c>
      <c r="T572">
        <v>0</v>
      </c>
    </row>
    <row r="573" spans="1:28">
      <c r="A573">
        <v>-1</v>
      </c>
      <c r="B573">
        <v>1</v>
      </c>
      <c r="C573">
        <v>39967.5</v>
      </c>
      <c r="D573">
        <v>2</v>
      </c>
      <c r="E573">
        <v>33.331000000000003</v>
      </c>
      <c r="F573">
        <v>2</v>
      </c>
      <c r="G573">
        <v>4.2000000000000003E-2</v>
      </c>
      <c r="H573">
        <v>0</v>
      </c>
      <c r="I573">
        <v>1</v>
      </c>
      <c r="J573">
        <v>2</v>
      </c>
      <c r="K573">
        <v>10.122</v>
      </c>
      <c r="L573">
        <v>0</v>
      </c>
    </row>
    <row r="574" spans="1:28">
      <c r="A574">
        <v>-1</v>
      </c>
      <c r="B574">
        <v>1</v>
      </c>
      <c r="C574">
        <v>40514</v>
      </c>
      <c r="D574">
        <v>1</v>
      </c>
      <c r="E574">
        <v>33.347000000000001</v>
      </c>
      <c r="F574">
        <v>2</v>
      </c>
      <c r="G574">
        <v>3.6999999999999998E-2</v>
      </c>
      <c r="H574">
        <v>0</v>
      </c>
    </row>
    <row r="575" spans="1:28">
      <c r="A575">
        <v>-1</v>
      </c>
      <c r="B575">
        <v>1</v>
      </c>
      <c r="C575">
        <v>40762</v>
      </c>
      <c r="D575">
        <v>2</v>
      </c>
      <c r="E575">
        <v>33.331000000000003</v>
      </c>
      <c r="F575">
        <v>2</v>
      </c>
      <c r="G575">
        <v>4.2000000000000003E-2</v>
      </c>
      <c r="H575">
        <v>0</v>
      </c>
      <c r="I575">
        <v>1</v>
      </c>
      <c r="J575">
        <v>2</v>
      </c>
      <c r="K575">
        <v>6.6</v>
      </c>
      <c r="L575">
        <v>0</v>
      </c>
    </row>
    <row r="576" spans="1:28">
      <c r="A576">
        <v>-1</v>
      </c>
      <c r="B576">
        <v>1</v>
      </c>
      <c r="C576">
        <v>40803</v>
      </c>
      <c r="D576">
        <v>4</v>
      </c>
      <c r="E576">
        <v>33.331000000000003</v>
      </c>
      <c r="F576">
        <v>2</v>
      </c>
      <c r="G576">
        <v>4.2000000000000003E-2</v>
      </c>
      <c r="H576">
        <v>0</v>
      </c>
      <c r="I576">
        <v>0.75</v>
      </c>
      <c r="J576">
        <v>2</v>
      </c>
      <c r="K576">
        <v>10</v>
      </c>
      <c r="L576">
        <v>0</v>
      </c>
      <c r="M576">
        <v>0</v>
      </c>
      <c r="N576">
        <v>0</v>
      </c>
      <c r="O576">
        <v>1.5</v>
      </c>
      <c r="P576">
        <v>0</v>
      </c>
      <c r="Q576">
        <v>1</v>
      </c>
      <c r="R576">
        <v>2</v>
      </c>
      <c r="S576">
        <v>9.2970000000000006</v>
      </c>
      <c r="T576">
        <v>0</v>
      </c>
    </row>
    <row r="577" spans="1:28">
      <c r="A577">
        <v>-1</v>
      </c>
      <c r="B577">
        <v>1</v>
      </c>
      <c r="C577">
        <v>40840</v>
      </c>
      <c r="D577">
        <v>6</v>
      </c>
      <c r="E577">
        <v>33.331000000000003</v>
      </c>
      <c r="F577">
        <v>2</v>
      </c>
      <c r="G577">
        <v>4.2000000000000003E-2</v>
      </c>
      <c r="H577">
        <v>0</v>
      </c>
      <c r="I577">
        <v>0.75</v>
      </c>
      <c r="J577">
        <v>2</v>
      </c>
      <c r="K577">
        <v>10</v>
      </c>
      <c r="L577">
        <v>0</v>
      </c>
      <c r="M577">
        <v>0</v>
      </c>
      <c r="N577">
        <v>0</v>
      </c>
      <c r="O577">
        <v>1.5</v>
      </c>
      <c r="P577">
        <v>0</v>
      </c>
      <c r="Q577">
        <v>0.75</v>
      </c>
      <c r="R577">
        <v>2</v>
      </c>
      <c r="S577">
        <v>10</v>
      </c>
      <c r="T577">
        <v>0</v>
      </c>
      <c r="U577">
        <v>0</v>
      </c>
      <c r="V577">
        <v>0</v>
      </c>
      <c r="W577">
        <v>2</v>
      </c>
      <c r="X577">
        <v>0</v>
      </c>
      <c r="Y577">
        <v>1</v>
      </c>
      <c r="Z577">
        <v>2</v>
      </c>
      <c r="AA577">
        <v>3.4670000000000001</v>
      </c>
      <c r="AB577">
        <v>0</v>
      </c>
    </row>
    <row r="578" spans="1:28">
      <c r="A578">
        <v>-1</v>
      </c>
      <c r="B578">
        <v>1</v>
      </c>
      <c r="C578">
        <v>40900</v>
      </c>
      <c r="D578">
        <v>4</v>
      </c>
      <c r="E578">
        <v>33.331000000000003</v>
      </c>
      <c r="F578">
        <v>2</v>
      </c>
      <c r="G578">
        <v>4.2000000000000003E-2</v>
      </c>
      <c r="H578">
        <v>0</v>
      </c>
      <c r="I578">
        <v>0.75</v>
      </c>
      <c r="J578">
        <v>2</v>
      </c>
      <c r="K578">
        <v>10</v>
      </c>
      <c r="L578">
        <v>0</v>
      </c>
      <c r="M578">
        <v>0</v>
      </c>
      <c r="N578">
        <v>0</v>
      </c>
      <c r="O578">
        <v>1.5</v>
      </c>
      <c r="P578">
        <v>0</v>
      </c>
      <c r="Q578">
        <v>1</v>
      </c>
      <c r="R578">
        <v>2</v>
      </c>
      <c r="S578">
        <v>9.2289999999999992</v>
      </c>
      <c r="T578">
        <v>0</v>
      </c>
    </row>
    <row r="579" spans="1:28">
      <c r="A579">
        <v>-1</v>
      </c>
      <c r="B579">
        <v>1</v>
      </c>
      <c r="C579">
        <v>41021</v>
      </c>
      <c r="D579">
        <v>2</v>
      </c>
      <c r="E579">
        <v>33.331000000000003</v>
      </c>
      <c r="F579">
        <v>2</v>
      </c>
      <c r="G579">
        <v>4.2000000000000003E-2</v>
      </c>
      <c r="H579">
        <v>0</v>
      </c>
      <c r="I579">
        <v>1</v>
      </c>
      <c r="J579">
        <v>2</v>
      </c>
      <c r="K579">
        <v>10.661</v>
      </c>
      <c r="L579">
        <v>0</v>
      </c>
    </row>
    <row r="580" spans="1:28">
      <c r="A580">
        <v>-1</v>
      </c>
      <c r="B580">
        <v>1</v>
      </c>
      <c r="C580">
        <v>41038</v>
      </c>
      <c r="D580">
        <v>2</v>
      </c>
      <c r="E580">
        <v>33.331000000000003</v>
      </c>
      <c r="F580">
        <v>2</v>
      </c>
      <c r="G580">
        <v>4.2000000000000003E-2</v>
      </c>
      <c r="H580">
        <v>0</v>
      </c>
      <c r="I580">
        <v>0.75</v>
      </c>
      <c r="J580">
        <v>2</v>
      </c>
      <c r="K580">
        <v>11.862</v>
      </c>
      <c r="L580">
        <v>0</v>
      </c>
    </row>
    <row r="581" spans="1:28">
      <c r="A581">
        <v>-1</v>
      </c>
      <c r="B581">
        <v>1</v>
      </c>
      <c r="C581">
        <v>41605</v>
      </c>
      <c r="D581">
        <v>2</v>
      </c>
      <c r="E581">
        <v>33.331000000000003</v>
      </c>
      <c r="F581">
        <v>2</v>
      </c>
      <c r="G581">
        <v>4.2000000000000003E-2</v>
      </c>
      <c r="H581">
        <v>0</v>
      </c>
      <c r="I581">
        <v>1</v>
      </c>
      <c r="J581">
        <v>2</v>
      </c>
      <c r="K581">
        <v>8.7479999999999993</v>
      </c>
      <c r="L581">
        <v>0</v>
      </c>
    </row>
    <row r="582" spans="1:28">
      <c r="A582">
        <v>-1</v>
      </c>
      <c r="B582">
        <v>1</v>
      </c>
      <c r="C582">
        <v>41625</v>
      </c>
      <c r="D582">
        <v>2</v>
      </c>
      <c r="E582">
        <v>33.331000000000003</v>
      </c>
      <c r="F582">
        <v>2</v>
      </c>
      <c r="G582">
        <v>4.2000000000000003E-2</v>
      </c>
      <c r="H582">
        <v>0</v>
      </c>
      <c r="I582">
        <v>0.75</v>
      </c>
      <c r="J582">
        <v>2</v>
      </c>
      <c r="K582">
        <v>11.186999999999999</v>
      </c>
      <c r="L582">
        <v>0</v>
      </c>
    </row>
    <row r="583" spans="1:28">
      <c r="A583">
        <v>-1</v>
      </c>
      <c r="B583">
        <v>1</v>
      </c>
      <c r="C583">
        <v>41742</v>
      </c>
      <c r="D583">
        <v>2</v>
      </c>
      <c r="E583">
        <v>33.331000000000003</v>
      </c>
      <c r="F583">
        <v>2</v>
      </c>
      <c r="G583">
        <v>4.2000000000000003E-2</v>
      </c>
      <c r="H583">
        <v>0</v>
      </c>
      <c r="I583">
        <v>1</v>
      </c>
      <c r="J583">
        <v>2</v>
      </c>
      <c r="K583">
        <v>7.5620000000000003</v>
      </c>
      <c r="L583">
        <v>0</v>
      </c>
    </row>
    <row r="584" spans="1:28">
      <c r="A584">
        <v>-1</v>
      </c>
      <c r="B584">
        <v>1</v>
      </c>
      <c r="C584">
        <v>41762</v>
      </c>
      <c r="D584">
        <v>2</v>
      </c>
      <c r="E584">
        <v>33.331000000000003</v>
      </c>
      <c r="F584">
        <v>2</v>
      </c>
      <c r="G584">
        <v>4.2000000000000003E-2</v>
      </c>
      <c r="H584">
        <v>0</v>
      </c>
      <c r="I584">
        <v>0.75</v>
      </c>
      <c r="J584">
        <v>2</v>
      </c>
      <c r="K584">
        <v>10.496</v>
      </c>
      <c r="L584">
        <v>0</v>
      </c>
    </row>
    <row r="585" spans="1:28">
      <c r="A585">
        <v>-1</v>
      </c>
      <c r="B585">
        <v>1</v>
      </c>
      <c r="C585">
        <v>41785</v>
      </c>
      <c r="D585">
        <v>4</v>
      </c>
      <c r="E585">
        <v>33.331000000000003</v>
      </c>
      <c r="F585">
        <v>2</v>
      </c>
      <c r="G585">
        <v>4.2000000000000003E-2</v>
      </c>
      <c r="H585">
        <v>0</v>
      </c>
      <c r="I585">
        <v>0.75</v>
      </c>
      <c r="J585">
        <v>2</v>
      </c>
      <c r="K585">
        <v>10</v>
      </c>
      <c r="L585">
        <v>0</v>
      </c>
      <c r="M585">
        <v>0</v>
      </c>
      <c r="N585">
        <v>0</v>
      </c>
      <c r="O585">
        <v>1.5</v>
      </c>
      <c r="P585">
        <v>0</v>
      </c>
      <c r="Q585">
        <v>1</v>
      </c>
      <c r="R585">
        <v>2</v>
      </c>
      <c r="S585">
        <v>1.5740000000000001</v>
      </c>
      <c r="T585">
        <v>0</v>
      </c>
    </row>
    <row r="586" spans="1:28">
      <c r="A586">
        <v>-1</v>
      </c>
      <c r="B586">
        <v>1</v>
      </c>
      <c r="C586">
        <v>41803</v>
      </c>
      <c r="D586">
        <v>2</v>
      </c>
      <c r="E586">
        <v>33.331000000000003</v>
      </c>
      <c r="F586">
        <v>2</v>
      </c>
      <c r="G586">
        <v>4.2000000000000003E-2</v>
      </c>
      <c r="H586">
        <v>0</v>
      </c>
      <c r="I586">
        <v>1</v>
      </c>
      <c r="J586">
        <v>2</v>
      </c>
      <c r="K586">
        <v>6.6139999999999999</v>
      </c>
      <c r="L586">
        <v>0</v>
      </c>
    </row>
    <row r="587" spans="1:28">
      <c r="A587">
        <v>-1</v>
      </c>
      <c r="B587">
        <v>1</v>
      </c>
      <c r="C587">
        <v>42129</v>
      </c>
      <c r="D587">
        <v>1</v>
      </c>
      <c r="E587">
        <v>1E-3</v>
      </c>
      <c r="F587">
        <v>2</v>
      </c>
      <c r="G587">
        <v>5.21</v>
      </c>
      <c r="H587">
        <v>0</v>
      </c>
    </row>
    <row r="588" spans="1:28">
      <c r="A588">
        <v>-1</v>
      </c>
      <c r="B588">
        <v>1</v>
      </c>
      <c r="C588">
        <v>42725</v>
      </c>
      <c r="D588">
        <v>2</v>
      </c>
      <c r="E588">
        <v>33.331000000000003</v>
      </c>
      <c r="F588">
        <v>2</v>
      </c>
      <c r="G588">
        <v>4.2000000000000003E-2</v>
      </c>
      <c r="H588">
        <v>0</v>
      </c>
      <c r="I588">
        <v>1</v>
      </c>
      <c r="J588">
        <v>2</v>
      </c>
      <c r="K588">
        <v>6.3780000000000001</v>
      </c>
      <c r="L588">
        <v>0</v>
      </c>
    </row>
    <row r="589" spans="1:28">
      <c r="A589">
        <v>-1</v>
      </c>
      <c r="B589">
        <v>1</v>
      </c>
      <c r="C589">
        <v>42745</v>
      </c>
      <c r="D589">
        <v>4</v>
      </c>
      <c r="E589">
        <v>33.331000000000003</v>
      </c>
      <c r="F589">
        <v>2</v>
      </c>
      <c r="G589">
        <v>4.2000000000000003E-2</v>
      </c>
      <c r="H589">
        <v>0</v>
      </c>
      <c r="I589">
        <v>0.75</v>
      </c>
      <c r="J589">
        <v>2</v>
      </c>
      <c r="K589">
        <v>10</v>
      </c>
      <c r="L589">
        <v>0</v>
      </c>
      <c r="M589">
        <v>0</v>
      </c>
      <c r="N589">
        <v>0</v>
      </c>
      <c r="O589">
        <v>1.5</v>
      </c>
      <c r="P589">
        <v>0</v>
      </c>
      <c r="Q589">
        <v>1</v>
      </c>
      <c r="R589">
        <v>2</v>
      </c>
      <c r="S589">
        <v>5.0839999999999996</v>
      </c>
      <c r="T589">
        <v>0</v>
      </c>
    </row>
    <row r="590" spans="1:28">
      <c r="A590">
        <v>-1</v>
      </c>
      <c r="B590">
        <v>1</v>
      </c>
      <c r="C590">
        <v>42775</v>
      </c>
      <c r="D590">
        <v>6</v>
      </c>
      <c r="E590">
        <v>33.331000000000003</v>
      </c>
      <c r="F590">
        <v>2</v>
      </c>
      <c r="G590">
        <v>4.2000000000000003E-2</v>
      </c>
      <c r="H590">
        <v>0</v>
      </c>
      <c r="I590">
        <v>0.75</v>
      </c>
      <c r="J590">
        <v>2</v>
      </c>
      <c r="K590">
        <v>10</v>
      </c>
      <c r="L590">
        <v>0</v>
      </c>
      <c r="M590">
        <v>0</v>
      </c>
      <c r="N590">
        <v>0</v>
      </c>
      <c r="O590">
        <v>1.5</v>
      </c>
      <c r="P590">
        <v>0</v>
      </c>
      <c r="Q590">
        <v>0.75</v>
      </c>
      <c r="R590">
        <v>2</v>
      </c>
      <c r="S590">
        <v>10</v>
      </c>
      <c r="T590">
        <v>0</v>
      </c>
      <c r="U590">
        <v>0</v>
      </c>
      <c r="V590">
        <v>0</v>
      </c>
      <c r="W590">
        <v>2</v>
      </c>
      <c r="X590">
        <v>0</v>
      </c>
      <c r="Y590">
        <v>1</v>
      </c>
      <c r="Z590">
        <v>2</v>
      </c>
      <c r="AA590">
        <v>3.8679999999999999</v>
      </c>
      <c r="AB590">
        <v>0</v>
      </c>
    </row>
    <row r="591" spans="1:28">
      <c r="A591">
        <v>-1</v>
      </c>
      <c r="B591">
        <v>1</v>
      </c>
      <c r="C591">
        <v>42789</v>
      </c>
      <c r="D591">
        <v>4</v>
      </c>
      <c r="E591">
        <v>33.331000000000003</v>
      </c>
      <c r="F591">
        <v>2</v>
      </c>
      <c r="G591">
        <v>4.2000000000000003E-2</v>
      </c>
      <c r="H591">
        <v>0</v>
      </c>
      <c r="I591">
        <v>0.75</v>
      </c>
      <c r="J591">
        <v>2</v>
      </c>
      <c r="K591">
        <v>10</v>
      </c>
      <c r="L591">
        <v>0</v>
      </c>
      <c r="M591">
        <v>0</v>
      </c>
      <c r="N591">
        <v>0</v>
      </c>
      <c r="O591">
        <v>1.5</v>
      </c>
      <c r="P591">
        <v>0</v>
      </c>
      <c r="Q591">
        <v>1</v>
      </c>
      <c r="R591">
        <v>2</v>
      </c>
      <c r="S591">
        <v>7.774</v>
      </c>
      <c r="T591">
        <v>0</v>
      </c>
    </row>
    <row r="592" spans="1:28">
      <c r="A592">
        <v>-1</v>
      </c>
      <c r="B592">
        <v>1</v>
      </c>
      <c r="C592">
        <v>43000</v>
      </c>
      <c r="D592">
        <v>2</v>
      </c>
      <c r="E592">
        <v>33.331000000000003</v>
      </c>
      <c r="F592">
        <v>2</v>
      </c>
      <c r="G592">
        <v>4.2000000000000003E-2</v>
      </c>
      <c r="H592">
        <v>0</v>
      </c>
      <c r="I592">
        <v>1</v>
      </c>
      <c r="J592">
        <v>2</v>
      </c>
      <c r="K592">
        <v>10.552</v>
      </c>
      <c r="L592">
        <v>0</v>
      </c>
    </row>
    <row r="593" spans="1:36">
      <c r="A593">
        <v>-1</v>
      </c>
      <c r="B593">
        <v>1</v>
      </c>
      <c r="C593">
        <v>44081</v>
      </c>
      <c r="D593">
        <v>1</v>
      </c>
      <c r="E593">
        <v>1E-3</v>
      </c>
      <c r="F593">
        <v>2</v>
      </c>
      <c r="G593">
        <v>25.564</v>
      </c>
      <c r="H593">
        <v>0</v>
      </c>
    </row>
    <row r="594" spans="1:36">
      <c r="A594">
        <v>-1</v>
      </c>
      <c r="B594">
        <v>1</v>
      </c>
      <c r="C594">
        <v>44114</v>
      </c>
      <c r="D594">
        <v>4</v>
      </c>
      <c r="E594">
        <v>33.331000000000003</v>
      </c>
      <c r="F594">
        <v>2</v>
      </c>
      <c r="G594">
        <v>4.2000000000000003E-2</v>
      </c>
      <c r="H594">
        <v>0</v>
      </c>
      <c r="I594">
        <v>0.75</v>
      </c>
      <c r="J594">
        <v>2</v>
      </c>
      <c r="K594">
        <v>10</v>
      </c>
      <c r="L594">
        <v>0</v>
      </c>
      <c r="M594">
        <v>0</v>
      </c>
      <c r="N594">
        <v>0</v>
      </c>
      <c r="O594">
        <v>1.5</v>
      </c>
      <c r="P594">
        <v>0</v>
      </c>
      <c r="Q594">
        <v>1</v>
      </c>
      <c r="R594">
        <v>2</v>
      </c>
      <c r="S594">
        <v>6.25</v>
      </c>
      <c r="T594">
        <v>0</v>
      </c>
    </row>
    <row r="595" spans="1:36">
      <c r="A595">
        <v>-1</v>
      </c>
      <c r="B595">
        <v>1</v>
      </c>
      <c r="C595">
        <v>44232</v>
      </c>
      <c r="D595">
        <v>2</v>
      </c>
      <c r="E595">
        <v>33.331000000000003</v>
      </c>
      <c r="F595">
        <v>2</v>
      </c>
      <c r="G595">
        <v>4.2000000000000003E-2</v>
      </c>
      <c r="H595">
        <v>0</v>
      </c>
      <c r="I595">
        <v>1</v>
      </c>
      <c r="J595">
        <v>2</v>
      </c>
      <c r="K595">
        <v>5.7060000000000004</v>
      </c>
      <c r="L595">
        <v>0</v>
      </c>
    </row>
    <row r="596" spans="1:36">
      <c r="A596">
        <v>-1</v>
      </c>
      <c r="B596">
        <v>1</v>
      </c>
      <c r="C596">
        <v>44276</v>
      </c>
      <c r="D596">
        <v>4</v>
      </c>
      <c r="E596">
        <v>33.331000000000003</v>
      </c>
      <c r="F596">
        <v>2</v>
      </c>
      <c r="G596">
        <v>4.2000000000000003E-2</v>
      </c>
      <c r="H596">
        <v>0</v>
      </c>
      <c r="I596">
        <v>0.75</v>
      </c>
      <c r="J596">
        <v>2</v>
      </c>
      <c r="K596">
        <v>10</v>
      </c>
      <c r="L596">
        <v>0</v>
      </c>
      <c r="M596">
        <v>0</v>
      </c>
      <c r="N596">
        <v>0</v>
      </c>
      <c r="O596">
        <v>1.5</v>
      </c>
      <c r="P596">
        <v>0</v>
      </c>
      <c r="Q596">
        <v>1</v>
      </c>
      <c r="R596">
        <v>2</v>
      </c>
      <c r="S596">
        <v>4.6040000000000001</v>
      </c>
      <c r="T596">
        <v>0</v>
      </c>
    </row>
    <row r="597" spans="1:36">
      <c r="A597">
        <v>-1</v>
      </c>
      <c r="B597">
        <v>1</v>
      </c>
      <c r="C597">
        <v>44600</v>
      </c>
      <c r="D597">
        <v>2</v>
      </c>
      <c r="E597">
        <v>33.331000000000003</v>
      </c>
      <c r="F597">
        <v>2</v>
      </c>
      <c r="G597">
        <v>4.2000000000000003E-2</v>
      </c>
      <c r="H597">
        <v>0</v>
      </c>
      <c r="I597">
        <v>1</v>
      </c>
      <c r="J597">
        <v>2</v>
      </c>
      <c r="K597">
        <v>11.288</v>
      </c>
      <c r="L597">
        <v>0</v>
      </c>
    </row>
    <row r="598" spans="1:36">
      <c r="A598">
        <v>-1</v>
      </c>
      <c r="B598">
        <v>1</v>
      </c>
      <c r="C598">
        <v>44754</v>
      </c>
      <c r="D598">
        <v>4</v>
      </c>
      <c r="E598">
        <v>33.331000000000003</v>
      </c>
      <c r="F598">
        <v>2</v>
      </c>
      <c r="G598">
        <v>4.2000000000000003E-2</v>
      </c>
      <c r="H598">
        <v>0</v>
      </c>
      <c r="I598">
        <v>0.75</v>
      </c>
      <c r="J598">
        <v>2</v>
      </c>
      <c r="K598">
        <v>10</v>
      </c>
      <c r="L598">
        <v>0</v>
      </c>
      <c r="M598">
        <v>0</v>
      </c>
      <c r="N598">
        <v>0</v>
      </c>
      <c r="O598">
        <v>1.5</v>
      </c>
      <c r="P598">
        <v>0</v>
      </c>
      <c r="Q598">
        <v>1</v>
      </c>
      <c r="R598">
        <v>2</v>
      </c>
      <c r="S598">
        <v>8.1010000000000009</v>
      </c>
      <c r="T598">
        <v>0</v>
      </c>
    </row>
    <row r="599" spans="1:36">
      <c r="A599">
        <v>-1</v>
      </c>
      <c r="B599">
        <v>1</v>
      </c>
      <c r="C599">
        <v>44776</v>
      </c>
      <c r="D599">
        <v>2</v>
      </c>
      <c r="E599">
        <v>33.331000000000003</v>
      </c>
      <c r="F599">
        <v>2</v>
      </c>
      <c r="G599">
        <v>4.2000000000000003E-2</v>
      </c>
      <c r="H599">
        <v>0</v>
      </c>
      <c r="I599">
        <v>1</v>
      </c>
      <c r="J599">
        <v>2</v>
      </c>
      <c r="K599">
        <v>11.46</v>
      </c>
      <c r="L599">
        <v>0</v>
      </c>
    </row>
    <row r="600" spans="1:36">
      <c r="A600">
        <v>-1</v>
      </c>
      <c r="B600">
        <v>1</v>
      </c>
      <c r="C600">
        <v>44963</v>
      </c>
      <c r="D600">
        <v>1</v>
      </c>
      <c r="E600">
        <v>33.31</v>
      </c>
      <c r="F600">
        <v>2</v>
      </c>
      <c r="G600">
        <v>3.5000000000000003E-2</v>
      </c>
      <c r="H600">
        <v>0</v>
      </c>
    </row>
    <row r="601" spans="1:36">
      <c r="A601">
        <v>-1</v>
      </c>
      <c r="B601">
        <v>1</v>
      </c>
      <c r="C601">
        <v>45762</v>
      </c>
      <c r="D601">
        <v>2</v>
      </c>
      <c r="E601">
        <v>33.331000000000003</v>
      </c>
      <c r="F601">
        <v>2</v>
      </c>
      <c r="G601">
        <v>4.2000000000000003E-2</v>
      </c>
      <c r="H601">
        <v>0</v>
      </c>
      <c r="I601">
        <v>0.75</v>
      </c>
      <c r="J601">
        <v>2</v>
      </c>
      <c r="K601">
        <v>11.768000000000001</v>
      </c>
      <c r="L601">
        <v>0</v>
      </c>
    </row>
    <row r="602" spans="1:36">
      <c r="A602">
        <v>-1</v>
      </c>
      <c r="B602">
        <v>1</v>
      </c>
      <c r="C602">
        <v>45782</v>
      </c>
      <c r="D602">
        <v>4</v>
      </c>
      <c r="E602">
        <v>33.331000000000003</v>
      </c>
      <c r="F602">
        <v>2</v>
      </c>
      <c r="G602">
        <v>4.2000000000000003E-2</v>
      </c>
      <c r="H602">
        <v>0</v>
      </c>
      <c r="I602">
        <v>0.75</v>
      </c>
      <c r="J602">
        <v>2</v>
      </c>
      <c r="K602">
        <v>10</v>
      </c>
      <c r="L602">
        <v>0</v>
      </c>
      <c r="M602">
        <v>0</v>
      </c>
      <c r="N602">
        <v>0</v>
      </c>
      <c r="O602">
        <v>1.5</v>
      </c>
      <c r="P602">
        <v>0</v>
      </c>
      <c r="Q602">
        <v>0.75</v>
      </c>
      <c r="R602">
        <v>2</v>
      </c>
      <c r="S602">
        <v>6.4660000000000002</v>
      </c>
      <c r="T602">
        <v>0</v>
      </c>
    </row>
    <row r="603" spans="1:36">
      <c r="A603">
        <v>-1</v>
      </c>
      <c r="B603">
        <v>1</v>
      </c>
      <c r="C603">
        <v>45802</v>
      </c>
      <c r="D603">
        <v>6</v>
      </c>
      <c r="E603">
        <v>33.331000000000003</v>
      </c>
      <c r="F603">
        <v>2</v>
      </c>
      <c r="G603">
        <v>4.2000000000000003E-2</v>
      </c>
      <c r="H603">
        <v>0</v>
      </c>
      <c r="I603">
        <v>0.75</v>
      </c>
      <c r="J603">
        <v>2</v>
      </c>
      <c r="K603">
        <v>10</v>
      </c>
      <c r="L603">
        <v>0</v>
      </c>
      <c r="M603">
        <v>0</v>
      </c>
      <c r="N603">
        <v>0</v>
      </c>
      <c r="O603">
        <v>1.5</v>
      </c>
      <c r="P603">
        <v>0</v>
      </c>
      <c r="Q603">
        <v>0.75</v>
      </c>
      <c r="R603">
        <v>2</v>
      </c>
      <c r="S603">
        <v>10</v>
      </c>
      <c r="T603">
        <v>0</v>
      </c>
      <c r="U603">
        <v>0</v>
      </c>
      <c r="V603">
        <v>0</v>
      </c>
      <c r="W603">
        <v>2</v>
      </c>
      <c r="X603">
        <v>0</v>
      </c>
      <c r="Y603">
        <v>0.75</v>
      </c>
      <c r="Z603">
        <v>2</v>
      </c>
      <c r="AA603">
        <v>4.8479999999999999</v>
      </c>
      <c r="AB603">
        <v>0</v>
      </c>
    </row>
    <row r="604" spans="1:36">
      <c r="A604">
        <v>-1</v>
      </c>
      <c r="B604">
        <v>1</v>
      </c>
      <c r="C604">
        <v>45825</v>
      </c>
      <c r="D604">
        <v>8</v>
      </c>
      <c r="E604">
        <v>33.331000000000003</v>
      </c>
      <c r="F604">
        <v>2</v>
      </c>
      <c r="G604">
        <v>4.2000000000000003E-2</v>
      </c>
      <c r="H604">
        <v>0</v>
      </c>
      <c r="I604">
        <v>0.75</v>
      </c>
      <c r="J604">
        <v>2</v>
      </c>
      <c r="K604">
        <v>10</v>
      </c>
      <c r="L604">
        <v>0</v>
      </c>
      <c r="M604">
        <v>0</v>
      </c>
      <c r="N604">
        <v>0</v>
      </c>
      <c r="O604">
        <v>1.5</v>
      </c>
      <c r="P604">
        <v>0</v>
      </c>
      <c r="Q604">
        <v>0.75</v>
      </c>
      <c r="R604">
        <v>2</v>
      </c>
      <c r="S604">
        <v>10</v>
      </c>
      <c r="T604">
        <v>0</v>
      </c>
      <c r="U604">
        <v>0</v>
      </c>
      <c r="V604">
        <v>0</v>
      </c>
      <c r="W604">
        <v>2</v>
      </c>
      <c r="X604">
        <v>0</v>
      </c>
      <c r="Y604">
        <v>0.75</v>
      </c>
      <c r="Z604">
        <v>2</v>
      </c>
      <c r="AA604">
        <v>10</v>
      </c>
      <c r="AB604">
        <v>0</v>
      </c>
      <c r="AC604">
        <v>0</v>
      </c>
      <c r="AD604">
        <v>0</v>
      </c>
      <c r="AE604">
        <v>1.5</v>
      </c>
      <c r="AF604">
        <v>0</v>
      </c>
      <c r="AG604">
        <v>1</v>
      </c>
      <c r="AH604">
        <v>2</v>
      </c>
      <c r="AI604">
        <v>3.4820000000000002</v>
      </c>
      <c r="AJ604">
        <v>0</v>
      </c>
    </row>
    <row r="605" spans="1:36">
      <c r="A605">
        <v>-1</v>
      </c>
      <c r="B605">
        <v>1</v>
      </c>
      <c r="C605">
        <v>45831</v>
      </c>
      <c r="D605">
        <v>6</v>
      </c>
      <c r="E605">
        <v>33.331000000000003</v>
      </c>
      <c r="F605">
        <v>2</v>
      </c>
      <c r="G605">
        <v>4.2000000000000003E-2</v>
      </c>
      <c r="H605">
        <v>0</v>
      </c>
      <c r="I605">
        <v>0.75</v>
      </c>
      <c r="J605">
        <v>2</v>
      </c>
      <c r="K605">
        <v>10</v>
      </c>
      <c r="L605">
        <v>0</v>
      </c>
      <c r="M605">
        <v>0</v>
      </c>
      <c r="N605">
        <v>0</v>
      </c>
      <c r="O605">
        <v>1.5</v>
      </c>
      <c r="P605">
        <v>0</v>
      </c>
      <c r="Q605">
        <v>0.75</v>
      </c>
      <c r="R605">
        <v>2</v>
      </c>
      <c r="S605">
        <v>10</v>
      </c>
      <c r="T605">
        <v>0</v>
      </c>
      <c r="U605">
        <v>0</v>
      </c>
      <c r="V605">
        <v>0</v>
      </c>
      <c r="W605">
        <v>2</v>
      </c>
      <c r="X605">
        <v>0</v>
      </c>
      <c r="Y605">
        <v>0.75</v>
      </c>
      <c r="Z605">
        <v>2</v>
      </c>
      <c r="AA605">
        <v>11.64</v>
      </c>
      <c r="AB605">
        <v>0</v>
      </c>
    </row>
    <row r="606" spans="1:36">
      <c r="A606">
        <v>-1</v>
      </c>
      <c r="B606">
        <v>1</v>
      </c>
      <c r="C606">
        <v>45862</v>
      </c>
      <c r="D606">
        <v>4</v>
      </c>
      <c r="E606">
        <v>33.331000000000003</v>
      </c>
      <c r="F606">
        <v>2</v>
      </c>
      <c r="G606">
        <v>4.2000000000000003E-2</v>
      </c>
      <c r="H606">
        <v>0</v>
      </c>
      <c r="I606">
        <v>0.75</v>
      </c>
      <c r="J606">
        <v>2</v>
      </c>
      <c r="K606">
        <v>10</v>
      </c>
      <c r="L606">
        <v>0</v>
      </c>
      <c r="M606">
        <v>0</v>
      </c>
      <c r="N606">
        <v>0</v>
      </c>
      <c r="O606">
        <v>1.5</v>
      </c>
      <c r="P606">
        <v>0</v>
      </c>
      <c r="Q606">
        <v>0.75</v>
      </c>
      <c r="R606">
        <v>2</v>
      </c>
      <c r="S606">
        <v>9.7170000000000005</v>
      </c>
      <c r="T606">
        <v>0</v>
      </c>
    </row>
    <row r="607" spans="1:36">
      <c r="A607">
        <v>-1</v>
      </c>
      <c r="B607">
        <v>1</v>
      </c>
      <c r="C607">
        <v>45942</v>
      </c>
      <c r="D607">
        <v>2</v>
      </c>
      <c r="E607">
        <v>33.331000000000003</v>
      </c>
      <c r="F607">
        <v>2</v>
      </c>
      <c r="G607">
        <v>4.2000000000000003E-2</v>
      </c>
      <c r="H607">
        <v>0</v>
      </c>
      <c r="I607">
        <v>0.75</v>
      </c>
      <c r="J607">
        <v>2</v>
      </c>
      <c r="K607">
        <v>8.2569999999999997</v>
      </c>
      <c r="L607">
        <v>0</v>
      </c>
    </row>
    <row r="608" spans="1:36">
      <c r="A608">
        <v>-1</v>
      </c>
      <c r="B608">
        <v>1</v>
      </c>
      <c r="C608">
        <v>46150</v>
      </c>
      <c r="D608">
        <v>1</v>
      </c>
      <c r="E608">
        <v>-1.4990000000000001</v>
      </c>
      <c r="F608">
        <v>2</v>
      </c>
      <c r="G608">
        <v>0.08</v>
      </c>
      <c r="H608">
        <v>0</v>
      </c>
    </row>
    <row r="609" spans="1:28">
      <c r="A609">
        <v>-1</v>
      </c>
      <c r="B609">
        <v>1</v>
      </c>
      <c r="C609">
        <v>47396</v>
      </c>
      <c r="D609">
        <v>2</v>
      </c>
      <c r="E609">
        <v>33.331000000000003</v>
      </c>
      <c r="F609">
        <v>2</v>
      </c>
      <c r="G609">
        <v>4.2000000000000003E-2</v>
      </c>
      <c r="H609">
        <v>0</v>
      </c>
      <c r="I609">
        <v>0.75</v>
      </c>
      <c r="J609">
        <v>2</v>
      </c>
      <c r="K609">
        <v>11.286</v>
      </c>
      <c r="L609">
        <v>0</v>
      </c>
    </row>
    <row r="610" spans="1:28">
      <c r="A610">
        <v>-1</v>
      </c>
      <c r="B610">
        <v>1</v>
      </c>
      <c r="C610">
        <v>47406</v>
      </c>
      <c r="D610">
        <v>4</v>
      </c>
      <c r="E610">
        <v>33.331000000000003</v>
      </c>
      <c r="F610">
        <v>2</v>
      </c>
      <c r="G610">
        <v>4.2000000000000003E-2</v>
      </c>
      <c r="H610">
        <v>0</v>
      </c>
      <c r="I610">
        <v>0.75</v>
      </c>
      <c r="J610">
        <v>2</v>
      </c>
      <c r="K610">
        <v>10</v>
      </c>
      <c r="L610">
        <v>0</v>
      </c>
      <c r="M610">
        <v>0</v>
      </c>
      <c r="N610">
        <v>0</v>
      </c>
      <c r="O610">
        <v>1.5</v>
      </c>
      <c r="P610">
        <v>0</v>
      </c>
      <c r="Q610">
        <v>0.75</v>
      </c>
      <c r="R610">
        <v>2</v>
      </c>
      <c r="S610">
        <v>1.9910000000000001</v>
      </c>
      <c r="T610">
        <v>0</v>
      </c>
    </row>
    <row r="611" spans="1:28">
      <c r="A611">
        <v>-1</v>
      </c>
      <c r="B611">
        <v>1</v>
      </c>
      <c r="C611">
        <v>47442</v>
      </c>
      <c r="D611">
        <v>2</v>
      </c>
      <c r="E611">
        <v>33.331000000000003</v>
      </c>
      <c r="F611">
        <v>2</v>
      </c>
      <c r="G611">
        <v>4.2000000000000003E-2</v>
      </c>
      <c r="H611">
        <v>0</v>
      </c>
      <c r="I611">
        <v>0.75</v>
      </c>
      <c r="J611">
        <v>2</v>
      </c>
      <c r="K611">
        <v>6.8419999999999996</v>
      </c>
      <c r="L611">
        <v>0</v>
      </c>
    </row>
    <row r="612" spans="1:28">
      <c r="A612">
        <v>-1</v>
      </c>
      <c r="B612">
        <v>1</v>
      </c>
      <c r="C612">
        <v>47877</v>
      </c>
      <c r="D612">
        <v>1</v>
      </c>
      <c r="E612">
        <v>1E-3</v>
      </c>
      <c r="F612">
        <v>2</v>
      </c>
      <c r="G612">
        <v>2.133</v>
      </c>
      <c r="H612">
        <v>0</v>
      </c>
    </row>
    <row r="613" spans="1:28">
      <c r="A613">
        <v>-1</v>
      </c>
      <c r="B613">
        <v>1</v>
      </c>
      <c r="C613">
        <v>48121</v>
      </c>
      <c r="D613">
        <v>2</v>
      </c>
      <c r="E613">
        <v>33.331000000000003</v>
      </c>
      <c r="F613">
        <v>2</v>
      </c>
      <c r="G613">
        <v>4.2000000000000003E-2</v>
      </c>
      <c r="H613">
        <v>0</v>
      </c>
      <c r="I613">
        <v>0.75</v>
      </c>
      <c r="J613">
        <v>2</v>
      </c>
      <c r="K613">
        <v>8.4139999999999997</v>
      </c>
      <c r="L613">
        <v>0</v>
      </c>
    </row>
    <row r="614" spans="1:28">
      <c r="A614">
        <v>-1</v>
      </c>
      <c r="B614">
        <v>1</v>
      </c>
      <c r="C614">
        <v>48169</v>
      </c>
      <c r="D614">
        <v>4</v>
      </c>
      <c r="E614">
        <v>33.331000000000003</v>
      </c>
      <c r="F614">
        <v>2</v>
      </c>
      <c r="G614">
        <v>4.2000000000000003E-2</v>
      </c>
      <c r="H614">
        <v>0</v>
      </c>
      <c r="I614">
        <v>0.75</v>
      </c>
      <c r="J614">
        <v>2</v>
      </c>
      <c r="K614">
        <v>10</v>
      </c>
      <c r="L614">
        <v>0</v>
      </c>
      <c r="M614">
        <v>0</v>
      </c>
      <c r="N614">
        <v>0</v>
      </c>
      <c r="O614">
        <v>1.5</v>
      </c>
      <c r="P614">
        <v>0</v>
      </c>
      <c r="Q614">
        <v>0.75</v>
      </c>
      <c r="R614">
        <v>2</v>
      </c>
      <c r="S614">
        <v>11.552</v>
      </c>
      <c r="T614">
        <v>0</v>
      </c>
    </row>
    <row r="615" spans="1:28">
      <c r="A615">
        <v>-1</v>
      </c>
      <c r="B615">
        <v>1</v>
      </c>
      <c r="C615">
        <v>48194</v>
      </c>
      <c r="D615">
        <v>6</v>
      </c>
      <c r="E615">
        <v>33.331000000000003</v>
      </c>
      <c r="F615">
        <v>2</v>
      </c>
      <c r="G615">
        <v>4.2000000000000003E-2</v>
      </c>
      <c r="H615">
        <v>0</v>
      </c>
      <c r="I615">
        <v>0.75</v>
      </c>
      <c r="J615">
        <v>2</v>
      </c>
      <c r="K615">
        <v>10</v>
      </c>
      <c r="L615">
        <v>0</v>
      </c>
      <c r="M615">
        <v>0</v>
      </c>
      <c r="N615">
        <v>0</v>
      </c>
      <c r="O615">
        <v>1.5</v>
      </c>
      <c r="P615">
        <v>0</v>
      </c>
      <c r="Q615">
        <v>0.75</v>
      </c>
      <c r="R615">
        <v>2</v>
      </c>
      <c r="S615">
        <v>10</v>
      </c>
      <c r="T615">
        <v>0</v>
      </c>
      <c r="U615">
        <v>0</v>
      </c>
      <c r="V615">
        <v>0</v>
      </c>
      <c r="W615">
        <v>2</v>
      </c>
      <c r="X615">
        <v>0</v>
      </c>
      <c r="Y615">
        <v>0.75</v>
      </c>
      <c r="Z615">
        <v>2</v>
      </c>
      <c r="AA615">
        <v>4.07</v>
      </c>
      <c r="AB615">
        <v>0</v>
      </c>
    </row>
    <row r="616" spans="1:28">
      <c r="A616">
        <v>-1</v>
      </c>
      <c r="B616">
        <v>1</v>
      </c>
      <c r="C616">
        <v>48235</v>
      </c>
      <c r="D616">
        <v>4</v>
      </c>
      <c r="E616">
        <v>33.331000000000003</v>
      </c>
      <c r="F616">
        <v>2</v>
      </c>
      <c r="G616">
        <v>4.2000000000000003E-2</v>
      </c>
      <c r="H616">
        <v>0</v>
      </c>
      <c r="I616">
        <v>0.75</v>
      </c>
      <c r="J616">
        <v>2</v>
      </c>
      <c r="K616">
        <v>10</v>
      </c>
      <c r="L616">
        <v>0</v>
      </c>
      <c r="M616">
        <v>0</v>
      </c>
      <c r="N616">
        <v>0</v>
      </c>
      <c r="O616">
        <v>1.5</v>
      </c>
      <c r="P616">
        <v>0</v>
      </c>
      <c r="Q616">
        <v>0.75</v>
      </c>
      <c r="R616">
        <v>2</v>
      </c>
      <c r="S616">
        <v>10.93</v>
      </c>
      <c r="T616">
        <v>0</v>
      </c>
    </row>
    <row r="617" spans="1:28">
      <c r="A617">
        <v>-1</v>
      </c>
      <c r="B617">
        <v>1</v>
      </c>
      <c r="C617">
        <v>48319</v>
      </c>
      <c r="D617">
        <v>2</v>
      </c>
      <c r="E617">
        <v>33.331000000000003</v>
      </c>
      <c r="F617">
        <v>2</v>
      </c>
      <c r="G617">
        <v>4.2000000000000003E-2</v>
      </c>
      <c r="H617">
        <v>0</v>
      </c>
      <c r="I617">
        <v>0.75</v>
      </c>
      <c r="J617">
        <v>2</v>
      </c>
      <c r="K617">
        <v>5.9320000000000004</v>
      </c>
      <c r="L617">
        <v>0</v>
      </c>
    </row>
    <row r="618" spans="1:28">
      <c r="A618">
        <v>-1</v>
      </c>
      <c r="B618">
        <v>1</v>
      </c>
      <c r="C618">
        <v>48347</v>
      </c>
      <c r="D618">
        <v>6</v>
      </c>
      <c r="E618">
        <v>33.329000000000001</v>
      </c>
      <c r="F618">
        <v>2</v>
      </c>
      <c r="G618">
        <v>4.2000000000000003E-2</v>
      </c>
      <c r="H618">
        <v>0</v>
      </c>
      <c r="I618">
        <v>0.75</v>
      </c>
      <c r="J618">
        <v>2</v>
      </c>
      <c r="K618">
        <v>10</v>
      </c>
      <c r="L618">
        <v>0</v>
      </c>
      <c r="M618">
        <v>0</v>
      </c>
      <c r="N618">
        <v>0</v>
      </c>
      <c r="O618">
        <v>1.5</v>
      </c>
      <c r="P618">
        <v>0</v>
      </c>
      <c r="Q618">
        <v>0.75</v>
      </c>
      <c r="R618">
        <v>2</v>
      </c>
      <c r="S618">
        <v>10</v>
      </c>
      <c r="T618">
        <v>0</v>
      </c>
      <c r="U618">
        <v>0</v>
      </c>
      <c r="V618">
        <v>0</v>
      </c>
      <c r="W618">
        <v>2</v>
      </c>
      <c r="X618">
        <v>0</v>
      </c>
      <c r="Y618">
        <v>0.75</v>
      </c>
      <c r="Z618">
        <v>2</v>
      </c>
      <c r="AA618">
        <v>5.5629999999999997</v>
      </c>
      <c r="AB618">
        <v>0</v>
      </c>
    </row>
    <row r="619" spans="1:28">
      <c r="A619">
        <v>-1</v>
      </c>
      <c r="B619">
        <v>1</v>
      </c>
      <c r="C619">
        <v>48364</v>
      </c>
      <c r="D619">
        <v>4</v>
      </c>
      <c r="E619">
        <v>33.329000000000001</v>
      </c>
      <c r="F619">
        <v>2</v>
      </c>
      <c r="G619">
        <v>4.2000000000000003E-2</v>
      </c>
      <c r="H619">
        <v>0</v>
      </c>
      <c r="I619">
        <v>0.75</v>
      </c>
      <c r="J619">
        <v>2</v>
      </c>
      <c r="K619">
        <v>10</v>
      </c>
      <c r="L619">
        <v>0</v>
      </c>
      <c r="M619">
        <v>0</v>
      </c>
      <c r="N619">
        <v>0</v>
      </c>
      <c r="O619">
        <v>1.5</v>
      </c>
      <c r="P619">
        <v>0</v>
      </c>
      <c r="Q619">
        <v>0.75</v>
      </c>
      <c r="R619">
        <v>2</v>
      </c>
      <c r="S619">
        <v>10.537000000000001</v>
      </c>
      <c r="T619">
        <v>0</v>
      </c>
    </row>
    <row r="620" spans="1:28">
      <c r="A620">
        <v>-1</v>
      </c>
      <c r="B620">
        <v>1</v>
      </c>
      <c r="C620">
        <v>48389</v>
      </c>
      <c r="D620">
        <v>4</v>
      </c>
      <c r="E620">
        <v>33.331000000000003</v>
      </c>
      <c r="F620">
        <v>2</v>
      </c>
      <c r="G620">
        <v>4.2000000000000003E-2</v>
      </c>
      <c r="H620">
        <v>0</v>
      </c>
      <c r="I620">
        <v>0.75</v>
      </c>
      <c r="J620">
        <v>2</v>
      </c>
      <c r="K620">
        <v>10</v>
      </c>
      <c r="L620">
        <v>0</v>
      </c>
      <c r="M620">
        <v>0</v>
      </c>
      <c r="N620">
        <v>0</v>
      </c>
      <c r="O620">
        <v>1.5</v>
      </c>
      <c r="P620">
        <v>0</v>
      </c>
      <c r="Q620">
        <v>0.75</v>
      </c>
      <c r="R620">
        <v>2</v>
      </c>
      <c r="S620">
        <v>6.782</v>
      </c>
      <c r="T620">
        <v>0</v>
      </c>
    </row>
    <row r="621" spans="1:28">
      <c r="A621">
        <v>-1</v>
      </c>
      <c r="B621">
        <v>1</v>
      </c>
      <c r="C621">
        <v>48457</v>
      </c>
      <c r="D621">
        <v>2</v>
      </c>
      <c r="E621">
        <v>33.331000000000003</v>
      </c>
      <c r="F621">
        <v>2</v>
      </c>
      <c r="G621">
        <v>4.2000000000000003E-2</v>
      </c>
      <c r="H621">
        <v>0</v>
      </c>
      <c r="I621">
        <v>0.75</v>
      </c>
      <c r="J621">
        <v>2</v>
      </c>
      <c r="K621">
        <v>10.462</v>
      </c>
      <c r="L621">
        <v>0</v>
      </c>
    </row>
    <row r="622" spans="1:28">
      <c r="A622">
        <v>-1</v>
      </c>
      <c r="B622">
        <v>1</v>
      </c>
      <c r="C622">
        <v>48501</v>
      </c>
      <c r="D622">
        <v>4</v>
      </c>
      <c r="E622">
        <v>33.331000000000003</v>
      </c>
      <c r="F622">
        <v>2</v>
      </c>
      <c r="G622">
        <v>4.2000000000000003E-2</v>
      </c>
      <c r="H622">
        <v>0</v>
      </c>
      <c r="I622">
        <v>0.75</v>
      </c>
      <c r="J622">
        <v>2</v>
      </c>
      <c r="K622">
        <v>10</v>
      </c>
      <c r="L622">
        <v>0</v>
      </c>
      <c r="M622">
        <v>0</v>
      </c>
      <c r="N622">
        <v>0</v>
      </c>
      <c r="O622">
        <v>1.5</v>
      </c>
      <c r="P622">
        <v>0</v>
      </c>
      <c r="Q622">
        <v>0.75</v>
      </c>
      <c r="R622">
        <v>2</v>
      </c>
      <c r="S622">
        <v>4.218</v>
      </c>
      <c r="T622">
        <v>0</v>
      </c>
    </row>
    <row r="623" spans="1:28">
      <c r="A623">
        <v>-1</v>
      </c>
      <c r="B623">
        <v>1</v>
      </c>
      <c r="C623">
        <v>48606</v>
      </c>
      <c r="D623">
        <v>2</v>
      </c>
      <c r="E623">
        <v>33.331000000000003</v>
      </c>
      <c r="F623">
        <v>2</v>
      </c>
      <c r="G623">
        <v>4.2000000000000003E-2</v>
      </c>
      <c r="H623">
        <v>0</v>
      </c>
      <c r="I623">
        <v>0.75</v>
      </c>
      <c r="J623">
        <v>2</v>
      </c>
      <c r="K623">
        <v>5.3529999999999998</v>
      </c>
      <c r="L623">
        <v>0</v>
      </c>
    </row>
    <row r="624" spans="1:28">
      <c r="A624">
        <v>-1</v>
      </c>
      <c r="B624">
        <v>1</v>
      </c>
      <c r="C624">
        <v>48626</v>
      </c>
      <c r="D624">
        <v>2</v>
      </c>
      <c r="E624">
        <v>33.329000000000001</v>
      </c>
      <c r="F624">
        <v>2</v>
      </c>
      <c r="G624">
        <v>4.2000000000000003E-2</v>
      </c>
      <c r="H624">
        <v>0</v>
      </c>
      <c r="I624">
        <v>0.75</v>
      </c>
      <c r="J624">
        <v>2</v>
      </c>
      <c r="K624">
        <v>1.2789999999999999</v>
      </c>
      <c r="L624">
        <v>0</v>
      </c>
    </row>
    <row r="625" spans="1:44">
      <c r="A625">
        <v>-1</v>
      </c>
      <c r="B625">
        <v>1</v>
      </c>
      <c r="C625">
        <v>48975</v>
      </c>
      <c r="D625">
        <v>2</v>
      </c>
      <c r="E625">
        <v>33.331000000000003</v>
      </c>
      <c r="F625">
        <v>2</v>
      </c>
      <c r="G625">
        <v>4.2000000000000003E-2</v>
      </c>
      <c r="H625">
        <v>0</v>
      </c>
      <c r="I625">
        <v>0.75</v>
      </c>
      <c r="J625">
        <v>2</v>
      </c>
      <c r="K625">
        <v>10.273999999999999</v>
      </c>
      <c r="L625">
        <v>0</v>
      </c>
    </row>
    <row r="626" spans="1:44">
      <c r="A626">
        <v>-1</v>
      </c>
      <c r="B626">
        <v>1</v>
      </c>
      <c r="C626">
        <v>48985</v>
      </c>
      <c r="D626">
        <v>4</v>
      </c>
      <c r="E626">
        <v>33.331000000000003</v>
      </c>
      <c r="F626">
        <v>2</v>
      </c>
      <c r="G626">
        <v>4.2000000000000003E-2</v>
      </c>
      <c r="H626">
        <v>0</v>
      </c>
      <c r="I626">
        <v>0.75</v>
      </c>
      <c r="J626">
        <v>2</v>
      </c>
      <c r="K626">
        <v>10</v>
      </c>
      <c r="L626">
        <v>0</v>
      </c>
      <c r="M626">
        <v>0</v>
      </c>
      <c r="N626">
        <v>0</v>
      </c>
      <c r="O626">
        <v>1.5</v>
      </c>
      <c r="P626">
        <v>0</v>
      </c>
      <c r="Q626">
        <v>0.75</v>
      </c>
      <c r="R626">
        <v>2</v>
      </c>
      <c r="S626">
        <v>2.8180000000000001</v>
      </c>
      <c r="T626">
        <v>0</v>
      </c>
    </row>
    <row r="627" spans="1:44">
      <c r="A627">
        <v>-1</v>
      </c>
      <c r="B627">
        <v>1</v>
      </c>
      <c r="C627">
        <v>49571</v>
      </c>
      <c r="D627">
        <v>2</v>
      </c>
      <c r="E627">
        <v>33.331000000000003</v>
      </c>
      <c r="F627">
        <v>2</v>
      </c>
      <c r="G627">
        <v>4.2000000000000003E-2</v>
      </c>
      <c r="H627">
        <v>0</v>
      </c>
      <c r="I627">
        <v>0.75</v>
      </c>
      <c r="J627">
        <v>2</v>
      </c>
      <c r="K627">
        <v>9.3460000000000001</v>
      </c>
      <c r="L627">
        <v>0</v>
      </c>
    </row>
    <row r="628" spans="1:44">
      <c r="A628">
        <v>-1</v>
      </c>
      <c r="B628">
        <v>1</v>
      </c>
      <c r="C628">
        <v>49677</v>
      </c>
      <c r="D628">
        <v>4</v>
      </c>
      <c r="E628">
        <v>33.331000000000003</v>
      </c>
      <c r="F628">
        <v>2</v>
      </c>
      <c r="G628">
        <v>4.2000000000000003E-2</v>
      </c>
      <c r="H628">
        <v>0</v>
      </c>
      <c r="I628">
        <v>0.75</v>
      </c>
      <c r="J628">
        <v>2</v>
      </c>
      <c r="K628">
        <v>10</v>
      </c>
      <c r="L628">
        <v>0</v>
      </c>
      <c r="M628">
        <v>0</v>
      </c>
      <c r="N628">
        <v>0</v>
      </c>
      <c r="O628">
        <v>1.5</v>
      </c>
      <c r="P628">
        <v>0</v>
      </c>
      <c r="Q628">
        <v>0.75</v>
      </c>
      <c r="R628">
        <v>2</v>
      </c>
      <c r="S628">
        <v>11.457000000000001</v>
      </c>
      <c r="T628">
        <v>0</v>
      </c>
    </row>
    <row r="629" spans="1:44">
      <c r="A629">
        <v>-1</v>
      </c>
      <c r="B629">
        <v>1</v>
      </c>
      <c r="C629">
        <v>49710</v>
      </c>
      <c r="D629">
        <v>6</v>
      </c>
      <c r="E629">
        <v>33.331000000000003</v>
      </c>
      <c r="F629">
        <v>2</v>
      </c>
      <c r="G629">
        <v>4.2000000000000003E-2</v>
      </c>
      <c r="H629">
        <v>0</v>
      </c>
      <c r="I629">
        <v>0.75</v>
      </c>
      <c r="J629">
        <v>2</v>
      </c>
      <c r="K629">
        <v>10</v>
      </c>
      <c r="L629">
        <v>0</v>
      </c>
      <c r="M629">
        <v>0</v>
      </c>
      <c r="N629">
        <v>0</v>
      </c>
      <c r="O629">
        <v>1.5</v>
      </c>
      <c r="P629">
        <v>0</v>
      </c>
      <c r="Q629">
        <v>0.75</v>
      </c>
      <c r="R629">
        <v>2</v>
      </c>
      <c r="S629">
        <v>10</v>
      </c>
      <c r="T629">
        <v>0</v>
      </c>
      <c r="U629">
        <v>0</v>
      </c>
      <c r="V629">
        <v>0</v>
      </c>
      <c r="W629">
        <v>2</v>
      </c>
      <c r="X629">
        <v>0</v>
      </c>
      <c r="Y629">
        <v>0.75</v>
      </c>
      <c r="Z629">
        <v>2</v>
      </c>
      <c r="AA629">
        <v>5.5890000000000004</v>
      </c>
      <c r="AB629">
        <v>0</v>
      </c>
    </row>
    <row r="630" spans="1:44">
      <c r="A630">
        <v>-1</v>
      </c>
      <c r="B630">
        <v>1</v>
      </c>
      <c r="C630">
        <v>49729</v>
      </c>
      <c r="D630">
        <v>4</v>
      </c>
      <c r="E630">
        <v>33.331000000000003</v>
      </c>
      <c r="F630">
        <v>2</v>
      </c>
      <c r="G630">
        <v>4.2000000000000003E-2</v>
      </c>
      <c r="H630">
        <v>0</v>
      </c>
      <c r="I630">
        <v>0.75</v>
      </c>
      <c r="J630">
        <v>2</v>
      </c>
      <c r="K630">
        <v>10</v>
      </c>
      <c r="L630">
        <v>0</v>
      </c>
      <c r="M630">
        <v>0</v>
      </c>
      <c r="N630">
        <v>0</v>
      </c>
      <c r="O630">
        <v>1.5</v>
      </c>
      <c r="P630">
        <v>0</v>
      </c>
      <c r="Q630">
        <v>0.75</v>
      </c>
      <c r="R630">
        <v>2</v>
      </c>
      <c r="S630">
        <v>11.367000000000001</v>
      </c>
      <c r="T630">
        <v>0</v>
      </c>
    </row>
    <row r="631" spans="1:44">
      <c r="A631">
        <v>-1</v>
      </c>
      <c r="B631">
        <v>1</v>
      </c>
      <c r="C631">
        <v>50080</v>
      </c>
      <c r="D631">
        <v>2</v>
      </c>
      <c r="E631">
        <v>33.331000000000003</v>
      </c>
      <c r="F631">
        <v>2</v>
      </c>
      <c r="G631">
        <v>4.2000000000000003E-2</v>
      </c>
      <c r="H631">
        <v>0</v>
      </c>
      <c r="I631">
        <v>0.75</v>
      </c>
      <c r="J631">
        <v>2</v>
      </c>
      <c r="K631">
        <v>11.894</v>
      </c>
      <c r="L631">
        <v>0</v>
      </c>
    </row>
    <row r="632" spans="1:44">
      <c r="A632">
        <v>-1</v>
      </c>
      <c r="B632">
        <v>1</v>
      </c>
      <c r="C632">
        <v>50105</v>
      </c>
      <c r="D632">
        <v>4</v>
      </c>
      <c r="E632">
        <v>33.331000000000003</v>
      </c>
      <c r="F632">
        <v>2</v>
      </c>
      <c r="G632">
        <v>4.2000000000000003E-2</v>
      </c>
      <c r="H632">
        <v>0</v>
      </c>
      <c r="I632">
        <v>0.75</v>
      </c>
      <c r="J632">
        <v>2</v>
      </c>
      <c r="K632">
        <v>10</v>
      </c>
      <c r="L632">
        <v>0</v>
      </c>
      <c r="M632">
        <v>0</v>
      </c>
      <c r="N632">
        <v>0</v>
      </c>
      <c r="O632">
        <v>1.5</v>
      </c>
      <c r="P632">
        <v>0</v>
      </c>
      <c r="Q632">
        <v>0.75</v>
      </c>
      <c r="R632">
        <v>2</v>
      </c>
      <c r="S632">
        <v>5.7759999999999998</v>
      </c>
      <c r="T632">
        <v>0</v>
      </c>
    </row>
    <row r="633" spans="1:44">
      <c r="A633">
        <v>-1</v>
      </c>
      <c r="B633">
        <v>1</v>
      </c>
      <c r="C633">
        <v>50147</v>
      </c>
      <c r="D633">
        <v>6</v>
      </c>
      <c r="E633">
        <v>33.331000000000003</v>
      </c>
      <c r="F633">
        <v>2</v>
      </c>
      <c r="G633">
        <v>4.2000000000000003E-2</v>
      </c>
      <c r="H633">
        <v>0</v>
      </c>
      <c r="I633">
        <v>0.75</v>
      </c>
      <c r="J633">
        <v>2</v>
      </c>
      <c r="K633">
        <v>10</v>
      </c>
      <c r="L633">
        <v>0</v>
      </c>
      <c r="M633">
        <v>0</v>
      </c>
      <c r="N633">
        <v>0</v>
      </c>
      <c r="O633">
        <v>1.5</v>
      </c>
      <c r="P633">
        <v>0</v>
      </c>
      <c r="Q633">
        <v>0.75</v>
      </c>
      <c r="R633">
        <v>2</v>
      </c>
      <c r="S633">
        <v>10</v>
      </c>
      <c r="T633">
        <v>0</v>
      </c>
      <c r="U633">
        <v>0</v>
      </c>
      <c r="V633">
        <v>0</v>
      </c>
      <c r="W633">
        <v>2</v>
      </c>
      <c r="X633">
        <v>0</v>
      </c>
      <c r="Y633">
        <v>0.75</v>
      </c>
      <c r="Z633">
        <v>2</v>
      </c>
      <c r="AA633">
        <v>8.6519999999999992</v>
      </c>
      <c r="AB633">
        <v>0</v>
      </c>
    </row>
    <row r="634" spans="1:44">
      <c r="A634">
        <v>-1</v>
      </c>
      <c r="B634">
        <v>1</v>
      </c>
      <c r="C634">
        <v>50187</v>
      </c>
      <c r="D634">
        <v>8</v>
      </c>
      <c r="E634">
        <v>33.331000000000003</v>
      </c>
      <c r="F634">
        <v>2</v>
      </c>
      <c r="G634">
        <v>4.2000000000000003E-2</v>
      </c>
      <c r="H634">
        <v>0</v>
      </c>
      <c r="I634">
        <v>0.75</v>
      </c>
      <c r="J634">
        <v>2</v>
      </c>
      <c r="K634">
        <v>10</v>
      </c>
      <c r="L634">
        <v>0</v>
      </c>
      <c r="M634">
        <v>0</v>
      </c>
      <c r="N634">
        <v>0</v>
      </c>
      <c r="O634">
        <v>1.5</v>
      </c>
      <c r="P634">
        <v>0</v>
      </c>
      <c r="Q634">
        <v>0.75</v>
      </c>
      <c r="R634">
        <v>2</v>
      </c>
      <c r="S634">
        <v>10</v>
      </c>
      <c r="T634">
        <v>0</v>
      </c>
      <c r="U634">
        <v>0</v>
      </c>
      <c r="V634">
        <v>0</v>
      </c>
      <c r="W634">
        <v>2</v>
      </c>
      <c r="X634">
        <v>0</v>
      </c>
      <c r="Y634">
        <v>0.75</v>
      </c>
      <c r="Z634">
        <v>2</v>
      </c>
      <c r="AA634">
        <v>10</v>
      </c>
      <c r="AB634">
        <v>0</v>
      </c>
      <c r="AC634">
        <v>0</v>
      </c>
      <c r="AD634">
        <v>0</v>
      </c>
      <c r="AE634">
        <v>1.5</v>
      </c>
      <c r="AF634">
        <v>0</v>
      </c>
      <c r="AG634">
        <v>1</v>
      </c>
      <c r="AH634">
        <v>2</v>
      </c>
      <c r="AI634">
        <v>7.5679999999999996</v>
      </c>
      <c r="AJ634">
        <v>0</v>
      </c>
    </row>
    <row r="635" spans="1:44">
      <c r="A635">
        <v>-1</v>
      </c>
      <c r="B635">
        <v>1</v>
      </c>
      <c r="C635">
        <v>50250</v>
      </c>
      <c r="D635">
        <v>10</v>
      </c>
      <c r="E635">
        <v>33.331000000000003</v>
      </c>
      <c r="F635">
        <v>2</v>
      </c>
      <c r="G635">
        <v>4.2000000000000003E-2</v>
      </c>
      <c r="H635">
        <v>0</v>
      </c>
      <c r="I635">
        <v>0.75</v>
      </c>
      <c r="J635">
        <v>2</v>
      </c>
      <c r="K635">
        <v>10</v>
      </c>
      <c r="L635">
        <v>0</v>
      </c>
      <c r="M635">
        <v>0</v>
      </c>
      <c r="N635">
        <v>0</v>
      </c>
      <c r="O635">
        <v>1.5</v>
      </c>
      <c r="P635">
        <v>0</v>
      </c>
      <c r="Q635">
        <v>0.75</v>
      </c>
      <c r="R635">
        <v>2</v>
      </c>
      <c r="S635">
        <v>10</v>
      </c>
      <c r="T635">
        <v>0</v>
      </c>
      <c r="U635">
        <v>0</v>
      </c>
      <c r="V635">
        <v>0</v>
      </c>
      <c r="W635">
        <v>2</v>
      </c>
      <c r="X635">
        <v>0</v>
      </c>
      <c r="Y635">
        <v>0.75</v>
      </c>
      <c r="Z635">
        <v>2</v>
      </c>
      <c r="AA635">
        <v>10</v>
      </c>
      <c r="AB635">
        <v>0</v>
      </c>
      <c r="AC635">
        <v>0</v>
      </c>
      <c r="AD635">
        <v>0</v>
      </c>
      <c r="AE635">
        <v>1.5</v>
      </c>
      <c r="AF635">
        <v>0</v>
      </c>
      <c r="AG635">
        <v>1</v>
      </c>
      <c r="AH635">
        <v>2</v>
      </c>
      <c r="AI635">
        <v>10</v>
      </c>
      <c r="AJ635">
        <v>0</v>
      </c>
      <c r="AK635">
        <v>0</v>
      </c>
      <c r="AL635">
        <v>0</v>
      </c>
      <c r="AM635">
        <v>2</v>
      </c>
      <c r="AN635">
        <v>0</v>
      </c>
      <c r="AO635">
        <v>1</v>
      </c>
      <c r="AP635">
        <v>2</v>
      </c>
      <c r="AQ635">
        <v>4.1870000000000003</v>
      </c>
      <c r="AR635">
        <v>0</v>
      </c>
    </row>
    <row r="636" spans="1:44">
      <c r="A636">
        <v>-1</v>
      </c>
      <c r="B636">
        <v>1</v>
      </c>
      <c r="C636">
        <v>50265</v>
      </c>
      <c r="D636">
        <v>8</v>
      </c>
      <c r="E636">
        <v>33.331000000000003</v>
      </c>
      <c r="F636">
        <v>2</v>
      </c>
      <c r="G636">
        <v>4.2000000000000003E-2</v>
      </c>
      <c r="H636">
        <v>0</v>
      </c>
      <c r="I636">
        <v>0.75</v>
      </c>
      <c r="J636">
        <v>2</v>
      </c>
      <c r="K636">
        <v>10</v>
      </c>
      <c r="L636">
        <v>0</v>
      </c>
      <c r="M636">
        <v>0</v>
      </c>
      <c r="N636">
        <v>0</v>
      </c>
      <c r="O636">
        <v>1.5</v>
      </c>
      <c r="P636">
        <v>0</v>
      </c>
      <c r="Q636">
        <v>0.75</v>
      </c>
      <c r="R636">
        <v>2</v>
      </c>
      <c r="S636">
        <v>10</v>
      </c>
      <c r="T636">
        <v>0</v>
      </c>
      <c r="U636">
        <v>0</v>
      </c>
      <c r="V636">
        <v>0</v>
      </c>
      <c r="W636">
        <v>2</v>
      </c>
      <c r="X636">
        <v>0</v>
      </c>
      <c r="Y636">
        <v>0.75</v>
      </c>
      <c r="Z636">
        <v>2</v>
      </c>
      <c r="AA636">
        <v>10</v>
      </c>
      <c r="AB636">
        <v>0</v>
      </c>
      <c r="AC636">
        <v>0</v>
      </c>
      <c r="AD636">
        <v>0</v>
      </c>
      <c r="AE636">
        <v>1.5</v>
      </c>
      <c r="AF636">
        <v>0</v>
      </c>
      <c r="AG636">
        <v>1</v>
      </c>
      <c r="AH636">
        <v>2</v>
      </c>
      <c r="AI636">
        <v>10.952999999999999</v>
      </c>
      <c r="AJ636">
        <v>0</v>
      </c>
    </row>
    <row r="637" spans="1:44">
      <c r="A637">
        <v>-1</v>
      </c>
      <c r="B637">
        <v>1</v>
      </c>
      <c r="C637">
        <v>50305</v>
      </c>
      <c r="D637">
        <v>6</v>
      </c>
      <c r="E637">
        <v>33.331000000000003</v>
      </c>
      <c r="F637">
        <v>2</v>
      </c>
      <c r="G637">
        <v>4.2000000000000003E-2</v>
      </c>
      <c r="H637">
        <v>0</v>
      </c>
      <c r="I637">
        <v>0.75</v>
      </c>
      <c r="J637">
        <v>2</v>
      </c>
      <c r="K637">
        <v>10</v>
      </c>
      <c r="L637">
        <v>0</v>
      </c>
      <c r="M637">
        <v>0</v>
      </c>
      <c r="N637">
        <v>0</v>
      </c>
      <c r="O637">
        <v>1.5</v>
      </c>
      <c r="P637">
        <v>0</v>
      </c>
      <c r="Q637">
        <v>0.75</v>
      </c>
      <c r="R637">
        <v>2</v>
      </c>
      <c r="S637">
        <v>10</v>
      </c>
      <c r="T637">
        <v>0</v>
      </c>
      <c r="U637">
        <v>0</v>
      </c>
      <c r="V637">
        <v>0</v>
      </c>
      <c r="W637">
        <v>2</v>
      </c>
      <c r="X637">
        <v>0</v>
      </c>
      <c r="Y637">
        <v>0.75</v>
      </c>
      <c r="Z637">
        <v>2</v>
      </c>
      <c r="AA637">
        <v>11.069000000000001</v>
      </c>
      <c r="AB637">
        <v>0</v>
      </c>
    </row>
    <row r="638" spans="1:44">
      <c r="A638">
        <v>-1</v>
      </c>
      <c r="B638">
        <v>1</v>
      </c>
      <c r="C638">
        <v>50349</v>
      </c>
      <c r="D638">
        <v>4</v>
      </c>
      <c r="E638">
        <v>33.331000000000003</v>
      </c>
      <c r="F638">
        <v>2</v>
      </c>
      <c r="G638">
        <v>4.2000000000000003E-2</v>
      </c>
      <c r="H638">
        <v>0</v>
      </c>
      <c r="I638">
        <v>0.75</v>
      </c>
      <c r="J638">
        <v>2</v>
      </c>
      <c r="K638">
        <v>10</v>
      </c>
      <c r="L638">
        <v>0</v>
      </c>
      <c r="M638">
        <v>0</v>
      </c>
      <c r="N638">
        <v>0</v>
      </c>
      <c r="O638">
        <v>1.5</v>
      </c>
      <c r="P638">
        <v>0</v>
      </c>
      <c r="Q638">
        <v>0.75</v>
      </c>
      <c r="R638">
        <v>2</v>
      </c>
      <c r="S638">
        <v>10.973000000000001</v>
      </c>
      <c r="T638">
        <v>0</v>
      </c>
    </row>
    <row r="639" spans="1:44">
      <c r="A639">
        <v>-1</v>
      </c>
      <c r="B639">
        <v>1</v>
      </c>
      <c r="C639">
        <v>50595</v>
      </c>
      <c r="D639">
        <v>2</v>
      </c>
      <c r="E639">
        <v>33.331000000000003</v>
      </c>
      <c r="F639">
        <v>2</v>
      </c>
      <c r="G639">
        <v>4.2000000000000003E-2</v>
      </c>
      <c r="H639">
        <v>0</v>
      </c>
      <c r="I639">
        <v>0.75</v>
      </c>
      <c r="J639">
        <v>2</v>
      </c>
      <c r="K639">
        <v>6.3250000000000002</v>
      </c>
      <c r="L639">
        <v>0</v>
      </c>
    </row>
    <row r="640" spans="1:44">
      <c r="A640">
        <v>-1</v>
      </c>
      <c r="B640">
        <v>1</v>
      </c>
      <c r="C640">
        <v>50767</v>
      </c>
      <c r="D640">
        <v>4</v>
      </c>
      <c r="E640">
        <v>33.331000000000003</v>
      </c>
      <c r="F640">
        <v>2</v>
      </c>
      <c r="G640">
        <v>4.2000000000000003E-2</v>
      </c>
      <c r="H640">
        <v>0</v>
      </c>
      <c r="I640">
        <v>0.75</v>
      </c>
      <c r="J640">
        <v>2</v>
      </c>
      <c r="K640">
        <v>10</v>
      </c>
      <c r="L640">
        <v>0</v>
      </c>
      <c r="M640">
        <v>0</v>
      </c>
      <c r="N640">
        <v>0</v>
      </c>
      <c r="O640">
        <v>1.5</v>
      </c>
      <c r="P640">
        <v>0</v>
      </c>
      <c r="Q640">
        <v>0.75</v>
      </c>
      <c r="R640">
        <v>2</v>
      </c>
      <c r="S640">
        <v>9.5060000000000002</v>
      </c>
      <c r="T640">
        <v>0</v>
      </c>
    </row>
    <row r="641" spans="1:36">
      <c r="A641">
        <v>-1</v>
      </c>
      <c r="B641">
        <v>1</v>
      </c>
      <c r="C641">
        <v>50792</v>
      </c>
      <c r="D641">
        <v>2</v>
      </c>
      <c r="E641">
        <v>33.331000000000003</v>
      </c>
      <c r="F641">
        <v>2</v>
      </c>
      <c r="G641">
        <v>4.2000000000000003E-2</v>
      </c>
      <c r="H641">
        <v>0</v>
      </c>
      <c r="I641">
        <v>0.75</v>
      </c>
      <c r="J641">
        <v>2</v>
      </c>
      <c r="K641">
        <v>8.3580000000000005</v>
      </c>
      <c r="L641">
        <v>0</v>
      </c>
    </row>
    <row r="642" spans="1:36">
      <c r="A642">
        <v>-1</v>
      </c>
      <c r="B642">
        <v>1</v>
      </c>
      <c r="C642">
        <v>51965</v>
      </c>
      <c r="D642">
        <v>1</v>
      </c>
      <c r="E642">
        <v>1E-3</v>
      </c>
      <c r="F642">
        <v>2</v>
      </c>
      <c r="G642">
        <v>19.693999999999999</v>
      </c>
      <c r="H642">
        <v>0</v>
      </c>
    </row>
    <row r="643" spans="1:36">
      <c r="A643">
        <v>-1</v>
      </c>
      <c r="B643">
        <v>1</v>
      </c>
      <c r="C643">
        <v>52060</v>
      </c>
      <c r="D643">
        <v>2</v>
      </c>
      <c r="E643">
        <v>33.331000000000003</v>
      </c>
      <c r="F643">
        <v>2</v>
      </c>
      <c r="G643">
        <v>4.2000000000000003E-2</v>
      </c>
      <c r="H643">
        <v>0</v>
      </c>
      <c r="I643">
        <v>0.75</v>
      </c>
      <c r="J643">
        <v>2</v>
      </c>
      <c r="K643">
        <v>3.97</v>
      </c>
      <c r="L643">
        <v>0</v>
      </c>
    </row>
    <row r="644" spans="1:36">
      <c r="A644">
        <v>-1</v>
      </c>
      <c r="B644">
        <v>1</v>
      </c>
      <c r="C644">
        <v>52199</v>
      </c>
      <c r="D644">
        <v>1</v>
      </c>
      <c r="E644">
        <v>1E-3</v>
      </c>
      <c r="F644">
        <v>2</v>
      </c>
      <c r="G644">
        <v>1.1870000000000001</v>
      </c>
      <c r="H644">
        <v>0</v>
      </c>
    </row>
    <row r="645" spans="1:36">
      <c r="A645">
        <v>-1</v>
      </c>
      <c r="B645">
        <v>1</v>
      </c>
      <c r="C645">
        <v>52480</v>
      </c>
      <c r="D645">
        <v>2</v>
      </c>
      <c r="E645">
        <v>33.331000000000003</v>
      </c>
      <c r="F645">
        <v>2</v>
      </c>
      <c r="G645">
        <v>4.2000000000000003E-2</v>
      </c>
      <c r="H645">
        <v>0</v>
      </c>
      <c r="I645">
        <v>0.75</v>
      </c>
      <c r="J645">
        <v>2</v>
      </c>
      <c r="K645">
        <v>5.2229999999999999</v>
      </c>
      <c r="L645">
        <v>0</v>
      </c>
    </row>
    <row r="646" spans="1:36">
      <c r="A646">
        <v>-1</v>
      </c>
      <c r="B646">
        <v>1</v>
      </c>
      <c r="C646">
        <v>52500</v>
      </c>
      <c r="D646">
        <v>1</v>
      </c>
      <c r="E646">
        <v>33.220999999999997</v>
      </c>
      <c r="F646">
        <v>2</v>
      </c>
      <c r="G646">
        <v>2.7E-2</v>
      </c>
      <c r="H646">
        <v>0</v>
      </c>
    </row>
    <row r="647" spans="1:36">
      <c r="A647">
        <v>-1</v>
      </c>
      <c r="B647">
        <v>1</v>
      </c>
      <c r="C647">
        <v>52762</v>
      </c>
      <c r="D647">
        <v>2</v>
      </c>
      <c r="E647">
        <v>33.331000000000003</v>
      </c>
      <c r="F647">
        <v>2</v>
      </c>
      <c r="G647">
        <v>4.2000000000000003E-2</v>
      </c>
      <c r="H647">
        <v>0</v>
      </c>
      <c r="I647">
        <v>0.75</v>
      </c>
      <c r="J647">
        <v>2</v>
      </c>
      <c r="K647">
        <v>4.3390000000000004</v>
      </c>
      <c r="L647">
        <v>0</v>
      </c>
    </row>
    <row r="648" spans="1:36">
      <c r="A648">
        <v>-1</v>
      </c>
      <c r="B648">
        <v>1</v>
      </c>
      <c r="C648">
        <v>52780</v>
      </c>
      <c r="D648">
        <v>2</v>
      </c>
      <c r="E648">
        <v>33.411000000000001</v>
      </c>
      <c r="F648">
        <v>2</v>
      </c>
      <c r="G648">
        <v>4.2000000000000003E-2</v>
      </c>
      <c r="H648">
        <v>0</v>
      </c>
      <c r="I648">
        <v>0.75</v>
      </c>
      <c r="J648">
        <v>2</v>
      </c>
      <c r="K648">
        <v>5.6779999999999999</v>
      </c>
      <c r="L648">
        <v>0</v>
      </c>
    </row>
    <row r="649" spans="1:36">
      <c r="A649">
        <v>-1</v>
      </c>
      <c r="B649">
        <v>1</v>
      </c>
      <c r="C649">
        <v>52795</v>
      </c>
      <c r="D649">
        <v>2</v>
      </c>
      <c r="E649">
        <v>33.331000000000003</v>
      </c>
      <c r="F649">
        <v>2</v>
      </c>
      <c r="G649">
        <v>4.2000000000000003E-2</v>
      </c>
      <c r="H649">
        <v>0</v>
      </c>
      <c r="I649">
        <v>0.75</v>
      </c>
      <c r="J649">
        <v>2</v>
      </c>
      <c r="K649">
        <v>8.4830000000000005</v>
      </c>
      <c r="L649">
        <v>0</v>
      </c>
    </row>
    <row r="650" spans="1:36">
      <c r="A650">
        <v>-1</v>
      </c>
      <c r="B650">
        <v>1</v>
      </c>
      <c r="C650">
        <v>52810</v>
      </c>
      <c r="D650">
        <v>2</v>
      </c>
      <c r="E650">
        <v>33.411000000000001</v>
      </c>
      <c r="F650">
        <v>2</v>
      </c>
      <c r="G650">
        <v>4.2000000000000003E-2</v>
      </c>
      <c r="H650">
        <v>0</v>
      </c>
      <c r="I650">
        <v>0.75</v>
      </c>
      <c r="J650">
        <v>2</v>
      </c>
      <c r="K650">
        <v>5.4130000000000003</v>
      </c>
      <c r="L650">
        <v>0</v>
      </c>
    </row>
    <row r="651" spans="1:36">
      <c r="A651">
        <v>-1</v>
      </c>
      <c r="B651">
        <v>1</v>
      </c>
      <c r="C651">
        <v>53080</v>
      </c>
      <c r="D651">
        <v>2</v>
      </c>
      <c r="E651">
        <v>33.331000000000003</v>
      </c>
      <c r="F651">
        <v>2</v>
      </c>
      <c r="G651">
        <v>4.2000000000000003E-2</v>
      </c>
      <c r="H651">
        <v>0</v>
      </c>
      <c r="I651">
        <v>0.75</v>
      </c>
      <c r="J651">
        <v>2</v>
      </c>
      <c r="K651">
        <v>9.4689999999999994</v>
      </c>
      <c r="L651">
        <v>0</v>
      </c>
    </row>
    <row r="652" spans="1:36">
      <c r="A652">
        <v>-1</v>
      </c>
      <c r="B652">
        <v>1</v>
      </c>
      <c r="C652">
        <v>53101</v>
      </c>
      <c r="D652">
        <v>4</v>
      </c>
      <c r="E652">
        <v>33.331000000000003</v>
      </c>
      <c r="F652">
        <v>2</v>
      </c>
      <c r="G652">
        <v>4.2000000000000003E-2</v>
      </c>
      <c r="H652">
        <v>0</v>
      </c>
      <c r="I652">
        <v>0.75</v>
      </c>
      <c r="J652">
        <v>2</v>
      </c>
      <c r="K652">
        <v>10</v>
      </c>
      <c r="L652">
        <v>0</v>
      </c>
      <c r="M652">
        <v>0</v>
      </c>
      <c r="N652">
        <v>0</v>
      </c>
      <c r="O652">
        <v>1.5</v>
      </c>
      <c r="P652">
        <v>0</v>
      </c>
      <c r="Q652">
        <v>0.75</v>
      </c>
      <c r="R652">
        <v>2</v>
      </c>
      <c r="S652">
        <v>5.2690000000000001</v>
      </c>
      <c r="T652">
        <v>0</v>
      </c>
    </row>
    <row r="653" spans="1:36">
      <c r="A653">
        <v>-1</v>
      </c>
      <c r="B653">
        <v>1</v>
      </c>
      <c r="C653">
        <v>53134</v>
      </c>
      <c r="D653">
        <v>6</v>
      </c>
      <c r="E653">
        <v>33.331000000000003</v>
      </c>
      <c r="F653">
        <v>2</v>
      </c>
      <c r="G653">
        <v>4.2000000000000003E-2</v>
      </c>
      <c r="H653">
        <v>0</v>
      </c>
      <c r="I653">
        <v>0.75</v>
      </c>
      <c r="J653">
        <v>2</v>
      </c>
      <c r="K653">
        <v>10</v>
      </c>
      <c r="L653">
        <v>0</v>
      </c>
      <c r="M653">
        <v>0</v>
      </c>
      <c r="N653">
        <v>0</v>
      </c>
      <c r="O653">
        <v>1.5</v>
      </c>
      <c r="P653">
        <v>0</v>
      </c>
      <c r="Q653">
        <v>0.75</v>
      </c>
      <c r="R653">
        <v>2</v>
      </c>
      <c r="S653">
        <v>10</v>
      </c>
      <c r="T653">
        <v>0</v>
      </c>
      <c r="U653">
        <v>0</v>
      </c>
      <c r="V653">
        <v>0</v>
      </c>
      <c r="W653">
        <v>2</v>
      </c>
      <c r="X653">
        <v>0</v>
      </c>
      <c r="Y653">
        <v>0.75</v>
      </c>
      <c r="Z653">
        <v>2</v>
      </c>
      <c r="AA653">
        <v>7.8330000000000002</v>
      </c>
      <c r="AB653">
        <v>0</v>
      </c>
    </row>
    <row r="654" spans="1:36">
      <c r="A654">
        <v>-1</v>
      </c>
      <c r="B654">
        <v>1</v>
      </c>
      <c r="C654">
        <v>53149</v>
      </c>
      <c r="D654">
        <v>8</v>
      </c>
      <c r="E654">
        <v>33.331000000000003</v>
      </c>
      <c r="F654">
        <v>2</v>
      </c>
      <c r="G654">
        <v>4.2000000000000003E-2</v>
      </c>
      <c r="H654">
        <v>0</v>
      </c>
      <c r="I654">
        <v>0.75</v>
      </c>
      <c r="J654">
        <v>2</v>
      </c>
      <c r="K654">
        <v>10</v>
      </c>
      <c r="L654">
        <v>0</v>
      </c>
      <c r="M654">
        <v>0</v>
      </c>
      <c r="N654">
        <v>0</v>
      </c>
      <c r="O654">
        <v>1.5</v>
      </c>
      <c r="P654">
        <v>0</v>
      </c>
      <c r="Q654">
        <v>0.75</v>
      </c>
      <c r="R654">
        <v>2</v>
      </c>
      <c r="S654">
        <v>10</v>
      </c>
      <c r="T654">
        <v>0</v>
      </c>
      <c r="U654">
        <v>0</v>
      </c>
      <c r="V654">
        <v>0</v>
      </c>
      <c r="W654">
        <v>2</v>
      </c>
      <c r="X654">
        <v>0</v>
      </c>
      <c r="Y654">
        <v>0.75</v>
      </c>
      <c r="Z654">
        <v>2</v>
      </c>
      <c r="AA654">
        <v>10</v>
      </c>
      <c r="AB654">
        <v>0</v>
      </c>
      <c r="AC654">
        <v>0</v>
      </c>
      <c r="AD654">
        <v>0</v>
      </c>
      <c r="AE654">
        <v>1.5</v>
      </c>
      <c r="AF654">
        <v>0</v>
      </c>
      <c r="AG654">
        <v>1</v>
      </c>
      <c r="AH654">
        <v>2</v>
      </c>
      <c r="AI654">
        <v>7.3250000000000002</v>
      </c>
      <c r="AJ654">
        <v>0</v>
      </c>
    </row>
    <row r="655" spans="1:36">
      <c r="A655">
        <v>-1</v>
      </c>
      <c r="B655">
        <v>1</v>
      </c>
      <c r="C655">
        <v>53186.5</v>
      </c>
      <c r="D655">
        <v>6</v>
      </c>
      <c r="E655">
        <v>33.331000000000003</v>
      </c>
      <c r="F655">
        <v>2</v>
      </c>
      <c r="G655">
        <v>4.2000000000000003E-2</v>
      </c>
      <c r="H655">
        <v>0</v>
      </c>
      <c r="I655">
        <v>0.75</v>
      </c>
      <c r="J655">
        <v>2</v>
      </c>
      <c r="K655">
        <v>10</v>
      </c>
      <c r="L655">
        <v>0</v>
      </c>
      <c r="M655">
        <v>0</v>
      </c>
      <c r="N655">
        <v>0</v>
      </c>
      <c r="O655">
        <v>1.5</v>
      </c>
      <c r="P655">
        <v>0</v>
      </c>
      <c r="Q655">
        <v>0.75</v>
      </c>
      <c r="R655">
        <v>2</v>
      </c>
      <c r="S655">
        <v>10</v>
      </c>
      <c r="T655">
        <v>0</v>
      </c>
      <c r="U655">
        <v>0</v>
      </c>
      <c r="V655">
        <v>0</v>
      </c>
      <c r="W655">
        <v>2</v>
      </c>
      <c r="X655">
        <v>0</v>
      </c>
      <c r="Y655">
        <v>0.75</v>
      </c>
      <c r="Z655">
        <v>2</v>
      </c>
      <c r="AA655">
        <v>10.836</v>
      </c>
      <c r="AB655">
        <v>0</v>
      </c>
    </row>
    <row r="656" spans="1:36">
      <c r="A656">
        <v>-1</v>
      </c>
      <c r="B656">
        <v>1</v>
      </c>
      <c r="C656">
        <v>53922</v>
      </c>
      <c r="D656">
        <v>2</v>
      </c>
      <c r="E656">
        <v>33.331000000000003</v>
      </c>
      <c r="F656">
        <v>2</v>
      </c>
      <c r="G656">
        <v>4.2000000000000003E-2</v>
      </c>
      <c r="H656">
        <v>0</v>
      </c>
      <c r="I656">
        <v>0.75</v>
      </c>
      <c r="J656">
        <v>2</v>
      </c>
      <c r="K656">
        <v>11.180999999999999</v>
      </c>
      <c r="L656">
        <v>0</v>
      </c>
    </row>
    <row r="657" spans="1:36">
      <c r="A657">
        <v>-1</v>
      </c>
      <c r="B657">
        <v>1</v>
      </c>
      <c r="C657">
        <v>53941.5</v>
      </c>
      <c r="D657">
        <v>4</v>
      </c>
      <c r="E657">
        <v>33.331000000000003</v>
      </c>
      <c r="F657">
        <v>2</v>
      </c>
      <c r="G657">
        <v>4.2000000000000003E-2</v>
      </c>
      <c r="H657">
        <v>0</v>
      </c>
      <c r="I657">
        <v>0.75</v>
      </c>
      <c r="J657">
        <v>2</v>
      </c>
      <c r="K657">
        <v>10</v>
      </c>
      <c r="L657">
        <v>0</v>
      </c>
      <c r="M657">
        <v>0</v>
      </c>
      <c r="N657">
        <v>0</v>
      </c>
      <c r="O657">
        <v>1.5</v>
      </c>
      <c r="P657">
        <v>0</v>
      </c>
      <c r="Q657">
        <v>0.75</v>
      </c>
      <c r="R657">
        <v>2</v>
      </c>
      <c r="S657">
        <v>10.487</v>
      </c>
      <c r="T657">
        <v>0</v>
      </c>
    </row>
    <row r="658" spans="1:36">
      <c r="A658">
        <v>-1</v>
      </c>
      <c r="B658">
        <v>1</v>
      </c>
      <c r="C658">
        <v>53971</v>
      </c>
      <c r="D658">
        <v>6</v>
      </c>
      <c r="E658">
        <v>33.331000000000003</v>
      </c>
      <c r="F658">
        <v>2</v>
      </c>
      <c r="G658">
        <v>4.2000000000000003E-2</v>
      </c>
      <c r="H658">
        <v>0</v>
      </c>
      <c r="I658">
        <v>0.75</v>
      </c>
      <c r="J658">
        <v>2</v>
      </c>
      <c r="K658">
        <v>10</v>
      </c>
      <c r="L658">
        <v>0</v>
      </c>
      <c r="M658">
        <v>0</v>
      </c>
      <c r="N658">
        <v>0</v>
      </c>
      <c r="O658">
        <v>1.5</v>
      </c>
      <c r="P658">
        <v>0</v>
      </c>
      <c r="Q658">
        <v>0.75</v>
      </c>
      <c r="R658">
        <v>2</v>
      </c>
      <c r="S658">
        <v>10</v>
      </c>
      <c r="T658">
        <v>0</v>
      </c>
      <c r="U658">
        <v>0</v>
      </c>
      <c r="V658">
        <v>0</v>
      </c>
      <c r="W658">
        <v>2</v>
      </c>
      <c r="X658">
        <v>0</v>
      </c>
      <c r="Y658">
        <v>0.75</v>
      </c>
      <c r="Z658">
        <v>2</v>
      </c>
      <c r="AA658">
        <v>2.4529999999999998</v>
      </c>
      <c r="AB658">
        <v>0</v>
      </c>
    </row>
    <row r="659" spans="1:36">
      <c r="A659">
        <v>-1</v>
      </c>
      <c r="B659">
        <v>1</v>
      </c>
      <c r="C659">
        <v>54000</v>
      </c>
      <c r="D659">
        <v>4</v>
      </c>
      <c r="E659">
        <v>33.331000000000003</v>
      </c>
      <c r="F659">
        <v>2</v>
      </c>
      <c r="G659">
        <v>4.2000000000000003E-2</v>
      </c>
      <c r="H659">
        <v>0</v>
      </c>
      <c r="I659">
        <v>0.75</v>
      </c>
      <c r="J659">
        <v>2</v>
      </c>
      <c r="K659">
        <v>10</v>
      </c>
      <c r="L659">
        <v>0</v>
      </c>
      <c r="M659">
        <v>0</v>
      </c>
      <c r="N659">
        <v>0</v>
      </c>
      <c r="O659">
        <v>1.5</v>
      </c>
      <c r="P659">
        <v>0</v>
      </c>
      <c r="Q659">
        <v>0.75</v>
      </c>
      <c r="R659">
        <v>2</v>
      </c>
      <c r="S659">
        <v>5.7539999999999996</v>
      </c>
      <c r="T659">
        <v>0</v>
      </c>
    </row>
    <row r="660" spans="1:36">
      <c r="A660">
        <v>-1</v>
      </c>
      <c r="B660">
        <v>1</v>
      </c>
      <c r="C660">
        <v>54043</v>
      </c>
      <c r="D660">
        <v>2</v>
      </c>
      <c r="E660">
        <v>33.331000000000003</v>
      </c>
      <c r="F660">
        <v>2</v>
      </c>
      <c r="G660">
        <v>4.2000000000000003E-2</v>
      </c>
      <c r="H660">
        <v>0</v>
      </c>
      <c r="I660">
        <v>0.75</v>
      </c>
      <c r="J660">
        <v>2</v>
      </c>
      <c r="K660">
        <v>7.1230000000000002</v>
      </c>
      <c r="L660">
        <v>0</v>
      </c>
    </row>
    <row r="661" spans="1:36">
      <c r="A661">
        <v>-1</v>
      </c>
      <c r="B661">
        <v>1</v>
      </c>
      <c r="C661">
        <v>55951</v>
      </c>
      <c r="D661">
        <v>1</v>
      </c>
      <c r="E661">
        <v>1E-3</v>
      </c>
      <c r="F661">
        <v>2</v>
      </c>
      <c r="G661">
        <v>29.202999999999999</v>
      </c>
      <c r="H661">
        <v>0</v>
      </c>
    </row>
    <row r="662" spans="1:36">
      <c r="A662">
        <v>-1</v>
      </c>
      <c r="B662">
        <v>1</v>
      </c>
      <c r="C662">
        <v>56060</v>
      </c>
      <c r="D662">
        <v>2</v>
      </c>
      <c r="E662">
        <v>33.331000000000003</v>
      </c>
      <c r="F662">
        <v>2</v>
      </c>
      <c r="G662">
        <v>4.2000000000000003E-2</v>
      </c>
      <c r="H662">
        <v>0</v>
      </c>
      <c r="I662">
        <v>0.75</v>
      </c>
      <c r="J662">
        <v>2</v>
      </c>
      <c r="K662">
        <v>11.27</v>
      </c>
      <c r="L662">
        <v>0</v>
      </c>
    </row>
    <row r="663" spans="1:36">
      <c r="A663">
        <v>-1</v>
      </c>
      <c r="B663">
        <v>1</v>
      </c>
      <c r="C663">
        <v>56141</v>
      </c>
      <c r="D663">
        <v>4</v>
      </c>
      <c r="E663">
        <v>33.331000000000003</v>
      </c>
      <c r="F663">
        <v>2</v>
      </c>
      <c r="G663">
        <v>4.2000000000000003E-2</v>
      </c>
      <c r="H663">
        <v>0</v>
      </c>
      <c r="I663">
        <v>0.75</v>
      </c>
      <c r="J663">
        <v>2</v>
      </c>
      <c r="K663">
        <v>10</v>
      </c>
      <c r="L663">
        <v>0</v>
      </c>
      <c r="M663">
        <v>0</v>
      </c>
      <c r="N663">
        <v>0</v>
      </c>
      <c r="O663">
        <v>1.5</v>
      </c>
      <c r="P663">
        <v>0</v>
      </c>
      <c r="Q663">
        <v>0.75</v>
      </c>
      <c r="R663">
        <v>2</v>
      </c>
      <c r="S663">
        <v>7.6909999999999998</v>
      </c>
      <c r="T663">
        <v>0</v>
      </c>
    </row>
    <row r="664" spans="1:36">
      <c r="A664">
        <v>-1</v>
      </c>
      <c r="B664">
        <v>1</v>
      </c>
      <c r="C664">
        <v>56242</v>
      </c>
      <c r="D664">
        <v>6</v>
      </c>
      <c r="E664">
        <v>33.331000000000003</v>
      </c>
      <c r="F664">
        <v>2</v>
      </c>
      <c r="G664">
        <v>4.2000000000000003E-2</v>
      </c>
      <c r="H664">
        <v>0</v>
      </c>
      <c r="I664">
        <v>0.75</v>
      </c>
      <c r="J664">
        <v>2</v>
      </c>
      <c r="K664">
        <v>10</v>
      </c>
      <c r="L664">
        <v>0</v>
      </c>
      <c r="M664">
        <v>0</v>
      </c>
      <c r="N664">
        <v>0</v>
      </c>
      <c r="O664">
        <v>1.5</v>
      </c>
      <c r="P664">
        <v>0</v>
      </c>
      <c r="Q664">
        <v>0.75</v>
      </c>
      <c r="R664">
        <v>2</v>
      </c>
      <c r="S664">
        <v>10</v>
      </c>
      <c r="T664">
        <v>0</v>
      </c>
      <c r="U664">
        <v>0</v>
      </c>
      <c r="V664">
        <v>0</v>
      </c>
      <c r="W664">
        <v>2</v>
      </c>
      <c r="X664">
        <v>0</v>
      </c>
      <c r="Y664">
        <v>0.75</v>
      </c>
      <c r="Z664">
        <v>2</v>
      </c>
      <c r="AA664">
        <v>6.5259999999999998</v>
      </c>
      <c r="AB664">
        <v>0</v>
      </c>
    </row>
    <row r="665" spans="1:36">
      <c r="A665">
        <v>-1</v>
      </c>
      <c r="B665">
        <v>1</v>
      </c>
      <c r="C665">
        <v>56740</v>
      </c>
      <c r="D665">
        <v>2</v>
      </c>
      <c r="E665">
        <v>33.331000000000003</v>
      </c>
      <c r="F665">
        <v>2</v>
      </c>
      <c r="G665">
        <v>4.2000000000000003E-2</v>
      </c>
      <c r="H665">
        <v>0</v>
      </c>
      <c r="I665">
        <v>0.75</v>
      </c>
      <c r="J665">
        <v>2</v>
      </c>
      <c r="K665">
        <v>8.2989999999999995</v>
      </c>
      <c r="L665">
        <v>0</v>
      </c>
    </row>
    <row r="666" spans="1:36">
      <c r="A666">
        <v>-1</v>
      </c>
      <c r="B666">
        <v>1</v>
      </c>
      <c r="C666">
        <v>56760</v>
      </c>
      <c r="D666">
        <v>6</v>
      </c>
      <c r="E666">
        <v>33.331000000000003</v>
      </c>
      <c r="F666">
        <v>2</v>
      </c>
      <c r="G666">
        <v>4.2000000000000003E-2</v>
      </c>
      <c r="H666">
        <v>0</v>
      </c>
      <c r="I666">
        <v>0.75</v>
      </c>
      <c r="J666">
        <v>2</v>
      </c>
      <c r="K666">
        <v>10</v>
      </c>
      <c r="L666">
        <v>0</v>
      </c>
      <c r="M666">
        <v>0</v>
      </c>
      <c r="N666">
        <v>0</v>
      </c>
      <c r="O666">
        <v>1.5</v>
      </c>
      <c r="P666">
        <v>0</v>
      </c>
      <c r="Q666">
        <v>0.75</v>
      </c>
      <c r="R666">
        <v>2</v>
      </c>
      <c r="S666">
        <v>10</v>
      </c>
      <c r="T666">
        <v>0</v>
      </c>
      <c r="U666">
        <v>0</v>
      </c>
      <c r="V666">
        <v>0</v>
      </c>
      <c r="W666">
        <v>2</v>
      </c>
      <c r="X666">
        <v>0</v>
      </c>
      <c r="Y666">
        <v>0.75</v>
      </c>
      <c r="Z666">
        <v>2</v>
      </c>
      <c r="AA666">
        <v>8.2880000000000003</v>
      </c>
      <c r="AB666">
        <v>0</v>
      </c>
    </row>
    <row r="667" spans="1:36">
      <c r="A667">
        <v>-1</v>
      </c>
      <c r="B667">
        <v>1</v>
      </c>
      <c r="C667">
        <v>56801</v>
      </c>
      <c r="D667">
        <v>8</v>
      </c>
      <c r="E667">
        <v>33.331000000000003</v>
      </c>
      <c r="F667">
        <v>2</v>
      </c>
      <c r="G667">
        <v>4.2000000000000003E-2</v>
      </c>
      <c r="H667">
        <v>0</v>
      </c>
      <c r="I667">
        <v>0.75</v>
      </c>
      <c r="J667">
        <v>2</v>
      </c>
      <c r="K667">
        <v>10</v>
      </c>
      <c r="L667">
        <v>0</v>
      </c>
      <c r="M667">
        <v>0</v>
      </c>
      <c r="N667">
        <v>0</v>
      </c>
      <c r="O667">
        <v>1.5</v>
      </c>
      <c r="P667">
        <v>0</v>
      </c>
      <c r="Q667">
        <v>0.75</v>
      </c>
      <c r="R667">
        <v>2</v>
      </c>
      <c r="S667">
        <v>10</v>
      </c>
      <c r="T667">
        <v>0</v>
      </c>
      <c r="U667">
        <v>0</v>
      </c>
      <c r="V667">
        <v>0</v>
      </c>
      <c r="W667">
        <v>2</v>
      </c>
      <c r="X667">
        <v>0</v>
      </c>
      <c r="Y667">
        <v>0.75</v>
      </c>
      <c r="Z667">
        <v>2</v>
      </c>
      <c r="AA667">
        <v>10</v>
      </c>
      <c r="AB667">
        <v>0</v>
      </c>
      <c r="AC667">
        <v>0</v>
      </c>
      <c r="AD667">
        <v>0</v>
      </c>
      <c r="AE667">
        <v>1.5</v>
      </c>
      <c r="AF667">
        <v>0</v>
      </c>
      <c r="AG667">
        <v>1</v>
      </c>
      <c r="AH667">
        <v>2</v>
      </c>
      <c r="AI667">
        <v>3.7559999999999998</v>
      </c>
      <c r="AJ667">
        <v>0</v>
      </c>
    </row>
    <row r="668" spans="1:36">
      <c r="A668">
        <v>-1</v>
      </c>
      <c r="B668">
        <v>1</v>
      </c>
      <c r="C668">
        <v>56811</v>
      </c>
      <c r="D668">
        <v>6</v>
      </c>
      <c r="E668">
        <v>33.331000000000003</v>
      </c>
      <c r="F668">
        <v>2</v>
      </c>
      <c r="G668">
        <v>4.2000000000000003E-2</v>
      </c>
      <c r="H668">
        <v>0</v>
      </c>
      <c r="I668">
        <v>0.75</v>
      </c>
      <c r="J668">
        <v>2</v>
      </c>
      <c r="K668">
        <v>10</v>
      </c>
      <c r="L668">
        <v>0</v>
      </c>
      <c r="M668">
        <v>0</v>
      </c>
      <c r="N668">
        <v>0</v>
      </c>
      <c r="O668">
        <v>1.5</v>
      </c>
      <c r="P668">
        <v>0</v>
      </c>
      <c r="Q668">
        <v>0.75</v>
      </c>
      <c r="R668">
        <v>2</v>
      </c>
      <c r="S668">
        <v>10</v>
      </c>
      <c r="T668">
        <v>0</v>
      </c>
      <c r="U668">
        <v>0</v>
      </c>
      <c r="V668">
        <v>0</v>
      </c>
      <c r="W668">
        <v>2</v>
      </c>
      <c r="X668">
        <v>0</v>
      </c>
      <c r="Y668">
        <v>0.75</v>
      </c>
      <c r="Z668">
        <v>2</v>
      </c>
      <c r="AA668">
        <v>11.913</v>
      </c>
      <c r="AB668">
        <v>0</v>
      </c>
    </row>
    <row r="669" spans="1:36">
      <c r="A669">
        <v>-1</v>
      </c>
      <c r="B669">
        <v>1</v>
      </c>
      <c r="C669">
        <v>56836</v>
      </c>
      <c r="D669">
        <v>4</v>
      </c>
      <c r="E669">
        <v>33.331000000000003</v>
      </c>
      <c r="F669">
        <v>2</v>
      </c>
      <c r="G669">
        <v>4.2000000000000003E-2</v>
      </c>
      <c r="H669">
        <v>0</v>
      </c>
      <c r="I669">
        <v>0.75</v>
      </c>
      <c r="J669">
        <v>2</v>
      </c>
      <c r="K669">
        <v>10</v>
      </c>
      <c r="L669">
        <v>0</v>
      </c>
      <c r="M669">
        <v>0</v>
      </c>
      <c r="N669">
        <v>0</v>
      </c>
      <c r="O669">
        <v>1.5</v>
      </c>
      <c r="P669">
        <v>0</v>
      </c>
      <c r="Q669">
        <v>0.75</v>
      </c>
      <c r="R669">
        <v>2</v>
      </c>
      <c r="S669">
        <v>7.6260000000000003</v>
      </c>
      <c r="T669">
        <v>0</v>
      </c>
    </row>
    <row r="670" spans="1:36">
      <c r="A670">
        <v>-1</v>
      </c>
      <c r="B670">
        <v>1</v>
      </c>
      <c r="C670">
        <v>57100</v>
      </c>
      <c r="D670">
        <v>2</v>
      </c>
      <c r="E670">
        <v>33.331000000000003</v>
      </c>
      <c r="F670">
        <v>2</v>
      </c>
      <c r="G670">
        <v>4.2000000000000003E-2</v>
      </c>
      <c r="H670">
        <v>0</v>
      </c>
      <c r="I670">
        <v>0.75</v>
      </c>
      <c r="J670">
        <v>2</v>
      </c>
      <c r="K670">
        <v>11.487</v>
      </c>
      <c r="L670">
        <v>0</v>
      </c>
    </row>
    <row r="671" spans="1:36">
      <c r="A671">
        <v>-1</v>
      </c>
      <c r="B671">
        <v>1</v>
      </c>
      <c r="C671">
        <v>57119</v>
      </c>
      <c r="D671">
        <v>6</v>
      </c>
      <c r="E671">
        <v>33.331000000000003</v>
      </c>
      <c r="F671">
        <v>2</v>
      </c>
      <c r="G671">
        <v>4.2000000000000003E-2</v>
      </c>
      <c r="H671">
        <v>0</v>
      </c>
      <c r="I671">
        <v>0.75</v>
      </c>
      <c r="J671">
        <v>2</v>
      </c>
      <c r="K671">
        <v>10</v>
      </c>
      <c r="L671">
        <v>0</v>
      </c>
      <c r="M671">
        <v>0</v>
      </c>
      <c r="N671">
        <v>0</v>
      </c>
      <c r="O671">
        <v>1.5</v>
      </c>
      <c r="P671">
        <v>0</v>
      </c>
      <c r="Q671">
        <v>0.75</v>
      </c>
      <c r="R671">
        <v>2</v>
      </c>
      <c r="S671">
        <v>10</v>
      </c>
      <c r="T671">
        <v>0</v>
      </c>
      <c r="U671">
        <v>0</v>
      </c>
      <c r="V671">
        <v>0</v>
      </c>
      <c r="W671">
        <v>2</v>
      </c>
      <c r="X671">
        <v>0</v>
      </c>
      <c r="Y671">
        <v>0.75</v>
      </c>
      <c r="Z671">
        <v>2</v>
      </c>
      <c r="AA671">
        <v>2.6440000000000001</v>
      </c>
      <c r="AB671">
        <v>0</v>
      </c>
    </row>
    <row r="672" spans="1:36">
      <c r="A672">
        <v>-1</v>
      </c>
      <c r="B672">
        <v>1</v>
      </c>
      <c r="C672">
        <v>57136</v>
      </c>
      <c r="D672">
        <v>8</v>
      </c>
      <c r="E672">
        <v>33.331000000000003</v>
      </c>
      <c r="F672">
        <v>2</v>
      </c>
      <c r="G672">
        <v>4.2000000000000003E-2</v>
      </c>
      <c r="H672">
        <v>0</v>
      </c>
      <c r="I672">
        <v>0.75</v>
      </c>
      <c r="J672">
        <v>2</v>
      </c>
      <c r="K672">
        <v>10</v>
      </c>
      <c r="L672">
        <v>0</v>
      </c>
      <c r="M672">
        <v>0</v>
      </c>
      <c r="N672">
        <v>0</v>
      </c>
      <c r="O672">
        <v>1.5</v>
      </c>
      <c r="P672">
        <v>0</v>
      </c>
      <c r="Q672">
        <v>0.75</v>
      </c>
      <c r="R672">
        <v>2</v>
      </c>
      <c r="S672">
        <v>10</v>
      </c>
      <c r="T672">
        <v>0</v>
      </c>
      <c r="U672">
        <v>0</v>
      </c>
      <c r="V672">
        <v>0</v>
      </c>
      <c r="W672">
        <v>2</v>
      </c>
      <c r="X672">
        <v>0</v>
      </c>
      <c r="Y672">
        <v>0.75</v>
      </c>
      <c r="Z672">
        <v>2</v>
      </c>
      <c r="AA672">
        <v>10</v>
      </c>
      <c r="AB672">
        <v>0</v>
      </c>
      <c r="AC672">
        <v>0</v>
      </c>
      <c r="AD672">
        <v>0</v>
      </c>
      <c r="AE672">
        <v>1.5</v>
      </c>
      <c r="AF672">
        <v>0</v>
      </c>
      <c r="AG672">
        <v>1</v>
      </c>
      <c r="AH672">
        <v>2</v>
      </c>
      <c r="AI672">
        <v>2.319</v>
      </c>
      <c r="AJ672">
        <v>0</v>
      </c>
    </row>
    <row r="673" spans="1:28">
      <c r="A673">
        <v>-1</v>
      </c>
      <c r="B673">
        <v>1</v>
      </c>
      <c r="C673">
        <v>57178</v>
      </c>
      <c r="D673">
        <v>4</v>
      </c>
      <c r="E673">
        <v>33.331000000000003</v>
      </c>
      <c r="F673">
        <v>2</v>
      </c>
      <c r="G673">
        <v>4.2000000000000003E-2</v>
      </c>
      <c r="H673">
        <v>0</v>
      </c>
      <c r="I673">
        <v>0.75</v>
      </c>
      <c r="J673">
        <v>2</v>
      </c>
      <c r="K673">
        <v>10</v>
      </c>
      <c r="L673">
        <v>0</v>
      </c>
      <c r="M673">
        <v>0</v>
      </c>
      <c r="N673">
        <v>0</v>
      </c>
      <c r="O673">
        <v>1.5</v>
      </c>
      <c r="P673">
        <v>0</v>
      </c>
      <c r="Q673">
        <v>0.75</v>
      </c>
      <c r="R673">
        <v>2</v>
      </c>
      <c r="S673">
        <v>8.827</v>
      </c>
      <c r="T673">
        <v>0</v>
      </c>
    </row>
    <row r="674" spans="1:28">
      <c r="A674">
        <v>-1</v>
      </c>
      <c r="B674">
        <v>1</v>
      </c>
      <c r="C674">
        <v>57440</v>
      </c>
      <c r="D674">
        <v>2</v>
      </c>
      <c r="E674">
        <v>33.331000000000003</v>
      </c>
      <c r="F674">
        <v>2</v>
      </c>
      <c r="G674">
        <v>4.2000000000000003E-2</v>
      </c>
      <c r="H674">
        <v>0</v>
      </c>
      <c r="I674">
        <v>0.75</v>
      </c>
      <c r="J674">
        <v>2</v>
      </c>
      <c r="K674">
        <v>11.991</v>
      </c>
      <c r="L674">
        <v>0</v>
      </c>
    </row>
    <row r="675" spans="1:28">
      <c r="A675">
        <v>-1</v>
      </c>
      <c r="B675">
        <v>1</v>
      </c>
      <c r="C675">
        <v>57460</v>
      </c>
      <c r="D675">
        <v>4</v>
      </c>
      <c r="E675">
        <v>33.331000000000003</v>
      </c>
      <c r="F675">
        <v>2</v>
      </c>
      <c r="G675">
        <v>4.2000000000000003E-2</v>
      </c>
      <c r="H675">
        <v>0</v>
      </c>
      <c r="I675">
        <v>0.75</v>
      </c>
      <c r="J675">
        <v>2</v>
      </c>
      <c r="K675">
        <v>10</v>
      </c>
      <c r="L675">
        <v>0</v>
      </c>
      <c r="M675">
        <v>0</v>
      </c>
      <c r="N675">
        <v>0</v>
      </c>
      <c r="O675">
        <v>1.5</v>
      </c>
      <c r="P675">
        <v>0</v>
      </c>
      <c r="Q675">
        <v>0.75</v>
      </c>
      <c r="R675">
        <v>2</v>
      </c>
      <c r="S675">
        <v>10.446</v>
      </c>
      <c r="T675">
        <v>0</v>
      </c>
    </row>
    <row r="676" spans="1:28">
      <c r="A676">
        <v>-1</v>
      </c>
      <c r="B676">
        <v>1</v>
      </c>
      <c r="C676">
        <v>57515</v>
      </c>
      <c r="D676">
        <v>6</v>
      </c>
      <c r="E676">
        <v>33.331000000000003</v>
      </c>
      <c r="F676">
        <v>2</v>
      </c>
      <c r="G676">
        <v>4.2000000000000003E-2</v>
      </c>
      <c r="H676">
        <v>0</v>
      </c>
      <c r="I676">
        <v>0.75</v>
      </c>
      <c r="J676">
        <v>2</v>
      </c>
      <c r="K676">
        <v>10</v>
      </c>
      <c r="L676">
        <v>0</v>
      </c>
      <c r="M676">
        <v>0</v>
      </c>
      <c r="N676">
        <v>0</v>
      </c>
      <c r="O676">
        <v>1.5</v>
      </c>
      <c r="P676">
        <v>0</v>
      </c>
      <c r="Q676">
        <v>0.75</v>
      </c>
      <c r="R676">
        <v>2</v>
      </c>
      <c r="S676">
        <v>10</v>
      </c>
      <c r="T676">
        <v>0</v>
      </c>
      <c r="U676">
        <v>0</v>
      </c>
      <c r="V676">
        <v>0</v>
      </c>
      <c r="W676">
        <v>2</v>
      </c>
      <c r="X676">
        <v>0</v>
      </c>
      <c r="Y676">
        <v>0.75</v>
      </c>
      <c r="Z676">
        <v>2</v>
      </c>
      <c r="AA676">
        <v>6.9080000000000004</v>
      </c>
      <c r="AB676">
        <v>0</v>
      </c>
    </row>
    <row r="677" spans="1:28">
      <c r="A677">
        <v>-1</v>
      </c>
      <c r="B677">
        <v>1</v>
      </c>
      <c r="C677">
        <v>57536</v>
      </c>
      <c r="D677">
        <v>4</v>
      </c>
      <c r="E677">
        <v>33.331000000000003</v>
      </c>
      <c r="F677">
        <v>2</v>
      </c>
      <c r="G677">
        <v>4.2000000000000003E-2</v>
      </c>
      <c r="H677">
        <v>0</v>
      </c>
      <c r="I677">
        <v>0.75</v>
      </c>
      <c r="J677">
        <v>2</v>
      </c>
      <c r="K677">
        <v>10</v>
      </c>
      <c r="L677">
        <v>0</v>
      </c>
      <c r="M677">
        <v>0</v>
      </c>
      <c r="N677">
        <v>0</v>
      </c>
      <c r="O677">
        <v>1.5</v>
      </c>
      <c r="P677">
        <v>0</v>
      </c>
      <c r="Q677">
        <v>0.75</v>
      </c>
      <c r="R677">
        <v>2</v>
      </c>
      <c r="S677">
        <v>6.4909999999999997</v>
      </c>
      <c r="T677">
        <v>0</v>
      </c>
    </row>
    <row r="678" spans="1:28">
      <c r="A678">
        <v>-1</v>
      </c>
      <c r="B678">
        <v>1</v>
      </c>
      <c r="C678">
        <v>57558</v>
      </c>
      <c r="D678">
        <v>2</v>
      </c>
      <c r="E678">
        <v>33.411000000000001</v>
      </c>
      <c r="F678">
        <v>2</v>
      </c>
      <c r="G678">
        <v>4.2000000000000003E-2</v>
      </c>
      <c r="H678">
        <v>0</v>
      </c>
      <c r="I678">
        <v>0.75</v>
      </c>
      <c r="J678">
        <v>2</v>
      </c>
      <c r="K678">
        <v>8.359</v>
      </c>
      <c r="L678">
        <v>0</v>
      </c>
    </row>
    <row r="679" spans="1:28">
      <c r="A679">
        <v>-1</v>
      </c>
      <c r="B679">
        <v>1</v>
      </c>
      <c r="C679">
        <v>57898</v>
      </c>
      <c r="D679">
        <v>1</v>
      </c>
      <c r="E679">
        <v>33.115000000000002</v>
      </c>
      <c r="F679">
        <v>2</v>
      </c>
      <c r="G679">
        <v>1.4E-2</v>
      </c>
      <c r="H679">
        <v>0</v>
      </c>
    </row>
    <row r="680" spans="1:28">
      <c r="A680">
        <v>-1</v>
      </c>
      <c r="B680">
        <v>1</v>
      </c>
      <c r="C680">
        <v>58635</v>
      </c>
      <c r="D680">
        <v>2</v>
      </c>
      <c r="E680">
        <v>33.331000000000003</v>
      </c>
      <c r="F680">
        <v>2</v>
      </c>
      <c r="G680">
        <v>4.2000000000000003E-2</v>
      </c>
      <c r="H680">
        <v>0</v>
      </c>
      <c r="I680">
        <v>0.75</v>
      </c>
      <c r="J680">
        <v>2</v>
      </c>
      <c r="K680">
        <v>8.5570000000000004</v>
      </c>
      <c r="L680">
        <v>0</v>
      </c>
    </row>
    <row r="681" spans="1:28">
      <c r="A681">
        <v>-1</v>
      </c>
      <c r="B681">
        <v>1</v>
      </c>
      <c r="C681">
        <v>58656</v>
      </c>
      <c r="D681">
        <v>4</v>
      </c>
      <c r="E681">
        <v>33.331000000000003</v>
      </c>
      <c r="F681">
        <v>2</v>
      </c>
      <c r="G681">
        <v>4.2000000000000003E-2</v>
      </c>
      <c r="H681">
        <v>0</v>
      </c>
      <c r="I681">
        <v>0.75</v>
      </c>
      <c r="J681">
        <v>2</v>
      </c>
      <c r="K681">
        <v>10</v>
      </c>
      <c r="L681">
        <v>0</v>
      </c>
      <c r="M681">
        <v>0</v>
      </c>
      <c r="N681">
        <v>0</v>
      </c>
      <c r="O681">
        <v>1.5</v>
      </c>
      <c r="P681">
        <v>0</v>
      </c>
      <c r="Q681">
        <v>0.75</v>
      </c>
      <c r="R681">
        <v>2</v>
      </c>
      <c r="S681">
        <v>9.5269999999999992</v>
      </c>
      <c r="T681">
        <v>0</v>
      </c>
    </row>
    <row r="682" spans="1:28">
      <c r="A682">
        <v>-1</v>
      </c>
      <c r="B682">
        <v>1</v>
      </c>
      <c r="C682">
        <v>58675</v>
      </c>
      <c r="D682">
        <v>2</v>
      </c>
      <c r="E682">
        <v>33.331000000000003</v>
      </c>
      <c r="F682">
        <v>2</v>
      </c>
      <c r="G682">
        <v>4.2000000000000003E-2</v>
      </c>
      <c r="H682">
        <v>0</v>
      </c>
      <c r="I682">
        <v>0.75</v>
      </c>
      <c r="J682">
        <v>2</v>
      </c>
      <c r="K682">
        <v>10.073</v>
      </c>
      <c r="L682">
        <v>0</v>
      </c>
    </row>
    <row r="683" spans="1:28">
      <c r="A683">
        <v>-1</v>
      </c>
      <c r="B683">
        <v>1</v>
      </c>
      <c r="C683">
        <v>58868</v>
      </c>
      <c r="D683">
        <v>4</v>
      </c>
      <c r="E683">
        <v>33.331000000000003</v>
      </c>
      <c r="F683">
        <v>2</v>
      </c>
      <c r="G683">
        <v>4.2000000000000003E-2</v>
      </c>
      <c r="H683">
        <v>0</v>
      </c>
      <c r="I683">
        <v>0.75</v>
      </c>
      <c r="J683">
        <v>2</v>
      </c>
      <c r="K683">
        <v>10</v>
      </c>
      <c r="L683">
        <v>0</v>
      </c>
      <c r="M683">
        <v>0</v>
      </c>
      <c r="N683">
        <v>0</v>
      </c>
      <c r="O683">
        <v>1.5</v>
      </c>
      <c r="P683">
        <v>0</v>
      </c>
      <c r="Q683">
        <v>0.75</v>
      </c>
      <c r="R683">
        <v>2</v>
      </c>
      <c r="S683">
        <v>8.5169999999999995</v>
      </c>
      <c r="T683">
        <v>0</v>
      </c>
    </row>
    <row r="684" spans="1:28">
      <c r="A684">
        <v>-1</v>
      </c>
      <c r="B684">
        <v>1</v>
      </c>
      <c r="C684">
        <v>58903</v>
      </c>
      <c r="D684">
        <v>2</v>
      </c>
      <c r="E684">
        <v>33.331000000000003</v>
      </c>
      <c r="F684">
        <v>2</v>
      </c>
      <c r="G684">
        <v>4.2000000000000003E-2</v>
      </c>
      <c r="H684">
        <v>0</v>
      </c>
      <c r="I684">
        <v>0.75</v>
      </c>
      <c r="J684">
        <v>2</v>
      </c>
      <c r="K684">
        <v>9.9689999999999994</v>
      </c>
      <c r="L684">
        <v>0</v>
      </c>
    </row>
    <row r="685" spans="1:28">
      <c r="A685">
        <v>-1</v>
      </c>
      <c r="B685">
        <v>1</v>
      </c>
      <c r="C685">
        <v>59337</v>
      </c>
      <c r="D685">
        <v>1</v>
      </c>
      <c r="E685">
        <v>1E-3</v>
      </c>
      <c r="F685">
        <v>2</v>
      </c>
      <c r="G685">
        <v>5.3010000000000002</v>
      </c>
      <c r="H685">
        <v>0</v>
      </c>
    </row>
    <row r="686" spans="1:28">
      <c r="A686">
        <v>-1</v>
      </c>
      <c r="B686">
        <v>1</v>
      </c>
      <c r="C686">
        <v>59592</v>
      </c>
      <c r="D686">
        <v>2</v>
      </c>
      <c r="E686">
        <v>33.331000000000003</v>
      </c>
      <c r="F686">
        <v>2</v>
      </c>
      <c r="G686">
        <v>4.2000000000000003E-2</v>
      </c>
      <c r="H686">
        <v>0</v>
      </c>
      <c r="I686">
        <v>0.75</v>
      </c>
      <c r="J686">
        <v>2</v>
      </c>
      <c r="K686">
        <v>11.131</v>
      </c>
      <c r="L686">
        <v>0</v>
      </c>
    </row>
    <row r="687" spans="1:28">
      <c r="A687">
        <v>-1</v>
      </c>
      <c r="B687">
        <v>1</v>
      </c>
      <c r="C687">
        <v>59709</v>
      </c>
      <c r="D687">
        <v>4</v>
      </c>
      <c r="E687">
        <v>33.331000000000003</v>
      </c>
      <c r="F687">
        <v>2</v>
      </c>
      <c r="G687">
        <v>4.2000000000000003E-2</v>
      </c>
      <c r="H687">
        <v>0</v>
      </c>
      <c r="I687">
        <v>0.75</v>
      </c>
      <c r="J687">
        <v>2</v>
      </c>
      <c r="K687">
        <v>10</v>
      </c>
      <c r="L687">
        <v>0</v>
      </c>
      <c r="M687">
        <v>0</v>
      </c>
      <c r="N687">
        <v>0</v>
      </c>
      <c r="O687">
        <v>1.5</v>
      </c>
      <c r="P687">
        <v>0</v>
      </c>
      <c r="Q687">
        <v>0.75</v>
      </c>
      <c r="R687">
        <v>2</v>
      </c>
      <c r="S687">
        <v>9.0820000000000007</v>
      </c>
      <c r="T687">
        <v>0</v>
      </c>
    </row>
    <row r="688" spans="1:28">
      <c r="A688">
        <v>-1</v>
      </c>
      <c r="B688">
        <v>1</v>
      </c>
      <c r="C688">
        <v>60113</v>
      </c>
      <c r="D688">
        <v>2</v>
      </c>
      <c r="E688">
        <v>33.331000000000003</v>
      </c>
      <c r="F688">
        <v>2</v>
      </c>
      <c r="G688">
        <v>4.2000000000000003E-2</v>
      </c>
      <c r="H688">
        <v>0</v>
      </c>
      <c r="I688">
        <v>0.75</v>
      </c>
      <c r="J688">
        <v>2</v>
      </c>
      <c r="K688">
        <v>11.345000000000001</v>
      </c>
      <c r="L688">
        <v>0</v>
      </c>
    </row>
    <row r="689" spans="1:36">
      <c r="A689">
        <v>-1</v>
      </c>
      <c r="B689">
        <v>1</v>
      </c>
      <c r="C689">
        <v>60135</v>
      </c>
      <c r="D689">
        <v>4</v>
      </c>
      <c r="E689">
        <v>33.331000000000003</v>
      </c>
      <c r="F689">
        <v>2</v>
      </c>
      <c r="G689">
        <v>4.2000000000000003E-2</v>
      </c>
      <c r="H689">
        <v>0</v>
      </c>
      <c r="I689">
        <v>0.75</v>
      </c>
      <c r="J689">
        <v>2</v>
      </c>
      <c r="K689">
        <v>10</v>
      </c>
      <c r="L689">
        <v>0</v>
      </c>
      <c r="M689">
        <v>0</v>
      </c>
      <c r="N689">
        <v>0</v>
      </c>
      <c r="O689">
        <v>1.5</v>
      </c>
      <c r="P689">
        <v>0</v>
      </c>
      <c r="Q689">
        <v>0.75</v>
      </c>
      <c r="R689">
        <v>2</v>
      </c>
      <c r="S689">
        <v>9.4760000000000009</v>
      </c>
      <c r="T689">
        <v>0</v>
      </c>
    </row>
    <row r="690" spans="1:36">
      <c r="A690">
        <v>-1</v>
      </c>
      <c r="B690">
        <v>1</v>
      </c>
      <c r="C690">
        <v>60217</v>
      </c>
      <c r="D690">
        <v>6</v>
      </c>
      <c r="E690">
        <v>33.331000000000003</v>
      </c>
      <c r="F690">
        <v>2</v>
      </c>
      <c r="G690">
        <v>4.2000000000000003E-2</v>
      </c>
      <c r="H690">
        <v>0</v>
      </c>
      <c r="I690">
        <v>0.75</v>
      </c>
      <c r="J690">
        <v>2</v>
      </c>
      <c r="K690">
        <v>10</v>
      </c>
      <c r="L690">
        <v>0</v>
      </c>
      <c r="M690">
        <v>0</v>
      </c>
      <c r="N690">
        <v>0</v>
      </c>
      <c r="O690">
        <v>1.5</v>
      </c>
      <c r="P690">
        <v>0</v>
      </c>
      <c r="Q690">
        <v>0.75</v>
      </c>
      <c r="R690">
        <v>2</v>
      </c>
      <c r="S690">
        <v>10</v>
      </c>
      <c r="T690">
        <v>0</v>
      </c>
      <c r="U690">
        <v>0</v>
      </c>
      <c r="V690">
        <v>0</v>
      </c>
      <c r="W690">
        <v>2</v>
      </c>
      <c r="X690">
        <v>0</v>
      </c>
      <c r="Y690">
        <v>0.75</v>
      </c>
      <c r="Z690">
        <v>2</v>
      </c>
      <c r="AA690">
        <v>7.2080000000000002</v>
      </c>
      <c r="AB690">
        <v>0</v>
      </c>
    </row>
    <row r="691" spans="1:36">
      <c r="A691">
        <v>-1</v>
      </c>
      <c r="B691">
        <v>1</v>
      </c>
      <c r="C691">
        <v>60237</v>
      </c>
      <c r="D691">
        <v>4</v>
      </c>
      <c r="E691">
        <v>33.331000000000003</v>
      </c>
      <c r="F691">
        <v>2</v>
      </c>
      <c r="G691">
        <v>4.2000000000000003E-2</v>
      </c>
      <c r="H691">
        <v>0</v>
      </c>
      <c r="I691">
        <v>0.75</v>
      </c>
      <c r="J691">
        <v>2</v>
      </c>
      <c r="K691">
        <v>10</v>
      </c>
      <c r="L691">
        <v>0</v>
      </c>
      <c r="M691">
        <v>0</v>
      </c>
      <c r="N691">
        <v>0</v>
      </c>
      <c r="O691">
        <v>1.5</v>
      </c>
      <c r="P691">
        <v>0</v>
      </c>
      <c r="Q691">
        <v>0.75</v>
      </c>
      <c r="R691">
        <v>2</v>
      </c>
      <c r="S691">
        <v>9.89</v>
      </c>
      <c r="T691">
        <v>0</v>
      </c>
    </row>
    <row r="692" spans="1:36">
      <c r="A692">
        <v>-1</v>
      </c>
      <c r="B692">
        <v>1</v>
      </c>
      <c r="C692">
        <v>60329</v>
      </c>
      <c r="D692">
        <v>2</v>
      </c>
      <c r="E692">
        <v>33.331000000000003</v>
      </c>
      <c r="F692">
        <v>2</v>
      </c>
      <c r="G692">
        <v>4.2000000000000003E-2</v>
      </c>
      <c r="H692">
        <v>0</v>
      </c>
      <c r="I692">
        <v>0.75</v>
      </c>
      <c r="J692">
        <v>2</v>
      </c>
      <c r="K692">
        <v>8.7159999999999993</v>
      </c>
      <c r="L692">
        <v>0</v>
      </c>
    </row>
    <row r="693" spans="1:36">
      <c r="A693">
        <v>-1</v>
      </c>
      <c r="B693">
        <v>1</v>
      </c>
      <c r="C693">
        <v>60354</v>
      </c>
      <c r="D693">
        <v>4</v>
      </c>
      <c r="E693">
        <v>33.331000000000003</v>
      </c>
      <c r="F693">
        <v>2</v>
      </c>
      <c r="G693">
        <v>4.2000000000000003E-2</v>
      </c>
      <c r="H693">
        <v>0</v>
      </c>
      <c r="I693">
        <v>0.75</v>
      </c>
      <c r="J693">
        <v>2</v>
      </c>
      <c r="K693">
        <v>10</v>
      </c>
      <c r="L693">
        <v>0</v>
      </c>
      <c r="M693">
        <v>0</v>
      </c>
      <c r="N693">
        <v>0</v>
      </c>
      <c r="O693">
        <v>1.5</v>
      </c>
      <c r="P693">
        <v>0</v>
      </c>
      <c r="Q693">
        <v>0.75</v>
      </c>
      <c r="R693">
        <v>2</v>
      </c>
      <c r="S693">
        <v>11.821</v>
      </c>
      <c r="T693">
        <v>0</v>
      </c>
    </row>
    <row r="694" spans="1:36">
      <c r="A694">
        <v>-1</v>
      </c>
      <c r="B694">
        <v>1</v>
      </c>
      <c r="C694">
        <v>60699</v>
      </c>
      <c r="D694">
        <v>2</v>
      </c>
      <c r="E694">
        <v>33.331000000000003</v>
      </c>
      <c r="F694">
        <v>2</v>
      </c>
      <c r="G694">
        <v>4.2000000000000003E-2</v>
      </c>
      <c r="H694">
        <v>0</v>
      </c>
      <c r="I694">
        <v>0.75</v>
      </c>
      <c r="J694">
        <v>2</v>
      </c>
      <c r="K694">
        <v>8.7550000000000008</v>
      </c>
      <c r="L694">
        <v>0</v>
      </c>
    </row>
    <row r="695" spans="1:36">
      <c r="A695">
        <v>-1</v>
      </c>
      <c r="B695">
        <v>1</v>
      </c>
      <c r="C695">
        <v>60733.464</v>
      </c>
      <c r="D695">
        <v>4</v>
      </c>
      <c r="E695">
        <v>33.331000000000003</v>
      </c>
      <c r="F695">
        <v>2</v>
      </c>
      <c r="G695">
        <v>4.2000000000000003E-2</v>
      </c>
      <c r="H695">
        <v>0</v>
      </c>
      <c r="I695">
        <v>0.75</v>
      </c>
      <c r="J695">
        <v>2</v>
      </c>
      <c r="K695">
        <v>10</v>
      </c>
      <c r="L695">
        <v>0</v>
      </c>
      <c r="M695">
        <v>0</v>
      </c>
      <c r="N695">
        <v>0</v>
      </c>
      <c r="O695">
        <v>1.5</v>
      </c>
      <c r="P695">
        <v>0</v>
      </c>
      <c r="Q695">
        <v>0.75</v>
      </c>
      <c r="R695">
        <v>2</v>
      </c>
      <c r="S695">
        <v>3.89</v>
      </c>
      <c r="T695">
        <v>0</v>
      </c>
    </row>
    <row r="696" spans="1:36">
      <c r="A696">
        <v>-1</v>
      </c>
      <c r="B696">
        <v>2</v>
      </c>
      <c r="C696">
        <v>1300</v>
      </c>
      <c r="D696">
        <v>1</v>
      </c>
      <c r="E696">
        <v>1E-3</v>
      </c>
      <c r="F696">
        <v>2</v>
      </c>
      <c r="G696">
        <v>19.742999999999999</v>
      </c>
      <c r="H696">
        <v>0</v>
      </c>
    </row>
    <row r="697" spans="1:36">
      <c r="A697">
        <v>-1</v>
      </c>
      <c r="B697">
        <v>2</v>
      </c>
      <c r="C697">
        <v>2020</v>
      </c>
      <c r="D697">
        <v>2</v>
      </c>
      <c r="E697">
        <v>33.331000000000003</v>
      </c>
      <c r="F697">
        <v>2</v>
      </c>
      <c r="G697">
        <v>4.2000000000000003E-2</v>
      </c>
      <c r="H697">
        <v>0</v>
      </c>
      <c r="I697">
        <v>1</v>
      </c>
      <c r="J697">
        <v>2</v>
      </c>
      <c r="K697">
        <v>7.88</v>
      </c>
      <c r="L697">
        <v>0</v>
      </c>
    </row>
    <row r="698" spans="1:36">
      <c r="A698">
        <v>-1</v>
      </c>
      <c r="B698">
        <v>2</v>
      </c>
      <c r="C698">
        <v>2043</v>
      </c>
      <c r="D698">
        <v>4</v>
      </c>
      <c r="E698">
        <v>33.331000000000003</v>
      </c>
      <c r="F698">
        <v>2</v>
      </c>
      <c r="G698">
        <v>4.2000000000000003E-2</v>
      </c>
      <c r="H698">
        <v>0</v>
      </c>
      <c r="I698">
        <v>0.75</v>
      </c>
      <c r="J698">
        <v>2</v>
      </c>
      <c r="K698">
        <v>10</v>
      </c>
      <c r="L698">
        <v>0</v>
      </c>
      <c r="M698">
        <v>0</v>
      </c>
      <c r="N698">
        <v>0</v>
      </c>
      <c r="O698">
        <v>1.5</v>
      </c>
      <c r="P698">
        <v>0</v>
      </c>
      <c r="Q698">
        <v>1</v>
      </c>
      <c r="R698">
        <v>2</v>
      </c>
      <c r="S698">
        <v>4.6609999999999996</v>
      </c>
      <c r="T698">
        <v>0</v>
      </c>
    </row>
    <row r="699" spans="1:36">
      <c r="A699">
        <v>-1</v>
      </c>
      <c r="B699">
        <v>2</v>
      </c>
      <c r="C699">
        <v>2064</v>
      </c>
      <c r="D699">
        <v>4</v>
      </c>
      <c r="E699">
        <v>33.331000000000003</v>
      </c>
      <c r="F699">
        <v>2</v>
      </c>
      <c r="G699">
        <v>4.2000000000000003E-2</v>
      </c>
      <c r="H699">
        <v>0</v>
      </c>
      <c r="I699">
        <v>0.75</v>
      </c>
      <c r="J699">
        <v>2</v>
      </c>
      <c r="K699">
        <v>10</v>
      </c>
      <c r="L699">
        <v>0</v>
      </c>
      <c r="M699">
        <v>0</v>
      </c>
      <c r="N699">
        <v>0</v>
      </c>
      <c r="O699">
        <v>1.5</v>
      </c>
      <c r="P699">
        <v>0</v>
      </c>
      <c r="Q699">
        <v>0.75</v>
      </c>
      <c r="R699">
        <v>2</v>
      </c>
      <c r="S699">
        <v>11.65</v>
      </c>
      <c r="T699">
        <v>0</v>
      </c>
    </row>
    <row r="700" spans="1:36">
      <c r="A700">
        <v>-1</v>
      </c>
      <c r="B700">
        <v>2</v>
      </c>
      <c r="C700">
        <v>2102</v>
      </c>
      <c r="D700">
        <v>6</v>
      </c>
      <c r="E700">
        <v>33.331000000000003</v>
      </c>
      <c r="F700">
        <v>2</v>
      </c>
      <c r="G700">
        <v>4.2000000000000003E-2</v>
      </c>
      <c r="H700">
        <v>0</v>
      </c>
      <c r="I700">
        <v>0.75</v>
      </c>
      <c r="J700">
        <v>2</v>
      </c>
      <c r="K700">
        <v>10</v>
      </c>
      <c r="L700">
        <v>0</v>
      </c>
      <c r="M700">
        <v>0</v>
      </c>
      <c r="N700">
        <v>0</v>
      </c>
      <c r="O700">
        <v>1.5</v>
      </c>
      <c r="P700">
        <v>0</v>
      </c>
      <c r="Q700">
        <v>0.75</v>
      </c>
      <c r="R700">
        <v>2</v>
      </c>
      <c r="S700">
        <v>10</v>
      </c>
      <c r="T700">
        <v>0</v>
      </c>
      <c r="U700">
        <v>0</v>
      </c>
      <c r="V700">
        <v>0</v>
      </c>
      <c r="W700">
        <v>2</v>
      </c>
      <c r="X700">
        <v>0</v>
      </c>
      <c r="Y700">
        <v>1</v>
      </c>
      <c r="Z700">
        <v>2</v>
      </c>
      <c r="AA700">
        <v>5.5590000000000002</v>
      </c>
      <c r="AB700">
        <v>0</v>
      </c>
    </row>
    <row r="701" spans="1:36">
      <c r="A701">
        <v>-1</v>
      </c>
      <c r="B701">
        <v>2</v>
      </c>
      <c r="C701">
        <v>2129</v>
      </c>
      <c r="D701">
        <v>8</v>
      </c>
      <c r="E701">
        <v>33.331000000000003</v>
      </c>
      <c r="F701">
        <v>2</v>
      </c>
      <c r="G701">
        <v>4.2000000000000003E-2</v>
      </c>
      <c r="H701">
        <v>0</v>
      </c>
      <c r="I701">
        <v>0.75</v>
      </c>
      <c r="J701">
        <v>2</v>
      </c>
      <c r="K701">
        <v>10</v>
      </c>
      <c r="L701">
        <v>0</v>
      </c>
      <c r="M701">
        <v>0</v>
      </c>
      <c r="N701">
        <v>0</v>
      </c>
      <c r="O701">
        <v>1.5</v>
      </c>
      <c r="P701">
        <v>0</v>
      </c>
      <c r="Q701">
        <v>0.75</v>
      </c>
      <c r="R701">
        <v>2</v>
      </c>
      <c r="S701">
        <v>10</v>
      </c>
      <c r="T701">
        <v>0</v>
      </c>
      <c r="U701">
        <v>0</v>
      </c>
      <c r="V701">
        <v>0</v>
      </c>
      <c r="W701">
        <v>2</v>
      </c>
      <c r="X701">
        <v>0</v>
      </c>
      <c r="Y701">
        <v>0.75</v>
      </c>
      <c r="Z701">
        <v>2</v>
      </c>
      <c r="AA701">
        <v>10</v>
      </c>
      <c r="AB701">
        <v>0</v>
      </c>
      <c r="AC701">
        <v>0</v>
      </c>
      <c r="AD701">
        <v>0</v>
      </c>
      <c r="AE701">
        <v>1.5</v>
      </c>
      <c r="AF701">
        <v>0</v>
      </c>
      <c r="AG701">
        <v>1</v>
      </c>
      <c r="AH701">
        <v>2</v>
      </c>
      <c r="AI701">
        <v>7.03</v>
      </c>
      <c r="AJ701">
        <v>0</v>
      </c>
    </row>
    <row r="702" spans="1:36">
      <c r="A702">
        <v>-1</v>
      </c>
      <c r="B702">
        <v>2</v>
      </c>
      <c r="C702">
        <v>2172</v>
      </c>
      <c r="D702">
        <v>4</v>
      </c>
      <c r="E702">
        <v>33.331000000000003</v>
      </c>
      <c r="F702">
        <v>2</v>
      </c>
      <c r="G702">
        <v>4.2000000000000003E-2</v>
      </c>
      <c r="H702">
        <v>0</v>
      </c>
      <c r="I702">
        <v>0.75</v>
      </c>
      <c r="J702">
        <v>2</v>
      </c>
      <c r="K702">
        <v>10</v>
      </c>
      <c r="L702">
        <v>0</v>
      </c>
      <c r="M702">
        <v>0</v>
      </c>
      <c r="N702">
        <v>0</v>
      </c>
      <c r="O702">
        <v>1.5</v>
      </c>
      <c r="P702">
        <v>0</v>
      </c>
      <c r="Q702">
        <v>1</v>
      </c>
      <c r="R702">
        <v>2</v>
      </c>
      <c r="S702">
        <v>8.4779999999999998</v>
      </c>
      <c r="T702">
        <v>0</v>
      </c>
    </row>
    <row r="703" spans="1:36">
      <c r="A703">
        <v>-1</v>
      </c>
      <c r="B703">
        <v>2</v>
      </c>
      <c r="C703">
        <v>2260</v>
      </c>
      <c r="D703">
        <v>2</v>
      </c>
      <c r="E703">
        <v>33.331000000000003</v>
      </c>
      <c r="F703">
        <v>2</v>
      </c>
      <c r="G703">
        <v>4.2000000000000003E-2</v>
      </c>
      <c r="H703">
        <v>0</v>
      </c>
      <c r="I703">
        <v>1.5</v>
      </c>
      <c r="J703">
        <v>2</v>
      </c>
      <c r="K703">
        <v>11.137</v>
      </c>
      <c r="L703">
        <v>0</v>
      </c>
    </row>
    <row r="704" spans="1:36">
      <c r="A704">
        <v>-1</v>
      </c>
      <c r="B704">
        <v>2</v>
      </c>
      <c r="C704">
        <v>2300</v>
      </c>
      <c r="D704">
        <v>4</v>
      </c>
      <c r="E704">
        <v>33.331000000000003</v>
      </c>
      <c r="F704">
        <v>2</v>
      </c>
      <c r="G704">
        <v>4.2000000000000003E-2</v>
      </c>
      <c r="H704">
        <v>0</v>
      </c>
      <c r="I704">
        <v>0.75</v>
      </c>
      <c r="J704">
        <v>2</v>
      </c>
      <c r="K704">
        <v>10</v>
      </c>
      <c r="L704">
        <v>0</v>
      </c>
      <c r="M704">
        <v>0</v>
      </c>
      <c r="N704">
        <v>0</v>
      </c>
      <c r="O704">
        <v>1.5</v>
      </c>
      <c r="P704">
        <v>0</v>
      </c>
      <c r="Q704">
        <v>1</v>
      </c>
      <c r="R704">
        <v>2</v>
      </c>
      <c r="S704">
        <v>4.33</v>
      </c>
      <c r="T704">
        <v>0</v>
      </c>
    </row>
    <row r="705" spans="1:44">
      <c r="A705">
        <v>-1</v>
      </c>
      <c r="B705">
        <v>2</v>
      </c>
      <c r="C705">
        <v>2320</v>
      </c>
      <c r="D705">
        <v>2</v>
      </c>
      <c r="E705">
        <v>33.331000000000003</v>
      </c>
      <c r="F705">
        <v>2</v>
      </c>
      <c r="G705">
        <v>4.2000000000000003E-2</v>
      </c>
      <c r="H705">
        <v>0</v>
      </c>
      <c r="I705">
        <v>0.75</v>
      </c>
      <c r="J705">
        <v>2</v>
      </c>
      <c r="K705">
        <v>11.775</v>
      </c>
      <c r="L705">
        <v>0</v>
      </c>
    </row>
    <row r="706" spans="1:44">
      <c r="A706">
        <v>-1</v>
      </c>
      <c r="B706">
        <v>2</v>
      </c>
      <c r="C706">
        <v>2344</v>
      </c>
      <c r="D706">
        <v>4</v>
      </c>
      <c r="E706">
        <v>33.331000000000003</v>
      </c>
      <c r="F706">
        <v>2</v>
      </c>
      <c r="G706">
        <v>4.2000000000000003E-2</v>
      </c>
      <c r="H706">
        <v>0</v>
      </c>
      <c r="I706">
        <v>0.75</v>
      </c>
      <c r="J706">
        <v>2</v>
      </c>
      <c r="K706">
        <v>10</v>
      </c>
      <c r="L706">
        <v>0</v>
      </c>
      <c r="M706">
        <v>0</v>
      </c>
      <c r="N706">
        <v>0</v>
      </c>
      <c r="O706">
        <v>1.5</v>
      </c>
      <c r="P706">
        <v>0</v>
      </c>
      <c r="Q706">
        <v>1</v>
      </c>
      <c r="R706">
        <v>2</v>
      </c>
      <c r="S706">
        <v>6.2409999999999997</v>
      </c>
      <c r="T706">
        <v>0</v>
      </c>
    </row>
    <row r="707" spans="1:44">
      <c r="A707">
        <v>-1</v>
      </c>
      <c r="B707">
        <v>2</v>
      </c>
      <c r="C707">
        <v>2363</v>
      </c>
      <c r="D707">
        <v>6</v>
      </c>
      <c r="E707">
        <v>33.331000000000003</v>
      </c>
      <c r="F707">
        <v>2</v>
      </c>
      <c r="G707">
        <v>4.2000000000000003E-2</v>
      </c>
      <c r="H707">
        <v>0</v>
      </c>
      <c r="I707">
        <v>0.75</v>
      </c>
      <c r="J707">
        <v>2</v>
      </c>
      <c r="K707">
        <v>10</v>
      </c>
      <c r="L707">
        <v>0</v>
      </c>
      <c r="M707">
        <v>0</v>
      </c>
      <c r="N707">
        <v>0</v>
      </c>
      <c r="O707">
        <v>1.5</v>
      </c>
      <c r="P707">
        <v>0</v>
      </c>
      <c r="Q707">
        <v>0.75</v>
      </c>
      <c r="R707">
        <v>2</v>
      </c>
      <c r="S707">
        <v>10</v>
      </c>
      <c r="T707">
        <v>0</v>
      </c>
      <c r="U707">
        <v>0</v>
      </c>
      <c r="V707">
        <v>0</v>
      </c>
      <c r="W707">
        <v>2</v>
      </c>
      <c r="X707">
        <v>0</v>
      </c>
      <c r="Y707">
        <v>1</v>
      </c>
      <c r="Z707">
        <v>2</v>
      </c>
      <c r="AA707">
        <v>8.5419999999999998</v>
      </c>
      <c r="AB707">
        <v>0</v>
      </c>
    </row>
    <row r="708" spans="1:44">
      <c r="A708">
        <v>-1</v>
      </c>
      <c r="B708">
        <v>2</v>
      </c>
      <c r="C708">
        <v>2381</v>
      </c>
      <c r="D708">
        <v>8</v>
      </c>
      <c r="E708">
        <v>33.331000000000003</v>
      </c>
      <c r="F708">
        <v>2</v>
      </c>
      <c r="G708">
        <v>4.2000000000000003E-2</v>
      </c>
      <c r="H708">
        <v>0</v>
      </c>
      <c r="I708">
        <v>0.75</v>
      </c>
      <c r="J708">
        <v>2</v>
      </c>
      <c r="K708">
        <v>10</v>
      </c>
      <c r="L708">
        <v>0</v>
      </c>
      <c r="M708">
        <v>0</v>
      </c>
      <c r="N708">
        <v>0</v>
      </c>
      <c r="O708">
        <v>1.5</v>
      </c>
      <c r="P708">
        <v>0</v>
      </c>
      <c r="Q708">
        <v>0.75</v>
      </c>
      <c r="R708">
        <v>2</v>
      </c>
      <c r="S708">
        <v>10</v>
      </c>
      <c r="T708">
        <v>0</v>
      </c>
      <c r="U708">
        <v>0</v>
      </c>
      <c r="V708">
        <v>0</v>
      </c>
      <c r="W708">
        <v>2</v>
      </c>
      <c r="X708">
        <v>0</v>
      </c>
      <c r="Y708">
        <v>0.75</v>
      </c>
      <c r="Z708">
        <v>2</v>
      </c>
      <c r="AA708">
        <v>10</v>
      </c>
      <c r="AB708">
        <v>0</v>
      </c>
      <c r="AC708">
        <v>0</v>
      </c>
      <c r="AD708">
        <v>0</v>
      </c>
      <c r="AE708">
        <v>7</v>
      </c>
      <c r="AF708">
        <v>0</v>
      </c>
      <c r="AG708">
        <v>1</v>
      </c>
      <c r="AH708">
        <v>2</v>
      </c>
      <c r="AI708">
        <v>2.9460000000000002</v>
      </c>
      <c r="AJ708">
        <v>0</v>
      </c>
    </row>
    <row r="709" spans="1:44">
      <c r="A709">
        <v>-1</v>
      </c>
      <c r="B709">
        <v>2</v>
      </c>
      <c r="C709">
        <v>2401</v>
      </c>
      <c r="D709">
        <v>10</v>
      </c>
      <c r="E709">
        <v>33.331000000000003</v>
      </c>
      <c r="F709">
        <v>2</v>
      </c>
      <c r="G709">
        <v>4.2000000000000003E-2</v>
      </c>
      <c r="H709">
        <v>0</v>
      </c>
      <c r="I709">
        <v>0.75</v>
      </c>
      <c r="J709">
        <v>2</v>
      </c>
      <c r="K709">
        <v>10</v>
      </c>
      <c r="L709">
        <v>0</v>
      </c>
      <c r="M709">
        <v>0</v>
      </c>
      <c r="N709">
        <v>0</v>
      </c>
      <c r="O709">
        <v>1.5</v>
      </c>
      <c r="P709">
        <v>0</v>
      </c>
      <c r="Q709">
        <v>0.75</v>
      </c>
      <c r="R709">
        <v>2</v>
      </c>
      <c r="S709">
        <v>10</v>
      </c>
      <c r="T709">
        <v>0</v>
      </c>
      <c r="U709">
        <v>0</v>
      </c>
      <c r="V709">
        <v>0</v>
      </c>
      <c r="W709">
        <v>2</v>
      </c>
      <c r="X709">
        <v>0</v>
      </c>
      <c r="Y709">
        <v>0.75</v>
      </c>
      <c r="Z709">
        <v>2</v>
      </c>
      <c r="AA709">
        <v>10</v>
      </c>
      <c r="AB709">
        <v>0</v>
      </c>
      <c r="AC709">
        <v>0</v>
      </c>
      <c r="AD709">
        <v>0</v>
      </c>
      <c r="AE709">
        <v>7</v>
      </c>
      <c r="AF709">
        <v>0</v>
      </c>
      <c r="AG709">
        <v>1</v>
      </c>
      <c r="AH709">
        <v>2</v>
      </c>
      <c r="AI709">
        <v>10</v>
      </c>
      <c r="AJ709">
        <v>0</v>
      </c>
      <c r="AK709">
        <v>0</v>
      </c>
      <c r="AL709">
        <v>0</v>
      </c>
      <c r="AM709">
        <v>2</v>
      </c>
      <c r="AN709">
        <v>0</v>
      </c>
      <c r="AO709">
        <v>1</v>
      </c>
      <c r="AP709">
        <v>2</v>
      </c>
      <c r="AQ709">
        <v>5.5030000000000001</v>
      </c>
      <c r="AR709">
        <v>0</v>
      </c>
    </row>
    <row r="710" spans="1:44">
      <c r="A710">
        <v>-1</v>
      </c>
      <c r="B710">
        <v>2</v>
      </c>
      <c r="C710">
        <v>2425</v>
      </c>
      <c r="D710">
        <v>8</v>
      </c>
      <c r="E710">
        <v>33.331000000000003</v>
      </c>
      <c r="F710">
        <v>2</v>
      </c>
      <c r="G710">
        <v>4.2000000000000003E-2</v>
      </c>
      <c r="H710">
        <v>0</v>
      </c>
      <c r="I710">
        <v>0.75</v>
      </c>
      <c r="J710">
        <v>2</v>
      </c>
      <c r="K710">
        <v>10</v>
      </c>
      <c r="L710">
        <v>0</v>
      </c>
      <c r="M710">
        <v>0</v>
      </c>
      <c r="N710">
        <v>0</v>
      </c>
      <c r="O710">
        <v>1.5</v>
      </c>
      <c r="P710">
        <v>0</v>
      </c>
      <c r="Q710">
        <v>0.75</v>
      </c>
      <c r="R710">
        <v>2</v>
      </c>
      <c r="S710">
        <v>10</v>
      </c>
      <c r="T710">
        <v>0</v>
      </c>
      <c r="U710">
        <v>0</v>
      </c>
      <c r="V710">
        <v>0</v>
      </c>
      <c r="W710">
        <v>2</v>
      </c>
      <c r="X710">
        <v>0</v>
      </c>
      <c r="Y710">
        <v>0.75</v>
      </c>
      <c r="Z710">
        <v>2</v>
      </c>
      <c r="AA710">
        <v>10</v>
      </c>
      <c r="AB710">
        <v>0</v>
      </c>
      <c r="AC710">
        <v>0</v>
      </c>
      <c r="AD710">
        <v>0</v>
      </c>
      <c r="AE710">
        <v>7</v>
      </c>
      <c r="AF710">
        <v>0</v>
      </c>
      <c r="AG710">
        <v>1</v>
      </c>
      <c r="AH710">
        <v>2</v>
      </c>
      <c r="AI710">
        <v>4.8689999999999998</v>
      </c>
      <c r="AJ710">
        <v>0</v>
      </c>
    </row>
    <row r="711" spans="1:44">
      <c r="A711">
        <v>-1</v>
      </c>
      <c r="B711">
        <v>2</v>
      </c>
      <c r="C711">
        <v>2450</v>
      </c>
      <c r="D711">
        <v>6</v>
      </c>
      <c r="E711">
        <v>33.331000000000003</v>
      </c>
      <c r="F711">
        <v>2</v>
      </c>
      <c r="G711">
        <v>4.2000000000000003E-2</v>
      </c>
      <c r="H711">
        <v>0</v>
      </c>
      <c r="I711">
        <v>0.75</v>
      </c>
      <c r="J711">
        <v>2</v>
      </c>
      <c r="K711">
        <v>10</v>
      </c>
      <c r="L711">
        <v>0</v>
      </c>
      <c r="M711">
        <v>0</v>
      </c>
      <c r="N711">
        <v>0</v>
      </c>
      <c r="O711">
        <v>1.5</v>
      </c>
      <c r="P711">
        <v>0</v>
      </c>
      <c r="Q711">
        <v>0.75</v>
      </c>
      <c r="R711">
        <v>2</v>
      </c>
      <c r="S711">
        <v>10</v>
      </c>
      <c r="T711">
        <v>0</v>
      </c>
      <c r="U711">
        <v>0</v>
      </c>
      <c r="V711">
        <v>0</v>
      </c>
      <c r="W711">
        <v>2</v>
      </c>
      <c r="X711">
        <v>0</v>
      </c>
      <c r="Y711">
        <v>1</v>
      </c>
      <c r="Z711">
        <v>2</v>
      </c>
      <c r="AA711">
        <v>6.3150000000000004</v>
      </c>
      <c r="AB711">
        <v>0</v>
      </c>
    </row>
    <row r="712" spans="1:44">
      <c r="A712">
        <v>-1</v>
      </c>
      <c r="B712">
        <v>2</v>
      </c>
      <c r="C712">
        <v>2520</v>
      </c>
      <c r="D712">
        <v>4</v>
      </c>
      <c r="E712">
        <v>33.331000000000003</v>
      </c>
      <c r="F712">
        <v>2</v>
      </c>
      <c r="G712">
        <v>4.2000000000000003E-2</v>
      </c>
      <c r="H712">
        <v>0</v>
      </c>
      <c r="I712">
        <v>0.75</v>
      </c>
      <c r="J712">
        <v>2</v>
      </c>
      <c r="K712">
        <v>10</v>
      </c>
      <c r="L712">
        <v>0</v>
      </c>
      <c r="M712">
        <v>0</v>
      </c>
      <c r="N712">
        <v>0</v>
      </c>
      <c r="O712">
        <v>1.5</v>
      </c>
      <c r="P712">
        <v>0</v>
      </c>
      <c r="Q712">
        <v>1</v>
      </c>
      <c r="R712">
        <v>2</v>
      </c>
      <c r="S712">
        <v>10.502000000000001</v>
      </c>
      <c r="T712">
        <v>0</v>
      </c>
    </row>
    <row r="713" spans="1:44">
      <c r="A713">
        <v>-1</v>
      </c>
      <c r="B713">
        <v>2</v>
      </c>
      <c r="C713">
        <v>2542</v>
      </c>
      <c r="D713">
        <v>2</v>
      </c>
      <c r="E713">
        <v>33.331000000000003</v>
      </c>
      <c r="F713">
        <v>2</v>
      </c>
      <c r="G713">
        <v>4.2000000000000003E-2</v>
      </c>
      <c r="H713">
        <v>0</v>
      </c>
      <c r="I713">
        <v>1</v>
      </c>
      <c r="J713">
        <v>2</v>
      </c>
      <c r="K713">
        <v>9.8539999999999992</v>
      </c>
      <c r="L713">
        <v>0</v>
      </c>
    </row>
    <row r="714" spans="1:44">
      <c r="A714">
        <v>-1</v>
      </c>
      <c r="B714">
        <v>2</v>
      </c>
      <c r="C714">
        <v>2571</v>
      </c>
      <c r="D714">
        <v>2</v>
      </c>
      <c r="E714">
        <v>33.331000000000003</v>
      </c>
      <c r="F714">
        <v>2</v>
      </c>
      <c r="G714">
        <v>4.2000000000000003E-2</v>
      </c>
      <c r="H714">
        <v>0</v>
      </c>
      <c r="I714">
        <v>1.5</v>
      </c>
      <c r="J714">
        <v>2</v>
      </c>
      <c r="K714">
        <v>7.9569999999999999</v>
      </c>
      <c r="L714">
        <v>0</v>
      </c>
    </row>
    <row r="715" spans="1:44">
      <c r="A715">
        <v>-1</v>
      </c>
      <c r="B715">
        <v>2</v>
      </c>
      <c r="C715">
        <v>3201</v>
      </c>
      <c r="D715">
        <v>2</v>
      </c>
      <c r="E715">
        <v>33.331000000000003</v>
      </c>
      <c r="F715">
        <v>2</v>
      </c>
      <c r="G715">
        <v>4.2000000000000003E-2</v>
      </c>
      <c r="H715">
        <v>0</v>
      </c>
      <c r="I715">
        <v>1</v>
      </c>
      <c r="J715">
        <v>2</v>
      </c>
      <c r="K715">
        <v>9.1430000000000007</v>
      </c>
      <c r="L715">
        <v>0</v>
      </c>
    </row>
    <row r="716" spans="1:44">
      <c r="A716">
        <v>-1</v>
      </c>
      <c r="B716">
        <v>2</v>
      </c>
      <c r="C716">
        <v>3321</v>
      </c>
      <c r="D716">
        <v>4</v>
      </c>
      <c r="E716">
        <v>33.331000000000003</v>
      </c>
      <c r="F716">
        <v>2</v>
      </c>
      <c r="G716">
        <v>4.2000000000000003E-2</v>
      </c>
      <c r="H716">
        <v>0</v>
      </c>
      <c r="I716">
        <v>1</v>
      </c>
      <c r="J716">
        <v>2</v>
      </c>
      <c r="K716">
        <v>10</v>
      </c>
      <c r="L716">
        <v>0</v>
      </c>
      <c r="M716">
        <v>0</v>
      </c>
      <c r="N716">
        <v>0</v>
      </c>
      <c r="O716">
        <v>1.5</v>
      </c>
      <c r="P716">
        <v>0</v>
      </c>
      <c r="Q716">
        <v>1</v>
      </c>
      <c r="R716">
        <v>2</v>
      </c>
      <c r="S716">
        <v>11.074</v>
      </c>
      <c r="T716">
        <v>0</v>
      </c>
    </row>
    <row r="717" spans="1:44">
      <c r="A717">
        <v>-1</v>
      </c>
      <c r="B717">
        <v>2</v>
      </c>
      <c r="C717">
        <v>3378</v>
      </c>
      <c r="D717">
        <v>2</v>
      </c>
      <c r="E717">
        <v>33.331000000000003</v>
      </c>
      <c r="F717">
        <v>2</v>
      </c>
      <c r="G717">
        <v>4.2000000000000003E-2</v>
      </c>
      <c r="H717">
        <v>0</v>
      </c>
      <c r="I717">
        <v>1</v>
      </c>
      <c r="J717">
        <v>2</v>
      </c>
      <c r="K717">
        <v>11.967000000000001</v>
      </c>
      <c r="L717">
        <v>0</v>
      </c>
    </row>
    <row r="718" spans="1:44">
      <c r="A718">
        <v>-1</v>
      </c>
      <c r="B718">
        <v>2</v>
      </c>
      <c r="C718">
        <v>3400</v>
      </c>
      <c r="D718">
        <v>4</v>
      </c>
      <c r="E718">
        <v>33.331000000000003</v>
      </c>
      <c r="F718">
        <v>2</v>
      </c>
      <c r="G718">
        <v>4.2000000000000003E-2</v>
      </c>
      <c r="H718">
        <v>0</v>
      </c>
      <c r="I718">
        <v>1</v>
      </c>
      <c r="J718">
        <v>2</v>
      </c>
      <c r="K718">
        <v>10</v>
      </c>
      <c r="L718">
        <v>0</v>
      </c>
      <c r="M718">
        <v>0</v>
      </c>
      <c r="N718">
        <v>0</v>
      </c>
      <c r="O718">
        <v>1.5</v>
      </c>
      <c r="P718">
        <v>0</v>
      </c>
      <c r="Q718">
        <v>1</v>
      </c>
      <c r="R718">
        <v>2</v>
      </c>
      <c r="S718">
        <v>8.6630000000000003</v>
      </c>
      <c r="T718">
        <v>0</v>
      </c>
    </row>
    <row r="719" spans="1:44">
      <c r="A719">
        <v>-1</v>
      </c>
      <c r="B719">
        <v>2</v>
      </c>
      <c r="C719">
        <v>3440</v>
      </c>
      <c r="D719">
        <v>4</v>
      </c>
      <c r="E719">
        <v>33.331000000000003</v>
      </c>
      <c r="F719">
        <v>2</v>
      </c>
      <c r="G719">
        <v>4.2000000000000003E-2</v>
      </c>
      <c r="H719">
        <v>0</v>
      </c>
      <c r="I719">
        <v>0.75</v>
      </c>
      <c r="J719">
        <v>2</v>
      </c>
      <c r="K719">
        <v>10</v>
      </c>
      <c r="L719">
        <v>0</v>
      </c>
      <c r="M719">
        <v>0</v>
      </c>
      <c r="N719">
        <v>0</v>
      </c>
      <c r="O719">
        <v>1.5</v>
      </c>
      <c r="P719">
        <v>0</v>
      </c>
      <c r="Q719">
        <v>1</v>
      </c>
      <c r="R719">
        <v>2</v>
      </c>
      <c r="S719">
        <v>11.875</v>
      </c>
      <c r="T719">
        <v>0</v>
      </c>
    </row>
    <row r="720" spans="1:44">
      <c r="A720">
        <v>-1</v>
      </c>
      <c r="B720">
        <v>2</v>
      </c>
      <c r="C720">
        <v>3460</v>
      </c>
      <c r="D720">
        <v>6</v>
      </c>
      <c r="E720">
        <v>33.331000000000003</v>
      </c>
      <c r="F720">
        <v>2</v>
      </c>
      <c r="G720">
        <v>4.2000000000000003E-2</v>
      </c>
      <c r="H720">
        <v>0</v>
      </c>
      <c r="I720">
        <v>0.75</v>
      </c>
      <c r="J720">
        <v>2</v>
      </c>
      <c r="K720">
        <v>10</v>
      </c>
      <c r="L720">
        <v>0</v>
      </c>
      <c r="M720">
        <v>0</v>
      </c>
      <c r="N720">
        <v>0</v>
      </c>
      <c r="O720">
        <v>1.5</v>
      </c>
      <c r="P720">
        <v>0</v>
      </c>
      <c r="Q720">
        <v>1</v>
      </c>
      <c r="R720">
        <v>2</v>
      </c>
      <c r="S720">
        <v>10</v>
      </c>
      <c r="T720">
        <v>0</v>
      </c>
      <c r="U720">
        <v>0</v>
      </c>
      <c r="V720">
        <v>0</v>
      </c>
      <c r="W720">
        <v>2</v>
      </c>
      <c r="X720">
        <v>0</v>
      </c>
      <c r="Y720">
        <v>1.5</v>
      </c>
      <c r="Z720">
        <v>2</v>
      </c>
      <c r="AA720">
        <v>2.238</v>
      </c>
      <c r="AB720">
        <v>0</v>
      </c>
    </row>
    <row r="721" spans="1:20">
      <c r="A721">
        <v>-1</v>
      </c>
      <c r="B721">
        <v>2</v>
      </c>
      <c r="C721">
        <v>3508</v>
      </c>
      <c r="D721">
        <v>2</v>
      </c>
      <c r="E721">
        <v>33.331000000000003</v>
      </c>
      <c r="F721">
        <v>2</v>
      </c>
      <c r="G721">
        <v>4.2000000000000003E-2</v>
      </c>
      <c r="H721">
        <v>0</v>
      </c>
      <c r="I721">
        <v>0.75</v>
      </c>
      <c r="J721">
        <v>2</v>
      </c>
      <c r="K721">
        <v>11.911</v>
      </c>
      <c r="L721">
        <v>0</v>
      </c>
    </row>
    <row r="722" spans="1:20">
      <c r="A722">
        <v>-1</v>
      </c>
      <c r="B722">
        <v>2</v>
      </c>
      <c r="C722">
        <v>3571</v>
      </c>
      <c r="D722">
        <v>4</v>
      </c>
      <c r="E722">
        <v>33.331000000000003</v>
      </c>
      <c r="F722">
        <v>2</v>
      </c>
      <c r="G722">
        <v>4.2000000000000003E-2</v>
      </c>
      <c r="H722">
        <v>0</v>
      </c>
      <c r="I722">
        <v>0.75</v>
      </c>
      <c r="J722">
        <v>2</v>
      </c>
      <c r="K722">
        <v>10</v>
      </c>
      <c r="L722">
        <v>0</v>
      </c>
      <c r="M722">
        <v>0</v>
      </c>
      <c r="N722">
        <v>0</v>
      </c>
      <c r="O722">
        <v>1.5</v>
      </c>
      <c r="P722">
        <v>0</v>
      </c>
      <c r="Q722">
        <v>1</v>
      </c>
      <c r="R722">
        <v>2</v>
      </c>
      <c r="S722">
        <v>8.5540000000000003</v>
      </c>
      <c r="T722">
        <v>0</v>
      </c>
    </row>
    <row r="723" spans="1:20">
      <c r="A723">
        <v>-1</v>
      </c>
      <c r="B723">
        <v>2</v>
      </c>
      <c r="C723">
        <v>3620</v>
      </c>
      <c r="D723">
        <v>2</v>
      </c>
      <c r="E723">
        <v>33.331000000000003</v>
      </c>
      <c r="F723">
        <v>2</v>
      </c>
      <c r="G723">
        <v>4.2000000000000003E-2</v>
      </c>
      <c r="H723">
        <v>0</v>
      </c>
      <c r="I723">
        <v>1</v>
      </c>
      <c r="J723">
        <v>2</v>
      </c>
      <c r="K723">
        <v>10.422000000000001</v>
      </c>
      <c r="L723">
        <v>0</v>
      </c>
    </row>
    <row r="724" spans="1:20">
      <c r="A724">
        <v>-1</v>
      </c>
      <c r="B724">
        <v>2</v>
      </c>
      <c r="C724">
        <v>3644</v>
      </c>
      <c r="D724">
        <v>4</v>
      </c>
      <c r="E724">
        <v>33.331000000000003</v>
      </c>
      <c r="F724">
        <v>2</v>
      </c>
      <c r="G724">
        <v>4.2000000000000003E-2</v>
      </c>
      <c r="H724">
        <v>0</v>
      </c>
      <c r="I724">
        <v>1</v>
      </c>
      <c r="J724">
        <v>2</v>
      </c>
      <c r="K724">
        <v>10</v>
      </c>
      <c r="L724">
        <v>0</v>
      </c>
      <c r="M724">
        <v>0</v>
      </c>
      <c r="N724">
        <v>0</v>
      </c>
      <c r="O724">
        <v>1.5</v>
      </c>
      <c r="P724">
        <v>0</v>
      </c>
      <c r="Q724">
        <v>1</v>
      </c>
      <c r="R724">
        <v>2</v>
      </c>
      <c r="S724">
        <v>1.7849999999999999</v>
      </c>
      <c r="T724">
        <v>0</v>
      </c>
    </row>
    <row r="725" spans="1:20">
      <c r="A725">
        <v>-1</v>
      </c>
      <c r="B725">
        <v>2</v>
      </c>
      <c r="C725">
        <v>3690</v>
      </c>
      <c r="D725">
        <v>4</v>
      </c>
      <c r="E725">
        <v>33.331000000000003</v>
      </c>
      <c r="F725">
        <v>2</v>
      </c>
      <c r="G725">
        <v>4.2000000000000003E-2</v>
      </c>
      <c r="H725">
        <v>0</v>
      </c>
      <c r="I725">
        <v>0.75</v>
      </c>
      <c r="J725">
        <v>2</v>
      </c>
      <c r="K725">
        <v>10</v>
      </c>
      <c r="L725">
        <v>0</v>
      </c>
      <c r="M725">
        <v>0</v>
      </c>
      <c r="N725">
        <v>0</v>
      </c>
      <c r="O725">
        <v>1.5</v>
      </c>
      <c r="P725">
        <v>0</v>
      </c>
      <c r="Q725">
        <v>1</v>
      </c>
      <c r="R725">
        <v>2</v>
      </c>
      <c r="S725">
        <v>9.6869999999999994</v>
      </c>
      <c r="T725">
        <v>0</v>
      </c>
    </row>
    <row r="726" spans="1:20">
      <c r="A726">
        <v>-1</v>
      </c>
      <c r="B726">
        <v>2</v>
      </c>
      <c r="C726">
        <v>3728</v>
      </c>
      <c r="D726">
        <v>4</v>
      </c>
      <c r="E726">
        <v>33.331000000000003</v>
      </c>
      <c r="F726">
        <v>2</v>
      </c>
      <c r="G726">
        <v>4.2000000000000003E-2</v>
      </c>
      <c r="H726">
        <v>0</v>
      </c>
      <c r="I726">
        <v>1</v>
      </c>
      <c r="J726">
        <v>2</v>
      </c>
      <c r="K726">
        <v>10</v>
      </c>
      <c r="L726">
        <v>0</v>
      </c>
      <c r="M726">
        <v>0</v>
      </c>
      <c r="N726">
        <v>0</v>
      </c>
      <c r="O726">
        <v>1.5</v>
      </c>
      <c r="P726">
        <v>0</v>
      </c>
      <c r="Q726">
        <v>1</v>
      </c>
      <c r="R726">
        <v>2</v>
      </c>
      <c r="S726">
        <v>7.2050000000000001</v>
      </c>
      <c r="T726">
        <v>0</v>
      </c>
    </row>
    <row r="727" spans="1:20">
      <c r="A727">
        <v>-1</v>
      </c>
      <c r="B727">
        <v>2</v>
      </c>
      <c r="C727">
        <v>3795</v>
      </c>
      <c r="D727">
        <v>2</v>
      </c>
      <c r="E727">
        <v>33.331000000000003</v>
      </c>
      <c r="F727">
        <v>2</v>
      </c>
      <c r="G727">
        <v>4.2000000000000003E-2</v>
      </c>
      <c r="H727">
        <v>0</v>
      </c>
      <c r="I727">
        <v>1</v>
      </c>
      <c r="J727">
        <v>2</v>
      </c>
      <c r="K727">
        <v>10.33</v>
      </c>
      <c r="L727">
        <v>0</v>
      </c>
    </row>
    <row r="728" spans="1:20">
      <c r="A728">
        <v>-1</v>
      </c>
      <c r="B728">
        <v>2</v>
      </c>
      <c r="C728">
        <v>3819</v>
      </c>
      <c r="D728">
        <v>2</v>
      </c>
      <c r="E728">
        <v>33.331000000000003</v>
      </c>
      <c r="F728">
        <v>2</v>
      </c>
      <c r="G728">
        <v>4.2000000000000003E-2</v>
      </c>
      <c r="H728">
        <v>0</v>
      </c>
      <c r="I728">
        <v>1.5</v>
      </c>
      <c r="J728">
        <v>2</v>
      </c>
      <c r="K728">
        <v>1.143</v>
      </c>
      <c r="L728">
        <v>0</v>
      </c>
    </row>
    <row r="729" spans="1:20">
      <c r="A729">
        <v>-1</v>
      </c>
      <c r="B729">
        <v>2</v>
      </c>
      <c r="C729">
        <v>4081</v>
      </c>
      <c r="D729">
        <v>1</v>
      </c>
      <c r="E729">
        <v>1E-3</v>
      </c>
      <c r="F729">
        <v>2</v>
      </c>
      <c r="G729">
        <v>0.58899999999999997</v>
      </c>
      <c r="H729">
        <v>0</v>
      </c>
    </row>
    <row r="730" spans="1:20">
      <c r="A730">
        <v>-1</v>
      </c>
      <c r="B730">
        <v>2</v>
      </c>
      <c r="C730">
        <v>4130</v>
      </c>
      <c r="D730">
        <v>2</v>
      </c>
      <c r="E730">
        <v>33.331000000000003</v>
      </c>
      <c r="F730">
        <v>2</v>
      </c>
      <c r="G730">
        <v>4.2000000000000003E-2</v>
      </c>
      <c r="H730">
        <v>0</v>
      </c>
      <c r="I730">
        <v>1.5</v>
      </c>
      <c r="J730">
        <v>2</v>
      </c>
      <c r="K730">
        <v>6.7089999999999996</v>
      </c>
      <c r="L730">
        <v>0</v>
      </c>
    </row>
    <row r="731" spans="1:20">
      <c r="A731">
        <v>-1</v>
      </c>
      <c r="B731">
        <v>2</v>
      </c>
      <c r="C731">
        <v>4557</v>
      </c>
      <c r="D731">
        <v>1</v>
      </c>
      <c r="E731">
        <v>1E-3</v>
      </c>
      <c r="F731">
        <v>2</v>
      </c>
      <c r="G731">
        <v>97.120999999999995</v>
      </c>
      <c r="H731">
        <v>0</v>
      </c>
    </row>
    <row r="732" spans="1:20">
      <c r="A732">
        <v>-1</v>
      </c>
      <c r="B732">
        <v>2</v>
      </c>
      <c r="C732">
        <v>4840</v>
      </c>
      <c r="D732">
        <v>2</v>
      </c>
      <c r="E732">
        <v>33.331000000000003</v>
      </c>
      <c r="F732">
        <v>2</v>
      </c>
      <c r="G732">
        <v>4.2000000000000003E-2</v>
      </c>
      <c r="H732">
        <v>0</v>
      </c>
      <c r="I732">
        <v>1</v>
      </c>
      <c r="J732">
        <v>2</v>
      </c>
      <c r="K732">
        <v>5.5279999999999996</v>
      </c>
      <c r="L732">
        <v>0</v>
      </c>
    </row>
    <row r="733" spans="1:20">
      <c r="A733">
        <v>-1</v>
      </c>
      <c r="B733">
        <v>2</v>
      </c>
      <c r="C733">
        <v>4860</v>
      </c>
      <c r="D733">
        <v>1</v>
      </c>
      <c r="E733">
        <v>33.353000000000002</v>
      </c>
      <c r="F733">
        <v>2</v>
      </c>
      <c r="G733">
        <v>3.5000000000000003E-2</v>
      </c>
      <c r="H733">
        <v>0</v>
      </c>
    </row>
    <row r="734" spans="1:20">
      <c r="A734">
        <v>-1</v>
      </c>
      <c r="B734">
        <v>2</v>
      </c>
      <c r="C734">
        <v>5340</v>
      </c>
      <c r="D734">
        <v>2</v>
      </c>
      <c r="E734">
        <v>33.331000000000003</v>
      </c>
      <c r="F734">
        <v>2</v>
      </c>
      <c r="G734">
        <v>4.2000000000000003E-2</v>
      </c>
      <c r="H734">
        <v>0</v>
      </c>
      <c r="I734">
        <v>1</v>
      </c>
      <c r="J734">
        <v>2</v>
      </c>
      <c r="K734">
        <v>5.4720000000000004</v>
      </c>
      <c r="L734">
        <v>0</v>
      </c>
    </row>
    <row r="735" spans="1:20">
      <c r="A735">
        <v>-1</v>
      </c>
      <c r="B735">
        <v>2</v>
      </c>
      <c r="C735">
        <v>5360</v>
      </c>
      <c r="D735">
        <v>2</v>
      </c>
      <c r="E735">
        <v>33.331000000000003</v>
      </c>
      <c r="F735">
        <v>2</v>
      </c>
      <c r="G735">
        <v>4.2000000000000003E-2</v>
      </c>
      <c r="H735">
        <v>0</v>
      </c>
      <c r="I735">
        <v>0.75</v>
      </c>
      <c r="J735">
        <v>2</v>
      </c>
      <c r="K735">
        <v>7.8970000000000002</v>
      </c>
      <c r="L735">
        <v>0</v>
      </c>
    </row>
    <row r="736" spans="1:20">
      <c r="A736">
        <v>-1</v>
      </c>
      <c r="B736">
        <v>2</v>
      </c>
      <c r="C736">
        <v>6105</v>
      </c>
      <c r="D736">
        <v>2</v>
      </c>
      <c r="E736">
        <v>33.331000000000003</v>
      </c>
      <c r="F736">
        <v>2</v>
      </c>
      <c r="G736">
        <v>4.2000000000000003E-2</v>
      </c>
      <c r="H736">
        <v>0</v>
      </c>
      <c r="I736">
        <v>1</v>
      </c>
      <c r="J736">
        <v>2</v>
      </c>
      <c r="K736">
        <v>8.4920000000000009</v>
      </c>
      <c r="L736">
        <v>0</v>
      </c>
    </row>
    <row r="737" spans="1:44">
      <c r="A737">
        <v>-1</v>
      </c>
      <c r="B737">
        <v>2</v>
      </c>
      <c r="C737">
        <v>6121</v>
      </c>
      <c r="D737">
        <v>2</v>
      </c>
      <c r="E737">
        <v>33.331000000000003</v>
      </c>
      <c r="F737">
        <v>2</v>
      </c>
      <c r="G737">
        <v>4.2000000000000003E-2</v>
      </c>
      <c r="H737">
        <v>0</v>
      </c>
      <c r="I737">
        <v>0.75</v>
      </c>
      <c r="J737">
        <v>2</v>
      </c>
      <c r="K737">
        <v>9.0429999999999993</v>
      </c>
      <c r="L737">
        <v>0</v>
      </c>
    </row>
    <row r="738" spans="1:44">
      <c r="A738">
        <v>-1</v>
      </c>
      <c r="B738">
        <v>2</v>
      </c>
      <c r="C738">
        <v>6181</v>
      </c>
      <c r="D738">
        <v>4</v>
      </c>
      <c r="E738">
        <v>33.331000000000003</v>
      </c>
      <c r="F738">
        <v>2</v>
      </c>
      <c r="G738">
        <v>4.2000000000000003E-2</v>
      </c>
      <c r="H738">
        <v>0</v>
      </c>
      <c r="I738">
        <v>0.75</v>
      </c>
      <c r="J738">
        <v>2</v>
      </c>
      <c r="K738">
        <v>10</v>
      </c>
      <c r="L738">
        <v>0</v>
      </c>
      <c r="M738">
        <v>0</v>
      </c>
      <c r="N738">
        <v>0</v>
      </c>
      <c r="O738">
        <v>1.5</v>
      </c>
      <c r="P738">
        <v>0</v>
      </c>
      <c r="Q738">
        <v>1</v>
      </c>
      <c r="R738">
        <v>2</v>
      </c>
      <c r="S738">
        <v>3.3119999999999998</v>
      </c>
      <c r="T738">
        <v>0</v>
      </c>
    </row>
    <row r="739" spans="1:44">
      <c r="A739">
        <v>-1</v>
      </c>
      <c r="B739">
        <v>2</v>
      </c>
      <c r="C739">
        <v>6416.5</v>
      </c>
      <c r="D739">
        <v>2</v>
      </c>
      <c r="E739">
        <v>33.331000000000003</v>
      </c>
      <c r="F739">
        <v>2</v>
      </c>
      <c r="G739">
        <v>4.2000000000000003E-2</v>
      </c>
      <c r="H739">
        <v>0</v>
      </c>
      <c r="I739">
        <v>1</v>
      </c>
      <c r="J739">
        <v>2</v>
      </c>
      <c r="K739">
        <v>10.526</v>
      </c>
      <c r="L739">
        <v>0</v>
      </c>
    </row>
    <row r="740" spans="1:44">
      <c r="A740">
        <v>-1</v>
      </c>
      <c r="B740">
        <v>2</v>
      </c>
      <c r="C740">
        <v>6460</v>
      </c>
      <c r="D740">
        <v>4</v>
      </c>
      <c r="E740">
        <v>33.331000000000003</v>
      </c>
      <c r="F740">
        <v>2</v>
      </c>
      <c r="G740">
        <v>4.2000000000000003E-2</v>
      </c>
      <c r="H740">
        <v>0</v>
      </c>
      <c r="I740">
        <v>0.75</v>
      </c>
      <c r="J740">
        <v>2</v>
      </c>
      <c r="K740">
        <v>10</v>
      </c>
      <c r="L740">
        <v>0</v>
      </c>
      <c r="M740">
        <v>0</v>
      </c>
      <c r="N740">
        <v>0</v>
      </c>
      <c r="O740">
        <v>1.5</v>
      </c>
      <c r="P740">
        <v>0</v>
      </c>
      <c r="Q740">
        <v>1</v>
      </c>
      <c r="R740">
        <v>2</v>
      </c>
      <c r="S740">
        <v>13.161</v>
      </c>
      <c r="T740">
        <v>0</v>
      </c>
    </row>
    <row r="741" spans="1:44">
      <c r="A741">
        <v>-1</v>
      </c>
      <c r="B741">
        <v>2</v>
      </c>
      <c r="C741">
        <v>6481</v>
      </c>
      <c r="D741">
        <v>8</v>
      </c>
      <c r="E741">
        <v>33.331000000000003</v>
      </c>
      <c r="F741">
        <v>2</v>
      </c>
      <c r="G741">
        <v>4.2000000000000003E-2</v>
      </c>
      <c r="H741">
        <v>0</v>
      </c>
      <c r="I741">
        <v>0.75</v>
      </c>
      <c r="J741">
        <v>2</v>
      </c>
      <c r="K741">
        <v>10</v>
      </c>
      <c r="L741">
        <v>0</v>
      </c>
      <c r="M741">
        <v>0</v>
      </c>
      <c r="N741">
        <v>0</v>
      </c>
      <c r="O741">
        <v>1.5</v>
      </c>
      <c r="P741">
        <v>0</v>
      </c>
      <c r="Q741">
        <v>0.75</v>
      </c>
      <c r="R741">
        <v>2</v>
      </c>
      <c r="S741">
        <v>10</v>
      </c>
      <c r="T741">
        <v>0</v>
      </c>
      <c r="U741">
        <v>0</v>
      </c>
      <c r="V741">
        <v>0</v>
      </c>
      <c r="W741">
        <v>2</v>
      </c>
      <c r="X741">
        <v>0</v>
      </c>
      <c r="Y741">
        <v>1</v>
      </c>
      <c r="Z741">
        <v>2</v>
      </c>
      <c r="AA741">
        <v>12</v>
      </c>
      <c r="AB741">
        <v>0</v>
      </c>
      <c r="AC741">
        <v>0</v>
      </c>
      <c r="AD741">
        <v>0</v>
      </c>
      <c r="AE741">
        <v>1.5</v>
      </c>
      <c r="AF741">
        <v>0</v>
      </c>
      <c r="AG741">
        <v>1</v>
      </c>
      <c r="AH741">
        <v>2</v>
      </c>
      <c r="AI741">
        <v>9.25</v>
      </c>
      <c r="AJ741">
        <v>0</v>
      </c>
    </row>
    <row r="742" spans="1:44">
      <c r="A742">
        <v>-1</v>
      </c>
      <c r="B742">
        <v>2</v>
      </c>
      <c r="C742">
        <v>6540</v>
      </c>
      <c r="D742">
        <v>10</v>
      </c>
      <c r="E742">
        <v>33.331000000000003</v>
      </c>
      <c r="F742">
        <v>2</v>
      </c>
      <c r="G742">
        <v>4.2000000000000003E-2</v>
      </c>
      <c r="H742">
        <v>0</v>
      </c>
      <c r="I742">
        <v>0.75</v>
      </c>
      <c r="J742">
        <v>2</v>
      </c>
      <c r="K742">
        <v>10</v>
      </c>
      <c r="L742">
        <v>0</v>
      </c>
      <c r="M742">
        <v>0</v>
      </c>
      <c r="N742">
        <v>0</v>
      </c>
      <c r="O742">
        <v>1.5</v>
      </c>
      <c r="P742">
        <v>0</v>
      </c>
      <c r="Q742">
        <v>0.75</v>
      </c>
      <c r="R742">
        <v>2</v>
      </c>
      <c r="S742">
        <v>10</v>
      </c>
      <c r="T742">
        <v>0</v>
      </c>
      <c r="U742">
        <v>0</v>
      </c>
      <c r="V742">
        <v>0</v>
      </c>
      <c r="W742">
        <v>2</v>
      </c>
      <c r="X742">
        <v>0</v>
      </c>
      <c r="Y742">
        <v>0.75</v>
      </c>
      <c r="Z742">
        <v>2</v>
      </c>
      <c r="AA742">
        <v>10</v>
      </c>
      <c r="AB742">
        <v>0</v>
      </c>
      <c r="AC742">
        <v>0</v>
      </c>
      <c r="AD742">
        <v>0</v>
      </c>
      <c r="AE742">
        <v>1.5</v>
      </c>
      <c r="AF742">
        <v>0</v>
      </c>
      <c r="AG742">
        <v>1</v>
      </c>
      <c r="AH742">
        <v>2</v>
      </c>
      <c r="AI742">
        <v>10</v>
      </c>
      <c r="AJ742">
        <v>0</v>
      </c>
      <c r="AK742">
        <v>0</v>
      </c>
      <c r="AL742">
        <v>0</v>
      </c>
      <c r="AM742">
        <v>2</v>
      </c>
      <c r="AN742">
        <v>0</v>
      </c>
      <c r="AO742">
        <v>1</v>
      </c>
      <c r="AP742">
        <v>2</v>
      </c>
      <c r="AQ742">
        <v>6.4950000000000001</v>
      </c>
      <c r="AR742">
        <v>0</v>
      </c>
    </row>
    <row r="743" spans="1:44">
      <c r="A743">
        <v>-1</v>
      </c>
      <c r="B743">
        <v>2</v>
      </c>
      <c r="C743">
        <v>6560</v>
      </c>
      <c r="D743">
        <v>8</v>
      </c>
      <c r="E743">
        <v>33.331000000000003</v>
      </c>
      <c r="F743">
        <v>2</v>
      </c>
      <c r="G743">
        <v>4.2000000000000003E-2</v>
      </c>
      <c r="H743">
        <v>0</v>
      </c>
      <c r="I743">
        <v>0.75</v>
      </c>
      <c r="J743">
        <v>2</v>
      </c>
      <c r="K743">
        <v>10</v>
      </c>
      <c r="L743">
        <v>0</v>
      </c>
      <c r="M743">
        <v>0</v>
      </c>
      <c r="N743">
        <v>0</v>
      </c>
      <c r="O743">
        <v>1.5</v>
      </c>
      <c r="P743">
        <v>0</v>
      </c>
      <c r="Q743">
        <v>0.75</v>
      </c>
      <c r="R743">
        <v>2</v>
      </c>
      <c r="S743">
        <v>10</v>
      </c>
      <c r="T743">
        <v>0</v>
      </c>
      <c r="U743">
        <v>0</v>
      </c>
      <c r="V743">
        <v>0</v>
      </c>
      <c r="W743">
        <v>2</v>
      </c>
      <c r="X743">
        <v>0</v>
      </c>
      <c r="Y743">
        <v>0.75</v>
      </c>
      <c r="Z743">
        <v>2</v>
      </c>
      <c r="AA743">
        <v>10</v>
      </c>
      <c r="AB743">
        <v>0</v>
      </c>
      <c r="AC743">
        <v>0</v>
      </c>
      <c r="AD743">
        <v>0</v>
      </c>
      <c r="AE743">
        <v>1.5</v>
      </c>
      <c r="AF743">
        <v>0</v>
      </c>
      <c r="AG743">
        <v>1</v>
      </c>
      <c r="AH743">
        <v>2</v>
      </c>
      <c r="AI743">
        <v>1.9330000000000001</v>
      </c>
      <c r="AJ743">
        <v>0</v>
      </c>
    </row>
    <row r="744" spans="1:44">
      <c r="A744">
        <v>-1</v>
      </c>
      <c r="B744">
        <v>2</v>
      </c>
      <c r="C744">
        <v>6580</v>
      </c>
      <c r="D744">
        <v>6</v>
      </c>
      <c r="E744">
        <v>33.331000000000003</v>
      </c>
      <c r="F744">
        <v>2</v>
      </c>
      <c r="G744">
        <v>4.2000000000000003E-2</v>
      </c>
      <c r="H744">
        <v>0</v>
      </c>
      <c r="I744">
        <v>0.75</v>
      </c>
      <c r="J744">
        <v>2</v>
      </c>
      <c r="K744">
        <v>10</v>
      </c>
      <c r="L744">
        <v>0</v>
      </c>
      <c r="M744">
        <v>0</v>
      </c>
      <c r="N744">
        <v>0</v>
      </c>
      <c r="O744">
        <v>1.5</v>
      </c>
      <c r="P744">
        <v>0</v>
      </c>
      <c r="Q744">
        <v>1</v>
      </c>
      <c r="R744">
        <v>2</v>
      </c>
      <c r="S744">
        <v>12</v>
      </c>
      <c r="T744">
        <v>0</v>
      </c>
      <c r="U744">
        <v>0</v>
      </c>
      <c r="V744">
        <v>0</v>
      </c>
      <c r="W744">
        <v>2</v>
      </c>
      <c r="X744">
        <v>0</v>
      </c>
      <c r="Y744">
        <v>0.75</v>
      </c>
      <c r="Z744">
        <v>2</v>
      </c>
      <c r="AA744">
        <v>5.5289999999999999</v>
      </c>
      <c r="AB744">
        <v>0</v>
      </c>
    </row>
    <row r="745" spans="1:44">
      <c r="A745">
        <v>-1</v>
      </c>
      <c r="B745">
        <v>2</v>
      </c>
      <c r="C745">
        <v>6599</v>
      </c>
      <c r="D745">
        <v>4</v>
      </c>
      <c r="E745">
        <v>33.331000000000003</v>
      </c>
      <c r="F745">
        <v>2</v>
      </c>
      <c r="G745">
        <v>4.2000000000000003E-2</v>
      </c>
      <c r="H745">
        <v>0</v>
      </c>
      <c r="I745">
        <v>0.75</v>
      </c>
      <c r="J745">
        <v>2</v>
      </c>
      <c r="K745">
        <v>10</v>
      </c>
      <c r="L745">
        <v>0</v>
      </c>
      <c r="M745">
        <v>0</v>
      </c>
      <c r="N745">
        <v>0</v>
      </c>
      <c r="O745">
        <v>1.5</v>
      </c>
      <c r="P745">
        <v>0</v>
      </c>
      <c r="Q745">
        <v>1</v>
      </c>
      <c r="R745">
        <v>2</v>
      </c>
      <c r="S745">
        <v>8.8109999999999999</v>
      </c>
      <c r="T745">
        <v>0</v>
      </c>
    </row>
    <row r="746" spans="1:44">
      <c r="A746">
        <v>-1</v>
      </c>
      <c r="B746">
        <v>2</v>
      </c>
      <c r="C746">
        <v>6635</v>
      </c>
      <c r="D746">
        <v>2</v>
      </c>
      <c r="E746">
        <v>33.331000000000003</v>
      </c>
      <c r="F746">
        <v>2</v>
      </c>
      <c r="G746">
        <v>4.2000000000000003E-2</v>
      </c>
      <c r="H746">
        <v>0</v>
      </c>
      <c r="I746">
        <v>1</v>
      </c>
      <c r="J746">
        <v>2</v>
      </c>
      <c r="K746">
        <v>10.629</v>
      </c>
      <c r="L746">
        <v>0</v>
      </c>
    </row>
    <row r="747" spans="1:44">
      <c r="A747">
        <v>-1</v>
      </c>
      <c r="B747">
        <v>2</v>
      </c>
      <c r="C747">
        <v>7894</v>
      </c>
      <c r="D747">
        <v>1</v>
      </c>
      <c r="E747">
        <v>1E-3</v>
      </c>
      <c r="F747">
        <v>2</v>
      </c>
      <c r="G747">
        <v>13.71</v>
      </c>
      <c r="H747">
        <v>0</v>
      </c>
    </row>
    <row r="748" spans="1:44">
      <c r="A748">
        <v>-1</v>
      </c>
      <c r="B748">
        <v>2</v>
      </c>
      <c r="C748">
        <v>8532</v>
      </c>
      <c r="D748">
        <v>2</v>
      </c>
      <c r="E748">
        <v>33.331000000000003</v>
      </c>
      <c r="F748">
        <v>2</v>
      </c>
      <c r="G748">
        <v>4.2000000000000003E-2</v>
      </c>
      <c r="H748">
        <v>0</v>
      </c>
      <c r="I748">
        <v>1</v>
      </c>
      <c r="J748">
        <v>2</v>
      </c>
      <c r="K748">
        <v>3.008</v>
      </c>
      <c r="L748">
        <v>0</v>
      </c>
    </row>
    <row r="749" spans="1:44">
      <c r="A749">
        <v>-1</v>
      </c>
      <c r="B749">
        <v>2</v>
      </c>
      <c r="C749">
        <v>8550</v>
      </c>
      <c r="D749">
        <v>2</v>
      </c>
      <c r="E749">
        <v>33.331000000000003</v>
      </c>
      <c r="F749">
        <v>2</v>
      </c>
      <c r="G749">
        <v>4.2000000000000003E-2</v>
      </c>
      <c r="H749">
        <v>0</v>
      </c>
      <c r="I749">
        <v>0.75</v>
      </c>
      <c r="J749">
        <v>2</v>
      </c>
      <c r="K749">
        <v>10.153</v>
      </c>
      <c r="L749">
        <v>0</v>
      </c>
    </row>
    <row r="750" spans="1:44">
      <c r="A750">
        <v>-1</v>
      </c>
      <c r="B750">
        <v>2</v>
      </c>
      <c r="C750">
        <v>8610</v>
      </c>
      <c r="D750">
        <v>6</v>
      </c>
      <c r="E750">
        <v>33.331000000000003</v>
      </c>
      <c r="F750">
        <v>2</v>
      </c>
      <c r="G750">
        <v>4.2000000000000003E-2</v>
      </c>
      <c r="H750">
        <v>0</v>
      </c>
      <c r="I750">
        <v>0.75</v>
      </c>
      <c r="J750">
        <v>2</v>
      </c>
      <c r="K750">
        <v>10</v>
      </c>
      <c r="L750">
        <v>0</v>
      </c>
      <c r="M750">
        <v>0</v>
      </c>
      <c r="N750">
        <v>0</v>
      </c>
      <c r="O750">
        <v>1.5</v>
      </c>
      <c r="P750">
        <v>0</v>
      </c>
      <c r="Q750">
        <v>0.75</v>
      </c>
      <c r="R750">
        <v>2</v>
      </c>
      <c r="S750">
        <v>10</v>
      </c>
      <c r="T750">
        <v>0</v>
      </c>
      <c r="U750">
        <v>0</v>
      </c>
      <c r="V750">
        <v>0</v>
      </c>
      <c r="W750">
        <v>2</v>
      </c>
      <c r="X750">
        <v>0</v>
      </c>
      <c r="Y750">
        <v>1</v>
      </c>
      <c r="Z750">
        <v>2</v>
      </c>
      <c r="AA750">
        <v>10.026999999999999</v>
      </c>
      <c r="AB750">
        <v>0</v>
      </c>
    </row>
    <row r="751" spans="1:44">
      <c r="A751">
        <v>-1</v>
      </c>
      <c r="B751">
        <v>2</v>
      </c>
      <c r="C751">
        <v>8634</v>
      </c>
      <c r="D751">
        <v>2</v>
      </c>
      <c r="E751">
        <v>33.331000000000003</v>
      </c>
      <c r="F751">
        <v>2</v>
      </c>
      <c r="G751">
        <v>4.2000000000000003E-2</v>
      </c>
      <c r="H751">
        <v>0</v>
      </c>
      <c r="I751">
        <v>1</v>
      </c>
      <c r="J751">
        <v>2</v>
      </c>
      <c r="K751">
        <v>4.9800000000000004</v>
      </c>
      <c r="L751">
        <v>0</v>
      </c>
    </row>
    <row r="752" spans="1:44">
      <c r="A752">
        <v>-1</v>
      </c>
      <c r="B752">
        <v>2</v>
      </c>
      <c r="C752">
        <v>8817</v>
      </c>
      <c r="D752">
        <v>4</v>
      </c>
      <c r="E752">
        <v>33.331000000000003</v>
      </c>
      <c r="F752">
        <v>2</v>
      </c>
      <c r="G752">
        <v>4.2000000000000003E-2</v>
      </c>
      <c r="H752">
        <v>0</v>
      </c>
      <c r="I752">
        <v>0.75</v>
      </c>
      <c r="J752">
        <v>2</v>
      </c>
      <c r="K752">
        <v>10</v>
      </c>
      <c r="L752">
        <v>0</v>
      </c>
      <c r="M752">
        <v>0</v>
      </c>
      <c r="N752">
        <v>0</v>
      </c>
      <c r="O752">
        <v>1.5</v>
      </c>
      <c r="P752">
        <v>0</v>
      </c>
      <c r="Q752">
        <v>1</v>
      </c>
      <c r="R752">
        <v>2</v>
      </c>
      <c r="S752">
        <v>9.2309999999999999</v>
      </c>
      <c r="T752">
        <v>0</v>
      </c>
    </row>
    <row r="753" spans="1:36">
      <c r="A753">
        <v>-1</v>
      </c>
      <c r="B753">
        <v>2</v>
      </c>
      <c r="C753">
        <v>8840</v>
      </c>
      <c r="D753">
        <v>6</v>
      </c>
      <c r="E753">
        <v>33.331000000000003</v>
      </c>
      <c r="F753">
        <v>2</v>
      </c>
      <c r="G753">
        <v>4.2000000000000003E-2</v>
      </c>
      <c r="H753">
        <v>0</v>
      </c>
      <c r="I753">
        <v>0.75</v>
      </c>
      <c r="J753">
        <v>2</v>
      </c>
      <c r="K753">
        <v>10</v>
      </c>
      <c r="L753">
        <v>0</v>
      </c>
      <c r="M753">
        <v>0</v>
      </c>
      <c r="N753">
        <v>0</v>
      </c>
      <c r="O753">
        <v>1.5</v>
      </c>
      <c r="P753">
        <v>0</v>
      </c>
      <c r="Q753">
        <v>0.75</v>
      </c>
      <c r="R753">
        <v>2</v>
      </c>
      <c r="S753">
        <v>10</v>
      </c>
      <c r="T753">
        <v>0</v>
      </c>
      <c r="U753">
        <v>0</v>
      </c>
      <c r="V753">
        <v>0</v>
      </c>
      <c r="W753">
        <v>2</v>
      </c>
      <c r="X753">
        <v>0</v>
      </c>
      <c r="Y753">
        <v>1</v>
      </c>
      <c r="Z753">
        <v>2</v>
      </c>
      <c r="AA753">
        <v>6.3410000000000002</v>
      </c>
      <c r="AB753">
        <v>0</v>
      </c>
    </row>
    <row r="754" spans="1:36">
      <c r="A754">
        <v>-1</v>
      </c>
      <c r="B754">
        <v>2</v>
      </c>
      <c r="C754">
        <v>9155</v>
      </c>
      <c r="D754">
        <v>2</v>
      </c>
      <c r="E754">
        <v>33.331000000000003</v>
      </c>
      <c r="F754">
        <v>2</v>
      </c>
      <c r="G754">
        <v>4.2000000000000003E-2</v>
      </c>
      <c r="H754">
        <v>0</v>
      </c>
      <c r="I754">
        <v>1</v>
      </c>
      <c r="J754">
        <v>2</v>
      </c>
      <c r="K754">
        <v>12.901999999999999</v>
      </c>
      <c r="L754">
        <v>0</v>
      </c>
    </row>
    <row r="755" spans="1:36">
      <c r="A755">
        <v>-1</v>
      </c>
      <c r="B755">
        <v>2</v>
      </c>
      <c r="C755">
        <v>9173</v>
      </c>
      <c r="D755">
        <v>4</v>
      </c>
      <c r="E755">
        <v>33.331000000000003</v>
      </c>
      <c r="F755">
        <v>2</v>
      </c>
      <c r="G755">
        <v>4.2000000000000003E-2</v>
      </c>
      <c r="H755">
        <v>0</v>
      </c>
      <c r="I755">
        <v>0.75</v>
      </c>
      <c r="J755">
        <v>2</v>
      </c>
      <c r="K755">
        <v>10</v>
      </c>
      <c r="L755">
        <v>0</v>
      </c>
      <c r="M755">
        <v>0</v>
      </c>
      <c r="N755">
        <v>0</v>
      </c>
      <c r="O755">
        <v>1.5</v>
      </c>
      <c r="P755">
        <v>0</v>
      </c>
      <c r="Q755">
        <v>1</v>
      </c>
      <c r="R755">
        <v>2</v>
      </c>
      <c r="S755">
        <v>7.7110000000000003</v>
      </c>
      <c r="T755">
        <v>0</v>
      </c>
    </row>
    <row r="756" spans="1:36">
      <c r="A756">
        <v>-1</v>
      </c>
      <c r="B756">
        <v>2</v>
      </c>
      <c r="C756">
        <v>9286</v>
      </c>
      <c r="D756">
        <v>8</v>
      </c>
      <c r="E756">
        <v>33.331000000000003</v>
      </c>
      <c r="F756">
        <v>2</v>
      </c>
      <c r="G756">
        <v>4.2000000000000003E-2</v>
      </c>
      <c r="H756">
        <v>0</v>
      </c>
      <c r="I756">
        <v>0.75</v>
      </c>
      <c r="J756">
        <v>2</v>
      </c>
      <c r="K756">
        <v>10</v>
      </c>
      <c r="L756">
        <v>0</v>
      </c>
      <c r="M756">
        <v>0</v>
      </c>
      <c r="N756">
        <v>0</v>
      </c>
      <c r="O756">
        <v>1.5</v>
      </c>
      <c r="P756">
        <v>0</v>
      </c>
      <c r="Q756">
        <v>0.75</v>
      </c>
      <c r="R756">
        <v>2</v>
      </c>
      <c r="S756">
        <v>10</v>
      </c>
      <c r="T756">
        <v>0</v>
      </c>
      <c r="U756">
        <v>0</v>
      </c>
      <c r="V756">
        <v>0</v>
      </c>
      <c r="W756">
        <v>2</v>
      </c>
      <c r="X756">
        <v>0</v>
      </c>
      <c r="Y756">
        <v>0.75</v>
      </c>
      <c r="Z756">
        <v>2</v>
      </c>
      <c r="AA756">
        <v>10</v>
      </c>
      <c r="AB756">
        <v>0</v>
      </c>
      <c r="AC756">
        <v>0</v>
      </c>
      <c r="AD756">
        <v>0</v>
      </c>
      <c r="AE756">
        <v>1.5</v>
      </c>
      <c r="AF756">
        <v>0</v>
      </c>
      <c r="AG756">
        <v>1</v>
      </c>
      <c r="AH756">
        <v>2</v>
      </c>
      <c r="AI756">
        <v>10.175000000000001</v>
      </c>
      <c r="AJ756">
        <v>0</v>
      </c>
    </row>
    <row r="757" spans="1:36">
      <c r="A757">
        <v>-1</v>
      </c>
      <c r="B757">
        <v>2</v>
      </c>
      <c r="C757">
        <v>9310</v>
      </c>
      <c r="D757">
        <v>6</v>
      </c>
      <c r="E757">
        <v>33.331000000000003</v>
      </c>
      <c r="F757">
        <v>2</v>
      </c>
      <c r="G757">
        <v>4.2000000000000003E-2</v>
      </c>
      <c r="H757">
        <v>0</v>
      </c>
      <c r="I757">
        <v>0.75</v>
      </c>
      <c r="J757">
        <v>2</v>
      </c>
      <c r="K757">
        <v>10</v>
      </c>
      <c r="L757">
        <v>0</v>
      </c>
      <c r="M757">
        <v>0</v>
      </c>
      <c r="N757">
        <v>0</v>
      </c>
      <c r="O757">
        <v>1.5</v>
      </c>
      <c r="P757">
        <v>0</v>
      </c>
      <c r="Q757">
        <v>0.75</v>
      </c>
      <c r="R757">
        <v>2</v>
      </c>
      <c r="S757">
        <v>10</v>
      </c>
      <c r="T757">
        <v>0</v>
      </c>
      <c r="U757">
        <v>0</v>
      </c>
      <c r="V757">
        <v>0</v>
      </c>
      <c r="W757">
        <v>2</v>
      </c>
      <c r="X757">
        <v>0</v>
      </c>
      <c r="Y757">
        <v>1</v>
      </c>
      <c r="Z757">
        <v>2</v>
      </c>
      <c r="AA757">
        <v>7.5670000000000002</v>
      </c>
      <c r="AB757">
        <v>0</v>
      </c>
    </row>
    <row r="758" spans="1:36">
      <c r="A758">
        <v>-1</v>
      </c>
      <c r="B758">
        <v>2</v>
      </c>
      <c r="C758">
        <v>9330</v>
      </c>
      <c r="D758">
        <v>4</v>
      </c>
      <c r="E758">
        <v>33.331000000000003</v>
      </c>
      <c r="F758">
        <v>2</v>
      </c>
      <c r="G758">
        <v>4.2000000000000003E-2</v>
      </c>
      <c r="H758">
        <v>0</v>
      </c>
      <c r="I758">
        <v>0.75</v>
      </c>
      <c r="J758">
        <v>2</v>
      </c>
      <c r="K758">
        <v>10</v>
      </c>
      <c r="L758">
        <v>0</v>
      </c>
      <c r="M758">
        <v>0</v>
      </c>
      <c r="N758">
        <v>0</v>
      </c>
      <c r="O758">
        <v>1.5</v>
      </c>
      <c r="P758">
        <v>0</v>
      </c>
      <c r="Q758">
        <v>1</v>
      </c>
      <c r="R758">
        <v>2</v>
      </c>
      <c r="S758">
        <v>7.9349999999999996</v>
      </c>
      <c r="T758">
        <v>0</v>
      </c>
    </row>
    <row r="759" spans="1:36">
      <c r="A759">
        <v>-1</v>
      </c>
      <c r="B759">
        <v>2</v>
      </c>
      <c r="C759">
        <v>9350</v>
      </c>
      <c r="D759">
        <v>2</v>
      </c>
      <c r="E759">
        <v>33.331000000000003</v>
      </c>
      <c r="F759">
        <v>2</v>
      </c>
      <c r="G759">
        <v>4.2000000000000003E-2</v>
      </c>
      <c r="H759">
        <v>0</v>
      </c>
      <c r="I759">
        <v>1</v>
      </c>
      <c r="J759">
        <v>2</v>
      </c>
      <c r="K759">
        <v>10.78</v>
      </c>
      <c r="L759">
        <v>0</v>
      </c>
    </row>
    <row r="760" spans="1:36">
      <c r="A760">
        <v>-1</v>
      </c>
      <c r="B760">
        <v>2</v>
      </c>
      <c r="C760">
        <v>9370</v>
      </c>
      <c r="D760">
        <v>1</v>
      </c>
      <c r="E760">
        <v>33.396999999999998</v>
      </c>
      <c r="F760">
        <v>2</v>
      </c>
      <c r="G760">
        <v>3.5999999999999997E-2</v>
      </c>
      <c r="H760">
        <v>0</v>
      </c>
    </row>
    <row r="761" spans="1:36">
      <c r="A761">
        <v>-1</v>
      </c>
      <c r="B761">
        <v>2</v>
      </c>
      <c r="C761">
        <v>9810</v>
      </c>
      <c r="D761">
        <v>2</v>
      </c>
      <c r="E761">
        <v>33.331000000000003</v>
      </c>
      <c r="F761">
        <v>2</v>
      </c>
      <c r="G761">
        <v>4.2000000000000003E-2</v>
      </c>
      <c r="H761">
        <v>0</v>
      </c>
      <c r="I761">
        <v>1</v>
      </c>
      <c r="J761">
        <v>2</v>
      </c>
      <c r="K761">
        <v>7.2380000000000004</v>
      </c>
      <c r="L761">
        <v>0</v>
      </c>
    </row>
    <row r="762" spans="1:36">
      <c r="A762">
        <v>-1</v>
      </c>
      <c r="B762">
        <v>2</v>
      </c>
      <c r="C762">
        <v>9875</v>
      </c>
      <c r="D762">
        <v>4</v>
      </c>
      <c r="E762">
        <v>33.331000000000003</v>
      </c>
      <c r="F762">
        <v>2</v>
      </c>
      <c r="G762">
        <v>4.2000000000000003E-2</v>
      </c>
      <c r="H762">
        <v>0</v>
      </c>
      <c r="I762">
        <v>0.75</v>
      </c>
      <c r="J762">
        <v>2</v>
      </c>
      <c r="K762">
        <v>10</v>
      </c>
      <c r="L762">
        <v>0</v>
      </c>
      <c r="M762">
        <v>0</v>
      </c>
      <c r="N762">
        <v>0</v>
      </c>
      <c r="O762">
        <v>1.5</v>
      </c>
      <c r="P762">
        <v>0</v>
      </c>
      <c r="Q762">
        <v>1</v>
      </c>
      <c r="R762">
        <v>2</v>
      </c>
      <c r="S762">
        <v>5.1310000000000002</v>
      </c>
      <c r="T762">
        <v>0</v>
      </c>
    </row>
    <row r="763" spans="1:36">
      <c r="A763">
        <v>-1</v>
      </c>
      <c r="B763">
        <v>2</v>
      </c>
      <c r="C763">
        <v>10265</v>
      </c>
      <c r="D763">
        <v>2</v>
      </c>
      <c r="E763">
        <v>33.331000000000003</v>
      </c>
      <c r="F763">
        <v>2</v>
      </c>
      <c r="G763">
        <v>4.2000000000000003E-2</v>
      </c>
      <c r="H763">
        <v>0</v>
      </c>
      <c r="I763">
        <v>1</v>
      </c>
      <c r="J763">
        <v>2</v>
      </c>
      <c r="K763">
        <v>9.8979999999999997</v>
      </c>
      <c r="L763">
        <v>0</v>
      </c>
    </row>
    <row r="764" spans="1:36">
      <c r="A764">
        <v>-1</v>
      </c>
      <c r="B764">
        <v>2</v>
      </c>
      <c r="C764">
        <v>10290</v>
      </c>
      <c r="D764">
        <v>1</v>
      </c>
      <c r="E764">
        <v>-1.5</v>
      </c>
      <c r="F764">
        <v>2</v>
      </c>
      <c r="G764">
        <v>1.228</v>
      </c>
      <c r="H764">
        <v>0</v>
      </c>
    </row>
    <row r="765" spans="1:36">
      <c r="A765">
        <v>-1</v>
      </c>
      <c r="B765">
        <v>2</v>
      </c>
      <c r="C765">
        <v>11312</v>
      </c>
      <c r="D765">
        <v>2</v>
      </c>
      <c r="E765">
        <v>33.331000000000003</v>
      </c>
      <c r="F765">
        <v>2</v>
      </c>
      <c r="G765">
        <v>4.2000000000000003E-2</v>
      </c>
      <c r="H765">
        <v>0</v>
      </c>
      <c r="I765">
        <v>1</v>
      </c>
      <c r="J765">
        <v>2</v>
      </c>
      <c r="K765">
        <v>8.218</v>
      </c>
      <c r="L765">
        <v>0</v>
      </c>
    </row>
    <row r="766" spans="1:36">
      <c r="A766">
        <v>-1</v>
      </c>
      <c r="B766">
        <v>2</v>
      </c>
      <c r="C766">
        <v>11330</v>
      </c>
      <c r="D766">
        <v>4</v>
      </c>
      <c r="E766">
        <v>33.331000000000003</v>
      </c>
      <c r="F766">
        <v>2</v>
      </c>
      <c r="G766">
        <v>4.2000000000000003E-2</v>
      </c>
      <c r="H766">
        <v>0</v>
      </c>
      <c r="I766">
        <v>1</v>
      </c>
      <c r="J766">
        <v>2</v>
      </c>
      <c r="K766">
        <v>12</v>
      </c>
      <c r="L766">
        <v>0</v>
      </c>
      <c r="M766">
        <v>0</v>
      </c>
      <c r="N766">
        <v>0</v>
      </c>
      <c r="O766">
        <v>1.5</v>
      </c>
      <c r="P766">
        <v>0</v>
      </c>
      <c r="Q766">
        <v>0.75</v>
      </c>
      <c r="R766">
        <v>2</v>
      </c>
      <c r="S766">
        <v>2.633</v>
      </c>
      <c r="T766">
        <v>0</v>
      </c>
    </row>
    <row r="767" spans="1:36">
      <c r="A767">
        <v>-1</v>
      </c>
      <c r="B767">
        <v>2</v>
      </c>
      <c r="C767">
        <v>11530</v>
      </c>
      <c r="D767">
        <v>2</v>
      </c>
      <c r="E767">
        <v>33.331000000000003</v>
      </c>
      <c r="F767">
        <v>2</v>
      </c>
      <c r="G767">
        <v>4.2000000000000003E-2</v>
      </c>
      <c r="H767">
        <v>0</v>
      </c>
      <c r="I767">
        <v>1</v>
      </c>
      <c r="J767">
        <v>2</v>
      </c>
      <c r="K767">
        <v>9.9589999999999996</v>
      </c>
      <c r="L767">
        <v>0</v>
      </c>
    </row>
    <row r="768" spans="1:36">
      <c r="A768">
        <v>-1</v>
      </c>
      <c r="B768">
        <v>2</v>
      </c>
      <c r="C768">
        <v>13765.3</v>
      </c>
      <c r="D768">
        <v>1</v>
      </c>
      <c r="E768">
        <v>1E-3</v>
      </c>
      <c r="F768">
        <v>2</v>
      </c>
      <c r="G768">
        <v>168.29900000000001</v>
      </c>
      <c r="H768">
        <v>0</v>
      </c>
    </row>
    <row r="769" spans="1:28">
      <c r="A769">
        <v>-1</v>
      </c>
      <c r="B769">
        <v>2</v>
      </c>
      <c r="C769">
        <v>13773.5</v>
      </c>
      <c r="D769">
        <v>2</v>
      </c>
      <c r="E769">
        <v>33.331000000000003</v>
      </c>
      <c r="F769">
        <v>2</v>
      </c>
      <c r="G769">
        <v>4.2000000000000003E-2</v>
      </c>
      <c r="H769">
        <v>0</v>
      </c>
      <c r="I769">
        <v>1</v>
      </c>
      <c r="J769">
        <v>2</v>
      </c>
      <c r="K769">
        <v>3.617</v>
      </c>
      <c r="L769">
        <v>0</v>
      </c>
    </row>
    <row r="770" spans="1:28">
      <c r="A770">
        <v>-1</v>
      </c>
      <c r="B770">
        <v>2</v>
      </c>
      <c r="C770">
        <v>14399.941999999999</v>
      </c>
      <c r="D770">
        <v>4</v>
      </c>
      <c r="E770">
        <v>33.331000000000003</v>
      </c>
      <c r="F770">
        <v>2</v>
      </c>
      <c r="G770">
        <v>4.2000000000000003E-2</v>
      </c>
      <c r="H770">
        <v>0</v>
      </c>
      <c r="I770">
        <v>0.75</v>
      </c>
      <c r="J770">
        <v>2</v>
      </c>
      <c r="K770">
        <v>10</v>
      </c>
      <c r="L770">
        <v>0</v>
      </c>
      <c r="M770">
        <v>0</v>
      </c>
      <c r="N770">
        <v>0</v>
      </c>
      <c r="O770">
        <v>1.5</v>
      </c>
      <c r="P770">
        <v>0</v>
      </c>
      <c r="Q770">
        <v>1</v>
      </c>
      <c r="R770">
        <v>2</v>
      </c>
      <c r="S770">
        <v>8.7859999999999996</v>
      </c>
      <c r="T770">
        <v>0</v>
      </c>
    </row>
    <row r="771" spans="1:28">
      <c r="A771">
        <v>-1</v>
      </c>
      <c r="B771">
        <v>2</v>
      </c>
      <c r="C771">
        <v>14415</v>
      </c>
      <c r="D771">
        <v>4</v>
      </c>
      <c r="E771">
        <v>33.331000000000003</v>
      </c>
      <c r="F771">
        <v>2</v>
      </c>
      <c r="G771">
        <v>4.2000000000000003E-2</v>
      </c>
      <c r="H771">
        <v>0</v>
      </c>
      <c r="I771">
        <v>1</v>
      </c>
      <c r="J771">
        <v>2</v>
      </c>
      <c r="K771">
        <v>12</v>
      </c>
      <c r="L771">
        <v>0</v>
      </c>
      <c r="M771">
        <v>0</v>
      </c>
      <c r="N771">
        <v>0</v>
      </c>
      <c r="O771">
        <v>1.5</v>
      </c>
      <c r="P771">
        <v>0</v>
      </c>
      <c r="Q771">
        <v>0.75</v>
      </c>
      <c r="R771">
        <v>2</v>
      </c>
      <c r="S771">
        <v>2.8039999999999998</v>
      </c>
      <c r="T771">
        <v>0</v>
      </c>
    </row>
    <row r="772" spans="1:28">
      <c r="A772">
        <v>-1</v>
      </c>
      <c r="B772">
        <v>2</v>
      </c>
      <c r="C772">
        <v>14555</v>
      </c>
      <c r="D772">
        <v>2</v>
      </c>
      <c r="E772">
        <v>33.331000000000003</v>
      </c>
      <c r="F772">
        <v>2</v>
      </c>
      <c r="G772">
        <v>4.2000000000000003E-2</v>
      </c>
      <c r="H772">
        <v>0</v>
      </c>
      <c r="I772">
        <v>1</v>
      </c>
      <c r="J772">
        <v>2</v>
      </c>
      <c r="K772">
        <v>13.99</v>
      </c>
      <c r="L772">
        <v>0</v>
      </c>
    </row>
    <row r="773" spans="1:28">
      <c r="A773">
        <v>-1</v>
      </c>
      <c r="B773">
        <v>2</v>
      </c>
      <c r="C773">
        <v>14575</v>
      </c>
      <c r="D773">
        <v>4</v>
      </c>
      <c r="E773">
        <v>33.331000000000003</v>
      </c>
      <c r="F773">
        <v>2</v>
      </c>
      <c r="G773">
        <v>4.2000000000000003E-2</v>
      </c>
      <c r="H773">
        <v>0</v>
      </c>
      <c r="I773">
        <v>1</v>
      </c>
      <c r="J773">
        <v>2</v>
      </c>
      <c r="K773">
        <v>12</v>
      </c>
      <c r="L773">
        <v>0</v>
      </c>
      <c r="M773">
        <v>0</v>
      </c>
      <c r="N773">
        <v>0</v>
      </c>
      <c r="O773">
        <v>1.5</v>
      </c>
      <c r="P773">
        <v>0</v>
      </c>
      <c r="Q773">
        <v>0.75</v>
      </c>
      <c r="R773">
        <v>2</v>
      </c>
      <c r="S773">
        <v>2.335</v>
      </c>
      <c r="T773">
        <v>0</v>
      </c>
    </row>
    <row r="774" spans="1:28">
      <c r="A774">
        <v>-1</v>
      </c>
      <c r="B774">
        <v>2</v>
      </c>
      <c r="C774">
        <v>14590</v>
      </c>
      <c r="D774">
        <v>2</v>
      </c>
      <c r="E774">
        <v>33.331000000000003</v>
      </c>
      <c r="F774">
        <v>2</v>
      </c>
      <c r="G774">
        <v>4.2000000000000003E-2</v>
      </c>
      <c r="H774">
        <v>0</v>
      </c>
      <c r="I774">
        <v>1</v>
      </c>
      <c r="J774">
        <v>2</v>
      </c>
      <c r="K774">
        <v>7.7119999999999997</v>
      </c>
      <c r="L774">
        <v>0</v>
      </c>
    </row>
    <row r="775" spans="1:28">
      <c r="A775">
        <v>-1</v>
      </c>
      <c r="B775">
        <v>2</v>
      </c>
      <c r="C775">
        <v>14610</v>
      </c>
      <c r="D775">
        <v>4</v>
      </c>
      <c r="E775">
        <v>33.331000000000003</v>
      </c>
      <c r="F775">
        <v>2</v>
      </c>
      <c r="G775">
        <v>4.2000000000000003E-2</v>
      </c>
      <c r="H775">
        <v>0</v>
      </c>
      <c r="I775">
        <v>1</v>
      </c>
      <c r="J775">
        <v>2</v>
      </c>
      <c r="K775">
        <v>12</v>
      </c>
      <c r="L775">
        <v>0</v>
      </c>
      <c r="M775">
        <v>0</v>
      </c>
      <c r="N775">
        <v>0</v>
      </c>
      <c r="O775">
        <v>1.5</v>
      </c>
      <c r="P775">
        <v>0</v>
      </c>
      <c r="Q775">
        <v>0.75</v>
      </c>
      <c r="R775">
        <v>2</v>
      </c>
      <c r="S775">
        <v>4.0140000000000002</v>
      </c>
      <c r="T775">
        <v>0</v>
      </c>
    </row>
    <row r="776" spans="1:28">
      <c r="A776">
        <v>-1</v>
      </c>
      <c r="B776">
        <v>2</v>
      </c>
      <c r="C776">
        <v>14670</v>
      </c>
      <c r="D776">
        <v>4</v>
      </c>
      <c r="E776">
        <v>33.331000000000003</v>
      </c>
      <c r="F776">
        <v>2</v>
      </c>
      <c r="G776">
        <v>4.2000000000000003E-2</v>
      </c>
      <c r="H776">
        <v>0</v>
      </c>
      <c r="I776">
        <v>0.75</v>
      </c>
      <c r="J776">
        <v>2</v>
      </c>
      <c r="K776">
        <v>10</v>
      </c>
      <c r="L776">
        <v>0</v>
      </c>
      <c r="M776">
        <v>0</v>
      </c>
      <c r="N776">
        <v>0</v>
      </c>
      <c r="O776">
        <v>1.5</v>
      </c>
      <c r="P776">
        <v>0</v>
      </c>
      <c r="Q776">
        <v>1</v>
      </c>
      <c r="R776">
        <v>2</v>
      </c>
      <c r="S776">
        <v>5.1269999999999998</v>
      </c>
      <c r="T776">
        <v>0</v>
      </c>
    </row>
    <row r="777" spans="1:28">
      <c r="A777">
        <v>-1</v>
      </c>
      <c r="B777">
        <v>2</v>
      </c>
      <c r="C777">
        <v>14690</v>
      </c>
      <c r="D777">
        <v>2</v>
      </c>
      <c r="E777">
        <v>33.331000000000003</v>
      </c>
      <c r="F777">
        <v>2</v>
      </c>
      <c r="G777">
        <v>4.2000000000000003E-2</v>
      </c>
      <c r="H777">
        <v>0</v>
      </c>
      <c r="I777">
        <v>1</v>
      </c>
      <c r="J777">
        <v>2</v>
      </c>
      <c r="K777">
        <v>8.8949999999999996</v>
      </c>
      <c r="L777">
        <v>0</v>
      </c>
    </row>
    <row r="778" spans="1:28">
      <c r="A778">
        <v>-1</v>
      </c>
      <c r="B778">
        <v>2</v>
      </c>
      <c r="C778">
        <v>14755.5</v>
      </c>
      <c r="D778">
        <v>6</v>
      </c>
      <c r="E778">
        <v>33.331000000000003</v>
      </c>
      <c r="F778">
        <v>2</v>
      </c>
      <c r="G778">
        <v>4.2000000000000003E-2</v>
      </c>
      <c r="H778">
        <v>0</v>
      </c>
      <c r="I778">
        <v>0.75</v>
      </c>
      <c r="J778">
        <v>2</v>
      </c>
      <c r="K778">
        <v>10</v>
      </c>
      <c r="L778">
        <v>0</v>
      </c>
      <c r="M778">
        <v>0</v>
      </c>
      <c r="N778">
        <v>0</v>
      </c>
      <c r="O778">
        <v>1.5</v>
      </c>
      <c r="P778">
        <v>0</v>
      </c>
      <c r="Q778">
        <v>0.75</v>
      </c>
      <c r="R778">
        <v>2</v>
      </c>
      <c r="S778">
        <v>10</v>
      </c>
      <c r="T778">
        <v>0</v>
      </c>
      <c r="U778">
        <v>0</v>
      </c>
      <c r="V778">
        <v>0</v>
      </c>
      <c r="W778">
        <v>2</v>
      </c>
      <c r="X778">
        <v>0</v>
      </c>
      <c r="Y778">
        <v>1</v>
      </c>
      <c r="Z778">
        <v>2</v>
      </c>
      <c r="AA778">
        <v>8.7789999999999999</v>
      </c>
      <c r="AB778">
        <v>0</v>
      </c>
    </row>
    <row r="779" spans="1:28">
      <c r="A779">
        <v>-1</v>
      </c>
      <c r="B779">
        <v>2</v>
      </c>
      <c r="C779">
        <v>14775.7</v>
      </c>
      <c r="D779">
        <v>4</v>
      </c>
      <c r="E779">
        <v>33.331000000000003</v>
      </c>
      <c r="F779">
        <v>2</v>
      </c>
      <c r="G779">
        <v>4.2000000000000003E-2</v>
      </c>
      <c r="H779">
        <v>0</v>
      </c>
      <c r="I779">
        <v>0.75</v>
      </c>
      <c r="J779">
        <v>2</v>
      </c>
      <c r="K779">
        <v>10</v>
      </c>
      <c r="L779">
        <v>0</v>
      </c>
      <c r="M779">
        <v>0</v>
      </c>
      <c r="N779">
        <v>0</v>
      </c>
      <c r="O779">
        <v>1.5</v>
      </c>
      <c r="P779">
        <v>0</v>
      </c>
      <c r="Q779">
        <v>1</v>
      </c>
      <c r="R779">
        <v>2</v>
      </c>
      <c r="S779">
        <v>12.599</v>
      </c>
      <c r="T779">
        <v>0</v>
      </c>
    </row>
    <row r="780" spans="1:28">
      <c r="A780">
        <v>-1</v>
      </c>
      <c r="B780">
        <v>2</v>
      </c>
      <c r="C780">
        <v>15340</v>
      </c>
      <c r="D780">
        <v>2</v>
      </c>
      <c r="E780">
        <v>33.331000000000003</v>
      </c>
      <c r="F780">
        <v>2</v>
      </c>
      <c r="G780">
        <v>4.2000000000000003E-2</v>
      </c>
      <c r="H780">
        <v>0</v>
      </c>
      <c r="I780">
        <v>1</v>
      </c>
      <c r="J780">
        <v>2</v>
      </c>
      <c r="K780">
        <v>11.663</v>
      </c>
      <c r="L780">
        <v>0</v>
      </c>
    </row>
    <row r="781" spans="1:28">
      <c r="A781">
        <v>-1</v>
      </c>
      <c r="B781">
        <v>2</v>
      </c>
      <c r="C781">
        <v>15371</v>
      </c>
      <c r="D781">
        <v>4</v>
      </c>
      <c r="E781">
        <v>33.331000000000003</v>
      </c>
      <c r="F781">
        <v>2</v>
      </c>
      <c r="G781">
        <v>4.2000000000000003E-2</v>
      </c>
      <c r="H781">
        <v>0</v>
      </c>
      <c r="I781">
        <v>0.75</v>
      </c>
      <c r="J781">
        <v>2</v>
      </c>
      <c r="K781">
        <v>10</v>
      </c>
      <c r="L781">
        <v>0</v>
      </c>
      <c r="M781">
        <v>0</v>
      </c>
      <c r="N781">
        <v>0</v>
      </c>
      <c r="O781">
        <v>1.5</v>
      </c>
      <c r="P781">
        <v>0</v>
      </c>
      <c r="Q781">
        <v>1</v>
      </c>
      <c r="R781">
        <v>2</v>
      </c>
      <c r="S781">
        <v>3.4279999999999999</v>
      </c>
      <c r="T781">
        <v>0</v>
      </c>
    </row>
    <row r="782" spans="1:28">
      <c r="A782">
        <v>-1</v>
      </c>
      <c r="B782">
        <v>2</v>
      </c>
      <c r="C782">
        <v>15860</v>
      </c>
      <c r="D782">
        <v>2</v>
      </c>
      <c r="E782">
        <v>33.331000000000003</v>
      </c>
      <c r="F782">
        <v>2</v>
      </c>
      <c r="G782">
        <v>4.2000000000000003E-2</v>
      </c>
      <c r="H782">
        <v>0</v>
      </c>
      <c r="I782">
        <v>1</v>
      </c>
      <c r="J782">
        <v>2</v>
      </c>
      <c r="K782">
        <v>9.5760000000000005</v>
      </c>
      <c r="L782">
        <v>0</v>
      </c>
    </row>
    <row r="783" spans="1:28">
      <c r="A783">
        <v>-1</v>
      </c>
      <c r="B783">
        <v>2</v>
      </c>
      <c r="C783">
        <v>15882</v>
      </c>
      <c r="D783">
        <v>2</v>
      </c>
      <c r="E783">
        <v>33.331000000000003</v>
      </c>
      <c r="F783">
        <v>2</v>
      </c>
      <c r="G783">
        <v>4.2000000000000003E-2</v>
      </c>
      <c r="H783">
        <v>0</v>
      </c>
      <c r="I783">
        <v>0.99099999999999999</v>
      </c>
      <c r="J783">
        <v>2</v>
      </c>
      <c r="K783">
        <v>1.0999999999999999E-2</v>
      </c>
      <c r="L783">
        <v>0</v>
      </c>
    </row>
    <row r="784" spans="1:28">
      <c r="A784">
        <v>-1</v>
      </c>
      <c r="B784">
        <v>2</v>
      </c>
      <c r="C784">
        <v>17150</v>
      </c>
      <c r="D784">
        <v>2</v>
      </c>
      <c r="E784">
        <v>33.331000000000003</v>
      </c>
      <c r="F784">
        <v>2</v>
      </c>
      <c r="G784">
        <v>4.2000000000000003E-2</v>
      </c>
      <c r="H784">
        <v>0</v>
      </c>
      <c r="I784">
        <v>1</v>
      </c>
      <c r="J784">
        <v>2</v>
      </c>
      <c r="K784">
        <v>8.7949999999999999</v>
      </c>
      <c r="L784">
        <v>0</v>
      </c>
    </row>
    <row r="785" spans="1:20">
      <c r="A785">
        <v>-1</v>
      </c>
      <c r="B785">
        <v>2</v>
      </c>
      <c r="C785">
        <v>17190</v>
      </c>
      <c r="D785">
        <v>4</v>
      </c>
      <c r="E785">
        <v>33.331000000000003</v>
      </c>
      <c r="F785">
        <v>2</v>
      </c>
      <c r="G785">
        <v>4.2000000000000003E-2</v>
      </c>
      <c r="H785">
        <v>0</v>
      </c>
      <c r="I785">
        <v>0.75</v>
      </c>
      <c r="J785">
        <v>2</v>
      </c>
      <c r="K785">
        <v>10</v>
      </c>
      <c r="L785">
        <v>0</v>
      </c>
      <c r="M785">
        <v>0</v>
      </c>
      <c r="N785">
        <v>0</v>
      </c>
      <c r="O785">
        <v>1.5</v>
      </c>
      <c r="P785">
        <v>0</v>
      </c>
      <c r="Q785">
        <v>1</v>
      </c>
      <c r="R785">
        <v>2</v>
      </c>
      <c r="S785">
        <v>6.0179999999999998</v>
      </c>
      <c r="T785">
        <v>0</v>
      </c>
    </row>
    <row r="786" spans="1:20">
      <c r="A786">
        <v>-1</v>
      </c>
      <c r="B786">
        <v>2</v>
      </c>
      <c r="C786">
        <v>17540</v>
      </c>
      <c r="D786">
        <v>2</v>
      </c>
      <c r="E786">
        <v>33.331000000000003</v>
      </c>
      <c r="F786">
        <v>2</v>
      </c>
      <c r="G786">
        <v>4.2000000000000003E-2</v>
      </c>
      <c r="H786">
        <v>0</v>
      </c>
      <c r="I786">
        <v>1</v>
      </c>
      <c r="J786">
        <v>2</v>
      </c>
      <c r="K786">
        <v>3.9340000000000002</v>
      </c>
      <c r="L786">
        <v>0</v>
      </c>
    </row>
    <row r="787" spans="1:20">
      <c r="A787">
        <v>-1</v>
      </c>
      <c r="B787">
        <v>2</v>
      </c>
      <c r="C787">
        <v>17560</v>
      </c>
      <c r="D787">
        <v>2</v>
      </c>
      <c r="E787">
        <v>33.331000000000003</v>
      </c>
      <c r="F787">
        <v>2</v>
      </c>
      <c r="G787">
        <v>4.2000000000000003E-2</v>
      </c>
      <c r="H787">
        <v>0</v>
      </c>
      <c r="I787">
        <v>0.75</v>
      </c>
      <c r="J787">
        <v>2</v>
      </c>
      <c r="K787">
        <v>11.962999999999999</v>
      </c>
      <c r="L787">
        <v>0</v>
      </c>
    </row>
    <row r="788" spans="1:20">
      <c r="A788">
        <v>-1</v>
      </c>
      <c r="B788">
        <v>2</v>
      </c>
      <c r="C788">
        <v>17617.599999999999</v>
      </c>
      <c r="D788">
        <v>4</v>
      </c>
      <c r="E788">
        <v>33.331000000000003</v>
      </c>
      <c r="F788">
        <v>2</v>
      </c>
      <c r="G788">
        <v>4.2000000000000003E-2</v>
      </c>
      <c r="H788">
        <v>0</v>
      </c>
      <c r="I788">
        <v>0.75</v>
      </c>
      <c r="J788">
        <v>2</v>
      </c>
      <c r="K788">
        <v>10</v>
      </c>
      <c r="L788">
        <v>0</v>
      </c>
      <c r="M788">
        <v>0</v>
      </c>
      <c r="N788">
        <v>0</v>
      </c>
      <c r="O788">
        <v>1.5</v>
      </c>
      <c r="P788">
        <v>0</v>
      </c>
      <c r="Q788">
        <v>1</v>
      </c>
      <c r="R788">
        <v>2</v>
      </c>
      <c r="S788">
        <v>4.82</v>
      </c>
      <c r="T788">
        <v>0</v>
      </c>
    </row>
    <row r="789" spans="1:20">
      <c r="A789">
        <v>-1</v>
      </c>
      <c r="B789">
        <v>2</v>
      </c>
      <c r="C789">
        <v>17739</v>
      </c>
      <c r="D789">
        <v>2</v>
      </c>
      <c r="E789">
        <v>33.331000000000003</v>
      </c>
      <c r="F789">
        <v>2</v>
      </c>
      <c r="G789">
        <v>4.2000000000000003E-2</v>
      </c>
      <c r="H789">
        <v>0</v>
      </c>
      <c r="I789">
        <v>1</v>
      </c>
      <c r="J789">
        <v>2</v>
      </c>
      <c r="K789">
        <v>0.35799999999999998</v>
      </c>
      <c r="L789">
        <v>0</v>
      </c>
    </row>
    <row r="790" spans="1:20">
      <c r="A790">
        <v>-1</v>
      </c>
      <c r="B790">
        <v>2</v>
      </c>
      <c r="C790">
        <v>17780</v>
      </c>
      <c r="D790">
        <v>4</v>
      </c>
      <c r="E790">
        <v>33.331000000000003</v>
      </c>
      <c r="F790">
        <v>2</v>
      </c>
      <c r="G790">
        <v>4.2000000000000003E-2</v>
      </c>
      <c r="H790">
        <v>0</v>
      </c>
      <c r="I790">
        <v>0.75</v>
      </c>
      <c r="J790">
        <v>2</v>
      </c>
      <c r="K790">
        <v>10</v>
      </c>
      <c r="L790">
        <v>0</v>
      </c>
      <c r="M790">
        <v>0</v>
      </c>
      <c r="N790">
        <v>0</v>
      </c>
      <c r="O790">
        <v>1.5</v>
      </c>
      <c r="P790">
        <v>0</v>
      </c>
      <c r="Q790">
        <v>1</v>
      </c>
      <c r="R790">
        <v>2</v>
      </c>
      <c r="S790">
        <v>7.1429999999999998</v>
      </c>
      <c r="T790">
        <v>0</v>
      </c>
    </row>
    <row r="791" spans="1:20">
      <c r="A791">
        <v>-1</v>
      </c>
      <c r="B791">
        <v>2</v>
      </c>
      <c r="C791">
        <v>17800</v>
      </c>
      <c r="D791">
        <v>2</v>
      </c>
      <c r="E791">
        <v>33.331000000000003</v>
      </c>
      <c r="F791">
        <v>2</v>
      </c>
      <c r="G791">
        <v>4.2000000000000003E-2</v>
      </c>
      <c r="H791">
        <v>0</v>
      </c>
      <c r="I791">
        <v>1</v>
      </c>
      <c r="J791">
        <v>2</v>
      </c>
      <c r="K791">
        <v>3.0329999999999999</v>
      </c>
      <c r="L791">
        <v>0</v>
      </c>
    </row>
    <row r="792" spans="1:20">
      <c r="A792">
        <v>-1</v>
      </c>
      <c r="B792">
        <v>2</v>
      </c>
      <c r="C792">
        <v>17942.8</v>
      </c>
      <c r="D792">
        <v>2</v>
      </c>
      <c r="E792">
        <v>33.331000000000003</v>
      </c>
      <c r="F792">
        <v>2</v>
      </c>
      <c r="G792">
        <v>4.2000000000000003E-2</v>
      </c>
      <c r="H792">
        <v>0</v>
      </c>
      <c r="I792">
        <v>0.75</v>
      </c>
      <c r="J792">
        <v>2</v>
      </c>
      <c r="K792">
        <v>10.308</v>
      </c>
      <c r="L792">
        <v>0</v>
      </c>
    </row>
    <row r="793" spans="1:20">
      <c r="A793">
        <v>-1</v>
      </c>
      <c r="B793">
        <v>2</v>
      </c>
      <c r="C793">
        <v>18680</v>
      </c>
      <c r="D793">
        <v>1</v>
      </c>
      <c r="E793">
        <v>1E-3</v>
      </c>
      <c r="F793">
        <v>2</v>
      </c>
      <c r="G793">
        <v>38.377000000000002</v>
      </c>
      <c r="H793">
        <v>0</v>
      </c>
    </row>
    <row r="794" spans="1:20">
      <c r="A794">
        <v>-1</v>
      </c>
      <c r="B794">
        <v>2</v>
      </c>
      <c r="C794">
        <v>19065</v>
      </c>
      <c r="D794">
        <v>2</v>
      </c>
      <c r="E794">
        <v>33.331000000000003</v>
      </c>
      <c r="F794">
        <v>2</v>
      </c>
      <c r="G794">
        <v>4.2000000000000003E-2</v>
      </c>
      <c r="H794">
        <v>0</v>
      </c>
      <c r="I794">
        <v>1</v>
      </c>
      <c r="J794">
        <v>2</v>
      </c>
      <c r="K794">
        <v>2.7240000000000002</v>
      </c>
      <c r="L794">
        <v>0</v>
      </c>
    </row>
    <row r="795" spans="1:20">
      <c r="A795">
        <v>-1</v>
      </c>
      <c r="B795">
        <v>2</v>
      </c>
      <c r="C795">
        <v>19085</v>
      </c>
      <c r="D795">
        <v>2</v>
      </c>
      <c r="E795">
        <v>33.411000000000001</v>
      </c>
      <c r="F795">
        <v>2</v>
      </c>
      <c r="G795">
        <v>4.2000000000000003E-2</v>
      </c>
      <c r="H795">
        <v>0</v>
      </c>
      <c r="I795">
        <v>0.75</v>
      </c>
      <c r="J795">
        <v>2</v>
      </c>
      <c r="K795">
        <v>11.803000000000001</v>
      </c>
      <c r="L795">
        <v>0</v>
      </c>
    </row>
    <row r="796" spans="1:20">
      <c r="A796">
        <v>-1</v>
      </c>
      <c r="B796">
        <v>2</v>
      </c>
      <c r="C796">
        <v>19102</v>
      </c>
      <c r="D796">
        <v>4</v>
      </c>
      <c r="E796">
        <v>33.331000000000003</v>
      </c>
      <c r="F796">
        <v>2</v>
      </c>
      <c r="G796">
        <v>4.2000000000000003E-2</v>
      </c>
      <c r="H796">
        <v>0</v>
      </c>
      <c r="I796">
        <v>0.75</v>
      </c>
      <c r="J796">
        <v>2</v>
      </c>
      <c r="K796">
        <v>10</v>
      </c>
      <c r="L796">
        <v>0</v>
      </c>
      <c r="M796">
        <v>0</v>
      </c>
      <c r="N796">
        <v>0</v>
      </c>
      <c r="O796">
        <v>1.5</v>
      </c>
      <c r="P796">
        <v>0</v>
      </c>
      <c r="Q796">
        <v>0.75</v>
      </c>
      <c r="R796">
        <v>2</v>
      </c>
      <c r="S796">
        <v>11.757999999999999</v>
      </c>
      <c r="T796">
        <v>0</v>
      </c>
    </row>
    <row r="797" spans="1:20">
      <c r="A797">
        <v>-1</v>
      </c>
      <c r="B797">
        <v>2</v>
      </c>
      <c r="C797">
        <v>19120</v>
      </c>
      <c r="D797">
        <v>4</v>
      </c>
      <c r="E797">
        <v>33.331000000000003</v>
      </c>
      <c r="F797">
        <v>2</v>
      </c>
      <c r="G797">
        <v>4.2000000000000003E-2</v>
      </c>
      <c r="H797">
        <v>0</v>
      </c>
      <c r="I797">
        <v>0.75</v>
      </c>
      <c r="J797">
        <v>2</v>
      </c>
      <c r="K797">
        <v>10</v>
      </c>
      <c r="L797">
        <v>0</v>
      </c>
      <c r="M797">
        <v>0</v>
      </c>
      <c r="N797">
        <v>0</v>
      </c>
      <c r="O797">
        <v>1.5</v>
      </c>
      <c r="P797">
        <v>0</v>
      </c>
      <c r="Q797">
        <v>1</v>
      </c>
      <c r="R797">
        <v>2</v>
      </c>
      <c r="S797">
        <v>8.3689999999999998</v>
      </c>
      <c r="T797">
        <v>0</v>
      </c>
    </row>
    <row r="798" spans="1:20">
      <c r="A798">
        <v>-1</v>
      </c>
      <c r="B798">
        <v>2</v>
      </c>
      <c r="C798">
        <v>19460</v>
      </c>
      <c r="D798">
        <v>2</v>
      </c>
      <c r="E798">
        <v>33.331000000000003</v>
      </c>
      <c r="F798">
        <v>2</v>
      </c>
      <c r="G798">
        <v>4.2000000000000003E-2</v>
      </c>
      <c r="H798">
        <v>0</v>
      </c>
      <c r="I798">
        <v>1</v>
      </c>
      <c r="J798">
        <v>2</v>
      </c>
      <c r="K798">
        <v>9.3059999999999992</v>
      </c>
      <c r="L798">
        <v>0</v>
      </c>
    </row>
    <row r="799" spans="1:20">
      <c r="A799">
        <v>-1</v>
      </c>
      <c r="B799">
        <v>2</v>
      </c>
      <c r="C799">
        <v>19480</v>
      </c>
      <c r="D799">
        <v>4</v>
      </c>
      <c r="E799">
        <v>33.331000000000003</v>
      </c>
      <c r="F799">
        <v>2</v>
      </c>
      <c r="G799">
        <v>4.2000000000000003E-2</v>
      </c>
      <c r="H799">
        <v>0</v>
      </c>
      <c r="I799">
        <v>0.75</v>
      </c>
      <c r="J799">
        <v>2</v>
      </c>
      <c r="K799">
        <v>10</v>
      </c>
      <c r="L799">
        <v>0</v>
      </c>
      <c r="M799">
        <v>0</v>
      </c>
      <c r="N799">
        <v>0</v>
      </c>
      <c r="O799">
        <v>1.5</v>
      </c>
      <c r="P799">
        <v>0</v>
      </c>
      <c r="Q799">
        <v>1</v>
      </c>
      <c r="R799">
        <v>2</v>
      </c>
      <c r="S799">
        <v>3.8740000000000001</v>
      </c>
      <c r="T799">
        <v>0</v>
      </c>
    </row>
    <row r="800" spans="1:20">
      <c r="A800">
        <v>-1</v>
      </c>
      <c r="B800">
        <v>2</v>
      </c>
      <c r="C800">
        <v>19496.8</v>
      </c>
      <c r="D800">
        <v>2</v>
      </c>
      <c r="E800">
        <v>33.331000000000003</v>
      </c>
      <c r="F800">
        <v>2</v>
      </c>
      <c r="G800">
        <v>4.2000000000000003E-2</v>
      </c>
      <c r="H800">
        <v>0</v>
      </c>
      <c r="I800">
        <v>1</v>
      </c>
      <c r="J800">
        <v>2</v>
      </c>
      <c r="K800">
        <v>10.461</v>
      </c>
      <c r="L800">
        <v>0</v>
      </c>
    </row>
    <row r="801" spans="1:44">
      <c r="A801">
        <v>-1</v>
      </c>
      <c r="B801">
        <v>2</v>
      </c>
      <c r="C801">
        <v>19508</v>
      </c>
      <c r="D801">
        <v>4</v>
      </c>
      <c r="E801">
        <v>33.331000000000003</v>
      </c>
      <c r="F801">
        <v>2</v>
      </c>
      <c r="G801">
        <v>4.2000000000000003E-2</v>
      </c>
      <c r="H801">
        <v>0</v>
      </c>
      <c r="I801">
        <v>0.75</v>
      </c>
      <c r="J801">
        <v>2</v>
      </c>
      <c r="K801">
        <v>10</v>
      </c>
      <c r="L801">
        <v>0</v>
      </c>
      <c r="M801">
        <v>0</v>
      </c>
      <c r="N801">
        <v>0</v>
      </c>
      <c r="O801">
        <v>1.5</v>
      </c>
      <c r="P801">
        <v>0</v>
      </c>
      <c r="Q801">
        <v>1</v>
      </c>
      <c r="R801">
        <v>2</v>
      </c>
      <c r="S801">
        <v>10.901999999999999</v>
      </c>
      <c r="T801">
        <v>0</v>
      </c>
    </row>
    <row r="802" spans="1:44">
      <c r="A802">
        <v>-1</v>
      </c>
      <c r="B802">
        <v>2</v>
      </c>
      <c r="C802">
        <v>19524.5</v>
      </c>
      <c r="D802">
        <v>6</v>
      </c>
      <c r="E802">
        <v>33.331000000000003</v>
      </c>
      <c r="F802">
        <v>2</v>
      </c>
      <c r="G802">
        <v>4.2000000000000003E-2</v>
      </c>
      <c r="H802">
        <v>0</v>
      </c>
      <c r="I802">
        <v>0.75</v>
      </c>
      <c r="J802">
        <v>2</v>
      </c>
      <c r="K802">
        <v>10</v>
      </c>
      <c r="L802">
        <v>0</v>
      </c>
      <c r="M802">
        <v>0</v>
      </c>
      <c r="N802">
        <v>0</v>
      </c>
      <c r="O802">
        <v>1.5</v>
      </c>
      <c r="P802">
        <v>0</v>
      </c>
      <c r="Q802">
        <v>0.75</v>
      </c>
      <c r="R802">
        <v>2</v>
      </c>
      <c r="S802">
        <v>10</v>
      </c>
      <c r="T802">
        <v>0</v>
      </c>
      <c r="U802">
        <v>0</v>
      </c>
      <c r="V802">
        <v>0</v>
      </c>
      <c r="W802">
        <v>2</v>
      </c>
      <c r="X802">
        <v>0</v>
      </c>
      <c r="Y802">
        <v>1</v>
      </c>
      <c r="Z802">
        <v>2</v>
      </c>
      <c r="AA802">
        <v>9.2609999999999992</v>
      </c>
      <c r="AB802">
        <v>0</v>
      </c>
    </row>
    <row r="803" spans="1:44">
      <c r="A803">
        <v>-1</v>
      </c>
      <c r="B803">
        <v>2</v>
      </c>
      <c r="C803">
        <v>19539</v>
      </c>
      <c r="D803">
        <v>8</v>
      </c>
      <c r="E803">
        <v>33.331000000000003</v>
      </c>
      <c r="F803">
        <v>2</v>
      </c>
      <c r="G803">
        <v>4.2000000000000003E-2</v>
      </c>
      <c r="H803">
        <v>0</v>
      </c>
      <c r="I803">
        <v>0.75</v>
      </c>
      <c r="J803">
        <v>2</v>
      </c>
      <c r="K803">
        <v>10</v>
      </c>
      <c r="L803">
        <v>0</v>
      </c>
      <c r="M803">
        <v>0</v>
      </c>
      <c r="N803">
        <v>0</v>
      </c>
      <c r="O803">
        <v>1.5</v>
      </c>
      <c r="P803">
        <v>0</v>
      </c>
      <c r="Q803">
        <v>0.75</v>
      </c>
      <c r="R803">
        <v>2</v>
      </c>
      <c r="S803">
        <v>10</v>
      </c>
      <c r="T803">
        <v>0</v>
      </c>
      <c r="U803">
        <v>0</v>
      </c>
      <c r="V803">
        <v>0</v>
      </c>
      <c r="W803">
        <v>2</v>
      </c>
      <c r="X803">
        <v>0</v>
      </c>
      <c r="Y803">
        <v>0.75</v>
      </c>
      <c r="Z803">
        <v>2</v>
      </c>
      <c r="AA803">
        <v>10</v>
      </c>
      <c r="AB803">
        <v>0</v>
      </c>
      <c r="AC803">
        <v>0</v>
      </c>
      <c r="AD803">
        <v>0</v>
      </c>
      <c r="AE803">
        <v>1.5</v>
      </c>
      <c r="AF803">
        <v>0</v>
      </c>
      <c r="AG803">
        <v>1</v>
      </c>
      <c r="AH803">
        <v>2</v>
      </c>
      <c r="AI803">
        <v>9.7029999999999994</v>
      </c>
      <c r="AJ803">
        <v>0</v>
      </c>
    </row>
    <row r="804" spans="1:44">
      <c r="A804">
        <v>-1</v>
      </c>
      <c r="B804">
        <v>2</v>
      </c>
      <c r="C804">
        <v>19557</v>
      </c>
      <c r="D804">
        <v>10</v>
      </c>
      <c r="E804">
        <v>33.331000000000003</v>
      </c>
      <c r="F804">
        <v>2</v>
      </c>
      <c r="G804">
        <v>4.2000000000000003E-2</v>
      </c>
      <c r="H804">
        <v>0</v>
      </c>
      <c r="I804">
        <v>0.75</v>
      </c>
      <c r="J804">
        <v>2</v>
      </c>
      <c r="K804">
        <v>10</v>
      </c>
      <c r="L804">
        <v>0</v>
      </c>
      <c r="M804">
        <v>0</v>
      </c>
      <c r="N804">
        <v>0</v>
      </c>
      <c r="O804">
        <v>1.5</v>
      </c>
      <c r="P804">
        <v>0</v>
      </c>
      <c r="Q804">
        <v>0.75</v>
      </c>
      <c r="R804">
        <v>2</v>
      </c>
      <c r="S804">
        <v>10</v>
      </c>
      <c r="T804">
        <v>0</v>
      </c>
      <c r="U804">
        <v>0</v>
      </c>
      <c r="V804">
        <v>0</v>
      </c>
      <c r="W804">
        <v>2</v>
      </c>
      <c r="X804">
        <v>0</v>
      </c>
      <c r="Y804">
        <v>0.75</v>
      </c>
      <c r="Z804">
        <v>2</v>
      </c>
      <c r="AA804">
        <v>10</v>
      </c>
      <c r="AB804">
        <v>0</v>
      </c>
      <c r="AC804">
        <v>0</v>
      </c>
      <c r="AD804">
        <v>0</v>
      </c>
      <c r="AE804">
        <v>1.5</v>
      </c>
      <c r="AF804">
        <v>0</v>
      </c>
      <c r="AG804">
        <v>1</v>
      </c>
      <c r="AH804">
        <v>2</v>
      </c>
      <c r="AI804">
        <v>10</v>
      </c>
      <c r="AJ804">
        <v>0</v>
      </c>
      <c r="AK804">
        <v>0</v>
      </c>
      <c r="AL804">
        <v>0</v>
      </c>
      <c r="AM804">
        <v>2</v>
      </c>
      <c r="AN804">
        <v>0</v>
      </c>
      <c r="AO804">
        <v>1</v>
      </c>
      <c r="AP804">
        <v>2</v>
      </c>
      <c r="AQ804">
        <v>4.9340000000000002</v>
      </c>
      <c r="AR804">
        <v>0</v>
      </c>
    </row>
    <row r="805" spans="1:44">
      <c r="A805">
        <v>-1</v>
      </c>
      <c r="B805">
        <v>2</v>
      </c>
      <c r="C805">
        <v>19577</v>
      </c>
      <c r="D805">
        <v>8</v>
      </c>
      <c r="E805">
        <v>33.331000000000003</v>
      </c>
      <c r="F805">
        <v>2</v>
      </c>
      <c r="G805">
        <v>4.2000000000000003E-2</v>
      </c>
      <c r="H805">
        <v>0</v>
      </c>
      <c r="I805">
        <v>0.75</v>
      </c>
      <c r="J805">
        <v>2</v>
      </c>
      <c r="K805">
        <v>10</v>
      </c>
      <c r="L805">
        <v>0</v>
      </c>
      <c r="M805">
        <v>0</v>
      </c>
      <c r="N805">
        <v>0</v>
      </c>
      <c r="O805">
        <v>1.5</v>
      </c>
      <c r="P805">
        <v>0</v>
      </c>
      <c r="Q805">
        <v>0.75</v>
      </c>
      <c r="R805">
        <v>2</v>
      </c>
      <c r="S805">
        <v>10</v>
      </c>
      <c r="T805">
        <v>0</v>
      </c>
      <c r="U805">
        <v>0</v>
      </c>
      <c r="V805">
        <v>0</v>
      </c>
      <c r="W805">
        <v>2</v>
      </c>
      <c r="X805">
        <v>0</v>
      </c>
      <c r="Y805">
        <v>0.75</v>
      </c>
      <c r="Z805">
        <v>2</v>
      </c>
      <c r="AA805">
        <v>10</v>
      </c>
      <c r="AB805">
        <v>0</v>
      </c>
      <c r="AC805">
        <v>0</v>
      </c>
      <c r="AD805">
        <v>0</v>
      </c>
      <c r="AE805">
        <v>1.5</v>
      </c>
      <c r="AF805">
        <v>0</v>
      </c>
      <c r="AG805">
        <v>1</v>
      </c>
      <c r="AH805">
        <v>2</v>
      </c>
      <c r="AI805">
        <v>3.7530000000000001</v>
      </c>
      <c r="AJ805">
        <v>0</v>
      </c>
    </row>
    <row r="806" spans="1:44">
      <c r="A806">
        <v>-1</v>
      </c>
      <c r="B806">
        <v>2</v>
      </c>
      <c r="C806">
        <v>19598</v>
      </c>
      <c r="D806">
        <v>6</v>
      </c>
      <c r="E806">
        <v>33.331000000000003</v>
      </c>
      <c r="F806">
        <v>2</v>
      </c>
      <c r="G806">
        <v>4.2000000000000003E-2</v>
      </c>
      <c r="H806">
        <v>0</v>
      </c>
      <c r="I806">
        <v>0.75</v>
      </c>
      <c r="J806">
        <v>2</v>
      </c>
      <c r="K806">
        <v>10</v>
      </c>
      <c r="L806">
        <v>0</v>
      </c>
      <c r="M806">
        <v>0</v>
      </c>
      <c r="N806">
        <v>0</v>
      </c>
      <c r="O806">
        <v>1.5</v>
      </c>
      <c r="P806">
        <v>0</v>
      </c>
      <c r="Q806">
        <v>0.75</v>
      </c>
      <c r="R806">
        <v>2</v>
      </c>
      <c r="S806">
        <v>10</v>
      </c>
      <c r="T806">
        <v>0</v>
      </c>
      <c r="U806">
        <v>0</v>
      </c>
      <c r="V806">
        <v>0</v>
      </c>
      <c r="W806">
        <v>2</v>
      </c>
      <c r="X806">
        <v>0</v>
      </c>
      <c r="Y806">
        <v>1</v>
      </c>
      <c r="Z806">
        <v>2</v>
      </c>
      <c r="AA806">
        <v>7.9459999999999997</v>
      </c>
      <c r="AB806">
        <v>0</v>
      </c>
    </row>
    <row r="807" spans="1:44">
      <c r="A807">
        <v>-1</v>
      </c>
      <c r="B807">
        <v>2</v>
      </c>
      <c r="C807">
        <v>19640</v>
      </c>
      <c r="D807">
        <v>4</v>
      </c>
      <c r="E807">
        <v>33.331000000000003</v>
      </c>
      <c r="F807">
        <v>2</v>
      </c>
      <c r="G807">
        <v>4.2000000000000003E-2</v>
      </c>
      <c r="H807">
        <v>0</v>
      </c>
      <c r="I807">
        <v>0.75</v>
      </c>
      <c r="J807">
        <v>2</v>
      </c>
      <c r="K807">
        <v>10</v>
      </c>
      <c r="L807">
        <v>0</v>
      </c>
      <c r="M807">
        <v>0</v>
      </c>
      <c r="N807">
        <v>0</v>
      </c>
      <c r="O807">
        <v>1.5</v>
      </c>
      <c r="P807">
        <v>0</v>
      </c>
      <c r="Q807">
        <v>1</v>
      </c>
      <c r="R807">
        <v>2</v>
      </c>
      <c r="S807">
        <v>9.2479999999999993</v>
      </c>
      <c r="T807">
        <v>0</v>
      </c>
    </row>
    <row r="808" spans="1:44">
      <c r="A808">
        <v>-1</v>
      </c>
      <c r="B808">
        <v>2</v>
      </c>
      <c r="C808">
        <v>19680</v>
      </c>
      <c r="D808">
        <v>2</v>
      </c>
      <c r="E808">
        <v>33.331000000000003</v>
      </c>
      <c r="F808">
        <v>2</v>
      </c>
      <c r="G808">
        <v>4.2000000000000003E-2</v>
      </c>
      <c r="H808">
        <v>0</v>
      </c>
      <c r="I808">
        <v>1</v>
      </c>
      <c r="J808">
        <v>2</v>
      </c>
      <c r="K808">
        <v>11.723000000000001</v>
      </c>
      <c r="L808">
        <v>0</v>
      </c>
    </row>
    <row r="809" spans="1:44">
      <c r="A809">
        <v>-1</v>
      </c>
      <c r="B809">
        <v>2</v>
      </c>
      <c r="C809">
        <v>21300</v>
      </c>
      <c r="D809">
        <v>1</v>
      </c>
      <c r="E809">
        <v>1E-3</v>
      </c>
      <c r="F809">
        <v>2</v>
      </c>
      <c r="G809">
        <v>30</v>
      </c>
      <c r="H809">
        <v>0</v>
      </c>
    </row>
    <row r="810" spans="1:44">
      <c r="A810">
        <v>-1</v>
      </c>
      <c r="B810">
        <v>2</v>
      </c>
      <c r="C810">
        <v>21820</v>
      </c>
      <c r="D810">
        <v>2</v>
      </c>
      <c r="E810">
        <v>33.331000000000003</v>
      </c>
      <c r="F810">
        <v>2</v>
      </c>
      <c r="G810">
        <v>4.2000000000000003E-2</v>
      </c>
      <c r="H810">
        <v>0</v>
      </c>
      <c r="I810">
        <v>1</v>
      </c>
      <c r="J810">
        <v>2</v>
      </c>
      <c r="K810">
        <v>10.375999999999999</v>
      </c>
      <c r="L810">
        <v>0</v>
      </c>
    </row>
    <row r="811" spans="1:44">
      <c r="A811">
        <v>-1</v>
      </c>
      <c r="B811">
        <v>2</v>
      </c>
      <c r="C811">
        <v>21841</v>
      </c>
      <c r="D811">
        <v>2</v>
      </c>
      <c r="E811">
        <v>33.331000000000003</v>
      </c>
      <c r="F811">
        <v>2</v>
      </c>
      <c r="G811">
        <v>4.2000000000000003E-2</v>
      </c>
      <c r="H811">
        <v>0</v>
      </c>
      <c r="I811">
        <v>0.75</v>
      </c>
      <c r="J811">
        <v>2</v>
      </c>
      <c r="K811">
        <v>11.955</v>
      </c>
      <c r="L811">
        <v>0</v>
      </c>
    </row>
    <row r="812" spans="1:44">
      <c r="A812">
        <v>-1</v>
      </c>
      <c r="B812">
        <v>2</v>
      </c>
      <c r="C812">
        <v>22057</v>
      </c>
      <c r="D812">
        <v>2</v>
      </c>
      <c r="E812">
        <v>33.331000000000003</v>
      </c>
      <c r="F812">
        <v>2</v>
      </c>
      <c r="G812">
        <v>4.2000000000000003E-2</v>
      </c>
      <c r="H812">
        <v>0</v>
      </c>
      <c r="I812">
        <v>1</v>
      </c>
      <c r="J812">
        <v>2</v>
      </c>
      <c r="K812">
        <v>7.4459999999999997</v>
      </c>
      <c r="L812">
        <v>0</v>
      </c>
    </row>
    <row r="813" spans="1:44">
      <c r="A813">
        <v>-1</v>
      </c>
      <c r="B813">
        <v>2</v>
      </c>
      <c r="C813">
        <v>22075</v>
      </c>
      <c r="D813">
        <v>4</v>
      </c>
      <c r="E813">
        <v>33.331000000000003</v>
      </c>
      <c r="F813">
        <v>2</v>
      </c>
      <c r="G813">
        <v>4.2000000000000003E-2</v>
      </c>
      <c r="H813">
        <v>0</v>
      </c>
      <c r="I813">
        <v>0.75</v>
      </c>
      <c r="J813">
        <v>2</v>
      </c>
      <c r="K813">
        <v>10</v>
      </c>
      <c r="L813">
        <v>0</v>
      </c>
      <c r="M813">
        <v>0</v>
      </c>
      <c r="N813">
        <v>0</v>
      </c>
      <c r="O813">
        <v>1.5</v>
      </c>
      <c r="P813">
        <v>0</v>
      </c>
      <c r="Q813">
        <v>1</v>
      </c>
      <c r="R813">
        <v>2</v>
      </c>
      <c r="S813">
        <v>7.694</v>
      </c>
      <c r="T813">
        <v>0</v>
      </c>
    </row>
    <row r="814" spans="1:44">
      <c r="A814">
        <v>-1</v>
      </c>
      <c r="B814">
        <v>2</v>
      </c>
      <c r="C814">
        <v>22130</v>
      </c>
      <c r="D814">
        <v>6</v>
      </c>
      <c r="E814">
        <v>33.331000000000003</v>
      </c>
      <c r="F814">
        <v>2</v>
      </c>
      <c r="G814">
        <v>4.2000000000000003E-2</v>
      </c>
      <c r="H814">
        <v>0</v>
      </c>
      <c r="I814">
        <v>0.75</v>
      </c>
      <c r="J814">
        <v>2</v>
      </c>
      <c r="K814">
        <v>10</v>
      </c>
      <c r="L814">
        <v>0</v>
      </c>
      <c r="M814">
        <v>0</v>
      </c>
      <c r="N814">
        <v>0</v>
      </c>
      <c r="O814">
        <v>1.5</v>
      </c>
      <c r="P814">
        <v>0</v>
      </c>
      <c r="Q814">
        <v>0.75</v>
      </c>
      <c r="R814">
        <v>2</v>
      </c>
      <c r="S814">
        <v>10</v>
      </c>
      <c r="T814">
        <v>0</v>
      </c>
      <c r="U814">
        <v>0</v>
      </c>
      <c r="V814">
        <v>0</v>
      </c>
      <c r="W814">
        <v>2</v>
      </c>
      <c r="X814">
        <v>0</v>
      </c>
      <c r="Y814">
        <v>1</v>
      </c>
      <c r="Z814">
        <v>2</v>
      </c>
      <c r="AA814">
        <v>8.1579999999999995</v>
      </c>
      <c r="AB814">
        <v>0</v>
      </c>
    </row>
    <row r="815" spans="1:44">
      <c r="A815">
        <v>-1</v>
      </c>
      <c r="B815">
        <v>2</v>
      </c>
      <c r="C815">
        <v>22144</v>
      </c>
      <c r="D815">
        <v>4</v>
      </c>
      <c r="E815">
        <v>33.331000000000003</v>
      </c>
      <c r="F815">
        <v>2</v>
      </c>
      <c r="G815">
        <v>4.2000000000000003E-2</v>
      </c>
      <c r="H815">
        <v>0</v>
      </c>
      <c r="I815">
        <v>0.75</v>
      </c>
      <c r="J815">
        <v>2</v>
      </c>
      <c r="K815">
        <v>10</v>
      </c>
      <c r="L815">
        <v>0</v>
      </c>
      <c r="M815">
        <v>0</v>
      </c>
      <c r="N815">
        <v>0</v>
      </c>
      <c r="O815">
        <v>1.5</v>
      </c>
      <c r="P815">
        <v>0</v>
      </c>
      <c r="Q815">
        <v>0.75</v>
      </c>
      <c r="R815">
        <v>2</v>
      </c>
      <c r="S815">
        <v>9.6340000000000003</v>
      </c>
      <c r="T815">
        <v>0</v>
      </c>
    </row>
    <row r="816" spans="1:44">
      <c r="A816">
        <v>-1</v>
      </c>
      <c r="B816">
        <v>2</v>
      </c>
      <c r="C816">
        <v>22161</v>
      </c>
      <c r="D816">
        <v>2</v>
      </c>
      <c r="E816">
        <v>33.331000000000003</v>
      </c>
      <c r="F816">
        <v>2</v>
      </c>
      <c r="G816">
        <v>4.2000000000000003E-2</v>
      </c>
      <c r="H816">
        <v>0</v>
      </c>
      <c r="I816">
        <v>0.75</v>
      </c>
      <c r="J816">
        <v>2</v>
      </c>
      <c r="K816">
        <v>10.994999999999999</v>
      </c>
      <c r="L816">
        <v>0</v>
      </c>
    </row>
    <row r="817" spans="1:36">
      <c r="A817">
        <v>-1</v>
      </c>
      <c r="B817">
        <v>2</v>
      </c>
      <c r="C817">
        <v>22253</v>
      </c>
      <c r="D817">
        <v>2</v>
      </c>
      <c r="E817">
        <v>33.331000000000003</v>
      </c>
      <c r="F817">
        <v>2</v>
      </c>
      <c r="G817">
        <v>4.2000000000000003E-2</v>
      </c>
      <c r="H817">
        <v>0</v>
      </c>
      <c r="I817">
        <v>1</v>
      </c>
      <c r="J817">
        <v>2</v>
      </c>
      <c r="K817">
        <v>8.6590000000000007</v>
      </c>
      <c r="L817">
        <v>0</v>
      </c>
    </row>
    <row r="818" spans="1:36">
      <c r="A818">
        <v>-1</v>
      </c>
      <c r="B818">
        <v>2</v>
      </c>
      <c r="C818">
        <v>22290</v>
      </c>
      <c r="D818">
        <v>4</v>
      </c>
      <c r="E818">
        <v>33.331000000000003</v>
      </c>
      <c r="F818">
        <v>2</v>
      </c>
      <c r="G818">
        <v>4.2000000000000003E-2</v>
      </c>
      <c r="H818">
        <v>0</v>
      </c>
      <c r="I818">
        <v>0.75</v>
      </c>
      <c r="J818">
        <v>2</v>
      </c>
      <c r="K818">
        <v>10</v>
      </c>
      <c r="L818">
        <v>0</v>
      </c>
      <c r="M818">
        <v>0</v>
      </c>
      <c r="N818">
        <v>0</v>
      </c>
      <c r="O818">
        <v>1.5</v>
      </c>
      <c r="P818">
        <v>0</v>
      </c>
      <c r="Q818">
        <v>1</v>
      </c>
      <c r="R818">
        <v>2</v>
      </c>
      <c r="S818">
        <v>7.8710000000000004</v>
      </c>
      <c r="T818">
        <v>0</v>
      </c>
    </row>
    <row r="819" spans="1:36">
      <c r="A819">
        <v>-1</v>
      </c>
      <c r="B819">
        <v>2</v>
      </c>
      <c r="C819">
        <v>22312</v>
      </c>
      <c r="D819">
        <v>2</v>
      </c>
      <c r="E819">
        <v>33.331000000000003</v>
      </c>
      <c r="F819">
        <v>2</v>
      </c>
      <c r="G819">
        <v>4.2000000000000003E-2</v>
      </c>
      <c r="H819">
        <v>0</v>
      </c>
      <c r="I819">
        <v>0.75</v>
      </c>
      <c r="J819">
        <v>2</v>
      </c>
      <c r="K819">
        <v>11.086</v>
      </c>
      <c r="L819">
        <v>0</v>
      </c>
    </row>
    <row r="820" spans="1:36">
      <c r="A820">
        <v>-1</v>
      </c>
      <c r="B820">
        <v>2</v>
      </c>
      <c r="C820">
        <v>22410</v>
      </c>
      <c r="D820">
        <v>2</v>
      </c>
      <c r="E820">
        <v>33.331000000000003</v>
      </c>
      <c r="F820">
        <v>2</v>
      </c>
      <c r="G820">
        <v>4.2000000000000003E-2</v>
      </c>
      <c r="H820">
        <v>0</v>
      </c>
      <c r="I820">
        <v>1</v>
      </c>
      <c r="J820">
        <v>2</v>
      </c>
      <c r="K820">
        <v>8.6690000000000005</v>
      </c>
      <c r="L820">
        <v>0</v>
      </c>
    </row>
    <row r="821" spans="1:36">
      <c r="A821">
        <v>-1</v>
      </c>
      <c r="B821">
        <v>2</v>
      </c>
      <c r="C821">
        <v>23135</v>
      </c>
      <c r="D821">
        <v>1</v>
      </c>
      <c r="E821">
        <v>33.491</v>
      </c>
      <c r="F821">
        <v>2</v>
      </c>
      <c r="G821">
        <v>1.0999999999999999E-2</v>
      </c>
      <c r="H821">
        <v>0</v>
      </c>
    </row>
    <row r="822" spans="1:36">
      <c r="A822">
        <v>-1</v>
      </c>
      <c r="B822">
        <v>2</v>
      </c>
      <c r="C822">
        <v>23562</v>
      </c>
      <c r="D822">
        <v>2</v>
      </c>
      <c r="E822">
        <v>33.331000000000003</v>
      </c>
      <c r="F822">
        <v>2</v>
      </c>
      <c r="G822">
        <v>4.2000000000000003E-2</v>
      </c>
      <c r="H822">
        <v>0</v>
      </c>
      <c r="I822">
        <v>1</v>
      </c>
      <c r="J822">
        <v>2</v>
      </c>
      <c r="K822">
        <v>8.7219999999999995</v>
      </c>
      <c r="L822">
        <v>0</v>
      </c>
    </row>
    <row r="823" spans="1:36">
      <c r="A823">
        <v>-1</v>
      </c>
      <c r="B823">
        <v>2</v>
      </c>
      <c r="C823">
        <v>23581</v>
      </c>
      <c r="D823">
        <v>4</v>
      </c>
      <c r="E823">
        <v>33.331000000000003</v>
      </c>
      <c r="F823">
        <v>2</v>
      </c>
      <c r="G823">
        <v>4.2000000000000003E-2</v>
      </c>
      <c r="H823">
        <v>0</v>
      </c>
      <c r="I823">
        <v>0.75</v>
      </c>
      <c r="J823">
        <v>2</v>
      </c>
      <c r="K823">
        <v>10</v>
      </c>
      <c r="L823">
        <v>0</v>
      </c>
      <c r="M823">
        <v>0</v>
      </c>
      <c r="N823">
        <v>0</v>
      </c>
      <c r="O823">
        <v>1.5</v>
      </c>
      <c r="P823">
        <v>0</v>
      </c>
      <c r="Q823">
        <v>1</v>
      </c>
      <c r="R823">
        <v>2</v>
      </c>
      <c r="S823">
        <v>8.4350000000000005</v>
      </c>
      <c r="T823">
        <v>0</v>
      </c>
    </row>
    <row r="824" spans="1:36">
      <c r="A824">
        <v>-1</v>
      </c>
      <c r="B824">
        <v>2</v>
      </c>
      <c r="C824">
        <v>23620</v>
      </c>
      <c r="D824">
        <v>6</v>
      </c>
      <c r="E824">
        <v>33.331000000000003</v>
      </c>
      <c r="F824">
        <v>2</v>
      </c>
      <c r="G824">
        <v>4.2000000000000003E-2</v>
      </c>
      <c r="H824">
        <v>0</v>
      </c>
      <c r="I824">
        <v>0.75</v>
      </c>
      <c r="J824">
        <v>2</v>
      </c>
      <c r="K824">
        <v>10</v>
      </c>
      <c r="L824">
        <v>0</v>
      </c>
      <c r="M824">
        <v>0</v>
      </c>
      <c r="N824">
        <v>0</v>
      </c>
      <c r="O824">
        <v>1.5</v>
      </c>
      <c r="P824">
        <v>0</v>
      </c>
      <c r="Q824">
        <v>0.75</v>
      </c>
      <c r="R824">
        <v>2</v>
      </c>
      <c r="S824">
        <v>10</v>
      </c>
      <c r="T824">
        <v>0</v>
      </c>
      <c r="U824">
        <v>0</v>
      </c>
      <c r="V824">
        <v>0</v>
      </c>
      <c r="W824">
        <v>2</v>
      </c>
      <c r="X824">
        <v>0</v>
      </c>
      <c r="Y824">
        <v>1</v>
      </c>
      <c r="Z824">
        <v>2</v>
      </c>
      <c r="AA824">
        <v>7.6509999999999998</v>
      </c>
      <c r="AB824">
        <v>0</v>
      </c>
    </row>
    <row r="825" spans="1:36">
      <c r="A825">
        <v>-1</v>
      </c>
      <c r="B825">
        <v>2</v>
      </c>
      <c r="C825">
        <v>23640</v>
      </c>
      <c r="D825">
        <v>8</v>
      </c>
      <c r="E825">
        <v>33.331000000000003</v>
      </c>
      <c r="F825">
        <v>2</v>
      </c>
      <c r="G825">
        <v>4.2000000000000003E-2</v>
      </c>
      <c r="H825">
        <v>0</v>
      </c>
      <c r="I825">
        <v>0.75</v>
      </c>
      <c r="J825">
        <v>2</v>
      </c>
      <c r="K825">
        <v>10</v>
      </c>
      <c r="L825">
        <v>0</v>
      </c>
      <c r="M825">
        <v>0</v>
      </c>
      <c r="N825">
        <v>0</v>
      </c>
      <c r="O825">
        <v>1.5</v>
      </c>
      <c r="P825">
        <v>0</v>
      </c>
      <c r="Q825">
        <v>0.75</v>
      </c>
      <c r="R825">
        <v>2</v>
      </c>
      <c r="S825">
        <v>10</v>
      </c>
      <c r="T825">
        <v>0</v>
      </c>
      <c r="U825">
        <v>0</v>
      </c>
      <c r="V825">
        <v>0</v>
      </c>
      <c r="W825">
        <v>2</v>
      </c>
      <c r="X825">
        <v>0</v>
      </c>
      <c r="Y825">
        <v>0.75</v>
      </c>
      <c r="Z825">
        <v>2</v>
      </c>
      <c r="AA825">
        <v>10</v>
      </c>
      <c r="AB825">
        <v>0</v>
      </c>
      <c r="AC825">
        <v>0</v>
      </c>
      <c r="AD825">
        <v>0</v>
      </c>
      <c r="AE825">
        <v>1.5</v>
      </c>
      <c r="AF825">
        <v>0</v>
      </c>
      <c r="AG825">
        <v>1</v>
      </c>
      <c r="AH825">
        <v>2</v>
      </c>
      <c r="AI825">
        <v>7.431</v>
      </c>
      <c r="AJ825">
        <v>0</v>
      </c>
    </row>
    <row r="826" spans="1:36">
      <c r="A826">
        <v>-1</v>
      </c>
      <c r="B826">
        <v>2</v>
      </c>
      <c r="C826">
        <v>23700</v>
      </c>
      <c r="D826">
        <v>6</v>
      </c>
      <c r="E826">
        <v>33.331000000000003</v>
      </c>
      <c r="F826">
        <v>2</v>
      </c>
      <c r="G826">
        <v>4.2000000000000003E-2</v>
      </c>
      <c r="H826">
        <v>0</v>
      </c>
      <c r="I826">
        <v>0.75</v>
      </c>
      <c r="J826">
        <v>2</v>
      </c>
      <c r="K826">
        <v>10</v>
      </c>
      <c r="L826">
        <v>0</v>
      </c>
      <c r="M826">
        <v>0</v>
      </c>
      <c r="N826">
        <v>0</v>
      </c>
      <c r="O826">
        <v>1.5</v>
      </c>
      <c r="P826">
        <v>0</v>
      </c>
      <c r="Q826">
        <v>0.75</v>
      </c>
      <c r="R826">
        <v>2</v>
      </c>
      <c r="S826">
        <v>10</v>
      </c>
      <c r="T826">
        <v>0</v>
      </c>
      <c r="U826">
        <v>0</v>
      </c>
      <c r="V826">
        <v>0</v>
      </c>
      <c r="W826">
        <v>2</v>
      </c>
      <c r="X826">
        <v>0</v>
      </c>
      <c r="Y826">
        <v>1</v>
      </c>
      <c r="Z826">
        <v>2</v>
      </c>
      <c r="AA826">
        <v>7.78</v>
      </c>
      <c r="AB826">
        <v>0</v>
      </c>
    </row>
    <row r="827" spans="1:36">
      <c r="A827">
        <v>-1</v>
      </c>
      <c r="B827">
        <v>2</v>
      </c>
      <c r="C827">
        <v>23721</v>
      </c>
      <c r="D827">
        <v>2</v>
      </c>
      <c r="E827">
        <v>33.331000000000003</v>
      </c>
      <c r="F827">
        <v>2</v>
      </c>
      <c r="G827">
        <v>4.2000000000000003E-2</v>
      </c>
      <c r="H827">
        <v>0</v>
      </c>
      <c r="I827">
        <v>0.75</v>
      </c>
      <c r="J827">
        <v>2</v>
      </c>
      <c r="K827">
        <v>11.78</v>
      </c>
      <c r="L827">
        <v>0</v>
      </c>
    </row>
    <row r="828" spans="1:36">
      <c r="A828">
        <v>-1</v>
      </c>
      <c r="B828">
        <v>2</v>
      </c>
      <c r="C828">
        <v>23740</v>
      </c>
      <c r="D828">
        <v>2</v>
      </c>
      <c r="E828">
        <v>33.331000000000003</v>
      </c>
      <c r="F828">
        <v>2</v>
      </c>
      <c r="G828">
        <v>4.2000000000000003E-2</v>
      </c>
      <c r="H828">
        <v>0</v>
      </c>
      <c r="I828">
        <v>1</v>
      </c>
      <c r="J828">
        <v>2</v>
      </c>
      <c r="K828">
        <v>4.7110000000000003</v>
      </c>
      <c r="L828">
        <v>0</v>
      </c>
    </row>
    <row r="829" spans="1:36">
      <c r="A829">
        <v>-1</v>
      </c>
      <c r="B829">
        <v>2</v>
      </c>
      <c r="C829">
        <v>23782</v>
      </c>
      <c r="D829">
        <v>4</v>
      </c>
      <c r="E829">
        <v>33.331000000000003</v>
      </c>
      <c r="F829">
        <v>2</v>
      </c>
      <c r="G829">
        <v>4.2000000000000003E-2</v>
      </c>
      <c r="H829">
        <v>0</v>
      </c>
      <c r="I829">
        <v>0.75</v>
      </c>
      <c r="J829">
        <v>2</v>
      </c>
      <c r="K829">
        <v>10</v>
      </c>
      <c r="L829">
        <v>0</v>
      </c>
      <c r="M829">
        <v>0</v>
      </c>
      <c r="N829">
        <v>0</v>
      </c>
      <c r="O829">
        <v>1.5</v>
      </c>
      <c r="P829">
        <v>0</v>
      </c>
      <c r="Q829">
        <v>1</v>
      </c>
      <c r="R829">
        <v>2</v>
      </c>
      <c r="S829">
        <v>9.4030000000000005</v>
      </c>
      <c r="T829">
        <v>0</v>
      </c>
    </row>
    <row r="830" spans="1:36">
      <c r="A830">
        <v>-1</v>
      </c>
      <c r="B830">
        <v>2</v>
      </c>
      <c r="C830">
        <v>23800</v>
      </c>
      <c r="D830">
        <v>6</v>
      </c>
      <c r="E830">
        <v>33.331000000000003</v>
      </c>
      <c r="F830">
        <v>2</v>
      </c>
      <c r="G830">
        <v>4.2000000000000003E-2</v>
      </c>
      <c r="H830">
        <v>0</v>
      </c>
      <c r="I830">
        <v>0.75</v>
      </c>
      <c r="J830">
        <v>2</v>
      </c>
      <c r="K830">
        <v>10</v>
      </c>
      <c r="L830">
        <v>0</v>
      </c>
      <c r="M830">
        <v>0</v>
      </c>
      <c r="N830">
        <v>0</v>
      </c>
      <c r="O830">
        <v>1.5</v>
      </c>
      <c r="P830">
        <v>0</v>
      </c>
      <c r="Q830">
        <v>0.75</v>
      </c>
      <c r="R830">
        <v>2</v>
      </c>
      <c r="S830">
        <v>10</v>
      </c>
      <c r="T830">
        <v>0</v>
      </c>
      <c r="U830">
        <v>0</v>
      </c>
      <c r="V830">
        <v>0</v>
      </c>
      <c r="W830">
        <v>2</v>
      </c>
      <c r="X830">
        <v>0</v>
      </c>
      <c r="Y830">
        <v>1</v>
      </c>
      <c r="Z830">
        <v>2</v>
      </c>
      <c r="AA830">
        <v>2.798</v>
      </c>
      <c r="AB830">
        <v>0</v>
      </c>
    </row>
    <row r="831" spans="1:36">
      <c r="A831">
        <v>-1</v>
      </c>
      <c r="B831">
        <v>2</v>
      </c>
      <c r="C831">
        <v>23820</v>
      </c>
      <c r="D831">
        <v>8</v>
      </c>
      <c r="E831">
        <v>33.331000000000003</v>
      </c>
      <c r="F831">
        <v>2</v>
      </c>
      <c r="G831">
        <v>4.2000000000000003E-2</v>
      </c>
      <c r="H831">
        <v>0</v>
      </c>
      <c r="I831">
        <v>0.75</v>
      </c>
      <c r="J831">
        <v>2</v>
      </c>
      <c r="K831">
        <v>10</v>
      </c>
      <c r="L831">
        <v>0</v>
      </c>
      <c r="M831">
        <v>0</v>
      </c>
      <c r="N831">
        <v>0</v>
      </c>
      <c r="O831">
        <v>1.5</v>
      </c>
      <c r="P831">
        <v>0</v>
      </c>
      <c r="Q831">
        <v>0.75</v>
      </c>
      <c r="R831">
        <v>2</v>
      </c>
      <c r="S831">
        <v>10</v>
      </c>
      <c r="T831">
        <v>0</v>
      </c>
      <c r="U831">
        <v>0</v>
      </c>
      <c r="V831">
        <v>0</v>
      </c>
      <c r="W831">
        <v>2</v>
      </c>
      <c r="X831">
        <v>0</v>
      </c>
      <c r="Y831">
        <v>0.75</v>
      </c>
      <c r="Z831">
        <v>2</v>
      </c>
      <c r="AA831">
        <v>10</v>
      </c>
      <c r="AB831">
        <v>0</v>
      </c>
      <c r="AC831">
        <v>0</v>
      </c>
      <c r="AD831">
        <v>0</v>
      </c>
      <c r="AE831">
        <v>1.5</v>
      </c>
      <c r="AF831">
        <v>0</v>
      </c>
      <c r="AG831">
        <v>1</v>
      </c>
      <c r="AH831">
        <v>2</v>
      </c>
      <c r="AI831">
        <v>4.9569999999999999</v>
      </c>
      <c r="AJ831">
        <v>0</v>
      </c>
    </row>
    <row r="832" spans="1:36">
      <c r="A832">
        <v>-1</v>
      </c>
      <c r="B832">
        <v>2</v>
      </c>
      <c r="C832">
        <v>23840</v>
      </c>
      <c r="D832">
        <v>6</v>
      </c>
      <c r="E832">
        <v>33.331000000000003</v>
      </c>
      <c r="F832">
        <v>2</v>
      </c>
      <c r="G832">
        <v>4.2000000000000003E-2</v>
      </c>
      <c r="H832">
        <v>0</v>
      </c>
      <c r="I832">
        <v>0.75</v>
      </c>
      <c r="J832">
        <v>2</v>
      </c>
      <c r="K832">
        <v>10</v>
      </c>
      <c r="L832">
        <v>0</v>
      </c>
      <c r="M832">
        <v>0</v>
      </c>
      <c r="N832">
        <v>0</v>
      </c>
      <c r="O832">
        <v>1.5</v>
      </c>
      <c r="P832">
        <v>0</v>
      </c>
      <c r="Q832">
        <v>0.75</v>
      </c>
      <c r="R832">
        <v>2</v>
      </c>
      <c r="S832">
        <v>10</v>
      </c>
      <c r="T832">
        <v>0</v>
      </c>
      <c r="U832">
        <v>0</v>
      </c>
      <c r="V832">
        <v>0</v>
      </c>
      <c r="W832">
        <v>2</v>
      </c>
      <c r="X832">
        <v>0</v>
      </c>
      <c r="Y832">
        <v>0.75</v>
      </c>
      <c r="Z832">
        <v>2</v>
      </c>
      <c r="AA832">
        <v>10.234</v>
      </c>
      <c r="AB832">
        <v>0</v>
      </c>
    </row>
    <row r="833" spans="1:44">
      <c r="A833">
        <v>-1</v>
      </c>
      <c r="B833">
        <v>2</v>
      </c>
      <c r="C833">
        <v>23865</v>
      </c>
      <c r="D833">
        <v>4</v>
      </c>
      <c r="E833">
        <v>33.331000000000003</v>
      </c>
      <c r="F833">
        <v>2</v>
      </c>
      <c r="G833">
        <v>4.2000000000000003E-2</v>
      </c>
      <c r="H833">
        <v>0</v>
      </c>
      <c r="I833">
        <v>0.75</v>
      </c>
      <c r="J833">
        <v>2</v>
      </c>
      <c r="K833">
        <v>10</v>
      </c>
      <c r="L833">
        <v>0</v>
      </c>
      <c r="M833">
        <v>0</v>
      </c>
      <c r="N833">
        <v>0</v>
      </c>
      <c r="O833">
        <v>1.5</v>
      </c>
      <c r="P833">
        <v>0</v>
      </c>
      <c r="Q833">
        <v>0.75</v>
      </c>
      <c r="R833">
        <v>2</v>
      </c>
      <c r="S833">
        <v>11</v>
      </c>
      <c r="T833">
        <v>0</v>
      </c>
    </row>
    <row r="834" spans="1:44">
      <c r="A834">
        <v>-1</v>
      </c>
      <c r="B834">
        <v>2</v>
      </c>
      <c r="C834">
        <v>23885</v>
      </c>
      <c r="D834">
        <v>4</v>
      </c>
      <c r="E834">
        <v>33.331000000000003</v>
      </c>
      <c r="F834">
        <v>2</v>
      </c>
      <c r="G834">
        <v>4.2000000000000003E-2</v>
      </c>
      <c r="H834">
        <v>0</v>
      </c>
      <c r="I834">
        <v>0.75</v>
      </c>
      <c r="J834">
        <v>2</v>
      </c>
      <c r="K834">
        <v>10</v>
      </c>
      <c r="L834">
        <v>0</v>
      </c>
      <c r="M834">
        <v>0</v>
      </c>
      <c r="N834">
        <v>0</v>
      </c>
      <c r="O834">
        <v>1.5</v>
      </c>
      <c r="P834">
        <v>0</v>
      </c>
      <c r="Q834">
        <v>1</v>
      </c>
      <c r="R834">
        <v>2</v>
      </c>
      <c r="S834">
        <v>8.1929999999999996</v>
      </c>
      <c r="T834">
        <v>0</v>
      </c>
    </row>
    <row r="835" spans="1:44">
      <c r="A835">
        <v>-1</v>
      </c>
      <c r="B835">
        <v>2</v>
      </c>
      <c r="C835">
        <v>23904</v>
      </c>
      <c r="D835">
        <v>6</v>
      </c>
      <c r="E835">
        <v>33.331000000000003</v>
      </c>
      <c r="F835">
        <v>2</v>
      </c>
      <c r="G835">
        <v>4.2000000000000003E-2</v>
      </c>
      <c r="H835">
        <v>0</v>
      </c>
      <c r="I835">
        <v>0.75</v>
      </c>
      <c r="J835">
        <v>2</v>
      </c>
      <c r="K835">
        <v>10</v>
      </c>
      <c r="L835">
        <v>0</v>
      </c>
      <c r="M835">
        <v>0</v>
      </c>
      <c r="N835">
        <v>0</v>
      </c>
      <c r="O835">
        <v>1.5</v>
      </c>
      <c r="P835">
        <v>0</v>
      </c>
      <c r="Q835">
        <v>0.75</v>
      </c>
      <c r="R835">
        <v>2</v>
      </c>
      <c r="S835">
        <v>10</v>
      </c>
      <c r="T835">
        <v>0</v>
      </c>
      <c r="U835">
        <v>0</v>
      </c>
      <c r="V835">
        <v>0</v>
      </c>
      <c r="W835">
        <v>2</v>
      </c>
      <c r="X835">
        <v>0</v>
      </c>
      <c r="Y835">
        <v>0.75</v>
      </c>
      <c r="Z835">
        <v>2</v>
      </c>
      <c r="AA835">
        <v>9.9640000000000004</v>
      </c>
      <c r="AB835">
        <v>0</v>
      </c>
    </row>
    <row r="836" spans="1:44">
      <c r="A836">
        <v>-1</v>
      </c>
      <c r="B836">
        <v>2</v>
      </c>
      <c r="C836">
        <v>23923</v>
      </c>
      <c r="D836">
        <v>8</v>
      </c>
      <c r="E836">
        <v>33.331000000000003</v>
      </c>
      <c r="F836">
        <v>2</v>
      </c>
      <c r="G836">
        <v>4.2000000000000003E-2</v>
      </c>
      <c r="H836">
        <v>0</v>
      </c>
      <c r="I836">
        <v>0.75</v>
      </c>
      <c r="J836">
        <v>2</v>
      </c>
      <c r="K836">
        <v>10</v>
      </c>
      <c r="L836">
        <v>0</v>
      </c>
      <c r="M836">
        <v>0</v>
      </c>
      <c r="N836">
        <v>0</v>
      </c>
      <c r="O836">
        <v>1.5</v>
      </c>
      <c r="P836">
        <v>0</v>
      </c>
      <c r="Q836">
        <v>0.75</v>
      </c>
      <c r="R836">
        <v>2</v>
      </c>
      <c r="S836">
        <v>10</v>
      </c>
      <c r="T836">
        <v>0</v>
      </c>
      <c r="U836">
        <v>0</v>
      </c>
      <c r="V836">
        <v>0</v>
      </c>
      <c r="W836">
        <v>2</v>
      </c>
      <c r="X836">
        <v>0</v>
      </c>
      <c r="Y836">
        <v>0.75</v>
      </c>
      <c r="Z836">
        <v>2</v>
      </c>
      <c r="AA836">
        <v>10</v>
      </c>
      <c r="AB836">
        <v>0</v>
      </c>
      <c r="AC836">
        <v>0</v>
      </c>
      <c r="AD836">
        <v>0</v>
      </c>
      <c r="AE836">
        <v>1.5</v>
      </c>
      <c r="AF836">
        <v>0</v>
      </c>
      <c r="AG836">
        <v>1</v>
      </c>
      <c r="AH836">
        <v>2</v>
      </c>
      <c r="AI836">
        <v>8.9469999999999992</v>
      </c>
      <c r="AJ836">
        <v>0</v>
      </c>
    </row>
    <row r="837" spans="1:44">
      <c r="A837">
        <v>-1</v>
      </c>
      <c r="B837">
        <v>2</v>
      </c>
      <c r="C837">
        <v>23941</v>
      </c>
      <c r="D837">
        <v>10</v>
      </c>
      <c r="E837">
        <v>33.331000000000003</v>
      </c>
      <c r="F837">
        <v>2</v>
      </c>
      <c r="G837">
        <v>4.2000000000000003E-2</v>
      </c>
      <c r="H837">
        <v>0</v>
      </c>
      <c r="I837">
        <v>0.75</v>
      </c>
      <c r="J837">
        <v>2</v>
      </c>
      <c r="K837">
        <v>10</v>
      </c>
      <c r="L837">
        <v>0</v>
      </c>
      <c r="M837">
        <v>0</v>
      </c>
      <c r="N837">
        <v>0</v>
      </c>
      <c r="O837">
        <v>1.5</v>
      </c>
      <c r="P837">
        <v>0</v>
      </c>
      <c r="Q837">
        <v>0.75</v>
      </c>
      <c r="R837">
        <v>2</v>
      </c>
      <c r="S837">
        <v>10</v>
      </c>
      <c r="T837">
        <v>0</v>
      </c>
      <c r="U837">
        <v>0</v>
      </c>
      <c r="V837">
        <v>0</v>
      </c>
      <c r="W837">
        <v>2</v>
      </c>
      <c r="X837">
        <v>0</v>
      </c>
      <c r="Y837">
        <v>0.75</v>
      </c>
      <c r="Z837">
        <v>2</v>
      </c>
      <c r="AA837">
        <v>10</v>
      </c>
      <c r="AB837">
        <v>0</v>
      </c>
      <c r="AC837">
        <v>0</v>
      </c>
      <c r="AD837">
        <v>0</v>
      </c>
      <c r="AE837">
        <v>1.5</v>
      </c>
      <c r="AF837">
        <v>0</v>
      </c>
      <c r="AG837">
        <v>1</v>
      </c>
      <c r="AH837">
        <v>2</v>
      </c>
      <c r="AI837">
        <v>10</v>
      </c>
      <c r="AJ837">
        <v>0</v>
      </c>
      <c r="AK837">
        <v>0</v>
      </c>
      <c r="AL837">
        <v>0</v>
      </c>
      <c r="AM837">
        <v>2</v>
      </c>
      <c r="AN837">
        <v>0</v>
      </c>
      <c r="AO837">
        <v>1</v>
      </c>
      <c r="AP837">
        <v>2</v>
      </c>
      <c r="AQ837">
        <v>3.3969999999999998</v>
      </c>
      <c r="AR837">
        <v>0</v>
      </c>
    </row>
    <row r="838" spans="1:44">
      <c r="A838">
        <v>-1</v>
      </c>
      <c r="B838">
        <v>2</v>
      </c>
      <c r="C838">
        <v>23960</v>
      </c>
      <c r="D838">
        <v>8</v>
      </c>
      <c r="E838">
        <v>33.331000000000003</v>
      </c>
      <c r="F838">
        <v>2</v>
      </c>
      <c r="G838">
        <v>4.2000000000000003E-2</v>
      </c>
      <c r="H838">
        <v>0</v>
      </c>
      <c r="I838">
        <v>0.75</v>
      </c>
      <c r="J838">
        <v>2</v>
      </c>
      <c r="K838">
        <v>10</v>
      </c>
      <c r="L838">
        <v>0</v>
      </c>
      <c r="M838">
        <v>0</v>
      </c>
      <c r="N838">
        <v>0</v>
      </c>
      <c r="O838">
        <v>1.5</v>
      </c>
      <c r="P838">
        <v>0</v>
      </c>
      <c r="Q838">
        <v>0.75</v>
      </c>
      <c r="R838">
        <v>2</v>
      </c>
      <c r="S838">
        <v>10</v>
      </c>
      <c r="T838">
        <v>0</v>
      </c>
      <c r="U838">
        <v>0</v>
      </c>
      <c r="V838">
        <v>0</v>
      </c>
      <c r="W838">
        <v>2</v>
      </c>
      <c r="X838">
        <v>0</v>
      </c>
      <c r="Y838">
        <v>0.75</v>
      </c>
      <c r="Z838">
        <v>2</v>
      </c>
      <c r="AA838">
        <v>10</v>
      </c>
      <c r="AB838">
        <v>0</v>
      </c>
      <c r="AC838">
        <v>0</v>
      </c>
      <c r="AD838">
        <v>0</v>
      </c>
      <c r="AE838">
        <v>1.5</v>
      </c>
      <c r="AF838">
        <v>0</v>
      </c>
      <c r="AG838">
        <v>1</v>
      </c>
      <c r="AH838">
        <v>2</v>
      </c>
      <c r="AI838">
        <v>3.2240000000000002</v>
      </c>
      <c r="AJ838">
        <v>0</v>
      </c>
    </row>
    <row r="839" spans="1:44">
      <c r="A839">
        <v>-1</v>
      </c>
      <c r="B839">
        <v>2</v>
      </c>
      <c r="C839">
        <v>23979</v>
      </c>
      <c r="D839">
        <v>6</v>
      </c>
      <c r="E839">
        <v>33.331000000000003</v>
      </c>
      <c r="F839">
        <v>2</v>
      </c>
      <c r="G839">
        <v>4.2000000000000003E-2</v>
      </c>
      <c r="H839">
        <v>0</v>
      </c>
      <c r="I839">
        <v>0.75</v>
      </c>
      <c r="J839">
        <v>2</v>
      </c>
      <c r="K839">
        <v>10</v>
      </c>
      <c r="L839">
        <v>0</v>
      </c>
      <c r="M839">
        <v>0</v>
      </c>
      <c r="N839">
        <v>0</v>
      </c>
      <c r="O839">
        <v>1.5</v>
      </c>
      <c r="P839">
        <v>0</v>
      </c>
      <c r="Q839">
        <v>0.75</v>
      </c>
      <c r="R839">
        <v>2</v>
      </c>
      <c r="S839">
        <v>10</v>
      </c>
      <c r="T839">
        <v>0</v>
      </c>
      <c r="U839">
        <v>0</v>
      </c>
      <c r="V839">
        <v>0</v>
      </c>
      <c r="W839">
        <v>2</v>
      </c>
      <c r="X839">
        <v>0</v>
      </c>
      <c r="Y839">
        <v>0.75</v>
      </c>
      <c r="Z839">
        <v>2</v>
      </c>
      <c r="AA839">
        <v>10.913</v>
      </c>
      <c r="AB839">
        <v>0</v>
      </c>
    </row>
    <row r="840" spans="1:44">
      <c r="A840">
        <v>-1</v>
      </c>
      <c r="B840">
        <v>2</v>
      </c>
      <c r="C840">
        <v>24000</v>
      </c>
      <c r="D840">
        <v>4</v>
      </c>
      <c r="E840">
        <v>33.331000000000003</v>
      </c>
      <c r="F840">
        <v>2</v>
      </c>
      <c r="G840">
        <v>4.2000000000000003E-2</v>
      </c>
      <c r="H840">
        <v>0</v>
      </c>
      <c r="I840">
        <v>0.75</v>
      </c>
      <c r="J840">
        <v>2</v>
      </c>
      <c r="K840">
        <v>10</v>
      </c>
      <c r="L840">
        <v>0</v>
      </c>
      <c r="M840">
        <v>0</v>
      </c>
      <c r="N840">
        <v>0</v>
      </c>
      <c r="O840">
        <v>1.5</v>
      </c>
      <c r="P840">
        <v>0</v>
      </c>
      <c r="Q840">
        <v>0.75</v>
      </c>
      <c r="R840">
        <v>2</v>
      </c>
      <c r="S840">
        <v>9.3420000000000005</v>
      </c>
      <c r="T840">
        <v>0</v>
      </c>
    </row>
    <row r="841" spans="1:44">
      <c r="A841">
        <v>-1</v>
      </c>
      <c r="B841">
        <v>2</v>
      </c>
      <c r="C841">
        <v>24018</v>
      </c>
      <c r="D841">
        <v>8</v>
      </c>
      <c r="E841">
        <v>33.411000000000001</v>
      </c>
      <c r="F841">
        <v>2</v>
      </c>
      <c r="G841">
        <v>4.2000000000000003E-2</v>
      </c>
      <c r="H841">
        <v>0</v>
      </c>
      <c r="I841">
        <v>0.75</v>
      </c>
      <c r="J841">
        <v>2</v>
      </c>
      <c r="K841">
        <v>10</v>
      </c>
      <c r="L841">
        <v>0</v>
      </c>
      <c r="M841">
        <v>0</v>
      </c>
      <c r="N841">
        <v>0</v>
      </c>
      <c r="O841">
        <v>1.5</v>
      </c>
      <c r="P841">
        <v>0</v>
      </c>
      <c r="Q841">
        <v>0.75</v>
      </c>
      <c r="R841">
        <v>2</v>
      </c>
      <c r="S841">
        <v>10</v>
      </c>
      <c r="T841">
        <v>0</v>
      </c>
      <c r="U841">
        <v>0</v>
      </c>
      <c r="V841">
        <v>0</v>
      </c>
      <c r="W841">
        <v>2</v>
      </c>
      <c r="X841">
        <v>0</v>
      </c>
      <c r="Y841">
        <v>0.75</v>
      </c>
      <c r="Z841">
        <v>2</v>
      </c>
      <c r="AA841">
        <v>10</v>
      </c>
      <c r="AB841">
        <v>0</v>
      </c>
      <c r="AC841">
        <v>0</v>
      </c>
      <c r="AD841">
        <v>0</v>
      </c>
      <c r="AE841">
        <v>1.5</v>
      </c>
      <c r="AF841">
        <v>0</v>
      </c>
      <c r="AG841">
        <v>1</v>
      </c>
      <c r="AH841">
        <v>2</v>
      </c>
      <c r="AI841">
        <v>6.8440000000000003</v>
      </c>
      <c r="AJ841">
        <v>0</v>
      </c>
    </row>
    <row r="842" spans="1:44">
      <c r="A842">
        <v>-1</v>
      </c>
      <c r="B842">
        <v>2</v>
      </c>
      <c r="C842">
        <v>24040</v>
      </c>
      <c r="D842">
        <v>8</v>
      </c>
      <c r="E842">
        <v>33.331000000000003</v>
      </c>
      <c r="F842">
        <v>2</v>
      </c>
      <c r="G842">
        <v>4.2000000000000003E-2</v>
      </c>
      <c r="H842">
        <v>0</v>
      </c>
      <c r="I842">
        <v>0.75</v>
      </c>
      <c r="J842">
        <v>2</v>
      </c>
      <c r="K842">
        <v>10</v>
      </c>
      <c r="L842">
        <v>0</v>
      </c>
      <c r="M842">
        <v>0</v>
      </c>
      <c r="N842">
        <v>0</v>
      </c>
      <c r="O842">
        <v>1.5</v>
      </c>
      <c r="P842">
        <v>0</v>
      </c>
      <c r="Q842">
        <v>0.75</v>
      </c>
      <c r="R842">
        <v>2</v>
      </c>
      <c r="S842">
        <v>10</v>
      </c>
      <c r="T842">
        <v>0</v>
      </c>
      <c r="U842">
        <v>0</v>
      </c>
      <c r="V842">
        <v>0</v>
      </c>
      <c r="W842">
        <v>2</v>
      </c>
      <c r="X842">
        <v>0</v>
      </c>
      <c r="Y842">
        <v>0.75</v>
      </c>
      <c r="Z842">
        <v>2</v>
      </c>
      <c r="AA842">
        <v>10</v>
      </c>
      <c r="AB842">
        <v>0</v>
      </c>
      <c r="AC842">
        <v>0</v>
      </c>
      <c r="AD842">
        <v>0</v>
      </c>
      <c r="AE842">
        <v>1.5</v>
      </c>
      <c r="AF842">
        <v>0</v>
      </c>
      <c r="AG842">
        <v>1</v>
      </c>
      <c r="AH842">
        <v>2</v>
      </c>
      <c r="AI842">
        <v>10.724</v>
      </c>
      <c r="AJ842">
        <v>0</v>
      </c>
    </row>
    <row r="843" spans="1:44">
      <c r="A843">
        <v>-1</v>
      </c>
      <c r="B843">
        <v>2</v>
      </c>
      <c r="C843">
        <v>24060</v>
      </c>
      <c r="D843">
        <v>10</v>
      </c>
      <c r="E843">
        <v>33.331000000000003</v>
      </c>
      <c r="F843">
        <v>2</v>
      </c>
      <c r="G843">
        <v>4.2000000000000003E-2</v>
      </c>
      <c r="H843">
        <v>0</v>
      </c>
      <c r="I843">
        <v>0.75</v>
      </c>
      <c r="J843">
        <v>2</v>
      </c>
      <c r="K843">
        <v>10</v>
      </c>
      <c r="L843">
        <v>0</v>
      </c>
      <c r="M843">
        <v>0</v>
      </c>
      <c r="N843">
        <v>0</v>
      </c>
      <c r="O843">
        <v>1.5</v>
      </c>
      <c r="P843">
        <v>0</v>
      </c>
      <c r="Q843">
        <v>0.75</v>
      </c>
      <c r="R843">
        <v>2</v>
      </c>
      <c r="S843">
        <v>10</v>
      </c>
      <c r="T843">
        <v>0</v>
      </c>
      <c r="U843">
        <v>0</v>
      </c>
      <c r="V843">
        <v>0</v>
      </c>
      <c r="W843">
        <v>2</v>
      </c>
      <c r="X843">
        <v>0</v>
      </c>
      <c r="Y843">
        <v>0.75</v>
      </c>
      <c r="Z843">
        <v>2</v>
      </c>
      <c r="AA843">
        <v>10</v>
      </c>
      <c r="AB843">
        <v>0</v>
      </c>
      <c r="AC843">
        <v>0</v>
      </c>
      <c r="AD843">
        <v>0</v>
      </c>
      <c r="AE843">
        <v>1.5</v>
      </c>
      <c r="AF843">
        <v>0</v>
      </c>
      <c r="AG843">
        <v>1</v>
      </c>
      <c r="AH843">
        <v>2</v>
      </c>
      <c r="AI843">
        <v>10</v>
      </c>
      <c r="AJ843">
        <v>0</v>
      </c>
      <c r="AK843">
        <v>0</v>
      </c>
      <c r="AL843">
        <v>0</v>
      </c>
      <c r="AM843">
        <v>2</v>
      </c>
      <c r="AN843">
        <v>0</v>
      </c>
      <c r="AO843">
        <v>1</v>
      </c>
      <c r="AP843">
        <v>2</v>
      </c>
      <c r="AQ843">
        <v>10.26</v>
      </c>
      <c r="AR843">
        <v>0</v>
      </c>
    </row>
    <row r="844" spans="1:44">
      <c r="A844">
        <v>-1</v>
      </c>
      <c r="B844">
        <v>2</v>
      </c>
      <c r="C844">
        <v>24080</v>
      </c>
      <c r="D844">
        <v>8</v>
      </c>
      <c r="E844">
        <v>33.331000000000003</v>
      </c>
      <c r="F844">
        <v>2</v>
      </c>
      <c r="G844">
        <v>4.2000000000000003E-2</v>
      </c>
      <c r="H844">
        <v>0</v>
      </c>
      <c r="I844">
        <v>0.75</v>
      </c>
      <c r="J844">
        <v>2</v>
      </c>
      <c r="K844">
        <v>10</v>
      </c>
      <c r="L844">
        <v>0</v>
      </c>
      <c r="M844">
        <v>0</v>
      </c>
      <c r="N844">
        <v>0</v>
      </c>
      <c r="O844">
        <v>1.5</v>
      </c>
      <c r="P844">
        <v>0</v>
      </c>
      <c r="Q844">
        <v>0.75</v>
      </c>
      <c r="R844">
        <v>2</v>
      </c>
      <c r="S844">
        <v>10</v>
      </c>
      <c r="T844">
        <v>0</v>
      </c>
      <c r="U844">
        <v>0</v>
      </c>
      <c r="V844">
        <v>0</v>
      </c>
      <c r="W844">
        <v>2</v>
      </c>
      <c r="X844">
        <v>0</v>
      </c>
      <c r="Y844">
        <v>0.75</v>
      </c>
      <c r="Z844">
        <v>2</v>
      </c>
      <c r="AA844">
        <v>10</v>
      </c>
      <c r="AB844">
        <v>0</v>
      </c>
      <c r="AC844">
        <v>0</v>
      </c>
      <c r="AD844">
        <v>0</v>
      </c>
      <c r="AE844">
        <v>1.5</v>
      </c>
      <c r="AF844">
        <v>0</v>
      </c>
      <c r="AG844">
        <v>1</v>
      </c>
      <c r="AH844">
        <v>2</v>
      </c>
      <c r="AI844">
        <v>10.606</v>
      </c>
      <c r="AJ844">
        <v>0</v>
      </c>
    </row>
    <row r="845" spans="1:44">
      <c r="A845">
        <v>-1</v>
      </c>
      <c r="B845">
        <v>2</v>
      </c>
      <c r="C845">
        <v>24100</v>
      </c>
      <c r="D845">
        <v>6</v>
      </c>
      <c r="E845">
        <v>33.331000000000003</v>
      </c>
      <c r="F845">
        <v>2</v>
      </c>
      <c r="G845">
        <v>4.2000000000000003E-2</v>
      </c>
      <c r="H845">
        <v>0</v>
      </c>
      <c r="I845">
        <v>0.75</v>
      </c>
      <c r="J845">
        <v>2</v>
      </c>
      <c r="K845">
        <v>10</v>
      </c>
      <c r="L845">
        <v>0</v>
      </c>
      <c r="M845">
        <v>0</v>
      </c>
      <c r="N845">
        <v>0</v>
      </c>
      <c r="O845">
        <v>1.5</v>
      </c>
      <c r="P845">
        <v>0</v>
      </c>
      <c r="Q845">
        <v>1</v>
      </c>
      <c r="R845">
        <v>2</v>
      </c>
      <c r="S845">
        <v>12</v>
      </c>
      <c r="T845">
        <v>0</v>
      </c>
      <c r="U845">
        <v>0</v>
      </c>
      <c r="V845">
        <v>0</v>
      </c>
      <c r="W845">
        <v>2</v>
      </c>
      <c r="X845">
        <v>0</v>
      </c>
      <c r="Y845">
        <v>0.75</v>
      </c>
      <c r="Z845">
        <v>2</v>
      </c>
      <c r="AA845">
        <v>5.6159999999999997</v>
      </c>
      <c r="AB845">
        <v>0</v>
      </c>
    </row>
    <row r="846" spans="1:44">
      <c r="A846">
        <v>-1</v>
      </c>
      <c r="B846">
        <v>2</v>
      </c>
      <c r="C846">
        <v>24125</v>
      </c>
      <c r="D846">
        <v>4</v>
      </c>
      <c r="E846">
        <v>33.331000000000003</v>
      </c>
      <c r="F846">
        <v>2</v>
      </c>
      <c r="G846">
        <v>4.2000000000000003E-2</v>
      </c>
      <c r="H846">
        <v>0</v>
      </c>
      <c r="I846">
        <v>0.75</v>
      </c>
      <c r="J846">
        <v>2</v>
      </c>
      <c r="K846">
        <v>10</v>
      </c>
      <c r="L846">
        <v>0</v>
      </c>
      <c r="M846">
        <v>0</v>
      </c>
      <c r="N846">
        <v>0</v>
      </c>
      <c r="O846">
        <v>1.5</v>
      </c>
      <c r="P846">
        <v>0</v>
      </c>
      <c r="Q846">
        <v>1</v>
      </c>
      <c r="R846">
        <v>2</v>
      </c>
      <c r="S846">
        <v>3.8820000000000001</v>
      </c>
      <c r="T846">
        <v>0</v>
      </c>
    </row>
    <row r="847" spans="1:44">
      <c r="A847">
        <v>-1</v>
      </c>
      <c r="B847">
        <v>2</v>
      </c>
      <c r="C847">
        <v>24161</v>
      </c>
      <c r="D847">
        <v>2</v>
      </c>
      <c r="E847">
        <v>33.331000000000003</v>
      </c>
      <c r="F847">
        <v>2</v>
      </c>
      <c r="G847">
        <v>4.2000000000000003E-2</v>
      </c>
      <c r="H847">
        <v>0</v>
      </c>
      <c r="I847">
        <v>1</v>
      </c>
      <c r="J847">
        <v>2</v>
      </c>
      <c r="K847">
        <v>11.795999999999999</v>
      </c>
      <c r="L847">
        <v>0</v>
      </c>
    </row>
    <row r="848" spans="1:44">
      <c r="A848">
        <v>-1</v>
      </c>
      <c r="B848">
        <v>2</v>
      </c>
      <c r="C848">
        <v>25106</v>
      </c>
      <c r="D848">
        <v>1</v>
      </c>
      <c r="E848">
        <v>1E-3</v>
      </c>
      <c r="F848">
        <v>2</v>
      </c>
      <c r="G848">
        <v>23.678000000000001</v>
      </c>
      <c r="H848">
        <v>0</v>
      </c>
    </row>
    <row r="849" spans="1:20">
      <c r="A849">
        <v>-1</v>
      </c>
      <c r="B849">
        <v>2</v>
      </c>
      <c r="C849">
        <v>25716.2</v>
      </c>
      <c r="D849">
        <v>2</v>
      </c>
      <c r="E849">
        <v>33.331000000000003</v>
      </c>
      <c r="F849">
        <v>2</v>
      </c>
      <c r="G849">
        <v>4.2000000000000003E-2</v>
      </c>
      <c r="H849">
        <v>0</v>
      </c>
      <c r="I849">
        <v>1</v>
      </c>
      <c r="J849">
        <v>2</v>
      </c>
      <c r="K849">
        <v>9.7910000000000004</v>
      </c>
      <c r="L849">
        <v>0</v>
      </c>
    </row>
    <row r="850" spans="1:20">
      <c r="A850">
        <v>-1</v>
      </c>
      <c r="B850">
        <v>2</v>
      </c>
      <c r="C850">
        <v>25734.5</v>
      </c>
      <c r="D850">
        <v>2</v>
      </c>
      <c r="E850">
        <v>33.331000000000003</v>
      </c>
      <c r="F850">
        <v>2</v>
      </c>
      <c r="G850">
        <v>4.2000000000000003E-2</v>
      </c>
      <c r="H850">
        <v>0</v>
      </c>
      <c r="I850">
        <v>0.999</v>
      </c>
      <c r="J850">
        <v>2</v>
      </c>
      <c r="K850">
        <v>9.7000000000000003E-2</v>
      </c>
      <c r="L850">
        <v>0</v>
      </c>
    </row>
    <row r="851" spans="1:20">
      <c r="A851">
        <v>-1</v>
      </c>
      <c r="B851">
        <v>2</v>
      </c>
      <c r="C851">
        <v>26602</v>
      </c>
      <c r="D851">
        <v>2</v>
      </c>
      <c r="E851">
        <v>33.331000000000003</v>
      </c>
      <c r="F851">
        <v>2</v>
      </c>
      <c r="G851">
        <v>4.2000000000000003E-2</v>
      </c>
      <c r="H851">
        <v>0</v>
      </c>
      <c r="I851">
        <v>1</v>
      </c>
      <c r="J851">
        <v>2</v>
      </c>
      <c r="K851">
        <v>8.6709999999999994</v>
      </c>
      <c r="L851">
        <v>0</v>
      </c>
    </row>
    <row r="852" spans="1:20">
      <c r="A852">
        <v>-1</v>
      </c>
      <c r="B852">
        <v>2</v>
      </c>
      <c r="C852">
        <v>27575</v>
      </c>
      <c r="D852">
        <v>1</v>
      </c>
      <c r="E852">
        <v>1E-3</v>
      </c>
      <c r="F852">
        <v>2</v>
      </c>
      <c r="G852">
        <v>101.82899999999999</v>
      </c>
      <c r="H852">
        <v>0</v>
      </c>
    </row>
    <row r="853" spans="1:20">
      <c r="A853">
        <v>-1</v>
      </c>
      <c r="B853">
        <v>2</v>
      </c>
      <c r="C853">
        <v>27590</v>
      </c>
      <c r="D853">
        <v>2</v>
      </c>
      <c r="E853">
        <v>33.331000000000003</v>
      </c>
      <c r="F853">
        <v>2</v>
      </c>
      <c r="G853">
        <v>4.2000000000000003E-2</v>
      </c>
      <c r="H853">
        <v>0</v>
      </c>
      <c r="I853">
        <v>1</v>
      </c>
      <c r="J853">
        <v>2</v>
      </c>
      <c r="K853">
        <v>12.327</v>
      </c>
      <c r="L853">
        <v>0</v>
      </c>
    </row>
    <row r="854" spans="1:20">
      <c r="A854">
        <v>-1</v>
      </c>
      <c r="B854">
        <v>2</v>
      </c>
      <c r="C854">
        <v>27619.4</v>
      </c>
      <c r="D854">
        <v>4</v>
      </c>
      <c r="E854">
        <v>33.331000000000003</v>
      </c>
      <c r="F854">
        <v>2</v>
      </c>
      <c r="G854">
        <v>4.2000000000000003E-2</v>
      </c>
      <c r="H854">
        <v>0</v>
      </c>
      <c r="I854">
        <v>0.75</v>
      </c>
      <c r="J854">
        <v>2</v>
      </c>
      <c r="K854">
        <v>10</v>
      </c>
      <c r="L854">
        <v>0</v>
      </c>
      <c r="M854">
        <v>0</v>
      </c>
      <c r="N854">
        <v>0</v>
      </c>
      <c r="O854">
        <v>1.5</v>
      </c>
      <c r="P854">
        <v>0</v>
      </c>
      <c r="Q854">
        <v>1</v>
      </c>
      <c r="R854">
        <v>2</v>
      </c>
      <c r="S854">
        <v>6.7030000000000003</v>
      </c>
      <c r="T854">
        <v>0</v>
      </c>
    </row>
    <row r="855" spans="1:20">
      <c r="A855">
        <v>-1</v>
      </c>
      <c r="B855">
        <v>2</v>
      </c>
      <c r="C855">
        <v>27632</v>
      </c>
      <c r="D855">
        <v>4</v>
      </c>
      <c r="E855">
        <v>33.331000000000003</v>
      </c>
      <c r="F855">
        <v>2</v>
      </c>
      <c r="G855">
        <v>4.2000000000000003E-2</v>
      </c>
      <c r="H855">
        <v>0</v>
      </c>
      <c r="I855">
        <v>0.75</v>
      </c>
      <c r="J855">
        <v>2</v>
      </c>
      <c r="K855">
        <v>10</v>
      </c>
      <c r="L855">
        <v>0</v>
      </c>
      <c r="M855">
        <v>0</v>
      </c>
      <c r="N855">
        <v>0</v>
      </c>
      <c r="O855">
        <v>1.5</v>
      </c>
      <c r="P855">
        <v>0</v>
      </c>
      <c r="Q855">
        <v>0.75</v>
      </c>
      <c r="R855">
        <v>2</v>
      </c>
      <c r="S855">
        <v>8.4640000000000004</v>
      </c>
      <c r="T855">
        <v>0</v>
      </c>
    </row>
    <row r="856" spans="1:20">
      <c r="A856">
        <v>-1</v>
      </c>
      <c r="B856">
        <v>2</v>
      </c>
      <c r="C856">
        <v>27655</v>
      </c>
      <c r="D856">
        <v>4</v>
      </c>
      <c r="E856">
        <v>33.331000000000003</v>
      </c>
      <c r="F856">
        <v>2</v>
      </c>
      <c r="G856">
        <v>4.2000000000000003E-2</v>
      </c>
      <c r="H856">
        <v>0</v>
      </c>
      <c r="I856">
        <v>0.75</v>
      </c>
      <c r="J856">
        <v>2</v>
      </c>
      <c r="K856">
        <v>10</v>
      </c>
      <c r="L856">
        <v>0</v>
      </c>
      <c r="M856">
        <v>0</v>
      </c>
      <c r="N856">
        <v>0</v>
      </c>
      <c r="O856">
        <v>1.5</v>
      </c>
      <c r="P856">
        <v>0</v>
      </c>
      <c r="Q856">
        <v>1</v>
      </c>
      <c r="R856">
        <v>2</v>
      </c>
      <c r="S856">
        <v>2.528</v>
      </c>
      <c r="T856">
        <v>0</v>
      </c>
    </row>
    <row r="857" spans="1:20">
      <c r="A857">
        <v>-1</v>
      </c>
      <c r="B857">
        <v>2</v>
      </c>
      <c r="C857">
        <v>27667</v>
      </c>
      <c r="D857">
        <v>4</v>
      </c>
      <c r="E857">
        <v>33.331000000000003</v>
      </c>
      <c r="F857">
        <v>2</v>
      </c>
      <c r="G857">
        <v>4.2000000000000003E-2</v>
      </c>
      <c r="H857">
        <v>0</v>
      </c>
      <c r="I857">
        <v>0.75</v>
      </c>
      <c r="J857">
        <v>2</v>
      </c>
      <c r="K857">
        <v>10</v>
      </c>
      <c r="L857">
        <v>0</v>
      </c>
      <c r="M857">
        <v>0</v>
      </c>
      <c r="N857">
        <v>0</v>
      </c>
      <c r="O857">
        <v>1.5</v>
      </c>
      <c r="P857">
        <v>0</v>
      </c>
      <c r="Q857">
        <v>0.75</v>
      </c>
      <c r="R857">
        <v>2</v>
      </c>
      <c r="S857">
        <v>6.2089999999999996</v>
      </c>
      <c r="T857">
        <v>0</v>
      </c>
    </row>
    <row r="858" spans="1:20">
      <c r="A858">
        <v>-1</v>
      </c>
      <c r="B858">
        <v>2</v>
      </c>
      <c r="C858">
        <v>27684</v>
      </c>
      <c r="D858">
        <v>2</v>
      </c>
      <c r="E858">
        <v>33.331000000000003</v>
      </c>
      <c r="F858">
        <v>2</v>
      </c>
      <c r="G858">
        <v>4.2000000000000003E-2</v>
      </c>
      <c r="H858">
        <v>0</v>
      </c>
      <c r="I858">
        <v>0.75</v>
      </c>
      <c r="J858">
        <v>2</v>
      </c>
      <c r="K858">
        <v>10.414999999999999</v>
      </c>
      <c r="L858">
        <v>0</v>
      </c>
    </row>
    <row r="859" spans="1:20">
      <c r="A859">
        <v>-1</v>
      </c>
      <c r="B859">
        <v>2</v>
      </c>
      <c r="C859">
        <v>27704</v>
      </c>
      <c r="D859">
        <v>2</v>
      </c>
      <c r="E859">
        <v>33.411000000000001</v>
      </c>
      <c r="F859">
        <v>2</v>
      </c>
      <c r="G859">
        <v>4.2000000000000003E-2</v>
      </c>
      <c r="H859">
        <v>0</v>
      </c>
      <c r="I859">
        <v>1</v>
      </c>
      <c r="J859">
        <v>2</v>
      </c>
      <c r="K859">
        <v>7.2729999999999997</v>
      </c>
      <c r="L859">
        <v>0</v>
      </c>
    </row>
    <row r="860" spans="1:20">
      <c r="A860">
        <v>-1</v>
      </c>
      <c r="B860">
        <v>2</v>
      </c>
      <c r="C860">
        <v>29047</v>
      </c>
      <c r="D860">
        <v>2</v>
      </c>
      <c r="E860">
        <v>33.331000000000003</v>
      </c>
      <c r="F860">
        <v>2</v>
      </c>
      <c r="G860">
        <v>4.2000000000000003E-2</v>
      </c>
      <c r="H860">
        <v>0</v>
      </c>
      <c r="I860">
        <v>1</v>
      </c>
      <c r="J860">
        <v>2</v>
      </c>
      <c r="K860">
        <v>8.3840000000000003</v>
      </c>
      <c r="L860">
        <v>0</v>
      </c>
    </row>
    <row r="861" spans="1:20">
      <c r="A861">
        <v>-1</v>
      </c>
      <c r="B861">
        <v>2</v>
      </c>
      <c r="C861">
        <v>29083</v>
      </c>
      <c r="D861">
        <v>4</v>
      </c>
      <c r="E861">
        <v>33.331000000000003</v>
      </c>
      <c r="F861">
        <v>2</v>
      </c>
      <c r="G861">
        <v>4.2000000000000003E-2</v>
      </c>
      <c r="H861">
        <v>0</v>
      </c>
      <c r="I861">
        <v>0.75</v>
      </c>
      <c r="J861">
        <v>2</v>
      </c>
      <c r="K861">
        <v>10</v>
      </c>
      <c r="L861">
        <v>0</v>
      </c>
      <c r="M861">
        <v>0</v>
      </c>
      <c r="N861">
        <v>0</v>
      </c>
      <c r="O861">
        <v>1.5</v>
      </c>
      <c r="P861">
        <v>0</v>
      </c>
      <c r="Q861">
        <v>1</v>
      </c>
      <c r="R861">
        <v>2</v>
      </c>
      <c r="S861">
        <v>4.9889999999999999</v>
      </c>
      <c r="T861">
        <v>0</v>
      </c>
    </row>
    <row r="862" spans="1:20">
      <c r="A862">
        <v>-1</v>
      </c>
      <c r="B862">
        <v>2</v>
      </c>
      <c r="C862">
        <v>29165</v>
      </c>
      <c r="D862">
        <v>2</v>
      </c>
      <c r="E862">
        <v>33.331000000000003</v>
      </c>
      <c r="F862">
        <v>2</v>
      </c>
      <c r="G862">
        <v>4.2000000000000003E-2</v>
      </c>
      <c r="H862">
        <v>0</v>
      </c>
      <c r="I862">
        <v>1</v>
      </c>
      <c r="J862">
        <v>2</v>
      </c>
      <c r="K862">
        <v>9.3510000000000009</v>
      </c>
      <c r="L862">
        <v>0</v>
      </c>
    </row>
    <row r="863" spans="1:20">
      <c r="A863">
        <v>-1</v>
      </c>
      <c r="B863">
        <v>2</v>
      </c>
      <c r="C863">
        <v>29182</v>
      </c>
      <c r="D863">
        <v>1</v>
      </c>
      <c r="E863">
        <v>-1.5</v>
      </c>
      <c r="F863">
        <v>2</v>
      </c>
      <c r="G863">
        <v>1.903</v>
      </c>
      <c r="H863">
        <v>0</v>
      </c>
    </row>
    <row r="864" spans="1:20">
      <c r="A864">
        <v>-1</v>
      </c>
      <c r="B864">
        <v>2</v>
      </c>
      <c r="C864">
        <v>29338</v>
      </c>
      <c r="D864">
        <v>2</v>
      </c>
      <c r="E864">
        <v>33.331000000000003</v>
      </c>
      <c r="F864">
        <v>2</v>
      </c>
      <c r="G864">
        <v>4.2000000000000003E-2</v>
      </c>
      <c r="H864">
        <v>0</v>
      </c>
      <c r="I864">
        <v>1</v>
      </c>
      <c r="J864">
        <v>2</v>
      </c>
      <c r="K864">
        <v>6.8520000000000003</v>
      </c>
      <c r="L864">
        <v>0</v>
      </c>
    </row>
    <row r="865" spans="1:36">
      <c r="A865">
        <v>-1</v>
      </c>
      <c r="B865">
        <v>2</v>
      </c>
      <c r="C865">
        <v>29630</v>
      </c>
      <c r="D865">
        <v>1</v>
      </c>
      <c r="E865">
        <v>-1.5</v>
      </c>
      <c r="F865">
        <v>2</v>
      </c>
      <c r="G865">
        <v>1.756</v>
      </c>
      <c r="H865">
        <v>0</v>
      </c>
    </row>
    <row r="866" spans="1:36">
      <c r="A866">
        <v>-1</v>
      </c>
      <c r="B866">
        <v>2</v>
      </c>
      <c r="C866">
        <v>30160</v>
      </c>
      <c r="D866">
        <v>2</v>
      </c>
      <c r="E866">
        <v>33.331000000000003</v>
      </c>
      <c r="F866">
        <v>2</v>
      </c>
      <c r="G866">
        <v>4.2000000000000003E-2</v>
      </c>
      <c r="H866">
        <v>0</v>
      </c>
      <c r="I866">
        <v>1</v>
      </c>
      <c r="J866">
        <v>2</v>
      </c>
      <c r="K866">
        <v>5.3339999999999996</v>
      </c>
      <c r="L866">
        <v>0</v>
      </c>
    </row>
    <row r="867" spans="1:36">
      <c r="A867">
        <v>-1</v>
      </c>
      <c r="B867">
        <v>2</v>
      </c>
      <c r="C867">
        <v>30203</v>
      </c>
      <c r="D867">
        <v>2</v>
      </c>
      <c r="E867">
        <v>33.331000000000003</v>
      </c>
      <c r="F867">
        <v>2</v>
      </c>
      <c r="G867">
        <v>4.2000000000000003E-2</v>
      </c>
      <c r="H867">
        <v>0</v>
      </c>
      <c r="I867">
        <v>0.998</v>
      </c>
      <c r="J867">
        <v>2</v>
      </c>
      <c r="K867">
        <v>5.0999999999999997E-2</v>
      </c>
      <c r="L867">
        <v>0</v>
      </c>
    </row>
    <row r="868" spans="1:36">
      <c r="A868">
        <v>-1</v>
      </c>
      <c r="B868">
        <v>2</v>
      </c>
      <c r="C868">
        <v>30280</v>
      </c>
      <c r="D868">
        <v>2</v>
      </c>
      <c r="E868">
        <v>33.331000000000003</v>
      </c>
      <c r="F868">
        <v>2</v>
      </c>
      <c r="G868">
        <v>4.2000000000000003E-2</v>
      </c>
      <c r="H868">
        <v>0</v>
      </c>
      <c r="I868">
        <v>1</v>
      </c>
      <c r="J868">
        <v>2</v>
      </c>
      <c r="K868">
        <v>8.6829999999999998</v>
      </c>
      <c r="L868">
        <v>0</v>
      </c>
    </row>
    <row r="869" spans="1:36">
      <c r="A869">
        <v>-1</v>
      </c>
      <c r="B869">
        <v>2</v>
      </c>
      <c r="C869">
        <v>30340</v>
      </c>
      <c r="D869">
        <v>4</v>
      </c>
      <c r="E869">
        <v>33.331000000000003</v>
      </c>
      <c r="F869">
        <v>2</v>
      </c>
      <c r="G869">
        <v>4.2000000000000003E-2</v>
      </c>
      <c r="H869">
        <v>0</v>
      </c>
      <c r="I869">
        <v>0.75</v>
      </c>
      <c r="J869">
        <v>2</v>
      </c>
      <c r="K869">
        <v>10</v>
      </c>
      <c r="L869">
        <v>0</v>
      </c>
      <c r="M869">
        <v>0</v>
      </c>
      <c r="N869">
        <v>0</v>
      </c>
      <c r="O869">
        <v>1.5</v>
      </c>
      <c r="P869">
        <v>0</v>
      </c>
      <c r="Q869">
        <v>1</v>
      </c>
      <c r="R869">
        <v>2</v>
      </c>
      <c r="S869">
        <v>5.2679999999999998</v>
      </c>
      <c r="T869">
        <v>0</v>
      </c>
    </row>
    <row r="870" spans="1:36">
      <c r="A870">
        <v>-1</v>
      </c>
      <c r="B870">
        <v>2</v>
      </c>
      <c r="C870">
        <v>30400</v>
      </c>
      <c r="D870">
        <v>6</v>
      </c>
      <c r="E870">
        <v>33.331000000000003</v>
      </c>
      <c r="F870">
        <v>2</v>
      </c>
      <c r="G870">
        <v>4.2000000000000003E-2</v>
      </c>
      <c r="H870">
        <v>0</v>
      </c>
      <c r="I870">
        <v>0.75</v>
      </c>
      <c r="J870">
        <v>2</v>
      </c>
      <c r="K870">
        <v>10</v>
      </c>
      <c r="L870">
        <v>0</v>
      </c>
      <c r="M870">
        <v>0</v>
      </c>
      <c r="N870">
        <v>0</v>
      </c>
      <c r="O870">
        <v>1.5</v>
      </c>
      <c r="P870">
        <v>0</v>
      </c>
      <c r="Q870">
        <v>0.75</v>
      </c>
      <c r="R870">
        <v>2</v>
      </c>
      <c r="S870">
        <v>10</v>
      </c>
      <c r="T870">
        <v>0</v>
      </c>
      <c r="U870">
        <v>0</v>
      </c>
      <c r="V870">
        <v>0</v>
      </c>
      <c r="W870">
        <v>2</v>
      </c>
      <c r="X870">
        <v>0</v>
      </c>
      <c r="Y870">
        <v>1</v>
      </c>
      <c r="Z870">
        <v>2</v>
      </c>
      <c r="AA870">
        <v>4.5570000000000004</v>
      </c>
      <c r="AB870">
        <v>0</v>
      </c>
    </row>
    <row r="871" spans="1:36">
      <c r="A871">
        <v>-1</v>
      </c>
      <c r="B871">
        <v>2</v>
      </c>
      <c r="C871">
        <v>30437.5</v>
      </c>
      <c r="D871">
        <v>4</v>
      </c>
      <c r="E871">
        <v>33.331000000000003</v>
      </c>
      <c r="F871">
        <v>2</v>
      </c>
      <c r="G871">
        <v>4.2000000000000003E-2</v>
      </c>
      <c r="H871">
        <v>0</v>
      </c>
      <c r="I871">
        <v>0.75</v>
      </c>
      <c r="J871">
        <v>2</v>
      </c>
      <c r="K871">
        <v>10</v>
      </c>
      <c r="L871">
        <v>0</v>
      </c>
      <c r="M871">
        <v>0</v>
      </c>
      <c r="N871">
        <v>0</v>
      </c>
      <c r="O871">
        <v>1.5</v>
      </c>
      <c r="P871">
        <v>0</v>
      </c>
      <c r="Q871">
        <v>1</v>
      </c>
      <c r="R871">
        <v>2</v>
      </c>
      <c r="S871">
        <v>9.1920000000000002</v>
      </c>
      <c r="T871">
        <v>0</v>
      </c>
    </row>
    <row r="872" spans="1:36">
      <c r="A872">
        <v>-1</v>
      </c>
      <c r="B872">
        <v>2</v>
      </c>
      <c r="C872">
        <v>31520</v>
      </c>
      <c r="D872">
        <v>2</v>
      </c>
      <c r="E872">
        <v>33.331000000000003</v>
      </c>
      <c r="F872">
        <v>2</v>
      </c>
      <c r="G872">
        <v>4.2000000000000003E-2</v>
      </c>
      <c r="H872">
        <v>0</v>
      </c>
      <c r="I872">
        <v>1</v>
      </c>
      <c r="J872">
        <v>2</v>
      </c>
      <c r="K872">
        <v>9.5649999999999995</v>
      </c>
      <c r="L872">
        <v>0</v>
      </c>
    </row>
    <row r="873" spans="1:36">
      <c r="A873">
        <v>-1</v>
      </c>
      <c r="B873">
        <v>2</v>
      </c>
      <c r="C873">
        <v>31540</v>
      </c>
      <c r="D873">
        <v>1</v>
      </c>
      <c r="E873">
        <v>-1.5</v>
      </c>
      <c r="F873">
        <v>2</v>
      </c>
      <c r="G873">
        <v>1.8480000000000001</v>
      </c>
      <c r="H873">
        <v>0</v>
      </c>
    </row>
    <row r="874" spans="1:36">
      <c r="A874">
        <v>-1</v>
      </c>
      <c r="B874">
        <v>2</v>
      </c>
      <c r="C874">
        <v>31867.001</v>
      </c>
      <c r="D874">
        <v>2</v>
      </c>
      <c r="E874">
        <v>33.331000000000003</v>
      </c>
      <c r="F874">
        <v>2</v>
      </c>
      <c r="G874">
        <v>4.2000000000000003E-2</v>
      </c>
      <c r="H874">
        <v>0</v>
      </c>
      <c r="I874">
        <v>1</v>
      </c>
      <c r="J874">
        <v>2</v>
      </c>
      <c r="K874">
        <v>5.5119999999999996</v>
      </c>
      <c r="L874">
        <v>0</v>
      </c>
    </row>
    <row r="875" spans="1:36">
      <c r="A875">
        <v>-1</v>
      </c>
      <c r="B875">
        <v>2</v>
      </c>
      <c r="C875">
        <v>31897.001</v>
      </c>
      <c r="D875">
        <v>4</v>
      </c>
      <c r="E875">
        <v>33.331000000000003</v>
      </c>
      <c r="F875">
        <v>2</v>
      </c>
      <c r="G875">
        <v>4.2000000000000003E-2</v>
      </c>
      <c r="H875">
        <v>0</v>
      </c>
      <c r="I875">
        <v>0.75</v>
      </c>
      <c r="J875">
        <v>2</v>
      </c>
      <c r="K875">
        <v>10</v>
      </c>
      <c r="L875">
        <v>0</v>
      </c>
      <c r="M875">
        <v>0</v>
      </c>
      <c r="N875">
        <v>0</v>
      </c>
      <c r="O875">
        <v>1.5</v>
      </c>
      <c r="P875">
        <v>0</v>
      </c>
      <c r="Q875">
        <v>1</v>
      </c>
      <c r="R875">
        <v>2</v>
      </c>
      <c r="S875">
        <v>7.0490000000000004</v>
      </c>
      <c r="T875">
        <v>0</v>
      </c>
    </row>
    <row r="876" spans="1:36">
      <c r="A876">
        <v>-1</v>
      </c>
      <c r="B876">
        <v>2</v>
      </c>
      <c r="C876">
        <v>31917.001</v>
      </c>
      <c r="D876">
        <v>6</v>
      </c>
      <c r="E876">
        <v>33.331000000000003</v>
      </c>
      <c r="F876">
        <v>2</v>
      </c>
      <c r="G876">
        <v>4.2000000000000003E-2</v>
      </c>
      <c r="H876">
        <v>0</v>
      </c>
      <c r="I876">
        <v>0.75</v>
      </c>
      <c r="J876">
        <v>2</v>
      </c>
      <c r="K876">
        <v>10</v>
      </c>
      <c r="L876">
        <v>0</v>
      </c>
      <c r="M876">
        <v>0</v>
      </c>
      <c r="N876">
        <v>0</v>
      </c>
      <c r="O876">
        <v>1.5</v>
      </c>
      <c r="P876">
        <v>0</v>
      </c>
      <c r="Q876">
        <v>0.75</v>
      </c>
      <c r="R876">
        <v>2</v>
      </c>
      <c r="S876">
        <v>10</v>
      </c>
      <c r="T876">
        <v>0</v>
      </c>
      <c r="U876">
        <v>0</v>
      </c>
      <c r="V876">
        <v>0</v>
      </c>
      <c r="W876">
        <v>2</v>
      </c>
      <c r="X876">
        <v>0</v>
      </c>
      <c r="Y876">
        <v>1</v>
      </c>
      <c r="Z876">
        <v>2</v>
      </c>
      <c r="AA876">
        <v>8.423</v>
      </c>
      <c r="AB876">
        <v>0</v>
      </c>
    </row>
    <row r="877" spans="1:36">
      <c r="A877">
        <v>-1</v>
      </c>
      <c r="B877">
        <v>2</v>
      </c>
      <c r="C877">
        <v>31937.001</v>
      </c>
      <c r="D877">
        <v>8</v>
      </c>
      <c r="E877">
        <v>33.331000000000003</v>
      </c>
      <c r="F877">
        <v>2</v>
      </c>
      <c r="G877">
        <v>4.2000000000000003E-2</v>
      </c>
      <c r="H877">
        <v>0</v>
      </c>
      <c r="I877">
        <v>0.75</v>
      </c>
      <c r="J877">
        <v>2</v>
      </c>
      <c r="K877">
        <v>10</v>
      </c>
      <c r="L877">
        <v>0</v>
      </c>
      <c r="M877">
        <v>0</v>
      </c>
      <c r="N877">
        <v>0</v>
      </c>
      <c r="O877">
        <v>1.5</v>
      </c>
      <c r="P877">
        <v>0</v>
      </c>
      <c r="Q877">
        <v>0.75</v>
      </c>
      <c r="R877">
        <v>2</v>
      </c>
      <c r="S877">
        <v>10</v>
      </c>
      <c r="T877">
        <v>0</v>
      </c>
      <c r="U877">
        <v>0</v>
      </c>
      <c r="V877">
        <v>0</v>
      </c>
      <c r="W877">
        <v>2</v>
      </c>
      <c r="X877">
        <v>0</v>
      </c>
      <c r="Y877">
        <v>1</v>
      </c>
      <c r="Z877">
        <v>2</v>
      </c>
      <c r="AA877">
        <v>12</v>
      </c>
      <c r="AB877">
        <v>0</v>
      </c>
      <c r="AC877">
        <v>0</v>
      </c>
      <c r="AD877">
        <v>0</v>
      </c>
      <c r="AE877">
        <v>1.5</v>
      </c>
      <c r="AF877">
        <v>0</v>
      </c>
      <c r="AG877">
        <v>1</v>
      </c>
      <c r="AH877">
        <v>2</v>
      </c>
      <c r="AI877">
        <v>6.1150000000000002</v>
      </c>
      <c r="AJ877">
        <v>0</v>
      </c>
    </row>
    <row r="878" spans="1:36">
      <c r="A878">
        <v>-1</v>
      </c>
      <c r="B878">
        <v>2</v>
      </c>
      <c r="C878">
        <v>31957.001</v>
      </c>
      <c r="D878">
        <v>6</v>
      </c>
      <c r="E878">
        <v>33.331000000000003</v>
      </c>
      <c r="F878">
        <v>2</v>
      </c>
      <c r="G878">
        <v>4.2000000000000003E-2</v>
      </c>
      <c r="H878">
        <v>0</v>
      </c>
      <c r="I878">
        <v>0.75</v>
      </c>
      <c r="J878">
        <v>2</v>
      </c>
      <c r="K878">
        <v>10</v>
      </c>
      <c r="L878">
        <v>0</v>
      </c>
      <c r="M878">
        <v>0</v>
      </c>
      <c r="N878">
        <v>0</v>
      </c>
      <c r="O878">
        <v>1.5</v>
      </c>
      <c r="P878">
        <v>0</v>
      </c>
      <c r="Q878">
        <v>0.75</v>
      </c>
      <c r="R878">
        <v>2</v>
      </c>
      <c r="S878">
        <v>10</v>
      </c>
      <c r="T878">
        <v>0</v>
      </c>
      <c r="U878">
        <v>0</v>
      </c>
      <c r="V878">
        <v>0</v>
      </c>
      <c r="W878">
        <v>2</v>
      </c>
      <c r="X878">
        <v>0</v>
      </c>
      <c r="Y878">
        <v>1</v>
      </c>
      <c r="Z878">
        <v>2</v>
      </c>
      <c r="AA878">
        <v>9.9580000000000002</v>
      </c>
      <c r="AB878">
        <v>0</v>
      </c>
    </row>
    <row r="879" spans="1:36">
      <c r="A879">
        <v>-1</v>
      </c>
      <c r="B879">
        <v>2</v>
      </c>
      <c r="C879">
        <v>32020.004000000001</v>
      </c>
      <c r="D879">
        <v>4</v>
      </c>
      <c r="E879">
        <v>33.331000000000003</v>
      </c>
      <c r="F879">
        <v>2</v>
      </c>
      <c r="G879">
        <v>4.2000000000000003E-2</v>
      </c>
      <c r="H879">
        <v>0</v>
      </c>
      <c r="I879">
        <v>0.75</v>
      </c>
      <c r="J879">
        <v>2</v>
      </c>
      <c r="K879">
        <v>10</v>
      </c>
      <c r="L879">
        <v>0</v>
      </c>
      <c r="M879">
        <v>0</v>
      </c>
      <c r="N879">
        <v>0</v>
      </c>
      <c r="O879">
        <v>1.5</v>
      </c>
      <c r="P879">
        <v>0</v>
      </c>
      <c r="Q879">
        <v>1</v>
      </c>
      <c r="R879">
        <v>2</v>
      </c>
      <c r="S879">
        <v>9.07</v>
      </c>
      <c r="T879">
        <v>0</v>
      </c>
    </row>
    <row r="880" spans="1:36">
      <c r="A880">
        <v>-1</v>
      </c>
      <c r="B880">
        <v>2</v>
      </c>
      <c r="C880">
        <v>32060.008999999998</v>
      </c>
      <c r="D880">
        <v>2</v>
      </c>
      <c r="E880">
        <v>33.331000000000003</v>
      </c>
      <c r="F880">
        <v>2</v>
      </c>
      <c r="G880">
        <v>4.2000000000000003E-2</v>
      </c>
      <c r="H880">
        <v>0</v>
      </c>
      <c r="I880">
        <v>0.75</v>
      </c>
      <c r="J880">
        <v>2</v>
      </c>
      <c r="K880">
        <v>11.343999999999999</v>
      </c>
      <c r="L880">
        <v>0</v>
      </c>
    </row>
    <row r="881" spans="1:36">
      <c r="A881">
        <v>-1</v>
      </c>
      <c r="B881">
        <v>2</v>
      </c>
      <c r="C881">
        <v>32240</v>
      </c>
      <c r="D881">
        <v>2</v>
      </c>
      <c r="E881">
        <v>33.331000000000003</v>
      </c>
      <c r="F881">
        <v>2</v>
      </c>
      <c r="G881">
        <v>4.2000000000000003E-2</v>
      </c>
      <c r="H881">
        <v>0</v>
      </c>
      <c r="I881">
        <v>1</v>
      </c>
      <c r="J881">
        <v>2</v>
      </c>
      <c r="K881">
        <v>8.1920000000000002</v>
      </c>
      <c r="L881">
        <v>0</v>
      </c>
    </row>
    <row r="882" spans="1:36">
      <c r="A882">
        <v>-1</v>
      </c>
      <c r="B882">
        <v>2</v>
      </c>
      <c r="C882">
        <v>32266</v>
      </c>
      <c r="D882">
        <v>4</v>
      </c>
      <c r="E882">
        <v>33.331000000000003</v>
      </c>
      <c r="F882">
        <v>2</v>
      </c>
      <c r="G882">
        <v>4.2000000000000003E-2</v>
      </c>
      <c r="H882">
        <v>0</v>
      </c>
      <c r="I882">
        <v>0.75</v>
      </c>
      <c r="J882">
        <v>2</v>
      </c>
      <c r="K882">
        <v>10</v>
      </c>
      <c r="L882">
        <v>0</v>
      </c>
      <c r="M882">
        <v>0</v>
      </c>
      <c r="N882">
        <v>0</v>
      </c>
      <c r="O882">
        <v>1.5</v>
      </c>
      <c r="P882">
        <v>0</v>
      </c>
      <c r="Q882">
        <v>1</v>
      </c>
      <c r="R882">
        <v>2</v>
      </c>
      <c r="S882">
        <v>4.1929999999999996</v>
      </c>
      <c r="T882">
        <v>0</v>
      </c>
    </row>
    <row r="883" spans="1:36">
      <c r="A883">
        <v>-1</v>
      </c>
      <c r="B883">
        <v>2</v>
      </c>
      <c r="C883">
        <v>32282</v>
      </c>
      <c r="D883">
        <v>6</v>
      </c>
      <c r="E883">
        <v>33.331000000000003</v>
      </c>
      <c r="F883">
        <v>2</v>
      </c>
      <c r="G883">
        <v>4.2000000000000003E-2</v>
      </c>
      <c r="H883">
        <v>0</v>
      </c>
      <c r="I883">
        <v>0.75</v>
      </c>
      <c r="J883">
        <v>2</v>
      </c>
      <c r="K883">
        <v>10</v>
      </c>
      <c r="L883">
        <v>0</v>
      </c>
      <c r="M883">
        <v>0</v>
      </c>
      <c r="N883">
        <v>0</v>
      </c>
      <c r="O883">
        <v>1.5</v>
      </c>
      <c r="P883">
        <v>0</v>
      </c>
      <c r="Q883">
        <v>0.75</v>
      </c>
      <c r="R883">
        <v>2</v>
      </c>
      <c r="S883">
        <v>10</v>
      </c>
      <c r="T883">
        <v>0</v>
      </c>
      <c r="U883">
        <v>0</v>
      </c>
      <c r="V883">
        <v>0</v>
      </c>
      <c r="W883">
        <v>2</v>
      </c>
      <c r="X883">
        <v>0</v>
      </c>
      <c r="Y883">
        <v>1</v>
      </c>
      <c r="Z883">
        <v>2</v>
      </c>
      <c r="AA883">
        <v>11.426</v>
      </c>
      <c r="AB883">
        <v>0</v>
      </c>
    </row>
    <row r="884" spans="1:36">
      <c r="A884">
        <v>-1</v>
      </c>
      <c r="B884">
        <v>2</v>
      </c>
      <c r="C884">
        <v>32302</v>
      </c>
      <c r="D884">
        <v>8</v>
      </c>
      <c r="E884">
        <v>33.331000000000003</v>
      </c>
      <c r="F884">
        <v>2</v>
      </c>
      <c r="G884">
        <v>4.2000000000000003E-2</v>
      </c>
      <c r="H884">
        <v>0</v>
      </c>
      <c r="I884">
        <v>0.75</v>
      </c>
      <c r="J884">
        <v>2</v>
      </c>
      <c r="K884">
        <v>10</v>
      </c>
      <c r="L884">
        <v>0</v>
      </c>
      <c r="M884">
        <v>0</v>
      </c>
      <c r="N884">
        <v>0</v>
      </c>
      <c r="O884">
        <v>1.5</v>
      </c>
      <c r="P884">
        <v>0</v>
      </c>
      <c r="Q884">
        <v>0.75</v>
      </c>
      <c r="R884">
        <v>2</v>
      </c>
      <c r="S884">
        <v>10</v>
      </c>
      <c r="T884">
        <v>0</v>
      </c>
      <c r="U884">
        <v>0</v>
      </c>
      <c r="V884">
        <v>0</v>
      </c>
      <c r="W884">
        <v>2</v>
      </c>
      <c r="X884">
        <v>0</v>
      </c>
      <c r="Y884">
        <v>0.75</v>
      </c>
      <c r="Z884">
        <v>2</v>
      </c>
      <c r="AA884">
        <v>10</v>
      </c>
      <c r="AB884">
        <v>0</v>
      </c>
      <c r="AC884">
        <v>0</v>
      </c>
      <c r="AD884">
        <v>0</v>
      </c>
      <c r="AE884">
        <v>1.5</v>
      </c>
      <c r="AF884">
        <v>0</v>
      </c>
      <c r="AG884">
        <v>1</v>
      </c>
      <c r="AH884">
        <v>2</v>
      </c>
      <c r="AI884">
        <v>4.444</v>
      </c>
      <c r="AJ884">
        <v>0</v>
      </c>
    </row>
    <row r="885" spans="1:36">
      <c r="A885">
        <v>-1</v>
      </c>
      <c r="B885">
        <v>2</v>
      </c>
      <c r="C885">
        <v>32322</v>
      </c>
      <c r="D885">
        <v>4</v>
      </c>
      <c r="E885">
        <v>33.331000000000003</v>
      </c>
      <c r="F885">
        <v>2</v>
      </c>
      <c r="G885">
        <v>4.2000000000000003E-2</v>
      </c>
      <c r="H885">
        <v>0</v>
      </c>
      <c r="I885">
        <v>0.75</v>
      </c>
      <c r="J885">
        <v>2</v>
      </c>
      <c r="K885">
        <v>10</v>
      </c>
      <c r="L885">
        <v>0</v>
      </c>
      <c r="M885">
        <v>0</v>
      </c>
      <c r="N885">
        <v>0</v>
      </c>
      <c r="O885">
        <v>1.5</v>
      </c>
      <c r="P885">
        <v>0</v>
      </c>
      <c r="Q885">
        <v>0.75</v>
      </c>
      <c r="R885">
        <v>2</v>
      </c>
      <c r="S885">
        <v>8.8179999999999996</v>
      </c>
      <c r="T885">
        <v>0</v>
      </c>
    </row>
    <row r="886" spans="1:36">
      <c r="A886">
        <v>-1</v>
      </c>
      <c r="B886">
        <v>2</v>
      </c>
      <c r="C886">
        <v>32340</v>
      </c>
      <c r="D886">
        <v>4</v>
      </c>
      <c r="E886">
        <v>33.331000000000003</v>
      </c>
      <c r="F886">
        <v>2</v>
      </c>
      <c r="G886">
        <v>4.2000000000000003E-2</v>
      </c>
      <c r="H886">
        <v>0</v>
      </c>
      <c r="I886">
        <v>0.75</v>
      </c>
      <c r="J886">
        <v>2</v>
      </c>
      <c r="K886">
        <v>10</v>
      </c>
      <c r="L886">
        <v>0</v>
      </c>
      <c r="M886">
        <v>0</v>
      </c>
      <c r="N886">
        <v>0</v>
      </c>
      <c r="O886">
        <v>1.5</v>
      </c>
      <c r="P886">
        <v>0</v>
      </c>
      <c r="Q886">
        <v>1</v>
      </c>
      <c r="R886">
        <v>2</v>
      </c>
      <c r="S886">
        <v>4.8490000000000002</v>
      </c>
      <c r="T886">
        <v>0</v>
      </c>
    </row>
    <row r="887" spans="1:36">
      <c r="A887">
        <v>-1</v>
      </c>
      <c r="B887">
        <v>2</v>
      </c>
      <c r="C887">
        <v>33930</v>
      </c>
      <c r="D887">
        <v>2</v>
      </c>
      <c r="E887">
        <v>33.331000000000003</v>
      </c>
      <c r="F887">
        <v>2</v>
      </c>
      <c r="G887">
        <v>4.2000000000000003E-2</v>
      </c>
      <c r="H887">
        <v>0</v>
      </c>
      <c r="I887">
        <v>1</v>
      </c>
      <c r="J887">
        <v>2</v>
      </c>
      <c r="K887">
        <v>13.047000000000001</v>
      </c>
      <c r="L887">
        <v>0</v>
      </c>
    </row>
    <row r="888" spans="1:36">
      <c r="A888">
        <v>-1</v>
      </c>
      <c r="B888">
        <v>2</v>
      </c>
      <c r="C888">
        <v>33966</v>
      </c>
      <c r="D888">
        <v>4</v>
      </c>
      <c r="E888">
        <v>33.331000000000003</v>
      </c>
      <c r="F888">
        <v>2</v>
      </c>
      <c r="G888">
        <v>4.2000000000000003E-2</v>
      </c>
      <c r="H888">
        <v>0</v>
      </c>
      <c r="I888">
        <v>0.75</v>
      </c>
      <c r="J888">
        <v>2</v>
      </c>
      <c r="K888">
        <v>10</v>
      </c>
      <c r="L888">
        <v>0</v>
      </c>
      <c r="M888">
        <v>0</v>
      </c>
      <c r="N888">
        <v>0</v>
      </c>
      <c r="O888">
        <v>1.5</v>
      </c>
      <c r="P888">
        <v>0</v>
      </c>
      <c r="Q888">
        <v>1</v>
      </c>
      <c r="R888">
        <v>2</v>
      </c>
      <c r="S888">
        <v>8.3469999999999995</v>
      </c>
      <c r="T888">
        <v>0</v>
      </c>
    </row>
    <row r="889" spans="1:36">
      <c r="A889">
        <v>-1</v>
      </c>
      <c r="B889">
        <v>2</v>
      </c>
      <c r="C889">
        <v>34085</v>
      </c>
      <c r="D889">
        <v>2</v>
      </c>
      <c r="E889">
        <v>33.331000000000003</v>
      </c>
      <c r="F889">
        <v>2</v>
      </c>
      <c r="G889">
        <v>4.2000000000000003E-2</v>
      </c>
      <c r="H889">
        <v>0</v>
      </c>
      <c r="I889">
        <v>1</v>
      </c>
      <c r="J889">
        <v>2</v>
      </c>
      <c r="K889">
        <v>12.999000000000001</v>
      </c>
      <c r="L889">
        <v>0</v>
      </c>
    </row>
    <row r="890" spans="1:36">
      <c r="A890">
        <v>-1</v>
      </c>
      <c r="B890">
        <v>2</v>
      </c>
      <c r="C890">
        <v>35280</v>
      </c>
      <c r="D890">
        <v>1</v>
      </c>
      <c r="E890">
        <v>1E-3</v>
      </c>
      <c r="F890">
        <v>2</v>
      </c>
      <c r="G890">
        <v>38.29</v>
      </c>
      <c r="H890">
        <v>0</v>
      </c>
    </row>
    <row r="891" spans="1:36">
      <c r="A891">
        <v>-1</v>
      </c>
      <c r="B891">
        <v>2</v>
      </c>
      <c r="C891">
        <v>35654</v>
      </c>
      <c r="D891">
        <v>2</v>
      </c>
      <c r="E891">
        <v>33.331000000000003</v>
      </c>
      <c r="F891">
        <v>2</v>
      </c>
      <c r="G891">
        <v>4.2000000000000003E-2</v>
      </c>
      <c r="H891">
        <v>0</v>
      </c>
      <c r="I891">
        <v>1</v>
      </c>
      <c r="J891">
        <v>2</v>
      </c>
      <c r="K891">
        <v>4.9820000000000002</v>
      </c>
      <c r="L891">
        <v>0</v>
      </c>
    </row>
    <row r="892" spans="1:36">
      <c r="A892">
        <v>-1</v>
      </c>
      <c r="B892">
        <v>2</v>
      </c>
      <c r="C892">
        <v>35664</v>
      </c>
      <c r="D892">
        <v>4</v>
      </c>
      <c r="E892">
        <v>33.331000000000003</v>
      </c>
      <c r="F892">
        <v>2</v>
      </c>
      <c r="G892">
        <v>4.2000000000000003E-2</v>
      </c>
      <c r="H892">
        <v>0</v>
      </c>
      <c r="I892">
        <v>0.75</v>
      </c>
      <c r="J892">
        <v>2</v>
      </c>
      <c r="K892">
        <v>10</v>
      </c>
      <c r="L892">
        <v>0</v>
      </c>
      <c r="M892">
        <v>0</v>
      </c>
      <c r="N892">
        <v>0</v>
      </c>
      <c r="O892">
        <v>1.5</v>
      </c>
      <c r="P892">
        <v>0</v>
      </c>
      <c r="Q892">
        <v>1</v>
      </c>
      <c r="R892">
        <v>2</v>
      </c>
      <c r="S892">
        <v>3.0670000000000002</v>
      </c>
      <c r="T892">
        <v>0</v>
      </c>
    </row>
    <row r="893" spans="1:36">
      <c r="A893">
        <v>-1</v>
      </c>
      <c r="B893">
        <v>2</v>
      </c>
      <c r="C893">
        <v>35669</v>
      </c>
      <c r="D893">
        <v>2</v>
      </c>
      <c r="E893">
        <v>33.331000000000003</v>
      </c>
      <c r="F893">
        <v>2</v>
      </c>
      <c r="G893">
        <v>4.2000000000000003E-2</v>
      </c>
      <c r="H893">
        <v>0</v>
      </c>
      <c r="I893">
        <v>0.75</v>
      </c>
      <c r="J893">
        <v>2</v>
      </c>
      <c r="K893">
        <v>10.584</v>
      </c>
      <c r="L893">
        <v>0</v>
      </c>
    </row>
    <row r="894" spans="1:36">
      <c r="A894">
        <v>-1</v>
      </c>
      <c r="B894">
        <v>2</v>
      </c>
      <c r="C894">
        <v>35679</v>
      </c>
      <c r="D894">
        <v>4</v>
      </c>
      <c r="E894">
        <v>33.331000000000003</v>
      </c>
      <c r="F894">
        <v>2</v>
      </c>
      <c r="G894">
        <v>4.2000000000000003E-2</v>
      </c>
      <c r="H894">
        <v>0</v>
      </c>
      <c r="I894">
        <v>0.75</v>
      </c>
      <c r="J894">
        <v>2</v>
      </c>
      <c r="K894">
        <v>10</v>
      </c>
      <c r="L894">
        <v>0</v>
      </c>
      <c r="M894">
        <v>0</v>
      </c>
      <c r="N894">
        <v>0</v>
      </c>
      <c r="O894">
        <v>1.5</v>
      </c>
      <c r="P894">
        <v>0</v>
      </c>
      <c r="Q894">
        <v>1</v>
      </c>
      <c r="R894">
        <v>2</v>
      </c>
      <c r="S894">
        <v>7.0129999999999999</v>
      </c>
      <c r="T894">
        <v>0</v>
      </c>
    </row>
    <row r="895" spans="1:36">
      <c r="A895">
        <v>-1</v>
      </c>
      <c r="B895">
        <v>2</v>
      </c>
      <c r="C895">
        <v>35684</v>
      </c>
      <c r="D895">
        <v>4</v>
      </c>
      <c r="E895">
        <v>33.331000000000003</v>
      </c>
      <c r="F895">
        <v>2</v>
      </c>
      <c r="G895">
        <v>4.2000000000000003E-2</v>
      </c>
      <c r="H895">
        <v>0</v>
      </c>
      <c r="I895">
        <v>0.75</v>
      </c>
      <c r="J895">
        <v>2</v>
      </c>
      <c r="K895">
        <v>10</v>
      </c>
      <c r="L895">
        <v>0</v>
      </c>
      <c r="M895">
        <v>0</v>
      </c>
      <c r="N895">
        <v>0</v>
      </c>
      <c r="O895">
        <v>1.5</v>
      </c>
      <c r="P895">
        <v>0</v>
      </c>
      <c r="Q895">
        <v>0.75</v>
      </c>
      <c r="R895">
        <v>2</v>
      </c>
      <c r="S895">
        <v>9.5</v>
      </c>
      <c r="T895">
        <v>0</v>
      </c>
    </row>
    <row r="896" spans="1:36">
      <c r="A896">
        <v>-1</v>
      </c>
      <c r="B896">
        <v>2</v>
      </c>
      <c r="C896">
        <v>35725</v>
      </c>
      <c r="D896">
        <v>6</v>
      </c>
      <c r="E896">
        <v>33.331000000000003</v>
      </c>
      <c r="F896">
        <v>2</v>
      </c>
      <c r="G896">
        <v>4.2000000000000003E-2</v>
      </c>
      <c r="H896">
        <v>0</v>
      </c>
      <c r="I896">
        <v>0.75</v>
      </c>
      <c r="J896">
        <v>2</v>
      </c>
      <c r="K896">
        <v>10</v>
      </c>
      <c r="L896">
        <v>0</v>
      </c>
      <c r="M896">
        <v>0</v>
      </c>
      <c r="N896">
        <v>0</v>
      </c>
      <c r="O896">
        <v>1.5</v>
      </c>
      <c r="P896">
        <v>0</v>
      </c>
      <c r="Q896">
        <v>0.75</v>
      </c>
      <c r="R896">
        <v>2</v>
      </c>
      <c r="S896">
        <v>10</v>
      </c>
      <c r="T896">
        <v>0</v>
      </c>
      <c r="U896">
        <v>0</v>
      </c>
      <c r="V896">
        <v>0</v>
      </c>
      <c r="W896">
        <v>2</v>
      </c>
      <c r="X896">
        <v>0</v>
      </c>
      <c r="Y896">
        <v>1</v>
      </c>
      <c r="Z896">
        <v>2</v>
      </c>
      <c r="AA896">
        <v>4.4660000000000002</v>
      </c>
      <c r="AB896">
        <v>0</v>
      </c>
    </row>
    <row r="897" spans="1:44">
      <c r="A897">
        <v>-1</v>
      </c>
      <c r="B897">
        <v>2</v>
      </c>
      <c r="C897">
        <v>35800</v>
      </c>
      <c r="D897">
        <v>2</v>
      </c>
      <c r="E897">
        <v>33.331000000000003</v>
      </c>
      <c r="F897">
        <v>2</v>
      </c>
      <c r="G897">
        <v>4.2000000000000003E-2</v>
      </c>
      <c r="H897">
        <v>0</v>
      </c>
      <c r="I897">
        <v>1</v>
      </c>
      <c r="J897">
        <v>2</v>
      </c>
      <c r="K897">
        <v>1.206</v>
      </c>
      <c r="L897">
        <v>0</v>
      </c>
    </row>
    <row r="898" spans="1:44">
      <c r="A898">
        <v>-1</v>
      </c>
      <c r="B898">
        <v>2</v>
      </c>
      <c r="C898">
        <v>35819</v>
      </c>
      <c r="D898">
        <v>2</v>
      </c>
      <c r="E898">
        <v>33.331000000000003</v>
      </c>
      <c r="F898">
        <v>2</v>
      </c>
      <c r="G898">
        <v>4.2000000000000003E-2</v>
      </c>
      <c r="H898">
        <v>0</v>
      </c>
      <c r="I898">
        <v>0.75</v>
      </c>
      <c r="J898">
        <v>2</v>
      </c>
      <c r="K898">
        <v>6.7380000000000004</v>
      </c>
      <c r="L898">
        <v>0</v>
      </c>
    </row>
    <row r="899" spans="1:44">
      <c r="A899">
        <v>-1</v>
      </c>
      <c r="B899">
        <v>2</v>
      </c>
      <c r="C899">
        <v>35858</v>
      </c>
      <c r="D899">
        <v>2</v>
      </c>
      <c r="E899">
        <v>33.331000000000003</v>
      </c>
      <c r="F899">
        <v>2</v>
      </c>
      <c r="G899">
        <v>4.2000000000000003E-2</v>
      </c>
      <c r="H899">
        <v>0</v>
      </c>
      <c r="I899">
        <v>1</v>
      </c>
      <c r="J899">
        <v>2</v>
      </c>
      <c r="K899">
        <v>6.6719999999999997</v>
      </c>
      <c r="L899">
        <v>0</v>
      </c>
    </row>
    <row r="900" spans="1:44">
      <c r="A900">
        <v>-1</v>
      </c>
      <c r="B900">
        <v>2</v>
      </c>
      <c r="C900">
        <v>35898</v>
      </c>
      <c r="D900">
        <v>2</v>
      </c>
      <c r="E900">
        <v>33.331000000000003</v>
      </c>
      <c r="F900">
        <v>2</v>
      </c>
      <c r="G900">
        <v>4.2000000000000003E-2</v>
      </c>
      <c r="H900">
        <v>0</v>
      </c>
      <c r="I900">
        <v>0.75</v>
      </c>
      <c r="J900">
        <v>2</v>
      </c>
      <c r="K900">
        <v>8.2059999999999995</v>
      </c>
      <c r="L900">
        <v>0</v>
      </c>
    </row>
    <row r="901" spans="1:44">
      <c r="A901">
        <v>-1</v>
      </c>
      <c r="B901">
        <v>2</v>
      </c>
      <c r="C901">
        <v>36372</v>
      </c>
      <c r="D901">
        <v>2</v>
      </c>
      <c r="E901">
        <v>33.331000000000003</v>
      </c>
      <c r="F901">
        <v>2</v>
      </c>
      <c r="G901">
        <v>4.2000000000000003E-2</v>
      </c>
      <c r="H901">
        <v>0</v>
      </c>
      <c r="I901">
        <v>1</v>
      </c>
      <c r="J901">
        <v>2</v>
      </c>
      <c r="K901">
        <v>8.6999999999999994E-2</v>
      </c>
      <c r="L901">
        <v>0</v>
      </c>
    </row>
    <row r="902" spans="1:44">
      <c r="A902">
        <v>-1</v>
      </c>
      <c r="B902">
        <v>2</v>
      </c>
      <c r="C902">
        <v>36393</v>
      </c>
      <c r="D902">
        <v>4</v>
      </c>
      <c r="E902">
        <v>33.331000000000003</v>
      </c>
      <c r="F902">
        <v>2</v>
      </c>
      <c r="G902">
        <v>4.2000000000000003E-2</v>
      </c>
      <c r="H902">
        <v>0</v>
      </c>
      <c r="I902">
        <v>0.75</v>
      </c>
      <c r="J902">
        <v>2</v>
      </c>
      <c r="K902">
        <v>10</v>
      </c>
      <c r="L902">
        <v>0</v>
      </c>
      <c r="M902">
        <v>0</v>
      </c>
      <c r="N902">
        <v>0</v>
      </c>
      <c r="O902">
        <v>1.5</v>
      </c>
      <c r="P902">
        <v>0</v>
      </c>
      <c r="Q902">
        <v>1</v>
      </c>
      <c r="R902">
        <v>2</v>
      </c>
      <c r="S902">
        <v>2.1850000000000001</v>
      </c>
      <c r="T902">
        <v>0</v>
      </c>
    </row>
    <row r="903" spans="1:44">
      <c r="A903">
        <v>-1</v>
      </c>
      <c r="B903">
        <v>2</v>
      </c>
      <c r="C903">
        <v>36419</v>
      </c>
      <c r="D903">
        <v>6</v>
      </c>
      <c r="E903">
        <v>33.331000000000003</v>
      </c>
      <c r="F903">
        <v>2</v>
      </c>
      <c r="G903">
        <v>4.2000000000000003E-2</v>
      </c>
      <c r="H903">
        <v>0</v>
      </c>
      <c r="I903">
        <v>0.75</v>
      </c>
      <c r="J903">
        <v>2</v>
      </c>
      <c r="K903">
        <v>10</v>
      </c>
      <c r="L903">
        <v>0</v>
      </c>
      <c r="M903">
        <v>0</v>
      </c>
      <c r="N903">
        <v>0</v>
      </c>
      <c r="O903">
        <v>1.5</v>
      </c>
      <c r="P903">
        <v>0</v>
      </c>
      <c r="Q903">
        <v>0.75</v>
      </c>
      <c r="R903">
        <v>2</v>
      </c>
      <c r="S903">
        <v>10</v>
      </c>
      <c r="T903">
        <v>0</v>
      </c>
      <c r="U903">
        <v>0</v>
      </c>
      <c r="V903">
        <v>0</v>
      </c>
      <c r="W903">
        <v>2</v>
      </c>
      <c r="X903">
        <v>0</v>
      </c>
      <c r="Y903">
        <v>1</v>
      </c>
      <c r="Z903">
        <v>2</v>
      </c>
      <c r="AA903">
        <v>7.3239999999999998</v>
      </c>
      <c r="AB903">
        <v>0</v>
      </c>
    </row>
    <row r="904" spans="1:44">
      <c r="A904">
        <v>-1</v>
      </c>
      <c r="B904">
        <v>2</v>
      </c>
      <c r="C904">
        <v>36440</v>
      </c>
      <c r="D904">
        <v>8</v>
      </c>
      <c r="E904">
        <v>33.331000000000003</v>
      </c>
      <c r="F904">
        <v>2</v>
      </c>
      <c r="G904">
        <v>4.2000000000000003E-2</v>
      </c>
      <c r="H904">
        <v>0</v>
      </c>
      <c r="I904">
        <v>0.75</v>
      </c>
      <c r="J904">
        <v>2</v>
      </c>
      <c r="K904">
        <v>10</v>
      </c>
      <c r="L904">
        <v>0</v>
      </c>
      <c r="M904">
        <v>0</v>
      </c>
      <c r="N904">
        <v>0</v>
      </c>
      <c r="O904">
        <v>1.5</v>
      </c>
      <c r="P904">
        <v>0</v>
      </c>
      <c r="Q904">
        <v>0.75</v>
      </c>
      <c r="R904">
        <v>2</v>
      </c>
      <c r="S904">
        <v>10</v>
      </c>
      <c r="T904">
        <v>0</v>
      </c>
      <c r="U904">
        <v>0</v>
      </c>
      <c r="V904">
        <v>0</v>
      </c>
      <c r="W904">
        <v>2</v>
      </c>
      <c r="X904">
        <v>0</v>
      </c>
      <c r="Y904">
        <v>0.75</v>
      </c>
      <c r="Z904">
        <v>2</v>
      </c>
      <c r="AA904">
        <v>10</v>
      </c>
      <c r="AB904">
        <v>0</v>
      </c>
      <c r="AC904">
        <v>0</v>
      </c>
      <c r="AD904">
        <v>0</v>
      </c>
      <c r="AE904">
        <v>1.5</v>
      </c>
      <c r="AF904">
        <v>0</v>
      </c>
      <c r="AG904">
        <v>1</v>
      </c>
      <c r="AH904">
        <v>2</v>
      </c>
      <c r="AI904">
        <v>5.4390000000000001</v>
      </c>
      <c r="AJ904">
        <v>0</v>
      </c>
    </row>
    <row r="905" spans="1:44">
      <c r="A905">
        <v>-1</v>
      </c>
      <c r="B905">
        <v>2</v>
      </c>
      <c r="C905">
        <v>36500</v>
      </c>
      <c r="D905">
        <v>10</v>
      </c>
      <c r="E905">
        <v>33.331000000000003</v>
      </c>
      <c r="F905">
        <v>2</v>
      </c>
      <c r="G905">
        <v>4.2000000000000003E-2</v>
      </c>
      <c r="H905">
        <v>0</v>
      </c>
      <c r="I905">
        <v>0.75</v>
      </c>
      <c r="J905">
        <v>2</v>
      </c>
      <c r="K905">
        <v>10</v>
      </c>
      <c r="L905">
        <v>0</v>
      </c>
      <c r="M905">
        <v>0</v>
      </c>
      <c r="N905">
        <v>0</v>
      </c>
      <c r="O905">
        <v>1.5</v>
      </c>
      <c r="P905">
        <v>0</v>
      </c>
      <c r="Q905">
        <v>0.75</v>
      </c>
      <c r="R905">
        <v>2</v>
      </c>
      <c r="S905">
        <v>10</v>
      </c>
      <c r="T905">
        <v>0</v>
      </c>
      <c r="U905">
        <v>0</v>
      </c>
      <c r="V905">
        <v>0</v>
      </c>
      <c r="W905">
        <v>2</v>
      </c>
      <c r="X905">
        <v>0</v>
      </c>
      <c r="Y905">
        <v>0.75</v>
      </c>
      <c r="Z905">
        <v>2</v>
      </c>
      <c r="AA905">
        <v>10</v>
      </c>
      <c r="AB905">
        <v>0</v>
      </c>
      <c r="AC905">
        <v>0</v>
      </c>
      <c r="AD905">
        <v>0</v>
      </c>
      <c r="AE905">
        <v>1.5</v>
      </c>
      <c r="AF905">
        <v>0</v>
      </c>
      <c r="AG905">
        <v>0.75</v>
      </c>
      <c r="AH905">
        <v>2</v>
      </c>
      <c r="AI905">
        <v>10</v>
      </c>
      <c r="AJ905">
        <v>0</v>
      </c>
      <c r="AK905">
        <v>0</v>
      </c>
      <c r="AL905">
        <v>0</v>
      </c>
      <c r="AM905">
        <v>2</v>
      </c>
      <c r="AN905">
        <v>0</v>
      </c>
      <c r="AO905">
        <v>0.75</v>
      </c>
      <c r="AP905">
        <v>2</v>
      </c>
      <c r="AQ905">
        <v>11.028</v>
      </c>
      <c r="AR905">
        <v>0</v>
      </c>
    </row>
    <row r="906" spans="1:44">
      <c r="A906">
        <v>-1</v>
      </c>
      <c r="B906">
        <v>2</v>
      </c>
      <c r="C906">
        <v>36520</v>
      </c>
      <c r="D906">
        <v>2</v>
      </c>
      <c r="E906">
        <v>33.331000000000003</v>
      </c>
      <c r="F906">
        <v>2</v>
      </c>
      <c r="G906">
        <v>4.2000000000000003E-2</v>
      </c>
      <c r="H906">
        <v>0</v>
      </c>
      <c r="I906">
        <v>0.75</v>
      </c>
      <c r="J906">
        <v>2</v>
      </c>
      <c r="K906">
        <v>11.23</v>
      </c>
      <c r="L906">
        <v>0</v>
      </c>
    </row>
    <row r="907" spans="1:44">
      <c r="A907">
        <v>-1</v>
      </c>
      <c r="B907">
        <v>2</v>
      </c>
      <c r="C907">
        <v>36540</v>
      </c>
      <c r="D907">
        <v>4</v>
      </c>
      <c r="E907">
        <v>33.331000000000003</v>
      </c>
      <c r="F907">
        <v>2</v>
      </c>
      <c r="G907">
        <v>4.2000000000000003E-2</v>
      </c>
      <c r="H907">
        <v>0</v>
      </c>
      <c r="I907">
        <v>0.75</v>
      </c>
      <c r="J907">
        <v>2</v>
      </c>
      <c r="K907">
        <v>10</v>
      </c>
      <c r="L907">
        <v>0</v>
      </c>
      <c r="M907">
        <v>0</v>
      </c>
      <c r="N907">
        <v>0</v>
      </c>
      <c r="O907">
        <v>1.5</v>
      </c>
      <c r="P907">
        <v>0</v>
      </c>
      <c r="Q907">
        <v>0.75</v>
      </c>
      <c r="R907">
        <v>2</v>
      </c>
      <c r="S907">
        <v>3.1360000000000001</v>
      </c>
      <c r="T907">
        <v>0</v>
      </c>
    </row>
    <row r="908" spans="1:44">
      <c r="A908">
        <v>-1</v>
      </c>
      <c r="B908">
        <v>2</v>
      </c>
      <c r="C908">
        <v>36581</v>
      </c>
      <c r="D908">
        <v>6</v>
      </c>
      <c r="E908">
        <v>33.331000000000003</v>
      </c>
      <c r="F908">
        <v>2</v>
      </c>
      <c r="G908">
        <v>4.2000000000000003E-2</v>
      </c>
      <c r="H908">
        <v>0</v>
      </c>
      <c r="I908">
        <v>0.75</v>
      </c>
      <c r="J908">
        <v>2</v>
      </c>
      <c r="K908">
        <v>10</v>
      </c>
      <c r="L908">
        <v>0</v>
      </c>
      <c r="M908">
        <v>0</v>
      </c>
      <c r="N908">
        <v>0</v>
      </c>
      <c r="O908">
        <v>1.5</v>
      </c>
      <c r="P908">
        <v>0</v>
      </c>
      <c r="Q908">
        <v>0.75</v>
      </c>
      <c r="R908">
        <v>2</v>
      </c>
      <c r="S908">
        <v>10</v>
      </c>
      <c r="T908">
        <v>0</v>
      </c>
      <c r="U908">
        <v>0</v>
      </c>
      <c r="V908">
        <v>0</v>
      </c>
      <c r="W908">
        <v>2</v>
      </c>
      <c r="X908">
        <v>0</v>
      </c>
      <c r="Y908">
        <v>0.75</v>
      </c>
      <c r="Z908">
        <v>2</v>
      </c>
      <c r="AA908">
        <v>9.9550000000000001</v>
      </c>
      <c r="AB908">
        <v>0</v>
      </c>
    </row>
    <row r="909" spans="1:44">
      <c r="A909">
        <v>-1</v>
      </c>
      <c r="B909">
        <v>2</v>
      </c>
      <c r="C909">
        <v>36601</v>
      </c>
      <c r="D909">
        <v>8</v>
      </c>
      <c r="E909">
        <v>33.331000000000003</v>
      </c>
      <c r="F909">
        <v>2</v>
      </c>
      <c r="G909">
        <v>4.2000000000000003E-2</v>
      </c>
      <c r="H909">
        <v>0</v>
      </c>
      <c r="I909">
        <v>0.75</v>
      </c>
      <c r="J909">
        <v>2</v>
      </c>
      <c r="K909">
        <v>10</v>
      </c>
      <c r="L909">
        <v>0</v>
      </c>
      <c r="M909">
        <v>0</v>
      </c>
      <c r="N909">
        <v>0</v>
      </c>
      <c r="O909">
        <v>1.5</v>
      </c>
      <c r="P909">
        <v>0</v>
      </c>
      <c r="Q909">
        <v>0.75</v>
      </c>
      <c r="R909">
        <v>2</v>
      </c>
      <c r="S909">
        <v>10</v>
      </c>
      <c r="T909">
        <v>0</v>
      </c>
      <c r="U909">
        <v>0</v>
      </c>
      <c r="V909">
        <v>0</v>
      </c>
      <c r="W909">
        <v>2</v>
      </c>
      <c r="X909">
        <v>0</v>
      </c>
      <c r="Y909">
        <v>0.75</v>
      </c>
      <c r="Z909">
        <v>2</v>
      </c>
      <c r="AA909">
        <v>10</v>
      </c>
      <c r="AB909">
        <v>0</v>
      </c>
      <c r="AC909">
        <v>0</v>
      </c>
      <c r="AD909">
        <v>0</v>
      </c>
      <c r="AE909">
        <v>1.5</v>
      </c>
      <c r="AF909">
        <v>0</v>
      </c>
      <c r="AG909">
        <v>1</v>
      </c>
      <c r="AH909">
        <v>2</v>
      </c>
      <c r="AI909">
        <v>3.14</v>
      </c>
      <c r="AJ909">
        <v>0</v>
      </c>
    </row>
    <row r="910" spans="1:44">
      <c r="A910">
        <v>-1</v>
      </c>
      <c r="B910">
        <v>2</v>
      </c>
      <c r="C910">
        <v>36691</v>
      </c>
      <c r="D910">
        <v>6</v>
      </c>
      <c r="E910">
        <v>33.331000000000003</v>
      </c>
      <c r="F910">
        <v>2</v>
      </c>
      <c r="G910">
        <v>4.2000000000000003E-2</v>
      </c>
      <c r="H910">
        <v>0</v>
      </c>
      <c r="I910">
        <v>0.75</v>
      </c>
      <c r="J910">
        <v>2</v>
      </c>
      <c r="K910">
        <v>10</v>
      </c>
      <c r="L910">
        <v>0</v>
      </c>
      <c r="M910">
        <v>0</v>
      </c>
      <c r="N910">
        <v>0</v>
      </c>
      <c r="O910">
        <v>1.5</v>
      </c>
      <c r="P910">
        <v>0</v>
      </c>
      <c r="Q910">
        <v>0.75</v>
      </c>
      <c r="R910">
        <v>2</v>
      </c>
      <c r="S910">
        <v>10</v>
      </c>
      <c r="T910">
        <v>0</v>
      </c>
      <c r="U910">
        <v>0</v>
      </c>
      <c r="V910">
        <v>0</v>
      </c>
      <c r="W910">
        <v>2</v>
      </c>
      <c r="X910">
        <v>0</v>
      </c>
      <c r="Y910">
        <v>1</v>
      </c>
      <c r="Z910">
        <v>2</v>
      </c>
      <c r="AA910">
        <v>7.7439999999999998</v>
      </c>
      <c r="AB910">
        <v>0</v>
      </c>
    </row>
    <row r="911" spans="1:44">
      <c r="A911">
        <v>-1</v>
      </c>
      <c r="B911">
        <v>2</v>
      </c>
      <c r="C911">
        <v>36711</v>
      </c>
      <c r="D911">
        <v>4</v>
      </c>
      <c r="E911">
        <v>33.411000000000001</v>
      </c>
      <c r="F911">
        <v>2</v>
      </c>
      <c r="G911">
        <v>4.2000000000000003E-2</v>
      </c>
      <c r="H911">
        <v>0</v>
      </c>
      <c r="I911">
        <v>0.75</v>
      </c>
      <c r="J911">
        <v>2</v>
      </c>
      <c r="K911">
        <v>10</v>
      </c>
      <c r="L911">
        <v>0</v>
      </c>
      <c r="M911">
        <v>0</v>
      </c>
      <c r="N911">
        <v>0</v>
      </c>
      <c r="O911">
        <v>1.5</v>
      </c>
      <c r="P911">
        <v>0</v>
      </c>
      <c r="Q911">
        <v>1</v>
      </c>
      <c r="R911">
        <v>2</v>
      </c>
      <c r="S911">
        <v>4.8330000000000002</v>
      </c>
      <c r="T911">
        <v>0</v>
      </c>
    </row>
    <row r="912" spans="1:44">
      <c r="A912">
        <v>-1</v>
      </c>
      <c r="B912">
        <v>2</v>
      </c>
      <c r="C912">
        <v>36731</v>
      </c>
      <c r="D912">
        <v>2</v>
      </c>
      <c r="E912">
        <v>33.331000000000003</v>
      </c>
      <c r="F912">
        <v>2</v>
      </c>
      <c r="G912">
        <v>4.2000000000000003E-2</v>
      </c>
      <c r="H912">
        <v>0</v>
      </c>
      <c r="I912">
        <v>0.75</v>
      </c>
      <c r="J912">
        <v>2</v>
      </c>
      <c r="K912">
        <v>10.544</v>
      </c>
      <c r="L912">
        <v>0</v>
      </c>
    </row>
    <row r="913" spans="1:36">
      <c r="A913">
        <v>-1</v>
      </c>
      <c r="B913">
        <v>2</v>
      </c>
      <c r="C913">
        <v>36751</v>
      </c>
      <c r="D913">
        <v>2</v>
      </c>
      <c r="E913">
        <v>33.331000000000003</v>
      </c>
      <c r="F913">
        <v>2</v>
      </c>
      <c r="G913">
        <v>4.2000000000000003E-2</v>
      </c>
      <c r="H913">
        <v>0</v>
      </c>
      <c r="I913">
        <v>1</v>
      </c>
      <c r="J913">
        <v>2</v>
      </c>
      <c r="K913">
        <v>5.4139999999999997</v>
      </c>
      <c r="L913">
        <v>0</v>
      </c>
    </row>
    <row r="914" spans="1:36">
      <c r="A914">
        <v>-1</v>
      </c>
      <c r="B914">
        <v>2</v>
      </c>
      <c r="C914">
        <v>36771</v>
      </c>
      <c r="D914">
        <v>2</v>
      </c>
      <c r="E914">
        <v>33.411000000000001</v>
      </c>
      <c r="F914">
        <v>2</v>
      </c>
      <c r="G914">
        <v>4.2000000000000003E-2</v>
      </c>
      <c r="H914">
        <v>0</v>
      </c>
      <c r="I914">
        <v>1</v>
      </c>
      <c r="J914">
        <v>2</v>
      </c>
      <c r="K914">
        <v>2.5129999999999999</v>
      </c>
      <c r="L914">
        <v>0</v>
      </c>
    </row>
    <row r="915" spans="1:36">
      <c r="A915">
        <v>-1</v>
      </c>
      <c r="B915">
        <v>2</v>
      </c>
      <c r="C915">
        <v>37726</v>
      </c>
      <c r="D915">
        <v>2</v>
      </c>
      <c r="E915">
        <v>33.331000000000003</v>
      </c>
      <c r="F915">
        <v>2</v>
      </c>
      <c r="G915">
        <v>4.2000000000000003E-2</v>
      </c>
      <c r="H915">
        <v>0</v>
      </c>
      <c r="I915">
        <v>1</v>
      </c>
      <c r="J915">
        <v>2</v>
      </c>
      <c r="K915">
        <v>9.9339999999999993</v>
      </c>
      <c r="L915">
        <v>0</v>
      </c>
    </row>
    <row r="916" spans="1:36">
      <c r="A916">
        <v>-1</v>
      </c>
      <c r="B916">
        <v>2</v>
      </c>
      <c r="C916">
        <v>37746</v>
      </c>
      <c r="D916">
        <v>4</v>
      </c>
      <c r="E916">
        <v>33.331000000000003</v>
      </c>
      <c r="F916">
        <v>2</v>
      </c>
      <c r="G916">
        <v>4.2000000000000003E-2</v>
      </c>
      <c r="H916">
        <v>0</v>
      </c>
      <c r="I916">
        <v>0.75</v>
      </c>
      <c r="J916">
        <v>2</v>
      </c>
      <c r="K916">
        <v>10</v>
      </c>
      <c r="L916">
        <v>0</v>
      </c>
      <c r="M916">
        <v>0</v>
      </c>
      <c r="N916">
        <v>0</v>
      </c>
      <c r="O916">
        <v>1.5</v>
      </c>
      <c r="P916">
        <v>0</v>
      </c>
      <c r="Q916">
        <v>1</v>
      </c>
      <c r="R916">
        <v>2</v>
      </c>
      <c r="S916">
        <v>13.367000000000001</v>
      </c>
      <c r="T916">
        <v>0</v>
      </c>
    </row>
    <row r="917" spans="1:36">
      <c r="A917">
        <v>-1</v>
      </c>
      <c r="B917">
        <v>2</v>
      </c>
      <c r="C917">
        <v>37763</v>
      </c>
      <c r="D917">
        <v>6</v>
      </c>
      <c r="E917">
        <v>33.331000000000003</v>
      </c>
      <c r="F917">
        <v>2</v>
      </c>
      <c r="G917">
        <v>4.2000000000000003E-2</v>
      </c>
      <c r="H917">
        <v>0</v>
      </c>
      <c r="I917">
        <v>0.75</v>
      </c>
      <c r="J917">
        <v>2</v>
      </c>
      <c r="K917">
        <v>10</v>
      </c>
      <c r="L917">
        <v>0</v>
      </c>
      <c r="M917">
        <v>0</v>
      </c>
      <c r="N917">
        <v>0</v>
      </c>
      <c r="O917">
        <v>1.5</v>
      </c>
      <c r="P917">
        <v>0</v>
      </c>
      <c r="Q917">
        <v>0.75</v>
      </c>
      <c r="R917">
        <v>2</v>
      </c>
      <c r="S917">
        <v>10</v>
      </c>
      <c r="T917">
        <v>0</v>
      </c>
      <c r="U917">
        <v>0</v>
      </c>
      <c r="V917">
        <v>0</v>
      </c>
      <c r="W917">
        <v>2</v>
      </c>
      <c r="X917">
        <v>0</v>
      </c>
      <c r="Y917">
        <v>1</v>
      </c>
      <c r="Z917">
        <v>2</v>
      </c>
      <c r="AA917">
        <v>11.352</v>
      </c>
      <c r="AB917">
        <v>0</v>
      </c>
    </row>
    <row r="918" spans="1:36">
      <c r="A918">
        <v>-1</v>
      </c>
      <c r="B918">
        <v>2</v>
      </c>
      <c r="C918">
        <v>37782</v>
      </c>
      <c r="D918">
        <v>8</v>
      </c>
      <c r="E918">
        <v>33.331000000000003</v>
      </c>
      <c r="F918">
        <v>2</v>
      </c>
      <c r="G918">
        <v>4.2000000000000003E-2</v>
      </c>
      <c r="H918">
        <v>0</v>
      </c>
      <c r="I918">
        <v>0.75</v>
      </c>
      <c r="J918">
        <v>2</v>
      </c>
      <c r="K918">
        <v>10</v>
      </c>
      <c r="L918">
        <v>0</v>
      </c>
      <c r="M918">
        <v>0</v>
      </c>
      <c r="N918">
        <v>0</v>
      </c>
      <c r="O918">
        <v>1.5</v>
      </c>
      <c r="P918">
        <v>0</v>
      </c>
      <c r="Q918">
        <v>0.75</v>
      </c>
      <c r="R918">
        <v>2</v>
      </c>
      <c r="S918">
        <v>10</v>
      </c>
      <c r="T918">
        <v>0</v>
      </c>
      <c r="U918">
        <v>0</v>
      </c>
      <c r="V918">
        <v>0</v>
      </c>
      <c r="W918">
        <v>2</v>
      </c>
      <c r="X918">
        <v>0</v>
      </c>
      <c r="Y918">
        <v>0.75</v>
      </c>
      <c r="Z918">
        <v>2</v>
      </c>
      <c r="AA918">
        <v>10</v>
      </c>
      <c r="AB918">
        <v>0</v>
      </c>
      <c r="AC918">
        <v>0</v>
      </c>
      <c r="AD918">
        <v>0</v>
      </c>
      <c r="AE918">
        <v>1.5</v>
      </c>
      <c r="AF918">
        <v>0</v>
      </c>
      <c r="AG918">
        <v>1</v>
      </c>
      <c r="AH918">
        <v>2</v>
      </c>
      <c r="AI918">
        <v>6.9340000000000002</v>
      </c>
      <c r="AJ918">
        <v>0</v>
      </c>
    </row>
    <row r="919" spans="1:36">
      <c r="A919">
        <v>-1</v>
      </c>
      <c r="B919">
        <v>2</v>
      </c>
      <c r="C919">
        <v>37823</v>
      </c>
      <c r="D919">
        <v>6</v>
      </c>
      <c r="E919">
        <v>33.331000000000003</v>
      </c>
      <c r="F919">
        <v>2</v>
      </c>
      <c r="G919">
        <v>4.2000000000000003E-2</v>
      </c>
      <c r="H919">
        <v>0</v>
      </c>
      <c r="I919">
        <v>0.75</v>
      </c>
      <c r="J919">
        <v>2</v>
      </c>
      <c r="K919">
        <v>10</v>
      </c>
      <c r="L919">
        <v>0</v>
      </c>
      <c r="M919">
        <v>0</v>
      </c>
      <c r="N919">
        <v>0</v>
      </c>
      <c r="O919">
        <v>1.5</v>
      </c>
      <c r="P919">
        <v>0</v>
      </c>
      <c r="Q919">
        <v>0.75</v>
      </c>
      <c r="R919">
        <v>2</v>
      </c>
      <c r="S919">
        <v>10</v>
      </c>
      <c r="T919">
        <v>0</v>
      </c>
      <c r="U919">
        <v>0</v>
      </c>
      <c r="V919">
        <v>0</v>
      </c>
      <c r="W919">
        <v>2</v>
      </c>
      <c r="X919">
        <v>0</v>
      </c>
      <c r="Y919">
        <v>1</v>
      </c>
      <c r="Z919">
        <v>2</v>
      </c>
      <c r="AA919">
        <v>9.577</v>
      </c>
      <c r="AB919">
        <v>0</v>
      </c>
    </row>
    <row r="920" spans="1:36">
      <c r="A920">
        <v>-1</v>
      </c>
      <c r="B920">
        <v>2</v>
      </c>
      <c r="C920">
        <v>37867</v>
      </c>
      <c r="D920">
        <v>4</v>
      </c>
      <c r="E920">
        <v>33.331000000000003</v>
      </c>
      <c r="F920">
        <v>2</v>
      </c>
      <c r="G920">
        <v>4.2000000000000003E-2</v>
      </c>
      <c r="H920">
        <v>0</v>
      </c>
      <c r="I920">
        <v>0.75</v>
      </c>
      <c r="J920">
        <v>2</v>
      </c>
      <c r="K920">
        <v>10</v>
      </c>
      <c r="L920">
        <v>0</v>
      </c>
      <c r="M920">
        <v>0</v>
      </c>
      <c r="N920">
        <v>0</v>
      </c>
      <c r="O920">
        <v>1.5</v>
      </c>
      <c r="P920">
        <v>0</v>
      </c>
      <c r="Q920">
        <v>1</v>
      </c>
      <c r="R920">
        <v>2</v>
      </c>
      <c r="S920">
        <v>9.782</v>
      </c>
      <c r="T920">
        <v>0</v>
      </c>
    </row>
    <row r="921" spans="1:36">
      <c r="A921">
        <v>-1</v>
      </c>
      <c r="B921">
        <v>2</v>
      </c>
      <c r="C921">
        <v>37904</v>
      </c>
      <c r="D921">
        <v>2</v>
      </c>
      <c r="E921">
        <v>33.331000000000003</v>
      </c>
      <c r="F921">
        <v>2</v>
      </c>
      <c r="G921">
        <v>4.2000000000000003E-2</v>
      </c>
      <c r="H921">
        <v>0</v>
      </c>
      <c r="I921">
        <v>1</v>
      </c>
      <c r="J921">
        <v>2</v>
      </c>
      <c r="K921">
        <v>11.654</v>
      </c>
      <c r="L921">
        <v>0</v>
      </c>
    </row>
    <row r="922" spans="1:36">
      <c r="A922">
        <v>-1</v>
      </c>
      <c r="B922">
        <v>2</v>
      </c>
      <c r="C922">
        <v>38637</v>
      </c>
      <c r="D922">
        <v>1</v>
      </c>
      <c r="E922">
        <v>1E-3</v>
      </c>
      <c r="F922">
        <v>2</v>
      </c>
      <c r="G922">
        <v>5.5590000000000002</v>
      </c>
      <c r="H922">
        <v>0</v>
      </c>
    </row>
    <row r="923" spans="1:36">
      <c r="A923">
        <v>-1</v>
      </c>
      <c r="B923">
        <v>2</v>
      </c>
      <c r="C923">
        <v>38642</v>
      </c>
      <c r="D923">
        <v>2</v>
      </c>
      <c r="E923">
        <v>33.331000000000003</v>
      </c>
      <c r="F923">
        <v>2</v>
      </c>
      <c r="G923">
        <v>4.2000000000000003E-2</v>
      </c>
      <c r="H923">
        <v>0</v>
      </c>
      <c r="I923">
        <v>0.75</v>
      </c>
      <c r="J923">
        <v>2</v>
      </c>
      <c r="K923">
        <v>10.257</v>
      </c>
      <c r="L923">
        <v>0</v>
      </c>
    </row>
    <row r="924" spans="1:36">
      <c r="A924">
        <v>-1</v>
      </c>
      <c r="B924">
        <v>2</v>
      </c>
      <c r="C924">
        <v>38647</v>
      </c>
      <c r="D924">
        <v>4</v>
      </c>
      <c r="E924">
        <v>33.331000000000003</v>
      </c>
      <c r="F924">
        <v>2</v>
      </c>
      <c r="G924">
        <v>4.2000000000000003E-2</v>
      </c>
      <c r="H924">
        <v>0</v>
      </c>
      <c r="I924">
        <v>0.75</v>
      </c>
      <c r="J924">
        <v>2</v>
      </c>
      <c r="K924">
        <v>10</v>
      </c>
      <c r="L924">
        <v>0</v>
      </c>
      <c r="M924">
        <v>0</v>
      </c>
      <c r="N924">
        <v>0</v>
      </c>
      <c r="O924">
        <v>1.5</v>
      </c>
      <c r="P924">
        <v>0</v>
      </c>
      <c r="Q924">
        <v>1</v>
      </c>
      <c r="R924">
        <v>2</v>
      </c>
      <c r="S924">
        <v>6.7039999999999997</v>
      </c>
      <c r="T924">
        <v>0</v>
      </c>
    </row>
    <row r="925" spans="1:36">
      <c r="A925">
        <v>-1</v>
      </c>
      <c r="B925">
        <v>2</v>
      </c>
      <c r="C925">
        <v>38652</v>
      </c>
      <c r="D925">
        <v>4</v>
      </c>
      <c r="E925">
        <v>33.331000000000003</v>
      </c>
      <c r="F925">
        <v>2</v>
      </c>
      <c r="G925">
        <v>4.2000000000000003E-2</v>
      </c>
      <c r="H925">
        <v>0</v>
      </c>
      <c r="I925">
        <v>0.75</v>
      </c>
      <c r="J925">
        <v>2</v>
      </c>
      <c r="K925">
        <v>10</v>
      </c>
      <c r="L925">
        <v>0</v>
      </c>
      <c r="M925">
        <v>0</v>
      </c>
      <c r="N925">
        <v>0</v>
      </c>
      <c r="O925">
        <v>1.5</v>
      </c>
      <c r="P925">
        <v>0</v>
      </c>
      <c r="Q925">
        <v>0.75</v>
      </c>
      <c r="R925">
        <v>2</v>
      </c>
      <c r="S925">
        <v>11.193</v>
      </c>
      <c r="T925">
        <v>0</v>
      </c>
    </row>
    <row r="926" spans="1:36">
      <c r="A926">
        <v>-1</v>
      </c>
      <c r="B926">
        <v>2</v>
      </c>
      <c r="C926">
        <v>38674</v>
      </c>
      <c r="D926">
        <v>6</v>
      </c>
      <c r="E926">
        <v>33.331000000000003</v>
      </c>
      <c r="F926">
        <v>2</v>
      </c>
      <c r="G926">
        <v>4.2000000000000003E-2</v>
      </c>
      <c r="H926">
        <v>0</v>
      </c>
      <c r="I926">
        <v>0.75</v>
      </c>
      <c r="J926">
        <v>2</v>
      </c>
      <c r="K926">
        <v>10</v>
      </c>
      <c r="L926">
        <v>0</v>
      </c>
      <c r="M926">
        <v>0</v>
      </c>
      <c r="N926">
        <v>0</v>
      </c>
      <c r="O926">
        <v>1.5</v>
      </c>
      <c r="P926">
        <v>0</v>
      </c>
      <c r="Q926">
        <v>0.75</v>
      </c>
      <c r="R926">
        <v>2</v>
      </c>
      <c r="S926">
        <v>10</v>
      </c>
      <c r="T926">
        <v>0</v>
      </c>
      <c r="U926">
        <v>0</v>
      </c>
      <c r="V926">
        <v>0</v>
      </c>
      <c r="W926">
        <v>2</v>
      </c>
      <c r="X926">
        <v>0</v>
      </c>
      <c r="Y926">
        <v>1</v>
      </c>
      <c r="Z926">
        <v>2</v>
      </c>
      <c r="AA926">
        <v>2.2530000000000001</v>
      </c>
      <c r="AB926">
        <v>0</v>
      </c>
    </row>
    <row r="927" spans="1:36">
      <c r="A927">
        <v>-1</v>
      </c>
      <c r="B927">
        <v>2</v>
      </c>
      <c r="C927">
        <v>38697</v>
      </c>
      <c r="D927">
        <v>4</v>
      </c>
      <c r="E927">
        <v>33.331000000000003</v>
      </c>
      <c r="F927">
        <v>2</v>
      </c>
      <c r="G927">
        <v>4.2000000000000003E-2</v>
      </c>
      <c r="H927">
        <v>0</v>
      </c>
      <c r="I927">
        <v>0.75</v>
      </c>
      <c r="J927">
        <v>2</v>
      </c>
      <c r="K927">
        <v>10</v>
      </c>
      <c r="L927">
        <v>0</v>
      </c>
      <c r="M927">
        <v>0</v>
      </c>
      <c r="N927">
        <v>0</v>
      </c>
      <c r="O927">
        <v>1.5</v>
      </c>
      <c r="P927">
        <v>0</v>
      </c>
      <c r="Q927">
        <v>1</v>
      </c>
      <c r="R927">
        <v>2</v>
      </c>
      <c r="S927">
        <v>7.3440000000000003</v>
      </c>
      <c r="T927">
        <v>0</v>
      </c>
    </row>
    <row r="928" spans="1:36">
      <c r="A928">
        <v>-1</v>
      </c>
      <c r="B928">
        <v>2</v>
      </c>
      <c r="C928">
        <v>38845</v>
      </c>
      <c r="D928">
        <v>2</v>
      </c>
      <c r="E928">
        <v>33.331000000000003</v>
      </c>
      <c r="F928">
        <v>2</v>
      </c>
      <c r="G928">
        <v>4.2000000000000003E-2</v>
      </c>
      <c r="H928">
        <v>0</v>
      </c>
      <c r="I928">
        <v>1</v>
      </c>
      <c r="J928">
        <v>2</v>
      </c>
      <c r="K928">
        <v>6.1689999999999996</v>
      </c>
      <c r="L928">
        <v>0</v>
      </c>
    </row>
    <row r="929" spans="1:36">
      <c r="A929">
        <v>-1</v>
      </c>
      <c r="B929">
        <v>2</v>
      </c>
      <c r="C929">
        <v>38864</v>
      </c>
      <c r="D929">
        <v>2</v>
      </c>
      <c r="E929">
        <v>33.331000000000003</v>
      </c>
      <c r="F929">
        <v>2</v>
      </c>
      <c r="G929">
        <v>4.2000000000000003E-2</v>
      </c>
      <c r="H929">
        <v>0</v>
      </c>
      <c r="I929">
        <v>0.75</v>
      </c>
      <c r="J929">
        <v>2</v>
      </c>
      <c r="K929">
        <v>11.771000000000001</v>
      </c>
      <c r="L929">
        <v>0</v>
      </c>
    </row>
    <row r="930" spans="1:36">
      <c r="A930">
        <v>-1</v>
      </c>
      <c r="B930">
        <v>2</v>
      </c>
      <c r="C930">
        <v>38893</v>
      </c>
      <c r="D930">
        <v>4</v>
      </c>
      <c r="E930">
        <v>33.331000000000003</v>
      </c>
      <c r="F930">
        <v>2</v>
      </c>
      <c r="G930">
        <v>4.2000000000000003E-2</v>
      </c>
      <c r="H930">
        <v>0</v>
      </c>
      <c r="I930">
        <v>0.75</v>
      </c>
      <c r="J930">
        <v>2</v>
      </c>
      <c r="K930">
        <v>10</v>
      </c>
      <c r="L930">
        <v>0</v>
      </c>
      <c r="M930">
        <v>0</v>
      </c>
      <c r="N930">
        <v>0</v>
      </c>
      <c r="O930">
        <v>1.5</v>
      </c>
      <c r="P930">
        <v>0</v>
      </c>
      <c r="Q930">
        <v>1</v>
      </c>
      <c r="R930">
        <v>2</v>
      </c>
      <c r="S930">
        <v>6.4649999999999999</v>
      </c>
      <c r="T930">
        <v>0</v>
      </c>
    </row>
    <row r="931" spans="1:36">
      <c r="A931">
        <v>-1</v>
      </c>
      <c r="B931">
        <v>2</v>
      </c>
      <c r="C931">
        <v>38955</v>
      </c>
      <c r="D931">
        <v>2</v>
      </c>
      <c r="E931">
        <v>33.331000000000003</v>
      </c>
      <c r="F931">
        <v>2</v>
      </c>
      <c r="G931">
        <v>4.2000000000000003E-2</v>
      </c>
      <c r="H931">
        <v>0</v>
      </c>
      <c r="I931">
        <v>1</v>
      </c>
      <c r="J931">
        <v>2</v>
      </c>
      <c r="K931">
        <v>8.7579999999999991</v>
      </c>
      <c r="L931">
        <v>0</v>
      </c>
    </row>
    <row r="932" spans="1:36">
      <c r="A932">
        <v>-1</v>
      </c>
      <c r="B932">
        <v>2</v>
      </c>
      <c r="C932">
        <v>39171</v>
      </c>
      <c r="D932">
        <v>4</v>
      </c>
      <c r="E932">
        <v>33.331000000000003</v>
      </c>
      <c r="F932">
        <v>2</v>
      </c>
      <c r="G932">
        <v>4.2000000000000003E-2</v>
      </c>
      <c r="H932">
        <v>0</v>
      </c>
      <c r="I932">
        <v>0.75</v>
      </c>
      <c r="J932">
        <v>2</v>
      </c>
      <c r="K932">
        <v>10</v>
      </c>
      <c r="L932">
        <v>0</v>
      </c>
      <c r="M932">
        <v>0</v>
      </c>
      <c r="N932">
        <v>0</v>
      </c>
      <c r="O932">
        <v>1.5</v>
      </c>
      <c r="P932">
        <v>0</v>
      </c>
      <c r="Q932">
        <v>1</v>
      </c>
      <c r="R932">
        <v>2</v>
      </c>
      <c r="S932">
        <v>8.3520000000000003</v>
      </c>
      <c r="T932">
        <v>0</v>
      </c>
    </row>
    <row r="933" spans="1:36">
      <c r="A933">
        <v>-1</v>
      </c>
      <c r="B933">
        <v>2</v>
      </c>
      <c r="C933">
        <v>39807</v>
      </c>
      <c r="D933">
        <v>2</v>
      </c>
      <c r="E933">
        <v>33.331000000000003</v>
      </c>
      <c r="F933">
        <v>2</v>
      </c>
      <c r="G933">
        <v>4.2000000000000003E-2</v>
      </c>
      <c r="H933">
        <v>0</v>
      </c>
      <c r="I933">
        <v>1</v>
      </c>
      <c r="J933">
        <v>2</v>
      </c>
      <c r="K933">
        <v>9.3580000000000005</v>
      </c>
      <c r="L933">
        <v>0</v>
      </c>
    </row>
    <row r="934" spans="1:36">
      <c r="A934">
        <v>-1</v>
      </c>
      <c r="B934">
        <v>2</v>
      </c>
      <c r="C934">
        <v>39828</v>
      </c>
      <c r="D934">
        <v>2</v>
      </c>
      <c r="E934">
        <v>33.411000000000001</v>
      </c>
      <c r="F934">
        <v>2</v>
      </c>
      <c r="G934">
        <v>4.2000000000000003E-2</v>
      </c>
      <c r="H934">
        <v>0</v>
      </c>
      <c r="I934">
        <v>1</v>
      </c>
      <c r="J934">
        <v>2</v>
      </c>
      <c r="K934">
        <v>6.6559999999999997</v>
      </c>
      <c r="L934">
        <v>0</v>
      </c>
    </row>
    <row r="935" spans="1:36">
      <c r="A935">
        <v>-1</v>
      </c>
      <c r="B935">
        <v>2</v>
      </c>
      <c r="C935">
        <v>39848</v>
      </c>
      <c r="D935">
        <v>4</v>
      </c>
      <c r="E935">
        <v>33.331000000000003</v>
      </c>
      <c r="F935">
        <v>2</v>
      </c>
      <c r="G935">
        <v>4.2000000000000003E-2</v>
      </c>
      <c r="H935">
        <v>0</v>
      </c>
      <c r="I935">
        <v>0.75</v>
      </c>
      <c r="J935">
        <v>2</v>
      </c>
      <c r="K935">
        <v>10</v>
      </c>
      <c r="L935">
        <v>0</v>
      </c>
      <c r="M935">
        <v>0</v>
      </c>
      <c r="N935">
        <v>0</v>
      </c>
      <c r="O935">
        <v>1.5</v>
      </c>
      <c r="P935">
        <v>0</v>
      </c>
      <c r="Q935">
        <v>1</v>
      </c>
      <c r="R935">
        <v>2</v>
      </c>
      <c r="S935">
        <v>3.8140000000000001</v>
      </c>
      <c r="T935">
        <v>0</v>
      </c>
    </row>
    <row r="936" spans="1:36">
      <c r="A936">
        <v>-1</v>
      </c>
      <c r="B936">
        <v>2</v>
      </c>
      <c r="C936">
        <v>39871.599999999999</v>
      </c>
      <c r="D936">
        <v>6</v>
      </c>
      <c r="E936">
        <v>33.331000000000003</v>
      </c>
      <c r="F936">
        <v>2</v>
      </c>
      <c r="G936">
        <v>4.2000000000000003E-2</v>
      </c>
      <c r="H936">
        <v>0</v>
      </c>
      <c r="I936">
        <v>0.75</v>
      </c>
      <c r="J936">
        <v>2</v>
      </c>
      <c r="K936">
        <v>10</v>
      </c>
      <c r="L936">
        <v>0</v>
      </c>
      <c r="M936">
        <v>0</v>
      </c>
      <c r="N936">
        <v>0</v>
      </c>
      <c r="O936">
        <v>1.5</v>
      </c>
      <c r="P936">
        <v>0</v>
      </c>
      <c r="Q936">
        <v>0.75</v>
      </c>
      <c r="R936">
        <v>2</v>
      </c>
      <c r="S936">
        <v>10</v>
      </c>
      <c r="T936">
        <v>0</v>
      </c>
      <c r="U936">
        <v>0</v>
      </c>
      <c r="V936">
        <v>0</v>
      </c>
      <c r="W936">
        <v>2</v>
      </c>
      <c r="X936">
        <v>0</v>
      </c>
      <c r="Y936">
        <v>1</v>
      </c>
      <c r="Z936">
        <v>2</v>
      </c>
      <c r="AA936">
        <v>3.8540000000000001</v>
      </c>
      <c r="AB936">
        <v>0</v>
      </c>
    </row>
    <row r="937" spans="1:36">
      <c r="A937">
        <v>-1</v>
      </c>
      <c r="B937">
        <v>2</v>
      </c>
      <c r="C937">
        <v>39897</v>
      </c>
      <c r="D937">
        <v>8</v>
      </c>
      <c r="E937">
        <v>33.331000000000003</v>
      </c>
      <c r="F937">
        <v>2</v>
      </c>
      <c r="G937">
        <v>4.2000000000000003E-2</v>
      </c>
      <c r="H937">
        <v>0</v>
      </c>
      <c r="I937">
        <v>0.75</v>
      </c>
      <c r="J937">
        <v>2</v>
      </c>
      <c r="K937">
        <v>10</v>
      </c>
      <c r="L937">
        <v>0</v>
      </c>
      <c r="M937">
        <v>0</v>
      </c>
      <c r="N937">
        <v>0</v>
      </c>
      <c r="O937">
        <v>1.5</v>
      </c>
      <c r="P937">
        <v>0</v>
      </c>
      <c r="Q937">
        <v>0.75</v>
      </c>
      <c r="R937">
        <v>2</v>
      </c>
      <c r="S937">
        <v>10</v>
      </c>
      <c r="T937">
        <v>0</v>
      </c>
      <c r="U937">
        <v>0</v>
      </c>
      <c r="V937">
        <v>0</v>
      </c>
      <c r="W937">
        <v>2</v>
      </c>
      <c r="X937">
        <v>0</v>
      </c>
      <c r="Y937">
        <v>0.75</v>
      </c>
      <c r="Z937">
        <v>2</v>
      </c>
      <c r="AA937">
        <v>10</v>
      </c>
      <c r="AB937">
        <v>0</v>
      </c>
      <c r="AC937">
        <v>0</v>
      </c>
      <c r="AD937">
        <v>0</v>
      </c>
      <c r="AE937">
        <v>1.5</v>
      </c>
      <c r="AF937">
        <v>0</v>
      </c>
      <c r="AG937">
        <v>1</v>
      </c>
      <c r="AH937">
        <v>2</v>
      </c>
      <c r="AI937">
        <v>5.6210000000000004</v>
      </c>
      <c r="AJ937">
        <v>0</v>
      </c>
    </row>
    <row r="938" spans="1:36">
      <c r="A938">
        <v>-1</v>
      </c>
      <c r="B938">
        <v>2</v>
      </c>
      <c r="C938">
        <v>39915</v>
      </c>
      <c r="D938">
        <v>6</v>
      </c>
      <c r="E938">
        <v>33.331000000000003</v>
      </c>
      <c r="F938">
        <v>2</v>
      </c>
      <c r="G938">
        <v>4.2000000000000003E-2</v>
      </c>
      <c r="H938">
        <v>0</v>
      </c>
      <c r="I938">
        <v>0.75</v>
      </c>
      <c r="J938">
        <v>2</v>
      </c>
      <c r="K938">
        <v>10</v>
      </c>
      <c r="L938">
        <v>0</v>
      </c>
      <c r="M938">
        <v>0</v>
      </c>
      <c r="N938">
        <v>0</v>
      </c>
      <c r="O938">
        <v>1.5</v>
      </c>
      <c r="P938">
        <v>0</v>
      </c>
      <c r="Q938">
        <v>0.75</v>
      </c>
      <c r="R938">
        <v>2</v>
      </c>
      <c r="S938">
        <v>10</v>
      </c>
      <c r="T938">
        <v>0</v>
      </c>
      <c r="U938">
        <v>0</v>
      </c>
      <c r="V938">
        <v>0</v>
      </c>
      <c r="W938">
        <v>2</v>
      </c>
      <c r="X938">
        <v>0</v>
      </c>
      <c r="Y938">
        <v>1</v>
      </c>
      <c r="Z938">
        <v>2</v>
      </c>
      <c r="AA938">
        <v>3.14</v>
      </c>
      <c r="AB938">
        <v>0</v>
      </c>
    </row>
    <row r="939" spans="1:36">
      <c r="A939">
        <v>-1</v>
      </c>
      <c r="B939">
        <v>2</v>
      </c>
      <c r="C939">
        <v>39931</v>
      </c>
      <c r="D939">
        <v>4</v>
      </c>
      <c r="E939">
        <v>33.331000000000003</v>
      </c>
      <c r="F939">
        <v>2</v>
      </c>
      <c r="G939">
        <v>4.2000000000000003E-2</v>
      </c>
      <c r="H939">
        <v>0</v>
      </c>
      <c r="I939">
        <v>0.75</v>
      </c>
      <c r="J939">
        <v>2</v>
      </c>
      <c r="K939">
        <v>10</v>
      </c>
      <c r="L939">
        <v>0</v>
      </c>
      <c r="M939">
        <v>0</v>
      </c>
      <c r="N939">
        <v>0</v>
      </c>
      <c r="O939">
        <v>1.5</v>
      </c>
      <c r="P939">
        <v>0</v>
      </c>
      <c r="Q939">
        <v>1</v>
      </c>
      <c r="R939">
        <v>2</v>
      </c>
      <c r="S939">
        <v>3.52</v>
      </c>
      <c r="T939">
        <v>0</v>
      </c>
    </row>
    <row r="940" spans="1:36">
      <c r="A940">
        <v>-1</v>
      </c>
      <c r="B940">
        <v>2</v>
      </c>
      <c r="C940">
        <v>40630</v>
      </c>
      <c r="D940">
        <v>2</v>
      </c>
      <c r="E940">
        <v>33.331000000000003</v>
      </c>
      <c r="F940">
        <v>2</v>
      </c>
      <c r="G940">
        <v>4.2000000000000003E-2</v>
      </c>
      <c r="H940">
        <v>0</v>
      </c>
      <c r="I940">
        <v>1</v>
      </c>
      <c r="J940">
        <v>2</v>
      </c>
      <c r="K940">
        <v>11.395</v>
      </c>
      <c r="L940">
        <v>0</v>
      </c>
    </row>
    <row r="941" spans="1:36">
      <c r="A941">
        <v>-1</v>
      </c>
      <c r="B941">
        <v>2</v>
      </c>
      <c r="C941">
        <v>40646</v>
      </c>
      <c r="D941">
        <v>4</v>
      </c>
      <c r="E941">
        <v>33.331000000000003</v>
      </c>
      <c r="F941">
        <v>2</v>
      </c>
      <c r="G941">
        <v>4.2000000000000003E-2</v>
      </c>
      <c r="H941">
        <v>0</v>
      </c>
      <c r="I941">
        <v>0.75</v>
      </c>
      <c r="J941">
        <v>2</v>
      </c>
      <c r="K941">
        <v>10</v>
      </c>
      <c r="L941">
        <v>0</v>
      </c>
      <c r="M941">
        <v>0</v>
      </c>
      <c r="N941">
        <v>0</v>
      </c>
      <c r="O941">
        <v>1.5</v>
      </c>
      <c r="P941">
        <v>0</v>
      </c>
      <c r="Q941">
        <v>1</v>
      </c>
      <c r="R941">
        <v>2</v>
      </c>
      <c r="S941">
        <v>7.4119999999999999</v>
      </c>
      <c r="T941">
        <v>0</v>
      </c>
    </row>
    <row r="942" spans="1:36">
      <c r="A942">
        <v>-1</v>
      </c>
      <c r="B942">
        <v>2</v>
      </c>
      <c r="C942">
        <v>40683</v>
      </c>
      <c r="D942">
        <v>6</v>
      </c>
      <c r="E942">
        <v>33.331000000000003</v>
      </c>
      <c r="F942">
        <v>2</v>
      </c>
      <c r="G942">
        <v>4.2000000000000003E-2</v>
      </c>
      <c r="H942">
        <v>0</v>
      </c>
      <c r="I942">
        <v>0.75</v>
      </c>
      <c r="J942">
        <v>2</v>
      </c>
      <c r="K942">
        <v>10</v>
      </c>
      <c r="L942">
        <v>0</v>
      </c>
      <c r="M942">
        <v>0</v>
      </c>
      <c r="N942">
        <v>0</v>
      </c>
      <c r="O942">
        <v>1.5</v>
      </c>
      <c r="P942">
        <v>0</v>
      </c>
      <c r="Q942">
        <v>0.75</v>
      </c>
      <c r="R942">
        <v>2</v>
      </c>
      <c r="S942">
        <v>10</v>
      </c>
      <c r="T942">
        <v>0</v>
      </c>
      <c r="U942">
        <v>0</v>
      </c>
      <c r="V942">
        <v>0</v>
      </c>
      <c r="W942">
        <v>2</v>
      </c>
      <c r="X942">
        <v>0</v>
      </c>
      <c r="Y942">
        <v>1</v>
      </c>
      <c r="Z942">
        <v>2</v>
      </c>
      <c r="AA942">
        <v>9.7620000000000005</v>
      </c>
      <c r="AB942">
        <v>0</v>
      </c>
    </row>
    <row r="943" spans="1:36">
      <c r="A943">
        <v>-1</v>
      </c>
      <c r="B943">
        <v>2</v>
      </c>
      <c r="C943">
        <v>40702</v>
      </c>
      <c r="D943">
        <v>4</v>
      </c>
      <c r="E943">
        <v>33.331000000000003</v>
      </c>
      <c r="F943">
        <v>2</v>
      </c>
      <c r="G943">
        <v>4.2000000000000003E-2</v>
      </c>
      <c r="H943">
        <v>0</v>
      </c>
      <c r="I943">
        <v>0.75</v>
      </c>
      <c r="J943">
        <v>2</v>
      </c>
      <c r="K943">
        <v>10</v>
      </c>
      <c r="L943">
        <v>0</v>
      </c>
      <c r="M943">
        <v>0</v>
      </c>
      <c r="N943">
        <v>0</v>
      </c>
      <c r="O943">
        <v>1.5</v>
      </c>
      <c r="P943">
        <v>0</v>
      </c>
      <c r="Q943">
        <v>1</v>
      </c>
      <c r="R943">
        <v>2</v>
      </c>
      <c r="S943">
        <v>9.7140000000000004</v>
      </c>
      <c r="T943">
        <v>0</v>
      </c>
    </row>
    <row r="944" spans="1:36">
      <c r="A944">
        <v>-1</v>
      </c>
      <c r="B944">
        <v>2</v>
      </c>
      <c r="C944">
        <v>40762</v>
      </c>
      <c r="D944">
        <v>2</v>
      </c>
      <c r="E944">
        <v>33.331000000000003</v>
      </c>
      <c r="F944">
        <v>2</v>
      </c>
      <c r="G944">
        <v>4.2000000000000003E-2</v>
      </c>
      <c r="H944">
        <v>0</v>
      </c>
      <c r="I944">
        <v>1</v>
      </c>
      <c r="J944">
        <v>2</v>
      </c>
      <c r="K944">
        <v>9.673</v>
      </c>
      <c r="L944">
        <v>0</v>
      </c>
    </row>
    <row r="945" spans="1:28">
      <c r="A945">
        <v>-1</v>
      </c>
      <c r="B945">
        <v>2</v>
      </c>
      <c r="C945">
        <v>40782</v>
      </c>
      <c r="D945">
        <v>1</v>
      </c>
      <c r="E945">
        <v>33.286000000000001</v>
      </c>
      <c r="F945">
        <v>2</v>
      </c>
      <c r="G945">
        <v>3.1E-2</v>
      </c>
      <c r="H945">
        <v>0</v>
      </c>
    </row>
    <row r="946" spans="1:28">
      <c r="A946">
        <v>-1</v>
      </c>
      <c r="B946">
        <v>2</v>
      </c>
      <c r="C946">
        <v>41130</v>
      </c>
      <c r="D946">
        <v>2</v>
      </c>
      <c r="E946">
        <v>33.331000000000003</v>
      </c>
      <c r="F946">
        <v>2</v>
      </c>
      <c r="G946">
        <v>4.2000000000000003E-2</v>
      </c>
      <c r="H946">
        <v>0</v>
      </c>
      <c r="I946">
        <v>1</v>
      </c>
      <c r="J946">
        <v>2</v>
      </c>
      <c r="K946">
        <v>5.5990000000000002</v>
      </c>
      <c r="L946">
        <v>0</v>
      </c>
    </row>
    <row r="947" spans="1:28">
      <c r="A947">
        <v>-1</v>
      </c>
      <c r="B947">
        <v>2</v>
      </c>
      <c r="C947">
        <v>41145</v>
      </c>
      <c r="D947">
        <v>1</v>
      </c>
      <c r="E947">
        <v>-1.5</v>
      </c>
      <c r="F947">
        <v>2</v>
      </c>
      <c r="G947">
        <v>0.215</v>
      </c>
      <c r="H947">
        <v>0</v>
      </c>
    </row>
    <row r="948" spans="1:28">
      <c r="A948">
        <v>-1</v>
      </c>
      <c r="B948">
        <v>2</v>
      </c>
      <c r="C948">
        <v>41565</v>
      </c>
      <c r="D948">
        <v>2</v>
      </c>
      <c r="E948">
        <v>33.331000000000003</v>
      </c>
      <c r="F948">
        <v>2</v>
      </c>
      <c r="G948">
        <v>4.2000000000000003E-2</v>
      </c>
      <c r="H948">
        <v>0</v>
      </c>
      <c r="I948">
        <v>1</v>
      </c>
      <c r="J948">
        <v>2</v>
      </c>
      <c r="K948">
        <v>5.2039999999999997</v>
      </c>
      <c r="L948">
        <v>0</v>
      </c>
    </row>
    <row r="949" spans="1:28">
      <c r="A949">
        <v>-1</v>
      </c>
      <c r="B949">
        <v>2</v>
      </c>
      <c r="C949">
        <v>41585</v>
      </c>
      <c r="D949">
        <v>2</v>
      </c>
      <c r="E949">
        <v>33.331000000000003</v>
      </c>
      <c r="F949">
        <v>2</v>
      </c>
      <c r="G949">
        <v>4.2000000000000003E-2</v>
      </c>
      <c r="H949">
        <v>0</v>
      </c>
      <c r="I949">
        <v>0.75</v>
      </c>
      <c r="J949">
        <v>2</v>
      </c>
      <c r="K949">
        <v>9.734</v>
      </c>
      <c r="L949">
        <v>0</v>
      </c>
    </row>
    <row r="950" spans="1:28">
      <c r="A950">
        <v>-1</v>
      </c>
      <c r="B950">
        <v>2</v>
      </c>
      <c r="C950">
        <v>41625</v>
      </c>
      <c r="D950">
        <v>4</v>
      </c>
      <c r="E950">
        <v>33.331000000000003</v>
      </c>
      <c r="F950">
        <v>2</v>
      </c>
      <c r="G950">
        <v>4.2000000000000003E-2</v>
      </c>
      <c r="H950">
        <v>0</v>
      </c>
      <c r="I950">
        <v>0.75</v>
      </c>
      <c r="J950">
        <v>2</v>
      </c>
      <c r="K950">
        <v>10</v>
      </c>
      <c r="L950">
        <v>0</v>
      </c>
      <c r="M950">
        <v>0</v>
      </c>
      <c r="N950">
        <v>0</v>
      </c>
      <c r="O950">
        <v>1.5</v>
      </c>
      <c r="P950">
        <v>0</v>
      </c>
      <c r="Q950">
        <v>1</v>
      </c>
      <c r="R950">
        <v>2</v>
      </c>
      <c r="S950">
        <v>7.7130000000000001</v>
      </c>
      <c r="T950">
        <v>0</v>
      </c>
    </row>
    <row r="951" spans="1:28">
      <c r="A951">
        <v>-1</v>
      </c>
      <c r="B951">
        <v>2</v>
      </c>
      <c r="C951">
        <v>41645</v>
      </c>
      <c r="D951">
        <v>4</v>
      </c>
      <c r="E951">
        <v>33.331000000000003</v>
      </c>
      <c r="F951">
        <v>2</v>
      </c>
      <c r="G951">
        <v>4.2000000000000003E-2</v>
      </c>
      <c r="H951">
        <v>0</v>
      </c>
      <c r="I951">
        <v>0.75</v>
      </c>
      <c r="J951">
        <v>2</v>
      </c>
      <c r="K951">
        <v>10</v>
      </c>
      <c r="L951">
        <v>0</v>
      </c>
      <c r="M951">
        <v>0</v>
      </c>
      <c r="N951">
        <v>0</v>
      </c>
      <c r="O951">
        <v>1.5</v>
      </c>
      <c r="P951">
        <v>0</v>
      </c>
      <c r="Q951">
        <v>0.75</v>
      </c>
      <c r="R951">
        <v>2</v>
      </c>
      <c r="S951">
        <v>11.737</v>
      </c>
      <c r="T951">
        <v>0</v>
      </c>
    </row>
    <row r="952" spans="1:28">
      <c r="A952">
        <v>-1</v>
      </c>
      <c r="B952">
        <v>2</v>
      </c>
      <c r="C952">
        <v>41664</v>
      </c>
      <c r="D952">
        <v>4</v>
      </c>
      <c r="E952">
        <v>33.331000000000003</v>
      </c>
      <c r="F952">
        <v>2</v>
      </c>
      <c r="G952">
        <v>4.2000000000000003E-2</v>
      </c>
      <c r="H952">
        <v>0</v>
      </c>
      <c r="I952">
        <v>0.75</v>
      </c>
      <c r="J952">
        <v>2</v>
      </c>
      <c r="K952">
        <v>10</v>
      </c>
      <c r="L952">
        <v>0</v>
      </c>
      <c r="M952">
        <v>0</v>
      </c>
      <c r="N952">
        <v>0</v>
      </c>
      <c r="O952">
        <v>1.5</v>
      </c>
      <c r="P952">
        <v>0</v>
      </c>
      <c r="Q952">
        <v>1</v>
      </c>
      <c r="R952">
        <v>2</v>
      </c>
      <c r="S952">
        <v>8.5890000000000004</v>
      </c>
      <c r="T952">
        <v>0</v>
      </c>
    </row>
    <row r="953" spans="1:28">
      <c r="A953">
        <v>-1</v>
      </c>
      <c r="B953">
        <v>2</v>
      </c>
      <c r="C953">
        <v>41702</v>
      </c>
      <c r="D953">
        <v>2</v>
      </c>
      <c r="E953">
        <v>33.331000000000003</v>
      </c>
      <c r="F953">
        <v>2</v>
      </c>
      <c r="G953">
        <v>4.2000000000000003E-2</v>
      </c>
      <c r="H953">
        <v>0</v>
      </c>
      <c r="I953">
        <v>0.75</v>
      </c>
      <c r="J953">
        <v>2</v>
      </c>
      <c r="K953">
        <v>11.182</v>
      </c>
      <c r="L953">
        <v>0</v>
      </c>
    </row>
    <row r="954" spans="1:28">
      <c r="A954">
        <v>-1</v>
      </c>
      <c r="B954">
        <v>2</v>
      </c>
      <c r="C954">
        <v>41722</v>
      </c>
      <c r="D954">
        <v>4</v>
      </c>
      <c r="E954">
        <v>33.331000000000003</v>
      </c>
      <c r="F954">
        <v>2</v>
      </c>
      <c r="G954">
        <v>4.2000000000000003E-2</v>
      </c>
      <c r="H954">
        <v>0</v>
      </c>
      <c r="I954">
        <v>0.75</v>
      </c>
      <c r="J954">
        <v>2</v>
      </c>
      <c r="K954">
        <v>10</v>
      </c>
      <c r="L954">
        <v>0</v>
      </c>
      <c r="M954">
        <v>0</v>
      </c>
      <c r="N954">
        <v>0</v>
      </c>
      <c r="O954">
        <v>1.5</v>
      </c>
      <c r="P954">
        <v>0</v>
      </c>
      <c r="Q954">
        <v>1</v>
      </c>
      <c r="R954">
        <v>2</v>
      </c>
      <c r="S954">
        <v>3.5819999999999999</v>
      </c>
      <c r="T954">
        <v>0</v>
      </c>
    </row>
    <row r="955" spans="1:28">
      <c r="A955">
        <v>-1</v>
      </c>
      <c r="B955">
        <v>2</v>
      </c>
      <c r="C955">
        <v>41742</v>
      </c>
      <c r="D955">
        <v>4</v>
      </c>
      <c r="E955">
        <v>33.331000000000003</v>
      </c>
      <c r="F955">
        <v>2</v>
      </c>
      <c r="G955">
        <v>4.2000000000000003E-2</v>
      </c>
      <c r="H955">
        <v>0</v>
      </c>
      <c r="I955">
        <v>0.75</v>
      </c>
      <c r="J955">
        <v>2</v>
      </c>
      <c r="K955">
        <v>10</v>
      </c>
      <c r="L955">
        <v>0</v>
      </c>
      <c r="M955">
        <v>0</v>
      </c>
      <c r="N955">
        <v>0</v>
      </c>
      <c r="O955">
        <v>1.5</v>
      </c>
      <c r="P955">
        <v>0</v>
      </c>
      <c r="Q955">
        <v>0.75</v>
      </c>
      <c r="R955">
        <v>2</v>
      </c>
      <c r="S955">
        <v>10.94</v>
      </c>
      <c r="T955">
        <v>0</v>
      </c>
    </row>
    <row r="956" spans="1:28">
      <c r="A956">
        <v>-1</v>
      </c>
      <c r="B956">
        <v>2</v>
      </c>
      <c r="C956">
        <v>41785</v>
      </c>
      <c r="D956">
        <v>6</v>
      </c>
      <c r="E956">
        <v>33.331000000000003</v>
      </c>
      <c r="F956">
        <v>2</v>
      </c>
      <c r="G956">
        <v>4.2000000000000003E-2</v>
      </c>
      <c r="H956">
        <v>0</v>
      </c>
      <c r="I956">
        <v>0.75</v>
      </c>
      <c r="J956">
        <v>2</v>
      </c>
      <c r="K956">
        <v>10</v>
      </c>
      <c r="L956">
        <v>0</v>
      </c>
      <c r="M956">
        <v>0</v>
      </c>
      <c r="N956">
        <v>0</v>
      </c>
      <c r="O956">
        <v>1.5</v>
      </c>
      <c r="P956">
        <v>0</v>
      </c>
      <c r="Q956">
        <v>0.75</v>
      </c>
      <c r="R956">
        <v>2</v>
      </c>
      <c r="S956">
        <v>10</v>
      </c>
      <c r="T956">
        <v>0</v>
      </c>
      <c r="U956">
        <v>0</v>
      </c>
      <c r="V956">
        <v>0</v>
      </c>
      <c r="W956">
        <v>2</v>
      </c>
      <c r="X956">
        <v>0</v>
      </c>
      <c r="Y956">
        <v>1</v>
      </c>
      <c r="Z956">
        <v>2</v>
      </c>
      <c r="AA956">
        <v>8.1010000000000009</v>
      </c>
      <c r="AB956">
        <v>0</v>
      </c>
    </row>
    <row r="957" spans="1:28">
      <c r="A957">
        <v>-1</v>
      </c>
      <c r="B957">
        <v>2</v>
      </c>
      <c r="C957">
        <v>41818</v>
      </c>
      <c r="D957">
        <v>4</v>
      </c>
      <c r="E957">
        <v>33.331000000000003</v>
      </c>
      <c r="F957">
        <v>2</v>
      </c>
      <c r="G957">
        <v>4.2000000000000003E-2</v>
      </c>
      <c r="H957">
        <v>0</v>
      </c>
      <c r="I957">
        <v>0.75</v>
      </c>
      <c r="J957">
        <v>2</v>
      </c>
      <c r="K957">
        <v>10</v>
      </c>
      <c r="L957">
        <v>0</v>
      </c>
      <c r="M957">
        <v>0</v>
      </c>
      <c r="N957">
        <v>0</v>
      </c>
      <c r="O957">
        <v>1.5</v>
      </c>
      <c r="P957">
        <v>0</v>
      </c>
      <c r="Q957">
        <v>0.75</v>
      </c>
      <c r="R957">
        <v>2</v>
      </c>
      <c r="S957">
        <v>10.598000000000001</v>
      </c>
      <c r="T957">
        <v>0</v>
      </c>
    </row>
    <row r="958" spans="1:28">
      <c r="A958">
        <v>-1</v>
      </c>
      <c r="B958">
        <v>2</v>
      </c>
      <c r="C958">
        <v>41828</v>
      </c>
      <c r="D958">
        <v>2</v>
      </c>
      <c r="E958">
        <v>33.331000000000003</v>
      </c>
      <c r="F958">
        <v>2</v>
      </c>
      <c r="G958">
        <v>4.2000000000000003E-2</v>
      </c>
      <c r="H958">
        <v>0</v>
      </c>
      <c r="I958">
        <v>0.75</v>
      </c>
      <c r="J958">
        <v>2</v>
      </c>
      <c r="K958">
        <v>10.358000000000001</v>
      </c>
      <c r="L958">
        <v>0</v>
      </c>
    </row>
    <row r="959" spans="1:28">
      <c r="A959">
        <v>-1</v>
      </c>
      <c r="B959">
        <v>2</v>
      </c>
      <c r="C959">
        <v>42758</v>
      </c>
      <c r="D959">
        <v>2</v>
      </c>
      <c r="E959">
        <v>33.331000000000003</v>
      </c>
      <c r="F959">
        <v>2</v>
      </c>
      <c r="G959">
        <v>4.2000000000000003E-2</v>
      </c>
      <c r="H959">
        <v>0</v>
      </c>
      <c r="I959">
        <v>1</v>
      </c>
      <c r="J959">
        <v>2</v>
      </c>
      <c r="K959">
        <v>8.9749999999999996</v>
      </c>
      <c r="L959">
        <v>0</v>
      </c>
    </row>
    <row r="960" spans="1:28">
      <c r="A960">
        <v>-1</v>
      </c>
      <c r="B960">
        <v>2</v>
      </c>
      <c r="C960">
        <v>42808</v>
      </c>
      <c r="D960">
        <v>4</v>
      </c>
      <c r="E960">
        <v>33.331000000000003</v>
      </c>
      <c r="F960">
        <v>2</v>
      </c>
      <c r="G960">
        <v>4.2000000000000003E-2</v>
      </c>
      <c r="H960">
        <v>0</v>
      </c>
      <c r="I960">
        <v>0.75</v>
      </c>
      <c r="J960">
        <v>2</v>
      </c>
      <c r="K960">
        <v>10</v>
      </c>
      <c r="L960">
        <v>0</v>
      </c>
      <c r="M960">
        <v>0</v>
      </c>
      <c r="N960">
        <v>0</v>
      </c>
      <c r="O960">
        <v>1.5</v>
      </c>
      <c r="P960">
        <v>0</v>
      </c>
      <c r="Q960">
        <v>1</v>
      </c>
      <c r="R960">
        <v>2</v>
      </c>
      <c r="S960">
        <v>8.9740000000000002</v>
      </c>
      <c r="T960">
        <v>0</v>
      </c>
    </row>
    <row r="961" spans="1:36">
      <c r="A961">
        <v>-1</v>
      </c>
      <c r="B961">
        <v>2</v>
      </c>
      <c r="C961">
        <v>42964</v>
      </c>
      <c r="D961">
        <v>2</v>
      </c>
      <c r="E961">
        <v>33.331000000000003</v>
      </c>
      <c r="F961">
        <v>2</v>
      </c>
      <c r="G961">
        <v>4.2000000000000003E-2</v>
      </c>
      <c r="H961">
        <v>0</v>
      </c>
      <c r="I961">
        <v>1</v>
      </c>
      <c r="J961">
        <v>2</v>
      </c>
      <c r="K961">
        <v>11.032</v>
      </c>
      <c r="L961">
        <v>0</v>
      </c>
    </row>
    <row r="962" spans="1:36">
      <c r="A962">
        <v>-1</v>
      </c>
      <c r="B962">
        <v>2</v>
      </c>
      <c r="C962">
        <v>43000</v>
      </c>
      <c r="D962">
        <v>4</v>
      </c>
      <c r="E962">
        <v>33.331000000000003</v>
      </c>
      <c r="F962">
        <v>2</v>
      </c>
      <c r="G962">
        <v>4.2000000000000003E-2</v>
      </c>
      <c r="H962">
        <v>0</v>
      </c>
      <c r="I962">
        <v>0.75</v>
      </c>
      <c r="J962">
        <v>2</v>
      </c>
      <c r="K962">
        <v>10</v>
      </c>
      <c r="L962">
        <v>0</v>
      </c>
      <c r="M962">
        <v>0</v>
      </c>
      <c r="N962">
        <v>0</v>
      </c>
      <c r="O962">
        <v>1.5</v>
      </c>
      <c r="P962">
        <v>0</v>
      </c>
      <c r="Q962">
        <v>1</v>
      </c>
      <c r="R962">
        <v>2</v>
      </c>
      <c r="S962">
        <v>5.266</v>
      </c>
      <c r="T962">
        <v>0</v>
      </c>
    </row>
    <row r="963" spans="1:36">
      <c r="A963">
        <v>-1</v>
      </c>
      <c r="B963">
        <v>2</v>
      </c>
      <c r="C963">
        <v>44081</v>
      </c>
      <c r="D963">
        <v>1</v>
      </c>
      <c r="E963">
        <v>1E-3</v>
      </c>
      <c r="F963">
        <v>2</v>
      </c>
      <c r="G963">
        <v>35.090000000000003</v>
      </c>
      <c r="H963">
        <v>0</v>
      </c>
    </row>
    <row r="964" spans="1:36">
      <c r="A964">
        <v>-1</v>
      </c>
      <c r="B964">
        <v>2</v>
      </c>
      <c r="C964">
        <v>44114</v>
      </c>
      <c r="D964">
        <v>2</v>
      </c>
      <c r="E964">
        <v>33.331000000000003</v>
      </c>
      <c r="F964">
        <v>2</v>
      </c>
      <c r="G964">
        <v>4.2000000000000003E-2</v>
      </c>
      <c r="H964">
        <v>0</v>
      </c>
      <c r="I964">
        <v>1</v>
      </c>
      <c r="J964">
        <v>2</v>
      </c>
      <c r="K964">
        <v>8.1760000000000002</v>
      </c>
      <c r="L964">
        <v>0</v>
      </c>
    </row>
    <row r="965" spans="1:36">
      <c r="A965">
        <v>-1</v>
      </c>
      <c r="B965">
        <v>2</v>
      </c>
      <c r="C965">
        <v>44126</v>
      </c>
      <c r="D965">
        <v>1</v>
      </c>
      <c r="E965">
        <v>-1.5009999999999999</v>
      </c>
      <c r="F965">
        <v>2</v>
      </c>
      <c r="G965">
        <v>0.115</v>
      </c>
      <c r="H965">
        <v>0</v>
      </c>
    </row>
    <row r="966" spans="1:36">
      <c r="A966">
        <v>-1</v>
      </c>
      <c r="B966">
        <v>2</v>
      </c>
      <c r="C966">
        <v>44253</v>
      </c>
      <c r="D966">
        <v>2</v>
      </c>
      <c r="E966">
        <v>33.331000000000003</v>
      </c>
      <c r="F966">
        <v>2</v>
      </c>
      <c r="G966">
        <v>4.2000000000000003E-2</v>
      </c>
      <c r="H966">
        <v>0</v>
      </c>
      <c r="I966">
        <v>1</v>
      </c>
      <c r="J966">
        <v>2</v>
      </c>
      <c r="K966">
        <v>6.7629999999999999</v>
      </c>
      <c r="L966">
        <v>0</v>
      </c>
    </row>
    <row r="967" spans="1:36">
      <c r="A967">
        <v>-1</v>
      </c>
      <c r="B967">
        <v>2</v>
      </c>
      <c r="C967">
        <v>44276</v>
      </c>
      <c r="D967">
        <v>4</v>
      </c>
      <c r="E967">
        <v>33.331000000000003</v>
      </c>
      <c r="F967">
        <v>2</v>
      </c>
      <c r="G967">
        <v>4.2000000000000003E-2</v>
      </c>
      <c r="H967">
        <v>0</v>
      </c>
      <c r="I967">
        <v>0.75</v>
      </c>
      <c r="J967">
        <v>2</v>
      </c>
      <c r="K967">
        <v>10</v>
      </c>
      <c r="L967">
        <v>0</v>
      </c>
      <c r="M967">
        <v>0</v>
      </c>
      <c r="N967">
        <v>0</v>
      </c>
      <c r="O967">
        <v>1.5</v>
      </c>
      <c r="P967">
        <v>0</v>
      </c>
      <c r="Q967">
        <v>1</v>
      </c>
      <c r="R967">
        <v>2</v>
      </c>
      <c r="S967">
        <v>10.611000000000001</v>
      </c>
      <c r="T967">
        <v>0</v>
      </c>
    </row>
    <row r="968" spans="1:36">
      <c r="A968">
        <v>-1</v>
      </c>
      <c r="B968">
        <v>2</v>
      </c>
      <c r="C968">
        <v>44295</v>
      </c>
      <c r="D968">
        <v>6</v>
      </c>
      <c r="E968">
        <v>33.331000000000003</v>
      </c>
      <c r="F968">
        <v>2</v>
      </c>
      <c r="G968">
        <v>4.2000000000000003E-2</v>
      </c>
      <c r="H968">
        <v>0</v>
      </c>
      <c r="I968">
        <v>0.75</v>
      </c>
      <c r="J968">
        <v>2</v>
      </c>
      <c r="K968">
        <v>10</v>
      </c>
      <c r="L968">
        <v>0</v>
      </c>
      <c r="M968">
        <v>0</v>
      </c>
      <c r="N968">
        <v>0</v>
      </c>
      <c r="O968">
        <v>1.5</v>
      </c>
      <c r="P968">
        <v>0</v>
      </c>
      <c r="Q968">
        <v>0.75</v>
      </c>
      <c r="R968">
        <v>2</v>
      </c>
      <c r="S968">
        <v>10</v>
      </c>
      <c r="T968">
        <v>0</v>
      </c>
      <c r="U968">
        <v>0</v>
      </c>
      <c r="V968">
        <v>0</v>
      </c>
      <c r="W968">
        <v>2</v>
      </c>
      <c r="X968">
        <v>0</v>
      </c>
      <c r="Y968">
        <v>1</v>
      </c>
      <c r="Z968">
        <v>2</v>
      </c>
      <c r="AA968">
        <v>9.1780000000000008</v>
      </c>
      <c r="AB968">
        <v>0</v>
      </c>
    </row>
    <row r="969" spans="1:36">
      <c r="A969">
        <v>-1</v>
      </c>
      <c r="B969">
        <v>2</v>
      </c>
      <c r="C969">
        <v>44303</v>
      </c>
      <c r="D969">
        <v>8</v>
      </c>
      <c r="E969">
        <v>33.331000000000003</v>
      </c>
      <c r="F969">
        <v>2</v>
      </c>
      <c r="G969">
        <v>4.2000000000000003E-2</v>
      </c>
      <c r="H969">
        <v>0</v>
      </c>
      <c r="I969">
        <v>0.75</v>
      </c>
      <c r="J969">
        <v>2</v>
      </c>
      <c r="K969">
        <v>10</v>
      </c>
      <c r="L969">
        <v>0</v>
      </c>
      <c r="M969">
        <v>0</v>
      </c>
      <c r="N969">
        <v>0</v>
      </c>
      <c r="O969">
        <v>1.5</v>
      </c>
      <c r="P969">
        <v>0</v>
      </c>
      <c r="Q969">
        <v>0.75</v>
      </c>
      <c r="R969">
        <v>2</v>
      </c>
      <c r="S969">
        <v>10</v>
      </c>
      <c r="T969">
        <v>0</v>
      </c>
      <c r="U969">
        <v>0</v>
      </c>
      <c r="V969">
        <v>0</v>
      </c>
      <c r="W969">
        <v>2</v>
      </c>
      <c r="X969">
        <v>0</v>
      </c>
      <c r="Y969">
        <v>0.75</v>
      </c>
      <c r="Z969">
        <v>2</v>
      </c>
      <c r="AA969">
        <v>10</v>
      </c>
      <c r="AB969">
        <v>0</v>
      </c>
      <c r="AC969">
        <v>0</v>
      </c>
      <c r="AD969">
        <v>0</v>
      </c>
      <c r="AE969">
        <v>1.5</v>
      </c>
      <c r="AF969">
        <v>0</v>
      </c>
      <c r="AG969">
        <v>1</v>
      </c>
      <c r="AH969">
        <v>2</v>
      </c>
      <c r="AI969">
        <v>2.15</v>
      </c>
      <c r="AJ969">
        <v>0</v>
      </c>
    </row>
    <row r="970" spans="1:36">
      <c r="A970">
        <v>-1</v>
      </c>
      <c r="B970">
        <v>2</v>
      </c>
      <c r="C970">
        <v>44324</v>
      </c>
      <c r="D970">
        <v>6</v>
      </c>
      <c r="E970">
        <v>33.331000000000003</v>
      </c>
      <c r="F970">
        <v>2</v>
      </c>
      <c r="G970">
        <v>4.2000000000000003E-2</v>
      </c>
      <c r="H970">
        <v>0</v>
      </c>
      <c r="I970">
        <v>0.75</v>
      </c>
      <c r="J970">
        <v>2</v>
      </c>
      <c r="K970">
        <v>10</v>
      </c>
      <c r="L970">
        <v>0</v>
      </c>
      <c r="M970">
        <v>0</v>
      </c>
      <c r="N970">
        <v>0</v>
      </c>
      <c r="O970">
        <v>1.5</v>
      </c>
      <c r="P970">
        <v>0</v>
      </c>
      <c r="Q970">
        <v>0.75</v>
      </c>
      <c r="R970">
        <v>2</v>
      </c>
      <c r="S970">
        <v>10</v>
      </c>
      <c r="T970">
        <v>0</v>
      </c>
      <c r="U970">
        <v>0</v>
      </c>
      <c r="V970">
        <v>0</v>
      </c>
      <c r="W970">
        <v>2</v>
      </c>
      <c r="X970">
        <v>0</v>
      </c>
      <c r="Y970">
        <v>1</v>
      </c>
      <c r="Z970">
        <v>2</v>
      </c>
      <c r="AA970">
        <v>5.452</v>
      </c>
      <c r="AB970">
        <v>0</v>
      </c>
    </row>
    <row r="971" spans="1:36">
      <c r="A971">
        <v>-1</v>
      </c>
      <c r="B971">
        <v>2</v>
      </c>
      <c r="C971">
        <v>44344</v>
      </c>
      <c r="D971">
        <v>4</v>
      </c>
      <c r="E971">
        <v>33.331000000000003</v>
      </c>
      <c r="F971">
        <v>2</v>
      </c>
      <c r="G971">
        <v>4.2000000000000003E-2</v>
      </c>
      <c r="H971">
        <v>0</v>
      </c>
      <c r="I971">
        <v>0.75</v>
      </c>
      <c r="J971">
        <v>2</v>
      </c>
      <c r="K971">
        <v>10</v>
      </c>
      <c r="L971">
        <v>0</v>
      </c>
      <c r="M971">
        <v>0</v>
      </c>
      <c r="N971">
        <v>0</v>
      </c>
      <c r="O971">
        <v>1.5</v>
      </c>
      <c r="P971">
        <v>0</v>
      </c>
      <c r="Q971">
        <v>1</v>
      </c>
      <c r="R971">
        <v>2</v>
      </c>
      <c r="S971">
        <v>4.6040000000000001</v>
      </c>
      <c r="T971">
        <v>0</v>
      </c>
    </row>
    <row r="972" spans="1:36">
      <c r="A972">
        <v>-1</v>
      </c>
      <c r="B972">
        <v>2</v>
      </c>
      <c r="C972">
        <v>44650</v>
      </c>
      <c r="D972">
        <v>2</v>
      </c>
      <c r="E972">
        <v>33.331000000000003</v>
      </c>
      <c r="F972">
        <v>2</v>
      </c>
      <c r="G972">
        <v>4.2000000000000003E-2</v>
      </c>
      <c r="H972">
        <v>0</v>
      </c>
      <c r="I972">
        <v>1</v>
      </c>
      <c r="J972">
        <v>2</v>
      </c>
      <c r="K972">
        <v>7.13</v>
      </c>
      <c r="L972">
        <v>0</v>
      </c>
    </row>
    <row r="973" spans="1:36">
      <c r="A973">
        <v>-1</v>
      </c>
      <c r="B973">
        <v>2</v>
      </c>
      <c r="C973">
        <v>44693</v>
      </c>
      <c r="D973">
        <v>1</v>
      </c>
      <c r="E973">
        <v>33.387</v>
      </c>
      <c r="F973">
        <v>2</v>
      </c>
      <c r="G973">
        <v>2.4E-2</v>
      </c>
      <c r="H973">
        <v>0</v>
      </c>
    </row>
    <row r="974" spans="1:36">
      <c r="A974">
        <v>-1</v>
      </c>
      <c r="B974">
        <v>2</v>
      </c>
      <c r="C974">
        <v>44944</v>
      </c>
      <c r="D974">
        <v>2</v>
      </c>
      <c r="E974">
        <v>33.331000000000003</v>
      </c>
      <c r="F974">
        <v>2</v>
      </c>
      <c r="G974">
        <v>4.2000000000000003E-2</v>
      </c>
      <c r="H974">
        <v>0</v>
      </c>
      <c r="I974">
        <v>1</v>
      </c>
      <c r="J974">
        <v>2</v>
      </c>
      <c r="K974">
        <v>2.5920000000000001</v>
      </c>
      <c r="L974">
        <v>0</v>
      </c>
    </row>
    <row r="975" spans="1:36">
      <c r="A975">
        <v>-1</v>
      </c>
      <c r="B975">
        <v>2</v>
      </c>
      <c r="C975">
        <v>44963</v>
      </c>
      <c r="D975">
        <v>2</v>
      </c>
      <c r="E975">
        <v>33.331000000000003</v>
      </c>
      <c r="F975">
        <v>2</v>
      </c>
      <c r="G975">
        <v>4.2000000000000003E-2</v>
      </c>
      <c r="H975">
        <v>0</v>
      </c>
      <c r="I975">
        <v>0.75</v>
      </c>
      <c r="J975">
        <v>2</v>
      </c>
      <c r="K975">
        <v>11.393000000000001</v>
      </c>
      <c r="L975">
        <v>0</v>
      </c>
    </row>
    <row r="976" spans="1:36">
      <c r="A976">
        <v>-1</v>
      </c>
      <c r="B976">
        <v>2</v>
      </c>
      <c r="C976">
        <v>45000</v>
      </c>
      <c r="D976">
        <v>4</v>
      </c>
      <c r="E976">
        <v>33.331000000000003</v>
      </c>
      <c r="F976">
        <v>2</v>
      </c>
      <c r="G976">
        <v>4.2000000000000003E-2</v>
      </c>
      <c r="H976">
        <v>0</v>
      </c>
      <c r="I976">
        <v>0.75</v>
      </c>
      <c r="J976">
        <v>2</v>
      </c>
      <c r="K976">
        <v>10</v>
      </c>
      <c r="L976">
        <v>0</v>
      </c>
      <c r="M976">
        <v>0</v>
      </c>
      <c r="N976">
        <v>0</v>
      </c>
      <c r="O976">
        <v>1.5</v>
      </c>
      <c r="P976">
        <v>0</v>
      </c>
      <c r="Q976">
        <v>0.75</v>
      </c>
      <c r="R976">
        <v>2</v>
      </c>
      <c r="S976">
        <v>11.147</v>
      </c>
      <c r="T976">
        <v>0</v>
      </c>
    </row>
    <row r="977" spans="1:28">
      <c r="A977">
        <v>-1</v>
      </c>
      <c r="B977">
        <v>2</v>
      </c>
      <c r="C977">
        <v>45415</v>
      </c>
      <c r="D977">
        <v>2</v>
      </c>
      <c r="E977">
        <v>33.331000000000003</v>
      </c>
      <c r="F977">
        <v>2</v>
      </c>
      <c r="G977">
        <v>4.2000000000000003E-2</v>
      </c>
      <c r="H977">
        <v>0</v>
      </c>
      <c r="I977">
        <v>0.75</v>
      </c>
      <c r="J977">
        <v>2</v>
      </c>
      <c r="K977">
        <v>10.709</v>
      </c>
      <c r="L977">
        <v>0</v>
      </c>
    </row>
    <row r="978" spans="1:28">
      <c r="A978">
        <v>-1</v>
      </c>
      <c r="B978">
        <v>2</v>
      </c>
      <c r="C978">
        <v>45433</v>
      </c>
      <c r="D978">
        <v>4</v>
      </c>
      <c r="E978">
        <v>33.331000000000003</v>
      </c>
      <c r="F978">
        <v>2</v>
      </c>
      <c r="G978">
        <v>4.2000000000000003E-2</v>
      </c>
      <c r="H978">
        <v>0</v>
      </c>
      <c r="I978">
        <v>0.75</v>
      </c>
      <c r="J978">
        <v>2</v>
      </c>
      <c r="K978">
        <v>10</v>
      </c>
      <c r="L978">
        <v>0</v>
      </c>
      <c r="M978">
        <v>0</v>
      </c>
      <c r="N978">
        <v>0</v>
      </c>
      <c r="O978">
        <v>1.5</v>
      </c>
      <c r="P978">
        <v>0</v>
      </c>
      <c r="Q978">
        <v>0.75</v>
      </c>
      <c r="R978">
        <v>2</v>
      </c>
      <c r="S978">
        <v>7.7549999999999999</v>
      </c>
      <c r="T978">
        <v>0</v>
      </c>
    </row>
    <row r="979" spans="1:28">
      <c r="A979">
        <v>-1</v>
      </c>
      <c r="B979">
        <v>2</v>
      </c>
      <c r="C979">
        <v>45453</v>
      </c>
      <c r="D979">
        <v>6</v>
      </c>
      <c r="E979">
        <v>33.331000000000003</v>
      </c>
      <c r="F979">
        <v>2</v>
      </c>
      <c r="G979">
        <v>4.2000000000000003E-2</v>
      </c>
      <c r="H979">
        <v>0</v>
      </c>
      <c r="I979">
        <v>0.75</v>
      </c>
      <c r="J979">
        <v>2</v>
      </c>
      <c r="K979">
        <v>10</v>
      </c>
      <c r="L979">
        <v>0</v>
      </c>
      <c r="M979">
        <v>0</v>
      </c>
      <c r="N979">
        <v>0</v>
      </c>
      <c r="O979">
        <v>1.5</v>
      </c>
      <c r="P979">
        <v>0</v>
      </c>
      <c r="Q979">
        <v>0.75</v>
      </c>
      <c r="R979">
        <v>2</v>
      </c>
      <c r="S979">
        <v>10</v>
      </c>
      <c r="T979">
        <v>0</v>
      </c>
      <c r="U979">
        <v>0</v>
      </c>
      <c r="V979">
        <v>0</v>
      </c>
      <c r="W979">
        <v>2</v>
      </c>
      <c r="X979">
        <v>0</v>
      </c>
      <c r="Y979">
        <v>0.75</v>
      </c>
      <c r="Z979">
        <v>2</v>
      </c>
      <c r="AA979">
        <v>3.6640000000000001</v>
      </c>
      <c r="AB979">
        <v>0</v>
      </c>
    </row>
    <row r="980" spans="1:28">
      <c r="A980">
        <v>-1</v>
      </c>
      <c r="B980">
        <v>2</v>
      </c>
      <c r="C980">
        <v>45474</v>
      </c>
      <c r="D980">
        <v>4</v>
      </c>
      <c r="E980">
        <v>33.331000000000003</v>
      </c>
      <c r="F980">
        <v>2</v>
      </c>
      <c r="G980">
        <v>4.2000000000000003E-2</v>
      </c>
      <c r="H980">
        <v>0</v>
      </c>
      <c r="I980">
        <v>0.75</v>
      </c>
      <c r="J980">
        <v>2</v>
      </c>
      <c r="K980">
        <v>10</v>
      </c>
      <c r="L980">
        <v>0</v>
      </c>
      <c r="M980">
        <v>0</v>
      </c>
      <c r="N980">
        <v>0</v>
      </c>
      <c r="O980">
        <v>1.5</v>
      </c>
      <c r="P980">
        <v>0</v>
      </c>
      <c r="Q980">
        <v>0.75</v>
      </c>
      <c r="R980">
        <v>2</v>
      </c>
      <c r="S980">
        <v>10.068</v>
      </c>
      <c r="T980">
        <v>0</v>
      </c>
    </row>
    <row r="981" spans="1:28">
      <c r="A981">
        <v>-1</v>
      </c>
      <c r="B981">
        <v>2</v>
      </c>
      <c r="C981">
        <v>45494</v>
      </c>
      <c r="D981">
        <v>2</v>
      </c>
      <c r="E981">
        <v>33.331000000000003</v>
      </c>
      <c r="F981">
        <v>2</v>
      </c>
      <c r="G981">
        <v>4.2000000000000003E-2</v>
      </c>
      <c r="H981">
        <v>0</v>
      </c>
      <c r="I981">
        <v>0.75</v>
      </c>
      <c r="J981">
        <v>2</v>
      </c>
      <c r="K981">
        <v>9.7170000000000005</v>
      </c>
      <c r="L981">
        <v>0</v>
      </c>
    </row>
    <row r="982" spans="1:28">
      <c r="A982">
        <v>-1</v>
      </c>
      <c r="B982">
        <v>2</v>
      </c>
      <c r="C982">
        <v>45722</v>
      </c>
      <c r="D982">
        <v>1</v>
      </c>
      <c r="E982">
        <v>33.363999999999997</v>
      </c>
      <c r="F982">
        <v>2</v>
      </c>
      <c r="G982">
        <v>5.0000000000000001E-3</v>
      </c>
      <c r="H982">
        <v>0</v>
      </c>
    </row>
    <row r="983" spans="1:28">
      <c r="A983">
        <v>-1</v>
      </c>
      <c r="B983">
        <v>2</v>
      </c>
      <c r="C983">
        <v>45782</v>
      </c>
      <c r="D983">
        <v>2</v>
      </c>
      <c r="E983">
        <v>33.331000000000003</v>
      </c>
      <c r="F983">
        <v>2</v>
      </c>
      <c r="G983">
        <v>4.2000000000000003E-2</v>
      </c>
      <c r="H983">
        <v>0</v>
      </c>
      <c r="I983">
        <v>0.75</v>
      </c>
      <c r="J983">
        <v>2</v>
      </c>
      <c r="K983">
        <v>11.568</v>
      </c>
      <c r="L983">
        <v>0</v>
      </c>
    </row>
    <row r="984" spans="1:28">
      <c r="A984">
        <v>-1</v>
      </c>
      <c r="B984">
        <v>2</v>
      </c>
      <c r="C984">
        <v>45825</v>
      </c>
      <c r="D984">
        <v>4</v>
      </c>
      <c r="E984">
        <v>33.331000000000003</v>
      </c>
      <c r="F984">
        <v>2</v>
      </c>
      <c r="G984">
        <v>4.2000000000000003E-2</v>
      </c>
      <c r="H984">
        <v>0</v>
      </c>
      <c r="I984">
        <v>0.75</v>
      </c>
      <c r="J984">
        <v>2</v>
      </c>
      <c r="K984">
        <v>10</v>
      </c>
      <c r="L984">
        <v>0</v>
      </c>
      <c r="M984">
        <v>0</v>
      </c>
      <c r="N984">
        <v>0</v>
      </c>
      <c r="O984">
        <v>1.5</v>
      </c>
      <c r="P984">
        <v>0</v>
      </c>
      <c r="Q984">
        <v>0.75</v>
      </c>
      <c r="R984">
        <v>2</v>
      </c>
      <c r="S984">
        <v>8.7469999999999999</v>
      </c>
      <c r="T984">
        <v>0</v>
      </c>
    </row>
    <row r="985" spans="1:28">
      <c r="A985">
        <v>-1</v>
      </c>
      <c r="B985">
        <v>2</v>
      </c>
      <c r="C985">
        <v>45844.5</v>
      </c>
      <c r="D985">
        <v>6</v>
      </c>
      <c r="E985">
        <v>33.331000000000003</v>
      </c>
      <c r="F985">
        <v>2</v>
      </c>
      <c r="G985">
        <v>4.2000000000000003E-2</v>
      </c>
      <c r="H985">
        <v>0</v>
      </c>
      <c r="I985">
        <v>0.75</v>
      </c>
      <c r="J985">
        <v>2</v>
      </c>
      <c r="K985">
        <v>10</v>
      </c>
      <c r="L985">
        <v>0</v>
      </c>
      <c r="M985">
        <v>0</v>
      </c>
      <c r="N985">
        <v>0</v>
      </c>
      <c r="O985">
        <v>1.5</v>
      </c>
      <c r="P985">
        <v>0</v>
      </c>
      <c r="Q985">
        <v>0.75</v>
      </c>
      <c r="R985">
        <v>2</v>
      </c>
      <c r="S985">
        <v>10</v>
      </c>
      <c r="T985">
        <v>0</v>
      </c>
      <c r="U985">
        <v>0</v>
      </c>
      <c r="V985">
        <v>0</v>
      </c>
      <c r="W985">
        <v>2</v>
      </c>
      <c r="X985">
        <v>0</v>
      </c>
      <c r="Y985">
        <v>0.75</v>
      </c>
      <c r="Z985">
        <v>2</v>
      </c>
      <c r="AA985">
        <v>8.1129999999999995</v>
      </c>
      <c r="AB985">
        <v>0</v>
      </c>
    </row>
    <row r="986" spans="1:28">
      <c r="A986">
        <v>-1</v>
      </c>
      <c r="B986">
        <v>2</v>
      </c>
      <c r="C986">
        <v>45862</v>
      </c>
      <c r="D986">
        <v>4</v>
      </c>
      <c r="E986">
        <v>33.331000000000003</v>
      </c>
      <c r="F986">
        <v>2</v>
      </c>
      <c r="G986">
        <v>4.2000000000000003E-2</v>
      </c>
      <c r="H986">
        <v>0</v>
      </c>
      <c r="I986">
        <v>0.75</v>
      </c>
      <c r="J986">
        <v>2</v>
      </c>
      <c r="K986">
        <v>10</v>
      </c>
      <c r="L986">
        <v>0</v>
      </c>
      <c r="M986">
        <v>0</v>
      </c>
      <c r="N986">
        <v>0</v>
      </c>
      <c r="O986">
        <v>1.5</v>
      </c>
      <c r="P986">
        <v>0</v>
      </c>
      <c r="Q986">
        <v>0.75</v>
      </c>
      <c r="R986">
        <v>2</v>
      </c>
      <c r="S986">
        <v>11.023</v>
      </c>
      <c r="T986">
        <v>0</v>
      </c>
    </row>
    <row r="987" spans="1:28">
      <c r="A987">
        <v>-1</v>
      </c>
      <c r="B987">
        <v>2</v>
      </c>
      <c r="C987">
        <v>46356.4</v>
      </c>
      <c r="D987">
        <v>2</v>
      </c>
      <c r="E987">
        <v>33.331000000000003</v>
      </c>
      <c r="F987">
        <v>2</v>
      </c>
      <c r="G987">
        <v>4.2000000000000003E-2</v>
      </c>
      <c r="H987">
        <v>0</v>
      </c>
      <c r="I987">
        <v>0.75</v>
      </c>
      <c r="J987">
        <v>2</v>
      </c>
      <c r="K987">
        <v>9.2230000000000008</v>
      </c>
      <c r="L987">
        <v>0</v>
      </c>
    </row>
    <row r="988" spans="1:28">
      <c r="A988">
        <v>-1</v>
      </c>
      <c r="B988">
        <v>2</v>
      </c>
      <c r="C988">
        <v>46420</v>
      </c>
      <c r="D988">
        <v>4</v>
      </c>
      <c r="E988">
        <v>33.331000000000003</v>
      </c>
      <c r="F988">
        <v>2</v>
      </c>
      <c r="G988">
        <v>4.2000000000000003E-2</v>
      </c>
      <c r="H988">
        <v>0</v>
      </c>
      <c r="I988">
        <v>0.75</v>
      </c>
      <c r="J988">
        <v>2</v>
      </c>
      <c r="K988">
        <v>10</v>
      </c>
      <c r="L988">
        <v>0</v>
      </c>
      <c r="M988">
        <v>0</v>
      </c>
      <c r="N988">
        <v>0</v>
      </c>
      <c r="O988">
        <v>1.5</v>
      </c>
      <c r="P988">
        <v>0</v>
      </c>
      <c r="Q988">
        <v>0.75</v>
      </c>
      <c r="R988">
        <v>2</v>
      </c>
      <c r="S988">
        <v>6.2859999999999996</v>
      </c>
      <c r="T988">
        <v>0</v>
      </c>
    </row>
    <row r="989" spans="1:28">
      <c r="A989">
        <v>-1</v>
      </c>
      <c r="B989">
        <v>2</v>
      </c>
      <c r="C989">
        <v>46671</v>
      </c>
      <c r="D989">
        <v>2</v>
      </c>
      <c r="E989">
        <v>33.331000000000003</v>
      </c>
      <c r="F989">
        <v>2</v>
      </c>
      <c r="G989">
        <v>4.2000000000000003E-2</v>
      </c>
      <c r="H989">
        <v>0</v>
      </c>
      <c r="I989">
        <v>0.75</v>
      </c>
      <c r="J989">
        <v>2</v>
      </c>
      <c r="K989">
        <v>10.629</v>
      </c>
      <c r="L989">
        <v>0</v>
      </c>
    </row>
    <row r="990" spans="1:28">
      <c r="A990">
        <v>-1</v>
      </c>
      <c r="B990">
        <v>2</v>
      </c>
      <c r="C990">
        <v>46715</v>
      </c>
      <c r="D990">
        <v>4</v>
      </c>
      <c r="E990">
        <v>33.331000000000003</v>
      </c>
      <c r="F990">
        <v>2</v>
      </c>
      <c r="G990">
        <v>4.2000000000000003E-2</v>
      </c>
      <c r="H990">
        <v>0</v>
      </c>
      <c r="I990">
        <v>0.75</v>
      </c>
      <c r="J990">
        <v>2</v>
      </c>
      <c r="K990">
        <v>10</v>
      </c>
      <c r="L990">
        <v>0</v>
      </c>
      <c r="M990">
        <v>0</v>
      </c>
      <c r="N990">
        <v>0</v>
      </c>
      <c r="O990">
        <v>1.5</v>
      </c>
      <c r="P990">
        <v>0</v>
      </c>
      <c r="Q990">
        <v>0.75</v>
      </c>
      <c r="R990">
        <v>2</v>
      </c>
      <c r="S990">
        <v>11.882</v>
      </c>
      <c r="T990">
        <v>0</v>
      </c>
    </row>
    <row r="991" spans="1:28">
      <c r="A991">
        <v>-1</v>
      </c>
      <c r="B991">
        <v>2</v>
      </c>
      <c r="C991">
        <v>47195</v>
      </c>
      <c r="D991">
        <v>2</v>
      </c>
      <c r="E991">
        <v>33.331000000000003</v>
      </c>
      <c r="F991">
        <v>2</v>
      </c>
      <c r="G991">
        <v>4.2000000000000003E-2</v>
      </c>
      <c r="H991">
        <v>0</v>
      </c>
      <c r="I991">
        <v>0.75</v>
      </c>
      <c r="J991">
        <v>2</v>
      </c>
      <c r="K991">
        <v>7.9480000000000004</v>
      </c>
      <c r="L991">
        <v>0</v>
      </c>
    </row>
    <row r="992" spans="1:28">
      <c r="A992">
        <v>-1</v>
      </c>
      <c r="B992">
        <v>2</v>
      </c>
      <c r="C992">
        <v>47235</v>
      </c>
      <c r="D992">
        <v>4</v>
      </c>
      <c r="E992">
        <v>33.331000000000003</v>
      </c>
      <c r="F992">
        <v>2</v>
      </c>
      <c r="G992">
        <v>4.2000000000000003E-2</v>
      </c>
      <c r="H992">
        <v>0</v>
      </c>
      <c r="I992">
        <v>0.75</v>
      </c>
      <c r="J992">
        <v>2</v>
      </c>
      <c r="K992">
        <v>10</v>
      </c>
      <c r="L992">
        <v>0</v>
      </c>
      <c r="M992">
        <v>0</v>
      </c>
      <c r="N992">
        <v>0</v>
      </c>
      <c r="O992">
        <v>1.5</v>
      </c>
      <c r="P992">
        <v>0</v>
      </c>
      <c r="Q992">
        <v>0.75</v>
      </c>
      <c r="R992">
        <v>2</v>
      </c>
      <c r="S992">
        <v>3.1579999999999999</v>
      </c>
      <c r="T992">
        <v>0</v>
      </c>
    </row>
    <row r="993" spans="1:20">
      <c r="A993">
        <v>-1</v>
      </c>
      <c r="B993">
        <v>2</v>
      </c>
      <c r="C993">
        <v>47340</v>
      </c>
      <c r="D993">
        <v>2</v>
      </c>
      <c r="E993">
        <v>33.331000000000003</v>
      </c>
      <c r="F993">
        <v>2</v>
      </c>
      <c r="G993">
        <v>4.2000000000000003E-2</v>
      </c>
      <c r="H993">
        <v>0</v>
      </c>
      <c r="I993">
        <v>0.75</v>
      </c>
      <c r="J993">
        <v>2</v>
      </c>
      <c r="K993">
        <v>4.2530000000000001</v>
      </c>
      <c r="L993">
        <v>0</v>
      </c>
    </row>
    <row r="994" spans="1:20">
      <c r="A994">
        <v>-1</v>
      </c>
      <c r="B994">
        <v>2</v>
      </c>
      <c r="C994">
        <v>47421</v>
      </c>
      <c r="D994">
        <v>4</v>
      </c>
      <c r="E994">
        <v>33.331000000000003</v>
      </c>
      <c r="F994">
        <v>2</v>
      </c>
      <c r="G994">
        <v>4.2000000000000003E-2</v>
      </c>
      <c r="H994">
        <v>0</v>
      </c>
      <c r="I994">
        <v>0.75</v>
      </c>
      <c r="J994">
        <v>2</v>
      </c>
      <c r="K994">
        <v>10</v>
      </c>
      <c r="L994">
        <v>0</v>
      </c>
      <c r="M994">
        <v>0</v>
      </c>
      <c r="N994">
        <v>0</v>
      </c>
      <c r="O994">
        <v>1.5</v>
      </c>
      <c r="P994">
        <v>0</v>
      </c>
      <c r="Q994">
        <v>0.75</v>
      </c>
      <c r="R994">
        <v>2</v>
      </c>
      <c r="S994">
        <v>9.5359999999999996</v>
      </c>
      <c r="T994">
        <v>0</v>
      </c>
    </row>
    <row r="995" spans="1:20">
      <c r="A995">
        <v>-1</v>
      </c>
      <c r="B995">
        <v>2</v>
      </c>
      <c r="C995">
        <v>48105</v>
      </c>
      <c r="D995">
        <v>2</v>
      </c>
      <c r="E995">
        <v>33.331000000000003</v>
      </c>
      <c r="F995">
        <v>2</v>
      </c>
      <c r="G995">
        <v>4.2000000000000003E-2</v>
      </c>
      <c r="H995">
        <v>0</v>
      </c>
      <c r="I995">
        <v>0.75</v>
      </c>
      <c r="J995">
        <v>2</v>
      </c>
      <c r="K995">
        <v>6.7610000000000001</v>
      </c>
      <c r="L995">
        <v>0</v>
      </c>
    </row>
    <row r="996" spans="1:20">
      <c r="A996">
        <v>-1</v>
      </c>
      <c r="B996">
        <v>2</v>
      </c>
      <c r="C996">
        <v>48155</v>
      </c>
      <c r="D996">
        <v>4</v>
      </c>
      <c r="E996">
        <v>33.331000000000003</v>
      </c>
      <c r="F996">
        <v>2</v>
      </c>
      <c r="G996">
        <v>4.2000000000000003E-2</v>
      </c>
      <c r="H996">
        <v>0</v>
      </c>
      <c r="I996">
        <v>0.75</v>
      </c>
      <c r="J996">
        <v>2</v>
      </c>
      <c r="K996">
        <v>10</v>
      </c>
      <c r="L996">
        <v>0</v>
      </c>
      <c r="M996">
        <v>0</v>
      </c>
      <c r="N996">
        <v>0</v>
      </c>
      <c r="O996">
        <v>1.5</v>
      </c>
      <c r="P996">
        <v>0</v>
      </c>
      <c r="Q996">
        <v>0.75</v>
      </c>
      <c r="R996">
        <v>2</v>
      </c>
      <c r="S996">
        <v>6.89</v>
      </c>
      <c r="T996">
        <v>0</v>
      </c>
    </row>
    <row r="997" spans="1:20">
      <c r="A997">
        <v>-1</v>
      </c>
      <c r="B997">
        <v>2</v>
      </c>
      <c r="C997">
        <v>48319</v>
      </c>
      <c r="D997">
        <v>2</v>
      </c>
      <c r="E997">
        <v>33.331000000000003</v>
      </c>
      <c r="F997">
        <v>2</v>
      </c>
      <c r="G997">
        <v>4.2000000000000003E-2</v>
      </c>
      <c r="H997">
        <v>0</v>
      </c>
      <c r="I997">
        <v>0.75</v>
      </c>
      <c r="J997">
        <v>2</v>
      </c>
      <c r="K997">
        <v>9.3369999999999997</v>
      </c>
      <c r="L997">
        <v>0</v>
      </c>
    </row>
    <row r="998" spans="1:20">
      <c r="A998">
        <v>-1</v>
      </c>
      <c r="B998">
        <v>2</v>
      </c>
      <c r="C998">
        <v>48347</v>
      </c>
      <c r="D998">
        <v>2</v>
      </c>
      <c r="E998">
        <v>33.329000000000001</v>
      </c>
      <c r="F998">
        <v>2</v>
      </c>
      <c r="G998">
        <v>4.2000000000000003E-2</v>
      </c>
      <c r="H998">
        <v>0</v>
      </c>
      <c r="I998">
        <v>0.75</v>
      </c>
      <c r="J998">
        <v>2</v>
      </c>
      <c r="K998">
        <v>8.8049999999999997</v>
      </c>
      <c r="L998">
        <v>0</v>
      </c>
    </row>
    <row r="999" spans="1:20">
      <c r="A999">
        <v>-1</v>
      </c>
      <c r="B999">
        <v>2</v>
      </c>
      <c r="C999">
        <v>48523.5</v>
      </c>
      <c r="D999">
        <v>2</v>
      </c>
      <c r="E999">
        <v>33.331000000000003</v>
      </c>
      <c r="F999">
        <v>2</v>
      </c>
      <c r="G999">
        <v>4.2000000000000003E-2</v>
      </c>
      <c r="H999">
        <v>0</v>
      </c>
      <c r="I999">
        <v>0.75</v>
      </c>
      <c r="J999">
        <v>2</v>
      </c>
      <c r="K999">
        <v>10.27</v>
      </c>
      <c r="L999">
        <v>0</v>
      </c>
    </row>
    <row r="1000" spans="1:20">
      <c r="A1000">
        <v>-1</v>
      </c>
      <c r="B1000">
        <v>2</v>
      </c>
      <c r="C1000">
        <v>48570</v>
      </c>
      <c r="D1000">
        <v>4</v>
      </c>
      <c r="E1000">
        <v>33.331000000000003</v>
      </c>
      <c r="F1000">
        <v>2</v>
      </c>
      <c r="G1000">
        <v>4.2000000000000003E-2</v>
      </c>
      <c r="H1000">
        <v>0</v>
      </c>
      <c r="I1000">
        <v>0.75</v>
      </c>
      <c r="J1000">
        <v>2</v>
      </c>
      <c r="K1000">
        <v>10</v>
      </c>
      <c r="L1000">
        <v>0</v>
      </c>
      <c r="M1000">
        <v>0</v>
      </c>
      <c r="N1000">
        <v>0</v>
      </c>
      <c r="O1000">
        <v>1.5</v>
      </c>
      <c r="P1000">
        <v>0</v>
      </c>
      <c r="Q1000">
        <v>0.75</v>
      </c>
      <c r="R1000">
        <v>2</v>
      </c>
      <c r="S1000">
        <v>6.242</v>
      </c>
      <c r="T1000">
        <v>0</v>
      </c>
    </row>
    <row r="1001" spans="1:20">
      <c r="A1001">
        <v>-1</v>
      </c>
      <c r="B1001">
        <v>2</v>
      </c>
      <c r="C1001">
        <v>48590</v>
      </c>
      <c r="D1001">
        <v>2</v>
      </c>
      <c r="E1001">
        <v>33.331000000000003</v>
      </c>
      <c r="F1001">
        <v>2</v>
      </c>
      <c r="G1001">
        <v>4.2000000000000003E-2</v>
      </c>
      <c r="H1001">
        <v>0</v>
      </c>
      <c r="I1001">
        <v>0.75</v>
      </c>
      <c r="J1001">
        <v>2</v>
      </c>
      <c r="K1001">
        <v>11.599</v>
      </c>
      <c r="L1001">
        <v>0</v>
      </c>
    </row>
    <row r="1002" spans="1:20">
      <c r="A1002">
        <v>-1</v>
      </c>
      <c r="B1002">
        <v>2</v>
      </c>
      <c r="C1002">
        <v>48606</v>
      </c>
      <c r="D1002">
        <v>4</v>
      </c>
      <c r="E1002">
        <v>33.331000000000003</v>
      </c>
      <c r="F1002">
        <v>2</v>
      </c>
      <c r="G1002">
        <v>4.2000000000000003E-2</v>
      </c>
      <c r="H1002">
        <v>0</v>
      </c>
      <c r="I1002">
        <v>0.75</v>
      </c>
      <c r="J1002">
        <v>2</v>
      </c>
      <c r="K1002">
        <v>10</v>
      </c>
      <c r="L1002">
        <v>0</v>
      </c>
      <c r="M1002">
        <v>0</v>
      </c>
      <c r="N1002">
        <v>0</v>
      </c>
      <c r="O1002">
        <v>1.5</v>
      </c>
      <c r="P1002">
        <v>0</v>
      </c>
      <c r="Q1002">
        <v>0.75</v>
      </c>
      <c r="R1002">
        <v>2</v>
      </c>
      <c r="S1002">
        <v>2.4900000000000002</v>
      </c>
      <c r="T1002">
        <v>0</v>
      </c>
    </row>
    <row r="1003" spans="1:20">
      <c r="A1003">
        <v>-1</v>
      </c>
      <c r="B1003">
        <v>2</v>
      </c>
      <c r="C1003">
        <v>48626</v>
      </c>
      <c r="D1003">
        <v>2</v>
      </c>
      <c r="E1003">
        <v>33.329000000000001</v>
      </c>
      <c r="F1003">
        <v>2</v>
      </c>
      <c r="G1003">
        <v>4.2000000000000003E-2</v>
      </c>
      <c r="H1003">
        <v>0</v>
      </c>
      <c r="I1003">
        <v>0.75</v>
      </c>
      <c r="J1003">
        <v>2</v>
      </c>
      <c r="K1003">
        <v>9.8219999999999992</v>
      </c>
      <c r="L1003">
        <v>0</v>
      </c>
    </row>
    <row r="1004" spans="1:20">
      <c r="A1004">
        <v>-1</v>
      </c>
      <c r="B1004">
        <v>2</v>
      </c>
      <c r="C1004">
        <v>48648</v>
      </c>
      <c r="D1004">
        <v>2</v>
      </c>
      <c r="E1004">
        <v>33.331000000000003</v>
      </c>
      <c r="F1004">
        <v>2</v>
      </c>
      <c r="G1004">
        <v>4.2000000000000003E-2</v>
      </c>
      <c r="H1004">
        <v>0</v>
      </c>
      <c r="I1004">
        <v>0.75</v>
      </c>
      <c r="J1004">
        <v>2</v>
      </c>
      <c r="K1004">
        <v>2.2709999999999999</v>
      </c>
      <c r="L1004">
        <v>0</v>
      </c>
    </row>
    <row r="1005" spans="1:20">
      <c r="A1005">
        <v>-1</v>
      </c>
      <c r="B1005">
        <v>2</v>
      </c>
      <c r="C1005">
        <v>48975</v>
      </c>
      <c r="D1005">
        <v>1</v>
      </c>
      <c r="E1005">
        <v>-1.5</v>
      </c>
      <c r="F1005">
        <v>2</v>
      </c>
      <c r="G1005">
        <v>1.712</v>
      </c>
      <c r="H1005">
        <v>0</v>
      </c>
    </row>
    <row r="1006" spans="1:20">
      <c r="A1006">
        <v>-1</v>
      </c>
      <c r="B1006">
        <v>2</v>
      </c>
      <c r="C1006">
        <v>49000</v>
      </c>
      <c r="D1006">
        <v>2</v>
      </c>
      <c r="E1006">
        <v>33.331000000000003</v>
      </c>
      <c r="F1006">
        <v>2</v>
      </c>
      <c r="G1006">
        <v>4.2000000000000003E-2</v>
      </c>
      <c r="H1006">
        <v>0</v>
      </c>
      <c r="I1006">
        <v>0.75</v>
      </c>
      <c r="J1006">
        <v>2</v>
      </c>
      <c r="K1006">
        <v>4.6100000000000003</v>
      </c>
      <c r="L1006">
        <v>0</v>
      </c>
    </row>
    <row r="1007" spans="1:20">
      <c r="A1007">
        <v>-1</v>
      </c>
      <c r="B1007">
        <v>2</v>
      </c>
      <c r="C1007">
        <v>49327</v>
      </c>
      <c r="D1007">
        <v>2</v>
      </c>
      <c r="E1007">
        <v>33.331000000000003</v>
      </c>
      <c r="F1007">
        <v>2</v>
      </c>
      <c r="G1007">
        <v>4.2000000000000003E-2</v>
      </c>
      <c r="H1007">
        <v>0</v>
      </c>
      <c r="I1007">
        <v>0.749</v>
      </c>
      <c r="J1007">
        <v>2</v>
      </c>
      <c r="K1007">
        <v>2.5999999999999999E-2</v>
      </c>
      <c r="L1007">
        <v>0</v>
      </c>
    </row>
    <row r="1008" spans="1:20">
      <c r="A1008">
        <v>-1</v>
      </c>
      <c r="B1008">
        <v>2</v>
      </c>
      <c r="C1008">
        <v>49481.5</v>
      </c>
      <c r="D1008">
        <v>2</v>
      </c>
      <c r="E1008">
        <v>33.331000000000003</v>
      </c>
      <c r="F1008">
        <v>2</v>
      </c>
      <c r="G1008">
        <v>4.2000000000000003E-2</v>
      </c>
      <c r="H1008">
        <v>0</v>
      </c>
      <c r="I1008">
        <v>0.75</v>
      </c>
      <c r="J1008">
        <v>2</v>
      </c>
      <c r="K1008">
        <v>2.2639999999999998</v>
      </c>
      <c r="L1008">
        <v>0</v>
      </c>
    </row>
    <row r="1009" spans="1:36">
      <c r="A1009">
        <v>-1</v>
      </c>
      <c r="B1009">
        <v>2</v>
      </c>
      <c r="C1009">
        <v>49502</v>
      </c>
      <c r="D1009">
        <v>4</v>
      </c>
      <c r="E1009">
        <v>33.331000000000003</v>
      </c>
      <c r="F1009">
        <v>2</v>
      </c>
      <c r="G1009">
        <v>4.2000000000000003E-2</v>
      </c>
      <c r="H1009">
        <v>0</v>
      </c>
      <c r="I1009">
        <v>0.75</v>
      </c>
      <c r="J1009">
        <v>2</v>
      </c>
      <c r="K1009">
        <v>10</v>
      </c>
      <c r="L1009">
        <v>0</v>
      </c>
      <c r="M1009">
        <v>0</v>
      </c>
      <c r="N1009">
        <v>0</v>
      </c>
      <c r="O1009">
        <v>1.5</v>
      </c>
      <c r="P1009">
        <v>0</v>
      </c>
      <c r="Q1009">
        <v>0.75</v>
      </c>
      <c r="R1009">
        <v>2</v>
      </c>
      <c r="S1009">
        <v>3.4790000000000001</v>
      </c>
      <c r="T1009">
        <v>0</v>
      </c>
    </row>
    <row r="1010" spans="1:36">
      <c r="A1010">
        <v>-1</v>
      </c>
      <c r="B1010">
        <v>2</v>
      </c>
      <c r="C1010">
        <v>49525</v>
      </c>
      <c r="D1010">
        <v>6</v>
      </c>
      <c r="E1010">
        <v>33.331000000000003</v>
      </c>
      <c r="F1010">
        <v>2</v>
      </c>
      <c r="G1010">
        <v>4.2000000000000003E-2</v>
      </c>
      <c r="H1010">
        <v>0</v>
      </c>
      <c r="I1010">
        <v>0.75</v>
      </c>
      <c r="J1010">
        <v>2</v>
      </c>
      <c r="K1010">
        <v>10</v>
      </c>
      <c r="L1010">
        <v>0</v>
      </c>
      <c r="M1010">
        <v>0</v>
      </c>
      <c r="N1010">
        <v>0</v>
      </c>
      <c r="O1010">
        <v>1.5</v>
      </c>
      <c r="P1010">
        <v>0</v>
      </c>
      <c r="Q1010">
        <v>0.75</v>
      </c>
      <c r="R1010">
        <v>2</v>
      </c>
      <c r="S1010">
        <v>10</v>
      </c>
      <c r="T1010">
        <v>0</v>
      </c>
      <c r="U1010">
        <v>0</v>
      </c>
      <c r="V1010">
        <v>0</v>
      </c>
      <c r="W1010">
        <v>2</v>
      </c>
      <c r="X1010">
        <v>0</v>
      </c>
      <c r="Y1010">
        <v>0.75</v>
      </c>
      <c r="Z1010">
        <v>2</v>
      </c>
      <c r="AA1010">
        <v>5.4820000000000002</v>
      </c>
      <c r="AB1010">
        <v>0</v>
      </c>
    </row>
    <row r="1011" spans="1:36">
      <c r="A1011">
        <v>-1</v>
      </c>
      <c r="B1011">
        <v>2</v>
      </c>
      <c r="C1011">
        <v>49571</v>
      </c>
      <c r="D1011">
        <v>8</v>
      </c>
      <c r="E1011">
        <v>33.331000000000003</v>
      </c>
      <c r="F1011">
        <v>2</v>
      </c>
      <c r="G1011">
        <v>4.2000000000000003E-2</v>
      </c>
      <c r="H1011">
        <v>0</v>
      </c>
      <c r="I1011">
        <v>0.75</v>
      </c>
      <c r="J1011">
        <v>2</v>
      </c>
      <c r="K1011">
        <v>10</v>
      </c>
      <c r="L1011">
        <v>0</v>
      </c>
      <c r="M1011">
        <v>0</v>
      </c>
      <c r="N1011">
        <v>0</v>
      </c>
      <c r="O1011">
        <v>1.5</v>
      </c>
      <c r="P1011">
        <v>0</v>
      </c>
      <c r="Q1011">
        <v>0.75</v>
      </c>
      <c r="R1011">
        <v>2</v>
      </c>
      <c r="S1011">
        <v>10</v>
      </c>
      <c r="T1011">
        <v>0</v>
      </c>
      <c r="U1011">
        <v>0</v>
      </c>
      <c r="V1011">
        <v>0</v>
      </c>
      <c r="W1011">
        <v>2</v>
      </c>
      <c r="X1011">
        <v>0</v>
      </c>
      <c r="Y1011">
        <v>0.75</v>
      </c>
      <c r="Z1011">
        <v>2</v>
      </c>
      <c r="AA1011">
        <v>10</v>
      </c>
      <c r="AB1011">
        <v>0</v>
      </c>
      <c r="AC1011">
        <v>0</v>
      </c>
      <c r="AD1011">
        <v>0</v>
      </c>
      <c r="AE1011">
        <v>1.5</v>
      </c>
      <c r="AF1011">
        <v>0</v>
      </c>
      <c r="AG1011">
        <v>1</v>
      </c>
      <c r="AH1011">
        <v>2</v>
      </c>
      <c r="AI1011">
        <v>5.9770000000000003</v>
      </c>
      <c r="AJ1011">
        <v>0</v>
      </c>
    </row>
    <row r="1012" spans="1:36">
      <c r="A1012">
        <v>-1</v>
      </c>
      <c r="B1012">
        <v>2</v>
      </c>
      <c r="C1012">
        <v>49592</v>
      </c>
      <c r="D1012">
        <v>6</v>
      </c>
      <c r="E1012">
        <v>33.331000000000003</v>
      </c>
      <c r="F1012">
        <v>2</v>
      </c>
      <c r="G1012">
        <v>4.2000000000000003E-2</v>
      </c>
      <c r="H1012">
        <v>0</v>
      </c>
      <c r="I1012">
        <v>0.75</v>
      </c>
      <c r="J1012">
        <v>2</v>
      </c>
      <c r="K1012">
        <v>10</v>
      </c>
      <c r="L1012">
        <v>0</v>
      </c>
      <c r="M1012">
        <v>0</v>
      </c>
      <c r="N1012">
        <v>0</v>
      </c>
      <c r="O1012">
        <v>1.5</v>
      </c>
      <c r="P1012">
        <v>0</v>
      </c>
      <c r="Q1012">
        <v>0.75</v>
      </c>
      <c r="R1012">
        <v>2</v>
      </c>
      <c r="S1012">
        <v>10</v>
      </c>
      <c r="T1012">
        <v>0</v>
      </c>
      <c r="U1012">
        <v>0</v>
      </c>
      <c r="V1012">
        <v>0</v>
      </c>
      <c r="W1012">
        <v>2</v>
      </c>
      <c r="X1012">
        <v>0</v>
      </c>
      <c r="Y1012">
        <v>0.75</v>
      </c>
      <c r="Z1012">
        <v>2</v>
      </c>
      <c r="AA1012">
        <v>9.734</v>
      </c>
      <c r="AB1012">
        <v>0</v>
      </c>
    </row>
    <row r="1013" spans="1:36">
      <c r="A1013">
        <v>-1</v>
      </c>
      <c r="B1013">
        <v>2</v>
      </c>
      <c r="C1013">
        <v>49710</v>
      </c>
      <c r="D1013">
        <v>4</v>
      </c>
      <c r="E1013">
        <v>33.331000000000003</v>
      </c>
      <c r="F1013">
        <v>2</v>
      </c>
      <c r="G1013">
        <v>4.2000000000000003E-2</v>
      </c>
      <c r="H1013">
        <v>0</v>
      </c>
      <c r="I1013">
        <v>0.75</v>
      </c>
      <c r="J1013">
        <v>2</v>
      </c>
      <c r="K1013">
        <v>10</v>
      </c>
      <c r="L1013">
        <v>0</v>
      </c>
      <c r="M1013">
        <v>0</v>
      </c>
      <c r="N1013">
        <v>0</v>
      </c>
      <c r="O1013">
        <v>1.5</v>
      </c>
      <c r="P1013">
        <v>0</v>
      </c>
      <c r="Q1013">
        <v>0.75</v>
      </c>
      <c r="R1013">
        <v>2</v>
      </c>
      <c r="S1013">
        <v>8.3800000000000008</v>
      </c>
      <c r="T1013">
        <v>0</v>
      </c>
    </row>
    <row r="1014" spans="1:36">
      <c r="A1014">
        <v>-1</v>
      </c>
      <c r="B1014">
        <v>2</v>
      </c>
      <c r="C1014">
        <v>49750.400000000001</v>
      </c>
      <c r="D1014">
        <v>2</v>
      </c>
      <c r="E1014">
        <v>33.331000000000003</v>
      </c>
      <c r="F1014">
        <v>2</v>
      </c>
      <c r="G1014">
        <v>4.2000000000000003E-2</v>
      </c>
      <c r="H1014">
        <v>0</v>
      </c>
      <c r="I1014">
        <v>0.75</v>
      </c>
      <c r="J1014">
        <v>2</v>
      </c>
      <c r="K1014">
        <v>10.175000000000001</v>
      </c>
      <c r="L1014">
        <v>0</v>
      </c>
    </row>
    <row r="1015" spans="1:36">
      <c r="A1015">
        <v>-1</v>
      </c>
      <c r="B1015">
        <v>2</v>
      </c>
      <c r="C1015">
        <v>50080</v>
      </c>
      <c r="D1015">
        <v>1</v>
      </c>
      <c r="E1015">
        <v>-1.5</v>
      </c>
      <c r="F1015">
        <v>2</v>
      </c>
      <c r="G1015">
        <v>4.3680000000000003</v>
      </c>
      <c r="H1015">
        <v>0</v>
      </c>
    </row>
    <row r="1016" spans="1:36">
      <c r="A1016">
        <v>-1</v>
      </c>
      <c r="B1016">
        <v>2</v>
      </c>
      <c r="C1016">
        <v>50105</v>
      </c>
      <c r="D1016">
        <v>2</v>
      </c>
      <c r="E1016">
        <v>33.331000000000003</v>
      </c>
      <c r="F1016">
        <v>2</v>
      </c>
      <c r="G1016">
        <v>4.2000000000000003E-2</v>
      </c>
      <c r="H1016">
        <v>0</v>
      </c>
      <c r="I1016">
        <v>0.75</v>
      </c>
      <c r="J1016">
        <v>2</v>
      </c>
      <c r="K1016">
        <v>1.823</v>
      </c>
      <c r="L1016">
        <v>0</v>
      </c>
    </row>
    <row r="1017" spans="1:36">
      <c r="A1017">
        <v>-1</v>
      </c>
      <c r="B1017">
        <v>2</v>
      </c>
      <c r="C1017">
        <v>50125</v>
      </c>
      <c r="D1017">
        <v>4</v>
      </c>
      <c r="E1017">
        <v>33.331000000000003</v>
      </c>
      <c r="F1017">
        <v>2</v>
      </c>
      <c r="G1017">
        <v>4.2000000000000003E-2</v>
      </c>
      <c r="H1017">
        <v>0</v>
      </c>
      <c r="I1017">
        <v>0.75</v>
      </c>
      <c r="J1017">
        <v>2</v>
      </c>
      <c r="K1017">
        <v>10</v>
      </c>
      <c r="L1017">
        <v>0</v>
      </c>
      <c r="M1017">
        <v>0</v>
      </c>
      <c r="N1017">
        <v>0</v>
      </c>
      <c r="O1017">
        <v>1.5</v>
      </c>
      <c r="P1017">
        <v>0</v>
      </c>
      <c r="Q1017">
        <v>0.75</v>
      </c>
      <c r="R1017">
        <v>2</v>
      </c>
      <c r="S1017">
        <v>3.1160000000000001</v>
      </c>
      <c r="T1017">
        <v>0</v>
      </c>
    </row>
    <row r="1018" spans="1:36">
      <c r="A1018">
        <v>-1</v>
      </c>
      <c r="B1018">
        <v>2</v>
      </c>
      <c r="C1018">
        <v>50230</v>
      </c>
      <c r="D1018">
        <v>6</v>
      </c>
      <c r="E1018">
        <v>33.331000000000003</v>
      </c>
      <c r="F1018">
        <v>2</v>
      </c>
      <c r="G1018">
        <v>4.2000000000000003E-2</v>
      </c>
      <c r="H1018">
        <v>0</v>
      </c>
      <c r="I1018">
        <v>0.75</v>
      </c>
      <c r="J1018">
        <v>2</v>
      </c>
      <c r="K1018">
        <v>10</v>
      </c>
      <c r="L1018">
        <v>0</v>
      </c>
      <c r="M1018">
        <v>0</v>
      </c>
      <c r="N1018">
        <v>0</v>
      </c>
      <c r="O1018">
        <v>1.5</v>
      </c>
      <c r="P1018">
        <v>0</v>
      </c>
      <c r="Q1018">
        <v>0.75</v>
      </c>
      <c r="R1018">
        <v>2</v>
      </c>
      <c r="S1018">
        <v>10</v>
      </c>
      <c r="T1018">
        <v>0</v>
      </c>
      <c r="U1018">
        <v>0</v>
      </c>
      <c r="V1018">
        <v>0</v>
      </c>
      <c r="W1018">
        <v>2</v>
      </c>
      <c r="X1018">
        <v>0</v>
      </c>
      <c r="Y1018">
        <v>0.75</v>
      </c>
      <c r="Z1018">
        <v>2</v>
      </c>
      <c r="AA1018">
        <v>9.68</v>
      </c>
      <c r="AB1018">
        <v>0</v>
      </c>
    </row>
    <row r="1019" spans="1:36">
      <c r="A1019">
        <v>-1</v>
      </c>
      <c r="B1019">
        <v>2</v>
      </c>
      <c r="C1019">
        <v>50250</v>
      </c>
      <c r="D1019">
        <v>8</v>
      </c>
      <c r="E1019">
        <v>33.331000000000003</v>
      </c>
      <c r="F1019">
        <v>2</v>
      </c>
      <c r="G1019">
        <v>4.2000000000000003E-2</v>
      </c>
      <c r="H1019">
        <v>0</v>
      </c>
      <c r="I1019">
        <v>0.75</v>
      </c>
      <c r="J1019">
        <v>2</v>
      </c>
      <c r="K1019">
        <v>10</v>
      </c>
      <c r="L1019">
        <v>0</v>
      </c>
      <c r="M1019">
        <v>0</v>
      </c>
      <c r="N1019">
        <v>0</v>
      </c>
      <c r="O1019">
        <v>1.5</v>
      </c>
      <c r="P1019">
        <v>0</v>
      </c>
      <c r="Q1019">
        <v>0.75</v>
      </c>
      <c r="R1019">
        <v>2</v>
      </c>
      <c r="S1019">
        <v>10</v>
      </c>
      <c r="T1019">
        <v>0</v>
      </c>
      <c r="U1019">
        <v>0</v>
      </c>
      <c r="V1019">
        <v>0</v>
      </c>
      <c r="W1019">
        <v>2</v>
      </c>
      <c r="X1019">
        <v>0</v>
      </c>
      <c r="Y1019">
        <v>0.75</v>
      </c>
      <c r="Z1019">
        <v>2</v>
      </c>
      <c r="AA1019">
        <v>10</v>
      </c>
      <c r="AB1019">
        <v>0</v>
      </c>
      <c r="AC1019">
        <v>0</v>
      </c>
      <c r="AD1019">
        <v>0</v>
      </c>
      <c r="AE1019">
        <v>1.5</v>
      </c>
      <c r="AF1019">
        <v>0</v>
      </c>
      <c r="AG1019">
        <v>1</v>
      </c>
      <c r="AH1019">
        <v>2</v>
      </c>
      <c r="AI1019">
        <v>1.8939999999999999</v>
      </c>
      <c r="AJ1019">
        <v>0</v>
      </c>
    </row>
    <row r="1020" spans="1:36">
      <c r="A1020">
        <v>-1</v>
      </c>
      <c r="B1020">
        <v>2</v>
      </c>
      <c r="C1020">
        <v>50325</v>
      </c>
      <c r="D1020">
        <v>6</v>
      </c>
      <c r="E1020">
        <v>33.331000000000003</v>
      </c>
      <c r="F1020">
        <v>2</v>
      </c>
      <c r="G1020">
        <v>4.2000000000000003E-2</v>
      </c>
      <c r="H1020">
        <v>0</v>
      </c>
      <c r="I1020">
        <v>0.75</v>
      </c>
      <c r="J1020">
        <v>2</v>
      </c>
      <c r="K1020">
        <v>10</v>
      </c>
      <c r="L1020">
        <v>0</v>
      </c>
      <c r="M1020">
        <v>0</v>
      </c>
      <c r="N1020">
        <v>0</v>
      </c>
      <c r="O1020">
        <v>1.5</v>
      </c>
      <c r="P1020">
        <v>0</v>
      </c>
      <c r="Q1020">
        <v>0.75</v>
      </c>
      <c r="R1020">
        <v>2</v>
      </c>
      <c r="S1020">
        <v>10</v>
      </c>
      <c r="T1020">
        <v>0</v>
      </c>
      <c r="U1020">
        <v>0</v>
      </c>
      <c r="V1020">
        <v>0</v>
      </c>
      <c r="W1020">
        <v>2</v>
      </c>
      <c r="X1020">
        <v>0</v>
      </c>
      <c r="Y1020">
        <v>0.75</v>
      </c>
      <c r="Z1020">
        <v>2</v>
      </c>
      <c r="AA1020">
        <v>10.625999999999999</v>
      </c>
      <c r="AB1020">
        <v>0</v>
      </c>
    </row>
    <row r="1021" spans="1:36">
      <c r="A1021">
        <v>-1</v>
      </c>
      <c r="B1021">
        <v>2</v>
      </c>
      <c r="C1021">
        <v>50349</v>
      </c>
      <c r="D1021">
        <v>4</v>
      </c>
      <c r="E1021">
        <v>33.331000000000003</v>
      </c>
      <c r="F1021">
        <v>2</v>
      </c>
      <c r="G1021">
        <v>4.2000000000000003E-2</v>
      </c>
      <c r="H1021">
        <v>0</v>
      </c>
      <c r="I1021">
        <v>0.75</v>
      </c>
      <c r="J1021">
        <v>2</v>
      </c>
      <c r="K1021">
        <v>10</v>
      </c>
      <c r="L1021">
        <v>0</v>
      </c>
      <c r="M1021">
        <v>0</v>
      </c>
      <c r="N1021">
        <v>0</v>
      </c>
      <c r="O1021">
        <v>1.5</v>
      </c>
      <c r="P1021">
        <v>0</v>
      </c>
      <c r="Q1021">
        <v>0.75</v>
      </c>
      <c r="R1021">
        <v>2</v>
      </c>
      <c r="S1021">
        <v>6.694</v>
      </c>
      <c r="T1021">
        <v>0</v>
      </c>
    </row>
    <row r="1022" spans="1:36">
      <c r="A1022">
        <v>-1</v>
      </c>
      <c r="B1022">
        <v>2</v>
      </c>
      <c r="C1022">
        <v>50746</v>
      </c>
      <c r="D1022">
        <v>2</v>
      </c>
      <c r="E1022">
        <v>33.331000000000003</v>
      </c>
      <c r="F1022">
        <v>2</v>
      </c>
      <c r="G1022">
        <v>4.2000000000000003E-2</v>
      </c>
      <c r="H1022">
        <v>0</v>
      </c>
      <c r="I1022">
        <v>0.75</v>
      </c>
      <c r="J1022">
        <v>2</v>
      </c>
      <c r="K1022">
        <v>9.0579999999999998</v>
      </c>
      <c r="L1022">
        <v>0</v>
      </c>
    </row>
    <row r="1023" spans="1:36">
      <c r="A1023">
        <v>-1</v>
      </c>
      <c r="B1023">
        <v>2</v>
      </c>
      <c r="C1023">
        <v>50792</v>
      </c>
      <c r="D1023">
        <v>4</v>
      </c>
      <c r="E1023">
        <v>33.331000000000003</v>
      </c>
      <c r="F1023">
        <v>2</v>
      </c>
      <c r="G1023">
        <v>4.2000000000000003E-2</v>
      </c>
      <c r="H1023">
        <v>0</v>
      </c>
      <c r="I1023">
        <v>0.75</v>
      </c>
      <c r="J1023">
        <v>2</v>
      </c>
      <c r="K1023">
        <v>10</v>
      </c>
      <c r="L1023">
        <v>0</v>
      </c>
      <c r="M1023">
        <v>0</v>
      </c>
      <c r="N1023">
        <v>0</v>
      </c>
      <c r="O1023">
        <v>1.5</v>
      </c>
      <c r="P1023">
        <v>0</v>
      </c>
      <c r="Q1023">
        <v>0.75</v>
      </c>
      <c r="R1023">
        <v>2</v>
      </c>
      <c r="S1023">
        <v>7.24</v>
      </c>
      <c r="T1023">
        <v>0</v>
      </c>
    </row>
    <row r="1024" spans="1:36">
      <c r="A1024">
        <v>-1</v>
      </c>
      <c r="B1024">
        <v>2</v>
      </c>
      <c r="C1024">
        <v>52460.5</v>
      </c>
      <c r="D1024">
        <v>1</v>
      </c>
      <c r="E1024">
        <v>1E-3</v>
      </c>
      <c r="F1024">
        <v>2</v>
      </c>
      <c r="G1024">
        <v>19.606999999999999</v>
      </c>
      <c r="H1024">
        <v>0</v>
      </c>
    </row>
    <row r="1025" spans="1:36">
      <c r="A1025">
        <v>-1</v>
      </c>
      <c r="B1025">
        <v>2</v>
      </c>
      <c r="C1025">
        <v>52475</v>
      </c>
      <c r="D1025">
        <v>2</v>
      </c>
      <c r="E1025">
        <v>33.331000000000003</v>
      </c>
      <c r="F1025">
        <v>2</v>
      </c>
      <c r="G1025">
        <v>4.2000000000000003E-2</v>
      </c>
      <c r="H1025">
        <v>0</v>
      </c>
      <c r="I1025">
        <v>0.75</v>
      </c>
      <c r="J1025">
        <v>2</v>
      </c>
      <c r="K1025">
        <v>11.911</v>
      </c>
      <c r="L1025">
        <v>0</v>
      </c>
    </row>
    <row r="1026" spans="1:36">
      <c r="A1026">
        <v>-1</v>
      </c>
      <c r="B1026">
        <v>2</v>
      </c>
      <c r="C1026">
        <v>52520</v>
      </c>
      <c r="D1026">
        <v>4</v>
      </c>
      <c r="E1026">
        <v>33.331000000000003</v>
      </c>
      <c r="F1026">
        <v>2</v>
      </c>
      <c r="G1026">
        <v>4.2000000000000003E-2</v>
      </c>
      <c r="H1026">
        <v>0</v>
      </c>
      <c r="I1026">
        <v>0.75</v>
      </c>
      <c r="J1026">
        <v>2</v>
      </c>
      <c r="K1026">
        <v>10</v>
      </c>
      <c r="L1026">
        <v>0</v>
      </c>
      <c r="M1026">
        <v>0</v>
      </c>
      <c r="N1026">
        <v>0</v>
      </c>
      <c r="O1026">
        <v>1.5</v>
      </c>
      <c r="P1026">
        <v>0</v>
      </c>
      <c r="Q1026">
        <v>0.75</v>
      </c>
      <c r="R1026">
        <v>2</v>
      </c>
      <c r="S1026">
        <v>6.63</v>
      </c>
      <c r="T1026">
        <v>0</v>
      </c>
    </row>
    <row r="1027" spans="1:36">
      <c r="A1027">
        <v>-1</v>
      </c>
      <c r="B1027">
        <v>2</v>
      </c>
      <c r="C1027">
        <v>53117</v>
      </c>
      <c r="D1027">
        <v>2</v>
      </c>
      <c r="E1027">
        <v>33.331000000000003</v>
      </c>
      <c r="F1027">
        <v>2</v>
      </c>
      <c r="G1027">
        <v>4.2000000000000003E-2</v>
      </c>
      <c r="H1027">
        <v>0</v>
      </c>
      <c r="I1027">
        <v>0.75</v>
      </c>
      <c r="J1027">
        <v>2</v>
      </c>
      <c r="K1027">
        <v>11.337</v>
      </c>
      <c r="L1027">
        <v>0</v>
      </c>
    </row>
    <row r="1028" spans="1:36">
      <c r="A1028">
        <v>-1</v>
      </c>
      <c r="B1028">
        <v>2</v>
      </c>
      <c r="C1028">
        <v>53149</v>
      </c>
      <c r="D1028">
        <v>6</v>
      </c>
      <c r="E1028">
        <v>33.331000000000003</v>
      </c>
      <c r="F1028">
        <v>2</v>
      </c>
      <c r="G1028">
        <v>4.2000000000000003E-2</v>
      </c>
      <c r="H1028">
        <v>0</v>
      </c>
      <c r="I1028">
        <v>0.75</v>
      </c>
      <c r="J1028">
        <v>2</v>
      </c>
      <c r="K1028">
        <v>10</v>
      </c>
      <c r="L1028">
        <v>0</v>
      </c>
      <c r="M1028">
        <v>0</v>
      </c>
      <c r="N1028">
        <v>0</v>
      </c>
      <c r="O1028">
        <v>1.5</v>
      </c>
      <c r="P1028">
        <v>0</v>
      </c>
      <c r="Q1028">
        <v>0.75</v>
      </c>
      <c r="R1028">
        <v>2</v>
      </c>
      <c r="S1028">
        <v>10</v>
      </c>
      <c r="T1028">
        <v>0</v>
      </c>
      <c r="U1028">
        <v>0</v>
      </c>
      <c r="V1028">
        <v>0</v>
      </c>
      <c r="W1028">
        <v>2</v>
      </c>
      <c r="X1028">
        <v>0</v>
      </c>
      <c r="Y1028">
        <v>0.75</v>
      </c>
      <c r="Z1028">
        <v>2</v>
      </c>
      <c r="AA1028">
        <v>4.1719999999999997</v>
      </c>
      <c r="AB1028">
        <v>0</v>
      </c>
    </row>
    <row r="1029" spans="1:36">
      <c r="A1029">
        <v>-1</v>
      </c>
      <c r="B1029">
        <v>2</v>
      </c>
      <c r="C1029">
        <v>53500.012999999999</v>
      </c>
      <c r="D1029">
        <v>2</v>
      </c>
      <c r="E1029">
        <v>33.331000000000003</v>
      </c>
      <c r="F1029">
        <v>2</v>
      </c>
      <c r="G1029">
        <v>4.2000000000000003E-2</v>
      </c>
      <c r="H1029">
        <v>0</v>
      </c>
      <c r="I1029">
        <v>0.75</v>
      </c>
      <c r="J1029">
        <v>2</v>
      </c>
      <c r="K1029">
        <v>11.967000000000001</v>
      </c>
      <c r="L1029">
        <v>0</v>
      </c>
    </row>
    <row r="1030" spans="1:36">
      <c r="A1030">
        <v>-1</v>
      </c>
      <c r="B1030">
        <v>2</v>
      </c>
      <c r="C1030">
        <v>53520</v>
      </c>
      <c r="D1030">
        <v>4</v>
      </c>
      <c r="E1030">
        <v>33.331000000000003</v>
      </c>
      <c r="F1030">
        <v>2</v>
      </c>
      <c r="G1030">
        <v>4.2000000000000003E-2</v>
      </c>
      <c r="H1030">
        <v>0</v>
      </c>
      <c r="I1030">
        <v>0.75</v>
      </c>
      <c r="J1030">
        <v>2</v>
      </c>
      <c r="K1030">
        <v>10</v>
      </c>
      <c r="L1030">
        <v>0</v>
      </c>
      <c r="M1030">
        <v>0</v>
      </c>
      <c r="N1030">
        <v>0</v>
      </c>
      <c r="O1030">
        <v>1.5</v>
      </c>
      <c r="P1030">
        <v>0</v>
      </c>
      <c r="Q1030">
        <v>0.75</v>
      </c>
      <c r="R1030">
        <v>2</v>
      </c>
      <c r="S1030">
        <v>4.88</v>
      </c>
      <c r="T1030">
        <v>0</v>
      </c>
    </row>
    <row r="1031" spans="1:36">
      <c r="A1031">
        <v>-1</v>
      </c>
      <c r="B1031">
        <v>2</v>
      </c>
      <c r="C1031">
        <v>53540</v>
      </c>
      <c r="D1031">
        <v>6</v>
      </c>
      <c r="E1031">
        <v>33.331000000000003</v>
      </c>
      <c r="F1031">
        <v>2</v>
      </c>
      <c r="G1031">
        <v>4.2000000000000003E-2</v>
      </c>
      <c r="H1031">
        <v>0</v>
      </c>
      <c r="I1031">
        <v>0.75</v>
      </c>
      <c r="J1031">
        <v>2</v>
      </c>
      <c r="K1031">
        <v>10</v>
      </c>
      <c r="L1031">
        <v>0</v>
      </c>
      <c r="M1031">
        <v>0</v>
      </c>
      <c r="N1031">
        <v>0</v>
      </c>
      <c r="O1031">
        <v>1.5</v>
      </c>
      <c r="P1031">
        <v>0</v>
      </c>
      <c r="Q1031">
        <v>0.75</v>
      </c>
      <c r="R1031">
        <v>2</v>
      </c>
      <c r="S1031">
        <v>10</v>
      </c>
      <c r="T1031">
        <v>0</v>
      </c>
      <c r="U1031">
        <v>0</v>
      </c>
      <c r="V1031">
        <v>0</v>
      </c>
      <c r="W1031">
        <v>2</v>
      </c>
      <c r="X1031">
        <v>0</v>
      </c>
      <c r="Y1031">
        <v>0.75</v>
      </c>
      <c r="Z1031">
        <v>2</v>
      </c>
      <c r="AA1031">
        <v>3.3660000000000001</v>
      </c>
      <c r="AB1031">
        <v>0</v>
      </c>
    </row>
    <row r="1032" spans="1:36">
      <c r="A1032">
        <v>-1</v>
      </c>
      <c r="B1032">
        <v>2</v>
      </c>
      <c r="C1032">
        <v>53904</v>
      </c>
      <c r="D1032">
        <v>2</v>
      </c>
      <c r="E1032">
        <v>33.331000000000003</v>
      </c>
      <c r="F1032">
        <v>2</v>
      </c>
      <c r="G1032">
        <v>4.2000000000000003E-2</v>
      </c>
      <c r="H1032">
        <v>0</v>
      </c>
      <c r="I1032">
        <v>0.75</v>
      </c>
      <c r="J1032">
        <v>2</v>
      </c>
      <c r="K1032">
        <v>11.494</v>
      </c>
      <c r="L1032">
        <v>0</v>
      </c>
    </row>
    <row r="1033" spans="1:36">
      <c r="A1033">
        <v>-1</v>
      </c>
      <c r="B1033">
        <v>2</v>
      </c>
      <c r="C1033">
        <v>53922</v>
      </c>
      <c r="D1033">
        <v>4</v>
      </c>
      <c r="E1033">
        <v>33.331000000000003</v>
      </c>
      <c r="F1033">
        <v>2</v>
      </c>
      <c r="G1033">
        <v>4.2000000000000003E-2</v>
      </c>
      <c r="H1033">
        <v>0</v>
      </c>
      <c r="I1033">
        <v>0.75</v>
      </c>
      <c r="J1033">
        <v>2</v>
      </c>
      <c r="K1033">
        <v>10</v>
      </c>
      <c r="L1033">
        <v>0</v>
      </c>
      <c r="M1033">
        <v>0</v>
      </c>
      <c r="N1033">
        <v>0</v>
      </c>
      <c r="O1033">
        <v>1.5</v>
      </c>
      <c r="P1033">
        <v>0</v>
      </c>
      <c r="Q1033">
        <v>0.75</v>
      </c>
      <c r="R1033">
        <v>2</v>
      </c>
      <c r="S1033">
        <v>10.577</v>
      </c>
      <c r="T1033">
        <v>0</v>
      </c>
    </row>
    <row r="1034" spans="1:36">
      <c r="A1034">
        <v>-1</v>
      </c>
      <c r="B1034">
        <v>2</v>
      </c>
      <c r="C1034">
        <v>53971</v>
      </c>
      <c r="D1034">
        <v>8</v>
      </c>
      <c r="E1034">
        <v>33.331000000000003</v>
      </c>
      <c r="F1034">
        <v>2</v>
      </c>
      <c r="G1034">
        <v>4.2000000000000003E-2</v>
      </c>
      <c r="H1034">
        <v>0</v>
      </c>
      <c r="I1034">
        <v>0.75</v>
      </c>
      <c r="J1034">
        <v>2</v>
      </c>
      <c r="K1034">
        <v>10</v>
      </c>
      <c r="L1034">
        <v>0</v>
      </c>
      <c r="M1034">
        <v>0</v>
      </c>
      <c r="N1034">
        <v>0</v>
      </c>
      <c r="O1034">
        <v>1.5</v>
      </c>
      <c r="P1034">
        <v>0</v>
      </c>
      <c r="Q1034">
        <v>0.75</v>
      </c>
      <c r="R1034">
        <v>2</v>
      </c>
      <c r="S1034">
        <v>10</v>
      </c>
      <c r="T1034">
        <v>0</v>
      </c>
      <c r="U1034">
        <v>0</v>
      </c>
      <c r="V1034">
        <v>0</v>
      </c>
      <c r="W1034">
        <v>2</v>
      </c>
      <c r="X1034">
        <v>0</v>
      </c>
      <c r="Y1034">
        <v>0.75</v>
      </c>
      <c r="Z1034">
        <v>2</v>
      </c>
      <c r="AA1034">
        <v>10</v>
      </c>
      <c r="AB1034">
        <v>0</v>
      </c>
      <c r="AC1034">
        <v>0</v>
      </c>
      <c r="AD1034">
        <v>0</v>
      </c>
      <c r="AE1034">
        <v>1.5</v>
      </c>
      <c r="AF1034">
        <v>0</v>
      </c>
      <c r="AG1034">
        <v>1</v>
      </c>
      <c r="AH1034">
        <v>2</v>
      </c>
      <c r="AI1034">
        <v>6.891</v>
      </c>
      <c r="AJ1034">
        <v>0</v>
      </c>
    </row>
    <row r="1035" spans="1:36">
      <c r="A1035">
        <v>-1</v>
      </c>
      <c r="B1035">
        <v>2</v>
      </c>
      <c r="C1035">
        <v>54000</v>
      </c>
      <c r="D1035">
        <v>6</v>
      </c>
      <c r="E1035">
        <v>33.331000000000003</v>
      </c>
      <c r="F1035">
        <v>2</v>
      </c>
      <c r="G1035">
        <v>4.2000000000000003E-2</v>
      </c>
      <c r="H1035">
        <v>0</v>
      </c>
      <c r="I1035">
        <v>0.75</v>
      </c>
      <c r="J1035">
        <v>2</v>
      </c>
      <c r="K1035">
        <v>10</v>
      </c>
      <c r="L1035">
        <v>0</v>
      </c>
      <c r="M1035">
        <v>0</v>
      </c>
      <c r="N1035">
        <v>0</v>
      </c>
      <c r="O1035">
        <v>1.5</v>
      </c>
      <c r="P1035">
        <v>0</v>
      </c>
      <c r="Q1035">
        <v>0.75</v>
      </c>
      <c r="R1035">
        <v>2</v>
      </c>
      <c r="S1035">
        <v>10</v>
      </c>
      <c r="T1035">
        <v>0</v>
      </c>
      <c r="U1035">
        <v>0</v>
      </c>
      <c r="V1035">
        <v>0</v>
      </c>
      <c r="W1035">
        <v>2</v>
      </c>
      <c r="X1035">
        <v>0</v>
      </c>
      <c r="Y1035">
        <v>0.75</v>
      </c>
      <c r="Z1035">
        <v>2</v>
      </c>
      <c r="AA1035">
        <v>7.5960000000000001</v>
      </c>
      <c r="AB1035">
        <v>0</v>
      </c>
    </row>
    <row r="1036" spans="1:36">
      <c r="A1036">
        <v>-1</v>
      </c>
      <c r="B1036">
        <v>2</v>
      </c>
      <c r="C1036">
        <v>54020</v>
      </c>
      <c r="D1036">
        <v>4</v>
      </c>
      <c r="E1036">
        <v>33.331000000000003</v>
      </c>
      <c r="F1036">
        <v>2</v>
      </c>
      <c r="G1036">
        <v>4.2000000000000003E-2</v>
      </c>
      <c r="H1036">
        <v>0</v>
      </c>
      <c r="I1036">
        <v>0.75</v>
      </c>
      <c r="J1036">
        <v>2</v>
      </c>
      <c r="K1036">
        <v>10</v>
      </c>
      <c r="L1036">
        <v>0</v>
      </c>
      <c r="M1036">
        <v>0</v>
      </c>
      <c r="N1036">
        <v>0</v>
      </c>
      <c r="O1036">
        <v>1.5</v>
      </c>
      <c r="P1036">
        <v>0</v>
      </c>
      <c r="Q1036">
        <v>0.75</v>
      </c>
      <c r="R1036">
        <v>2</v>
      </c>
      <c r="S1036">
        <v>5.024</v>
      </c>
      <c r="T1036">
        <v>0</v>
      </c>
    </row>
    <row r="1037" spans="1:36">
      <c r="A1037">
        <v>-1</v>
      </c>
      <c r="B1037">
        <v>2</v>
      </c>
      <c r="C1037">
        <v>54082</v>
      </c>
      <c r="D1037">
        <v>2</v>
      </c>
      <c r="E1037">
        <v>33.331000000000003</v>
      </c>
      <c r="F1037">
        <v>2</v>
      </c>
      <c r="G1037">
        <v>4.2000000000000003E-2</v>
      </c>
      <c r="H1037">
        <v>0</v>
      </c>
      <c r="I1037">
        <v>0.75</v>
      </c>
      <c r="J1037">
        <v>2</v>
      </c>
      <c r="K1037">
        <v>7.7069999999999999</v>
      </c>
      <c r="L1037">
        <v>0</v>
      </c>
    </row>
    <row r="1038" spans="1:36">
      <c r="A1038">
        <v>-1</v>
      </c>
      <c r="B1038">
        <v>2</v>
      </c>
      <c r="C1038">
        <v>56022</v>
      </c>
      <c r="D1038">
        <v>1</v>
      </c>
      <c r="E1038">
        <v>1E-3</v>
      </c>
      <c r="F1038">
        <v>2</v>
      </c>
      <c r="G1038">
        <v>31.068999999999999</v>
      </c>
      <c r="H1038">
        <v>0</v>
      </c>
    </row>
    <row r="1039" spans="1:36">
      <c r="A1039">
        <v>-1</v>
      </c>
      <c r="B1039">
        <v>2</v>
      </c>
      <c r="C1039">
        <v>56060</v>
      </c>
      <c r="D1039">
        <v>2</v>
      </c>
      <c r="E1039">
        <v>33.331000000000003</v>
      </c>
      <c r="F1039">
        <v>2</v>
      </c>
      <c r="G1039">
        <v>4.2000000000000003E-2</v>
      </c>
      <c r="H1039">
        <v>0</v>
      </c>
      <c r="I1039">
        <v>0.75</v>
      </c>
      <c r="J1039">
        <v>2</v>
      </c>
      <c r="K1039">
        <v>8.3089999999999993</v>
      </c>
      <c r="L1039">
        <v>0</v>
      </c>
    </row>
    <row r="1040" spans="1:36">
      <c r="A1040">
        <v>-1</v>
      </c>
      <c r="B1040">
        <v>2</v>
      </c>
      <c r="C1040">
        <v>56121</v>
      </c>
      <c r="D1040">
        <v>4</v>
      </c>
      <c r="E1040">
        <v>33.331000000000003</v>
      </c>
      <c r="F1040">
        <v>2</v>
      </c>
      <c r="G1040">
        <v>4.2000000000000003E-2</v>
      </c>
      <c r="H1040">
        <v>0</v>
      </c>
      <c r="I1040">
        <v>0.75</v>
      </c>
      <c r="J1040">
        <v>2</v>
      </c>
      <c r="K1040">
        <v>10</v>
      </c>
      <c r="L1040">
        <v>0</v>
      </c>
      <c r="M1040">
        <v>0</v>
      </c>
      <c r="N1040">
        <v>0</v>
      </c>
      <c r="O1040">
        <v>1.5</v>
      </c>
      <c r="P1040">
        <v>0</v>
      </c>
      <c r="Q1040">
        <v>0.75</v>
      </c>
      <c r="R1040">
        <v>2</v>
      </c>
      <c r="S1040">
        <v>7.4939999999999998</v>
      </c>
      <c r="T1040">
        <v>0</v>
      </c>
    </row>
    <row r="1041" spans="1:44">
      <c r="A1041">
        <v>-1</v>
      </c>
      <c r="B1041">
        <v>2</v>
      </c>
      <c r="C1041">
        <v>56207</v>
      </c>
      <c r="D1041">
        <v>6</v>
      </c>
      <c r="E1041">
        <v>33.331000000000003</v>
      </c>
      <c r="F1041">
        <v>2</v>
      </c>
      <c r="G1041">
        <v>4.2000000000000003E-2</v>
      </c>
      <c r="H1041">
        <v>0</v>
      </c>
      <c r="I1041">
        <v>0.75</v>
      </c>
      <c r="J1041">
        <v>2</v>
      </c>
      <c r="K1041">
        <v>10</v>
      </c>
      <c r="L1041">
        <v>0</v>
      </c>
      <c r="M1041">
        <v>0</v>
      </c>
      <c r="N1041">
        <v>0</v>
      </c>
      <c r="O1041">
        <v>1.5</v>
      </c>
      <c r="P1041">
        <v>0</v>
      </c>
      <c r="Q1041">
        <v>0.75</v>
      </c>
      <c r="R1041">
        <v>2</v>
      </c>
      <c r="S1041">
        <v>10</v>
      </c>
      <c r="T1041">
        <v>0</v>
      </c>
      <c r="U1041">
        <v>0</v>
      </c>
      <c r="V1041">
        <v>0</v>
      </c>
      <c r="W1041">
        <v>2</v>
      </c>
      <c r="X1041">
        <v>0</v>
      </c>
      <c r="Y1041">
        <v>0.75</v>
      </c>
      <c r="Z1041">
        <v>2</v>
      </c>
      <c r="AA1041">
        <v>10.295</v>
      </c>
      <c r="AB1041">
        <v>0</v>
      </c>
    </row>
    <row r="1042" spans="1:44">
      <c r="A1042">
        <v>-1</v>
      </c>
      <c r="B1042">
        <v>2</v>
      </c>
      <c r="C1042">
        <v>56227</v>
      </c>
      <c r="D1042">
        <v>4</v>
      </c>
      <c r="E1042">
        <v>33.331000000000003</v>
      </c>
      <c r="F1042">
        <v>2</v>
      </c>
      <c r="G1042">
        <v>4.2000000000000003E-2</v>
      </c>
      <c r="H1042">
        <v>0</v>
      </c>
      <c r="I1042">
        <v>0.75</v>
      </c>
      <c r="J1042">
        <v>2</v>
      </c>
      <c r="K1042">
        <v>10</v>
      </c>
      <c r="L1042">
        <v>0</v>
      </c>
      <c r="M1042">
        <v>0</v>
      </c>
      <c r="N1042">
        <v>0</v>
      </c>
      <c r="O1042">
        <v>1.5</v>
      </c>
      <c r="P1042">
        <v>0</v>
      </c>
      <c r="Q1042">
        <v>0.75</v>
      </c>
      <c r="R1042">
        <v>2</v>
      </c>
      <c r="S1042">
        <v>9.8000000000000007</v>
      </c>
      <c r="T1042">
        <v>0</v>
      </c>
    </row>
    <row r="1043" spans="1:44">
      <c r="A1043">
        <v>-1</v>
      </c>
      <c r="B1043">
        <v>2</v>
      </c>
      <c r="C1043">
        <v>56760</v>
      </c>
      <c r="D1043">
        <v>2</v>
      </c>
      <c r="E1043">
        <v>33.331000000000003</v>
      </c>
      <c r="F1043">
        <v>2</v>
      </c>
      <c r="G1043">
        <v>4.2000000000000003E-2</v>
      </c>
      <c r="H1043">
        <v>0</v>
      </c>
      <c r="I1043">
        <v>0.75</v>
      </c>
      <c r="J1043">
        <v>2</v>
      </c>
      <c r="K1043">
        <v>7.5049999999999999</v>
      </c>
      <c r="L1043">
        <v>0</v>
      </c>
    </row>
    <row r="1044" spans="1:44">
      <c r="A1044">
        <v>-1</v>
      </c>
      <c r="B1044">
        <v>2</v>
      </c>
      <c r="C1044">
        <v>56783</v>
      </c>
      <c r="D1044">
        <v>4</v>
      </c>
      <c r="E1044">
        <v>33.331000000000003</v>
      </c>
      <c r="F1044">
        <v>2</v>
      </c>
      <c r="G1044">
        <v>4.2000000000000003E-2</v>
      </c>
      <c r="H1044">
        <v>0</v>
      </c>
      <c r="I1044">
        <v>0.75</v>
      </c>
      <c r="J1044">
        <v>2</v>
      </c>
      <c r="K1044">
        <v>10</v>
      </c>
      <c r="L1044">
        <v>0</v>
      </c>
      <c r="M1044">
        <v>0</v>
      </c>
      <c r="N1044">
        <v>0</v>
      </c>
      <c r="O1044">
        <v>1.5</v>
      </c>
      <c r="P1044">
        <v>0</v>
      </c>
      <c r="Q1044">
        <v>0.75</v>
      </c>
      <c r="R1044">
        <v>2</v>
      </c>
      <c r="S1044">
        <v>4.8250000000000002</v>
      </c>
      <c r="T1044">
        <v>0</v>
      </c>
    </row>
    <row r="1045" spans="1:44">
      <c r="A1045">
        <v>-1</v>
      </c>
      <c r="B1045">
        <v>2</v>
      </c>
      <c r="C1045">
        <v>56836</v>
      </c>
      <c r="D1045">
        <v>6</v>
      </c>
      <c r="E1045">
        <v>33.331000000000003</v>
      </c>
      <c r="F1045">
        <v>2</v>
      </c>
      <c r="G1045">
        <v>4.2000000000000003E-2</v>
      </c>
      <c r="H1045">
        <v>0</v>
      </c>
      <c r="I1045">
        <v>0.75</v>
      </c>
      <c r="J1045">
        <v>2</v>
      </c>
      <c r="K1045">
        <v>10</v>
      </c>
      <c r="L1045">
        <v>0</v>
      </c>
      <c r="M1045">
        <v>0</v>
      </c>
      <c r="N1045">
        <v>0</v>
      </c>
      <c r="O1045">
        <v>1.5</v>
      </c>
      <c r="P1045">
        <v>0</v>
      </c>
      <c r="Q1045">
        <v>0.75</v>
      </c>
      <c r="R1045">
        <v>2</v>
      </c>
      <c r="S1045">
        <v>10</v>
      </c>
      <c r="T1045">
        <v>0</v>
      </c>
      <c r="U1045">
        <v>0</v>
      </c>
      <c r="V1045">
        <v>0</v>
      </c>
      <c r="W1045">
        <v>2</v>
      </c>
      <c r="X1045">
        <v>0</v>
      </c>
      <c r="Y1045">
        <v>0.75</v>
      </c>
      <c r="Z1045">
        <v>2</v>
      </c>
      <c r="AA1045">
        <v>10.568</v>
      </c>
      <c r="AB1045">
        <v>0</v>
      </c>
    </row>
    <row r="1046" spans="1:44">
      <c r="A1046">
        <v>-1</v>
      </c>
      <c r="B1046">
        <v>2</v>
      </c>
      <c r="C1046">
        <v>56852</v>
      </c>
      <c r="D1046">
        <v>4</v>
      </c>
      <c r="E1046">
        <v>33.331000000000003</v>
      </c>
      <c r="F1046">
        <v>2</v>
      </c>
      <c r="G1046">
        <v>4.2000000000000003E-2</v>
      </c>
      <c r="H1046">
        <v>0</v>
      </c>
      <c r="I1046">
        <v>0.75</v>
      </c>
      <c r="J1046">
        <v>2</v>
      </c>
      <c r="K1046">
        <v>10</v>
      </c>
      <c r="L1046">
        <v>0</v>
      </c>
      <c r="M1046">
        <v>0</v>
      </c>
      <c r="N1046">
        <v>0</v>
      </c>
      <c r="O1046">
        <v>1.5</v>
      </c>
      <c r="P1046">
        <v>0</v>
      </c>
      <c r="Q1046">
        <v>0.75</v>
      </c>
      <c r="R1046">
        <v>2</v>
      </c>
      <c r="S1046">
        <v>5.9160000000000004</v>
      </c>
      <c r="T1046">
        <v>0</v>
      </c>
    </row>
    <row r="1047" spans="1:44">
      <c r="A1047">
        <v>-1</v>
      </c>
      <c r="B1047">
        <v>2</v>
      </c>
      <c r="C1047">
        <v>56976</v>
      </c>
      <c r="D1047">
        <v>2</v>
      </c>
      <c r="E1047">
        <v>33.331000000000003</v>
      </c>
      <c r="F1047">
        <v>2</v>
      </c>
      <c r="G1047">
        <v>4.2000000000000003E-2</v>
      </c>
      <c r="H1047">
        <v>0</v>
      </c>
      <c r="I1047">
        <v>0.75</v>
      </c>
      <c r="J1047">
        <v>2</v>
      </c>
      <c r="K1047">
        <v>8.2810000000000006</v>
      </c>
      <c r="L1047">
        <v>0</v>
      </c>
    </row>
    <row r="1048" spans="1:44">
      <c r="A1048">
        <v>-1</v>
      </c>
      <c r="B1048">
        <v>2</v>
      </c>
      <c r="C1048">
        <v>57080</v>
      </c>
      <c r="D1048">
        <v>4</v>
      </c>
      <c r="E1048">
        <v>33.331000000000003</v>
      </c>
      <c r="F1048">
        <v>2</v>
      </c>
      <c r="G1048">
        <v>4.2000000000000003E-2</v>
      </c>
      <c r="H1048">
        <v>0</v>
      </c>
      <c r="I1048">
        <v>0.75</v>
      </c>
      <c r="J1048">
        <v>2</v>
      </c>
      <c r="K1048">
        <v>10</v>
      </c>
      <c r="L1048">
        <v>0</v>
      </c>
      <c r="M1048">
        <v>0</v>
      </c>
      <c r="N1048">
        <v>0</v>
      </c>
      <c r="O1048">
        <v>1.5</v>
      </c>
      <c r="P1048">
        <v>0</v>
      </c>
      <c r="Q1048">
        <v>0.75</v>
      </c>
      <c r="R1048">
        <v>2</v>
      </c>
      <c r="S1048">
        <v>10.926</v>
      </c>
      <c r="T1048">
        <v>0</v>
      </c>
    </row>
    <row r="1049" spans="1:44">
      <c r="A1049">
        <v>-1</v>
      </c>
      <c r="B1049">
        <v>2</v>
      </c>
      <c r="C1049">
        <v>57119</v>
      </c>
      <c r="D1049">
        <v>6</v>
      </c>
      <c r="E1049">
        <v>33.331000000000003</v>
      </c>
      <c r="F1049">
        <v>2</v>
      </c>
      <c r="G1049">
        <v>4.2000000000000003E-2</v>
      </c>
      <c r="H1049">
        <v>0</v>
      </c>
      <c r="I1049">
        <v>0.75</v>
      </c>
      <c r="J1049">
        <v>2</v>
      </c>
      <c r="K1049">
        <v>10</v>
      </c>
      <c r="L1049">
        <v>0</v>
      </c>
      <c r="M1049">
        <v>0</v>
      </c>
      <c r="N1049">
        <v>0</v>
      </c>
      <c r="O1049">
        <v>1.5</v>
      </c>
      <c r="P1049">
        <v>0</v>
      </c>
      <c r="Q1049">
        <v>0.75</v>
      </c>
      <c r="R1049">
        <v>2</v>
      </c>
      <c r="S1049">
        <v>10</v>
      </c>
      <c r="T1049">
        <v>0</v>
      </c>
      <c r="U1049">
        <v>0</v>
      </c>
      <c r="V1049">
        <v>0</v>
      </c>
      <c r="W1049">
        <v>2</v>
      </c>
      <c r="X1049">
        <v>0</v>
      </c>
      <c r="Y1049">
        <v>0.75</v>
      </c>
      <c r="Z1049">
        <v>2</v>
      </c>
      <c r="AA1049">
        <v>11.24</v>
      </c>
      <c r="AB1049">
        <v>0</v>
      </c>
    </row>
    <row r="1050" spans="1:44">
      <c r="A1050">
        <v>-1</v>
      </c>
      <c r="B1050">
        <v>2</v>
      </c>
      <c r="C1050">
        <v>57136</v>
      </c>
      <c r="D1050">
        <v>4</v>
      </c>
      <c r="E1050">
        <v>33.331000000000003</v>
      </c>
      <c r="F1050">
        <v>2</v>
      </c>
      <c r="G1050">
        <v>4.2000000000000003E-2</v>
      </c>
      <c r="H1050">
        <v>0</v>
      </c>
      <c r="I1050">
        <v>0.75</v>
      </c>
      <c r="J1050">
        <v>2</v>
      </c>
      <c r="K1050">
        <v>10</v>
      </c>
      <c r="L1050">
        <v>0</v>
      </c>
      <c r="M1050">
        <v>0</v>
      </c>
      <c r="N1050">
        <v>0</v>
      </c>
      <c r="O1050">
        <v>1.5</v>
      </c>
      <c r="P1050">
        <v>0</v>
      </c>
      <c r="Q1050">
        <v>0.75</v>
      </c>
      <c r="R1050">
        <v>2</v>
      </c>
      <c r="S1050">
        <v>8.9760000000000009</v>
      </c>
      <c r="T1050">
        <v>0</v>
      </c>
    </row>
    <row r="1051" spans="1:44">
      <c r="A1051">
        <v>-1</v>
      </c>
      <c r="B1051">
        <v>2</v>
      </c>
      <c r="C1051">
        <v>57440</v>
      </c>
      <c r="D1051">
        <v>2</v>
      </c>
      <c r="E1051">
        <v>33.331000000000003</v>
      </c>
      <c r="F1051">
        <v>2</v>
      </c>
      <c r="G1051">
        <v>4.2000000000000003E-2</v>
      </c>
      <c r="H1051">
        <v>0</v>
      </c>
      <c r="I1051">
        <v>0.75</v>
      </c>
      <c r="J1051">
        <v>2</v>
      </c>
      <c r="K1051">
        <v>9.5570000000000004</v>
      </c>
      <c r="L1051">
        <v>0</v>
      </c>
    </row>
    <row r="1052" spans="1:44">
      <c r="A1052">
        <v>-1</v>
      </c>
      <c r="B1052">
        <v>2</v>
      </c>
      <c r="C1052">
        <v>57460</v>
      </c>
      <c r="D1052">
        <v>4</v>
      </c>
      <c r="E1052">
        <v>33.331000000000003</v>
      </c>
      <c r="F1052">
        <v>2</v>
      </c>
      <c r="G1052">
        <v>4.2000000000000003E-2</v>
      </c>
      <c r="H1052">
        <v>0</v>
      </c>
      <c r="I1052">
        <v>0.75</v>
      </c>
      <c r="J1052">
        <v>2</v>
      </c>
      <c r="K1052">
        <v>10</v>
      </c>
      <c r="L1052">
        <v>0</v>
      </c>
      <c r="M1052">
        <v>0</v>
      </c>
      <c r="N1052">
        <v>0</v>
      </c>
      <c r="O1052">
        <v>1.5</v>
      </c>
      <c r="P1052">
        <v>0</v>
      </c>
      <c r="Q1052">
        <v>0.75</v>
      </c>
      <c r="R1052">
        <v>2</v>
      </c>
      <c r="S1052">
        <v>7.992</v>
      </c>
      <c r="T1052">
        <v>0</v>
      </c>
    </row>
    <row r="1053" spans="1:44">
      <c r="A1053">
        <v>-1</v>
      </c>
      <c r="B1053">
        <v>2</v>
      </c>
      <c r="C1053">
        <v>57483</v>
      </c>
      <c r="D1053">
        <v>6</v>
      </c>
      <c r="E1053">
        <v>33.331000000000003</v>
      </c>
      <c r="F1053">
        <v>2</v>
      </c>
      <c r="G1053">
        <v>4.2000000000000003E-2</v>
      </c>
      <c r="H1053">
        <v>0</v>
      </c>
      <c r="I1053">
        <v>0.75</v>
      </c>
      <c r="J1053">
        <v>2</v>
      </c>
      <c r="K1053">
        <v>10</v>
      </c>
      <c r="L1053">
        <v>0</v>
      </c>
      <c r="M1053">
        <v>0</v>
      </c>
      <c r="N1053">
        <v>0</v>
      </c>
      <c r="O1053">
        <v>1.5</v>
      </c>
      <c r="P1053">
        <v>0</v>
      </c>
      <c r="Q1053">
        <v>0.75</v>
      </c>
      <c r="R1053">
        <v>2</v>
      </c>
      <c r="S1053">
        <v>10</v>
      </c>
      <c r="T1053">
        <v>0</v>
      </c>
      <c r="U1053">
        <v>0</v>
      </c>
      <c r="V1053">
        <v>0</v>
      </c>
      <c r="W1053">
        <v>2</v>
      </c>
      <c r="X1053">
        <v>0</v>
      </c>
      <c r="Y1053">
        <v>0.75</v>
      </c>
      <c r="Z1053">
        <v>2</v>
      </c>
      <c r="AA1053">
        <v>8.3539999999999992</v>
      </c>
      <c r="AB1053">
        <v>0</v>
      </c>
    </row>
    <row r="1054" spans="1:44">
      <c r="A1054">
        <v>-1</v>
      </c>
      <c r="B1054">
        <v>2</v>
      </c>
      <c r="C1054">
        <v>57536</v>
      </c>
      <c r="D1054">
        <v>10</v>
      </c>
      <c r="E1054">
        <v>33.331000000000003</v>
      </c>
      <c r="F1054">
        <v>2</v>
      </c>
      <c r="G1054">
        <v>4.2000000000000003E-2</v>
      </c>
      <c r="H1054">
        <v>0</v>
      </c>
      <c r="I1054">
        <v>0.75</v>
      </c>
      <c r="J1054">
        <v>2</v>
      </c>
      <c r="K1054">
        <v>10</v>
      </c>
      <c r="L1054">
        <v>0</v>
      </c>
      <c r="M1054">
        <v>0</v>
      </c>
      <c r="N1054">
        <v>0</v>
      </c>
      <c r="O1054">
        <v>1.5</v>
      </c>
      <c r="P1054">
        <v>0</v>
      </c>
      <c r="Q1054">
        <v>0.75</v>
      </c>
      <c r="R1054">
        <v>2</v>
      </c>
      <c r="S1054">
        <v>10</v>
      </c>
      <c r="T1054">
        <v>0</v>
      </c>
      <c r="U1054">
        <v>0</v>
      </c>
      <c r="V1054">
        <v>0</v>
      </c>
      <c r="W1054">
        <v>2</v>
      </c>
      <c r="X1054">
        <v>0</v>
      </c>
      <c r="Y1054">
        <v>0.75</v>
      </c>
      <c r="Z1054">
        <v>2</v>
      </c>
      <c r="AA1054">
        <v>10</v>
      </c>
      <c r="AB1054">
        <v>0</v>
      </c>
      <c r="AC1054">
        <v>0</v>
      </c>
      <c r="AD1054">
        <v>0</v>
      </c>
      <c r="AE1054">
        <v>1.5</v>
      </c>
      <c r="AF1054">
        <v>0</v>
      </c>
      <c r="AG1054">
        <v>1</v>
      </c>
      <c r="AH1054">
        <v>2</v>
      </c>
      <c r="AI1054">
        <v>10</v>
      </c>
      <c r="AJ1054">
        <v>0</v>
      </c>
      <c r="AK1054">
        <v>0</v>
      </c>
      <c r="AL1054">
        <v>0</v>
      </c>
      <c r="AM1054">
        <v>2</v>
      </c>
      <c r="AN1054">
        <v>0</v>
      </c>
      <c r="AO1054">
        <v>1</v>
      </c>
      <c r="AP1054">
        <v>2</v>
      </c>
      <c r="AQ1054">
        <v>4.2549999999999999</v>
      </c>
      <c r="AR1054">
        <v>0</v>
      </c>
    </row>
    <row r="1055" spans="1:44">
      <c r="A1055">
        <v>-1</v>
      </c>
      <c r="B1055">
        <v>2</v>
      </c>
      <c r="C1055">
        <v>57558</v>
      </c>
      <c r="D1055">
        <v>6</v>
      </c>
      <c r="E1055">
        <v>33.411000000000001</v>
      </c>
      <c r="F1055">
        <v>2</v>
      </c>
      <c r="G1055">
        <v>4.2000000000000003E-2</v>
      </c>
      <c r="H1055">
        <v>0</v>
      </c>
      <c r="I1055">
        <v>0.75</v>
      </c>
      <c r="J1055">
        <v>2</v>
      </c>
      <c r="K1055">
        <v>10</v>
      </c>
      <c r="L1055">
        <v>0</v>
      </c>
      <c r="M1055">
        <v>0</v>
      </c>
      <c r="N1055">
        <v>0</v>
      </c>
      <c r="O1055">
        <v>1.5</v>
      </c>
      <c r="P1055">
        <v>0</v>
      </c>
      <c r="Q1055">
        <v>0.75</v>
      </c>
      <c r="R1055">
        <v>2</v>
      </c>
      <c r="S1055">
        <v>10</v>
      </c>
      <c r="T1055">
        <v>0</v>
      </c>
      <c r="U1055">
        <v>0</v>
      </c>
      <c r="V1055">
        <v>0</v>
      </c>
      <c r="W1055">
        <v>2</v>
      </c>
      <c r="X1055">
        <v>0</v>
      </c>
      <c r="Y1055">
        <v>0.75</v>
      </c>
      <c r="Z1055">
        <v>2</v>
      </c>
      <c r="AA1055">
        <v>11.63</v>
      </c>
      <c r="AB1055">
        <v>0</v>
      </c>
    </row>
    <row r="1056" spans="1:44">
      <c r="A1056">
        <v>-1</v>
      </c>
      <c r="B1056">
        <v>2</v>
      </c>
      <c r="C1056">
        <v>57581</v>
      </c>
      <c r="D1056">
        <v>4</v>
      </c>
      <c r="E1056">
        <v>33.331000000000003</v>
      </c>
      <c r="F1056">
        <v>2</v>
      </c>
      <c r="G1056">
        <v>4.2000000000000003E-2</v>
      </c>
      <c r="H1056">
        <v>0</v>
      </c>
      <c r="I1056">
        <v>0.75</v>
      </c>
      <c r="J1056">
        <v>2</v>
      </c>
      <c r="K1056">
        <v>10</v>
      </c>
      <c r="L1056">
        <v>0</v>
      </c>
      <c r="M1056">
        <v>0</v>
      </c>
      <c r="N1056">
        <v>0</v>
      </c>
      <c r="O1056">
        <v>1.5</v>
      </c>
      <c r="P1056">
        <v>0</v>
      </c>
      <c r="Q1056">
        <v>0.75</v>
      </c>
      <c r="R1056">
        <v>2</v>
      </c>
      <c r="S1056">
        <v>6.1520000000000001</v>
      </c>
      <c r="T1056">
        <v>0</v>
      </c>
    </row>
    <row r="1057" spans="1:28">
      <c r="A1057">
        <v>-1</v>
      </c>
      <c r="B1057">
        <v>2</v>
      </c>
      <c r="C1057">
        <v>58133.038</v>
      </c>
      <c r="D1057">
        <v>2</v>
      </c>
      <c r="E1057">
        <v>33.331000000000003</v>
      </c>
      <c r="F1057">
        <v>2</v>
      </c>
      <c r="G1057">
        <v>4.2000000000000003E-2</v>
      </c>
      <c r="H1057">
        <v>0</v>
      </c>
      <c r="I1057">
        <v>0.75</v>
      </c>
      <c r="J1057">
        <v>2</v>
      </c>
      <c r="K1057">
        <v>10.404999999999999</v>
      </c>
      <c r="L1057">
        <v>0</v>
      </c>
    </row>
    <row r="1058" spans="1:28">
      <c r="A1058">
        <v>-1</v>
      </c>
      <c r="B1058">
        <v>2</v>
      </c>
      <c r="C1058">
        <v>58151.040999999997</v>
      </c>
      <c r="D1058">
        <v>2</v>
      </c>
      <c r="E1058">
        <v>33.329000000000001</v>
      </c>
      <c r="F1058">
        <v>2</v>
      </c>
      <c r="G1058">
        <v>4.2000000000000003E-2</v>
      </c>
      <c r="H1058">
        <v>0</v>
      </c>
      <c r="I1058">
        <v>0.75</v>
      </c>
      <c r="J1058">
        <v>2</v>
      </c>
      <c r="K1058">
        <v>6.8730000000000002</v>
      </c>
      <c r="L1058">
        <v>0</v>
      </c>
    </row>
    <row r="1059" spans="1:28">
      <c r="A1059">
        <v>-1</v>
      </c>
      <c r="B1059">
        <v>2</v>
      </c>
      <c r="C1059">
        <v>58675</v>
      </c>
      <c r="D1059">
        <v>2</v>
      </c>
      <c r="E1059">
        <v>33.331000000000003</v>
      </c>
      <c r="F1059">
        <v>2</v>
      </c>
      <c r="G1059">
        <v>4.2000000000000003E-2</v>
      </c>
      <c r="H1059">
        <v>0</v>
      </c>
      <c r="I1059">
        <v>0.75</v>
      </c>
      <c r="J1059">
        <v>2</v>
      </c>
      <c r="K1059">
        <v>7.72</v>
      </c>
      <c r="L1059">
        <v>0</v>
      </c>
    </row>
    <row r="1060" spans="1:28">
      <c r="A1060">
        <v>-1</v>
      </c>
      <c r="B1060">
        <v>2</v>
      </c>
      <c r="C1060">
        <v>58695</v>
      </c>
      <c r="D1060">
        <v>4</v>
      </c>
      <c r="E1060">
        <v>33.331000000000003</v>
      </c>
      <c r="F1060">
        <v>2</v>
      </c>
      <c r="G1060">
        <v>4.2000000000000003E-2</v>
      </c>
      <c r="H1060">
        <v>0</v>
      </c>
      <c r="I1060">
        <v>0.75</v>
      </c>
      <c r="J1060">
        <v>2</v>
      </c>
      <c r="K1060">
        <v>10</v>
      </c>
      <c r="L1060">
        <v>0</v>
      </c>
      <c r="M1060">
        <v>0</v>
      </c>
      <c r="N1060">
        <v>0</v>
      </c>
      <c r="O1060">
        <v>1.5</v>
      </c>
      <c r="P1060">
        <v>0</v>
      </c>
      <c r="Q1060">
        <v>0.75</v>
      </c>
      <c r="R1060">
        <v>2</v>
      </c>
      <c r="S1060">
        <v>5.2389999999999999</v>
      </c>
      <c r="T1060">
        <v>0</v>
      </c>
    </row>
    <row r="1061" spans="1:28">
      <c r="A1061">
        <v>-1</v>
      </c>
      <c r="B1061">
        <v>2</v>
      </c>
      <c r="C1061">
        <v>58707</v>
      </c>
      <c r="D1061">
        <v>4</v>
      </c>
      <c r="E1061">
        <v>33.329000000000001</v>
      </c>
      <c r="F1061">
        <v>2</v>
      </c>
      <c r="G1061">
        <v>4.2000000000000003E-2</v>
      </c>
      <c r="H1061">
        <v>0</v>
      </c>
      <c r="I1061">
        <v>0.75</v>
      </c>
      <c r="J1061">
        <v>2</v>
      </c>
      <c r="K1061">
        <v>10</v>
      </c>
      <c r="L1061">
        <v>0</v>
      </c>
      <c r="M1061">
        <v>0</v>
      </c>
      <c r="N1061">
        <v>0</v>
      </c>
      <c r="O1061">
        <v>1.5</v>
      </c>
      <c r="P1061">
        <v>0</v>
      </c>
      <c r="Q1061">
        <v>0.75</v>
      </c>
      <c r="R1061">
        <v>2</v>
      </c>
      <c r="S1061">
        <v>2.83</v>
      </c>
      <c r="T1061">
        <v>0</v>
      </c>
    </row>
    <row r="1062" spans="1:28">
      <c r="A1062">
        <v>-1</v>
      </c>
      <c r="B1062">
        <v>2</v>
      </c>
      <c r="C1062">
        <v>58765</v>
      </c>
      <c r="D1062">
        <v>2</v>
      </c>
      <c r="E1062">
        <v>33.331000000000003</v>
      </c>
      <c r="F1062">
        <v>2</v>
      </c>
      <c r="G1062">
        <v>4.2000000000000003E-2</v>
      </c>
      <c r="H1062">
        <v>0</v>
      </c>
      <c r="I1062">
        <v>0.75</v>
      </c>
      <c r="J1062">
        <v>2</v>
      </c>
      <c r="K1062">
        <v>9.6560000000000006</v>
      </c>
      <c r="L1062">
        <v>0</v>
      </c>
    </row>
    <row r="1063" spans="1:28">
      <c r="A1063">
        <v>-1</v>
      </c>
      <c r="B1063">
        <v>2</v>
      </c>
      <c r="C1063">
        <v>58843</v>
      </c>
      <c r="D1063">
        <v>2</v>
      </c>
      <c r="E1063">
        <v>33.329000000000001</v>
      </c>
      <c r="F1063">
        <v>2</v>
      </c>
      <c r="G1063">
        <v>4.2000000000000003E-2</v>
      </c>
      <c r="H1063">
        <v>0</v>
      </c>
      <c r="I1063">
        <v>0.75</v>
      </c>
      <c r="J1063">
        <v>2</v>
      </c>
      <c r="K1063">
        <v>11.468999999999999</v>
      </c>
      <c r="L1063">
        <v>0</v>
      </c>
    </row>
    <row r="1064" spans="1:28">
      <c r="A1064">
        <v>-1</v>
      </c>
      <c r="B1064">
        <v>2</v>
      </c>
      <c r="C1064">
        <v>58883</v>
      </c>
      <c r="D1064">
        <v>4</v>
      </c>
      <c r="E1064">
        <v>33.329000000000001</v>
      </c>
      <c r="F1064">
        <v>2</v>
      </c>
      <c r="G1064">
        <v>4.2000000000000003E-2</v>
      </c>
      <c r="H1064">
        <v>0</v>
      </c>
      <c r="I1064">
        <v>0.75</v>
      </c>
      <c r="J1064">
        <v>2</v>
      </c>
      <c r="K1064">
        <v>10</v>
      </c>
      <c r="L1064">
        <v>0</v>
      </c>
      <c r="M1064">
        <v>0</v>
      </c>
      <c r="N1064">
        <v>0</v>
      </c>
      <c r="O1064">
        <v>1.5</v>
      </c>
      <c r="P1064">
        <v>0</v>
      </c>
      <c r="Q1064">
        <v>0.75</v>
      </c>
      <c r="R1064">
        <v>2</v>
      </c>
      <c r="S1064">
        <v>6.891</v>
      </c>
      <c r="T1064">
        <v>0</v>
      </c>
    </row>
    <row r="1065" spans="1:28">
      <c r="A1065">
        <v>-1</v>
      </c>
      <c r="B1065">
        <v>2</v>
      </c>
      <c r="C1065">
        <v>58924</v>
      </c>
      <c r="D1065">
        <v>4</v>
      </c>
      <c r="E1065">
        <v>33.331000000000003</v>
      </c>
      <c r="F1065">
        <v>2</v>
      </c>
      <c r="G1065">
        <v>4.2000000000000003E-2</v>
      </c>
      <c r="H1065">
        <v>0</v>
      </c>
      <c r="I1065">
        <v>0.75</v>
      </c>
      <c r="J1065">
        <v>2</v>
      </c>
      <c r="K1065">
        <v>10</v>
      </c>
      <c r="L1065">
        <v>0</v>
      </c>
      <c r="M1065">
        <v>0</v>
      </c>
      <c r="N1065">
        <v>0</v>
      </c>
      <c r="O1065">
        <v>1.5</v>
      </c>
      <c r="P1065">
        <v>0</v>
      </c>
      <c r="Q1065">
        <v>0.75</v>
      </c>
      <c r="R1065">
        <v>2</v>
      </c>
      <c r="S1065">
        <v>5.0039999999999996</v>
      </c>
      <c r="T1065">
        <v>0</v>
      </c>
    </row>
    <row r="1066" spans="1:28">
      <c r="A1066">
        <v>-1</v>
      </c>
      <c r="B1066">
        <v>2</v>
      </c>
      <c r="C1066">
        <v>59551</v>
      </c>
      <c r="D1066">
        <v>2</v>
      </c>
      <c r="E1066">
        <v>33.331000000000003</v>
      </c>
      <c r="F1066">
        <v>2</v>
      </c>
      <c r="G1066">
        <v>4.2000000000000003E-2</v>
      </c>
      <c r="H1066">
        <v>0</v>
      </c>
      <c r="I1066">
        <v>0.75</v>
      </c>
      <c r="J1066">
        <v>2</v>
      </c>
      <c r="K1066">
        <v>11.839</v>
      </c>
      <c r="L1066">
        <v>0</v>
      </c>
    </row>
    <row r="1067" spans="1:28">
      <c r="A1067">
        <v>-1</v>
      </c>
      <c r="B1067">
        <v>2</v>
      </c>
      <c r="C1067">
        <v>59592</v>
      </c>
      <c r="D1067">
        <v>4</v>
      </c>
      <c r="E1067">
        <v>33.331000000000003</v>
      </c>
      <c r="F1067">
        <v>2</v>
      </c>
      <c r="G1067">
        <v>4.2000000000000003E-2</v>
      </c>
      <c r="H1067">
        <v>0</v>
      </c>
      <c r="I1067">
        <v>0.75</v>
      </c>
      <c r="J1067">
        <v>2</v>
      </c>
      <c r="K1067">
        <v>10</v>
      </c>
      <c r="L1067">
        <v>0</v>
      </c>
      <c r="M1067">
        <v>0</v>
      </c>
      <c r="N1067">
        <v>0</v>
      </c>
      <c r="O1067">
        <v>1.5</v>
      </c>
      <c r="P1067">
        <v>0</v>
      </c>
      <c r="Q1067">
        <v>0.75</v>
      </c>
      <c r="R1067">
        <v>2</v>
      </c>
      <c r="S1067">
        <v>6.6980000000000004</v>
      </c>
      <c r="T1067">
        <v>0</v>
      </c>
    </row>
    <row r="1068" spans="1:28">
      <c r="A1068">
        <v>-1</v>
      </c>
      <c r="B1068">
        <v>2</v>
      </c>
      <c r="C1068">
        <v>59684</v>
      </c>
      <c r="D1068">
        <v>2</v>
      </c>
      <c r="E1068">
        <v>33.331000000000003</v>
      </c>
      <c r="F1068">
        <v>2</v>
      </c>
      <c r="G1068">
        <v>4.2000000000000003E-2</v>
      </c>
      <c r="H1068">
        <v>0</v>
      </c>
      <c r="I1068">
        <v>0.75</v>
      </c>
      <c r="J1068">
        <v>2</v>
      </c>
      <c r="K1068">
        <v>8.3379999999999992</v>
      </c>
      <c r="L1068">
        <v>0</v>
      </c>
    </row>
    <row r="1069" spans="1:28">
      <c r="A1069">
        <v>-1</v>
      </c>
      <c r="B1069">
        <v>2</v>
      </c>
      <c r="C1069">
        <v>59709</v>
      </c>
      <c r="D1069">
        <v>1</v>
      </c>
      <c r="E1069">
        <v>33.281999999999996</v>
      </c>
      <c r="F1069">
        <v>2</v>
      </c>
      <c r="G1069">
        <v>3.1E-2</v>
      </c>
      <c r="H1069">
        <v>0</v>
      </c>
    </row>
    <row r="1070" spans="1:28">
      <c r="A1070">
        <v>-1</v>
      </c>
      <c r="B1070">
        <v>2</v>
      </c>
      <c r="C1070">
        <v>60669</v>
      </c>
      <c r="D1070">
        <v>2</v>
      </c>
      <c r="E1070">
        <v>33.331000000000003</v>
      </c>
      <c r="F1070">
        <v>2</v>
      </c>
      <c r="G1070">
        <v>4.2000000000000003E-2</v>
      </c>
      <c r="H1070">
        <v>0</v>
      </c>
      <c r="I1070">
        <v>0.75</v>
      </c>
      <c r="J1070">
        <v>2</v>
      </c>
      <c r="K1070">
        <v>9.1039999999999992</v>
      </c>
      <c r="L1070">
        <v>0</v>
      </c>
    </row>
    <row r="1071" spans="1:28">
      <c r="A1071">
        <v>-1</v>
      </c>
      <c r="B1071">
        <v>2</v>
      </c>
      <c r="C1071">
        <v>60711</v>
      </c>
      <c r="D1071">
        <v>4</v>
      </c>
      <c r="E1071">
        <v>33.331000000000003</v>
      </c>
      <c r="F1071">
        <v>2</v>
      </c>
      <c r="G1071">
        <v>4.2000000000000003E-2</v>
      </c>
      <c r="H1071">
        <v>0</v>
      </c>
      <c r="I1071">
        <v>0.75</v>
      </c>
      <c r="J1071">
        <v>2</v>
      </c>
      <c r="K1071">
        <v>10</v>
      </c>
      <c r="L1071">
        <v>0</v>
      </c>
      <c r="M1071">
        <v>0</v>
      </c>
      <c r="N1071">
        <v>0</v>
      </c>
      <c r="O1071">
        <v>1.5</v>
      </c>
      <c r="P1071">
        <v>0</v>
      </c>
      <c r="Q1071">
        <v>0.75</v>
      </c>
      <c r="R1071">
        <v>2</v>
      </c>
      <c r="S1071">
        <v>9.1850000000000005</v>
      </c>
      <c r="T1071">
        <v>0</v>
      </c>
    </row>
    <row r="1072" spans="1:28">
      <c r="A1072">
        <v>-1</v>
      </c>
      <c r="B1072">
        <v>2</v>
      </c>
      <c r="C1072">
        <v>60733.464</v>
      </c>
      <c r="D1072">
        <v>6</v>
      </c>
      <c r="E1072">
        <v>33.331000000000003</v>
      </c>
      <c r="F1072">
        <v>2</v>
      </c>
      <c r="G1072">
        <v>4.2000000000000003E-2</v>
      </c>
      <c r="H1072">
        <v>0</v>
      </c>
      <c r="I1072">
        <v>0.75</v>
      </c>
      <c r="J1072">
        <v>2</v>
      </c>
      <c r="K1072">
        <v>10</v>
      </c>
      <c r="L1072">
        <v>0</v>
      </c>
      <c r="M1072">
        <v>0</v>
      </c>
      <c r="N1072">
        <v>0</v>
      </c>
      <c r="O1072">
        <v>1.5</v>
      </c>
      <c r="P1072">
        <v>0</v>
      </c>
      <c r="Q1072">
        <v>0.75</v>
      </c>
      <c r="R1072">
        <v>2</v>
      </c>
      <c r="S1072">
        <v>10</v>
      </c>
      <c r="T1072">
        <v>0</v>
      </c>
      <c r="U1072">
        <v>0</v>
      </c>
      <c r="V1072">
        <v>0</v>
      </c>
      <c r="W1072">
        <v>2</v>
      </c>
      <c r="X1072">
        <v>0</v>
      </c>
      <c r="Y1072">
        <v>0.75</v>
      </c>
      <c r="Z1072">
        <v>2</v>
      </c>
      <c r="AA1072">
        <v>3.3149999999999999</v>
      </c>
      <c r="AB1072">
        <v>0</v>
      </c>
    </row>
  </sheetData>
  <sortState ref="A2:BL6423">
    <sortCondition descending="1" ref="A2:A10000"/>
    <sortCondition ref="B2:B10000"/>
    <sortCondition ref="C2:C10000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J110"/>
  <sheetViews>
    <sheetView workbookViewId="0">
      <selection activeCell="A21" sqref="A21"/>
    </sheetView>
  </sheetViews>
  <sheetFormatPr defaultRowHeight="13.5"/>
  <sheetData>
    <row r="1" spans="1:62">
      <c r="A1" t="s">
        <v>3772</v>
      </c>
    </row>
    <row r="2" spans="1:62">
      <c r="A2" t="s">
        <v>3986</v>
      </c>
      <c r="B2" t="s">
        <v>3773</v>
      </c>
      <c r="C2" t="s">
        <v>3774</v>
      </c>
      <c r="D2" t="s">
        <v>3775</v>
      </c>
      <c r="E2" t="s">
        <v>0</v>
      </c>
      <c r="F2" t="s">
        <v>1</v>
      </c>
      <c r="G2" t="s">
        <v>2</v>
      </c>
      <c r="H2" t="s">
        <v>3</v>
      </c>
      <c r="I2" t="s">
        <v>4</v>
      </c>
      <c r="J2" t="s">
        <v>3776</v>
      </c>
      <c r="K2" t="s">
        <v>5</v>
      </c>
      <c r="L2" t="s">
        <v>3777</v>
      </c>
      <c r="M2" t="s">
        <v>3778</v>
      </c>
      <c r="N2" t="s">
        <v>6</v>
      </c>
      <c r="O2" t="s">
        <v>7</v>
      </c>
      <c r="P2" t="s">
        <v>8</v>
      </c>
      <c r="Q2" t="s">
        <v>3779</v>
      </c>
      <c r="R2" t="s">
        <v>9</v>
      </c>
      <c r="S2" t="s">
        <v>10</v>
      </c>
      <c r="T2" t="s">
        <v>11</v>
      </c>
      <c r="U2" t="s">
        <v>12</v>
      </c>
      <c r="V2" t="s">
        <v>13</v>
      </c>
      <c r="W2" t="s">
        <v>14</v>
      </c>
      <c r="X2" t="s">
        <v>15</v>
      </c>
      <c r="Y2" t="s">
        <v>16</v>
      </c>
      <c r="Z2" t="s">
        <v>17</v>
      </c>
      <c r="AA2" t="s">
        <v>18</v>
      </c>
      <c r="AB2" t="s">
        <v>3780</v>
      </c>
      <c r="AC2" t="s">
        <v>19</v>
      </c>
      <c r="AD2" t="s">
        <v>3781</v>
      </c>
      <c r="AE2" t="s">
        <v>3782</v>
      </c>
      <c r="AF2" t="s">
        <v>20</v>
      </c>
      <c r="AG2" t="s">
        <v>21</v>
      </c>
      <c r="AH2" t="s">
        <v>22</v>
      </c>
      <c r="AI2" t="s">
        <v>3783</v>
      </c>
      <c r="AJ2" t="s">
        <v>3784</v>
      </c>
    </row>
    <row r="3" spans="1:62">
      <c r="A3">
        <v>140</v>
      </c>
      <c r="B3">
        <v>0</v>
      </c>
      <c r="C3">
        <v>0</v>
      </c>
      <c r="D3">
        <v>0</v>
      </c>
      <c r="E3">
        <v>3.734</v>
      </c>
      <c r="F3">
        <v>5.5</v>
      </c>
      <c r="G3">
        <v>1224.18</v>
      </c>
      <c r="H3">
        <v>1224.02</v>
      </c>
      <c r="I3">
        <v>3.734</v>
      </c>
      <c r="J3">
        <v>5.5</v>
      </c>
      <c r="K3">
        <v>1224.1769999999999</v>
      </c>
      <c r="L3">
        <v>1224.0219999999999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</row>
    <row r="4" spans="1:62">
      <c r="A4">
        <v>150</v>
      </c>
      <c r="B4">
        <v>0</v>
      </c>
      <c r="C4">
        <v>0</v>
      </c>
      <c r="D4">
        <v>0</v>
      </c>
      <c r="E4">
        <v>3.5</v>
      </c>
      <c r="F4">
        <v>5.5</v>
      </c>
      <c r="G4">
        <v>1223.83</v>
      </c>
      <c r="H4">
        <v>1223.68</v>
      </c>
      <c r="I4">
        <v>3.5</v>
      </c>
      <c r="J4">
        <v>5.5</v>
      </c>
      <c r="K4">
        <v>1223.8330000000001</v>
      </c>
      <c r="L4">
        <v>1223.683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</row>
    <row r="5" spans="1:62">
      <c r="A5">
        <v>160</v>
      </c>
      <c r="B5">
        <v>0</v>
      </c>
      <c r="C5">
        <v>0</v>
      </c>
      <c r="D5">
        <v>0</v>
      </c>
      <c r="E5">
        <v>3.5</v>
      </c>
      <c r="F5">
        <v>5.5</v>
      </c>
      <c r="G5">
        <v>1223.49</v>
      </c>
      <c r="H5">
        <v>1223.3399999999999</v>
      </c>
      <c r="I5">
        <v>3.5</v>
      </c>
      <c r="J5">
        <v>5.5</v>
      </c>
      <c r="K5">
        <v>1223.4880000000001</v>
      </c>
      <c r="L5">
        <v>1223.338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</row>
    <row r="6" spans="1:62">
      <c r="A6">
        <v>170</v>
      </c>
      <c r="B6">
        <v>0</v>
      </c>
      <c r="C6">
        <v>0</v>
      </c>
      <c r="D6">
        <v>0</v>
      </c>
      <c r="E6">
        <v>3.5</v>
      </c>
      <c r="F6">
        <v>5.5</v>
      </c>
      <c r="G6">
        <v>1223.1400000000001</v>
      </c>
      <c r="H6">
        <v>1222.99</v>
      </c>
      <c r="I6">
        <v>3.5</v>
      </c>
      <c r="J6">
        <v>5.5</v>
      </c>
      <c r="K6">
        <v>1223.136</v>
      </c>
      <c r="L6">
        <v>1222.9860000000001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</row>
    <row r="7" spans="1:62">
      <c r="A7">
        <v>180</v>
      </c>
      <c r="B7">
        <v>0</v>
      </c>
      <c r="C7">
        <v>0</v>
      </c>
      <c r="D7">
        <v>0</v>
      </c>
      <c r="E7">
        <v>3.6720000000000002</v>
      </c>
      <c r="F7">
        <v>5.4770000000000003</v>
      </c>
      <c r="G7">
        <v>1222.78</v>
      </c>
      <c r="H7">
        <v>1222.6300000000001</v>
      </c>
      <c r="I7">
        <v>3.6720000000000002</v>
      </c>
      <c r="J7">
        <v>5.4770000000000003</v>
      </c>
      <c r="K7">
        <v>1222.7809999999999</v>
      </c>
      <c r="L7">
        <v>1222.6279999999999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</row>
    <row r="8" spans="1:62">
      <c r="A8">
        <v>190</v>
      </c>
      <c r="B8">
        <v>0</v>
      </c>
      <c r="C8">
        <v>0</v>
      </c>
      <c r="D8">
        <v>0</v>
      </c>
      <c r="E8">
        <v>3.9220000000000002</v>
      </c>
      <c r="F8">
        <v>5.4409999999999998</v>
      </c>
      <c r="G8">
        <v>1222.42</v>
      </c>
      <c r="H8">
        <v>1222.26</v>
      </c>
      <c r="I8">
        <v>3.9220000000000002</v>
      </c>
      <c r="J8">
        <v>5.4409999999999998</v>
      </c>
      <c r="K8">
        <v>1222.421</v>
      </c>
      <c r="L8">
        <v>1222.2639999999999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</row>
    <row r="9" spans="1:62">
      <c r="A9">
        <v>200</v>
      </c>
      <c r="B9">
        <v>0</v>
      </c>
      <c r="C9">
        <v>0</v>
      </c>
      <c r="D9">
        <v>0</v>
      </c>
      <c r="E9">
        <v>4.173</v>
      </c>
      <c r="F9">
        <v>5.4029999999999996</v>
      </c>
      <c r="G9">
        <v>1222.06</v>
      </c>
      <c r="H9">
        <v>1221.8900000000001</v>
      </c>
      <c r="I9">
        <v>4.173</v>
      </c>
      <c r="J9">
        <v>5.4029999999999996</v>
      </c>
      <c r="K9">
        <v>1222.056</v>
      </c>
      <c r="L9">
        <v>1221.895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</row>
    <row r="10" spans="1:62">
      <c r="A10">
        <v>210</v>
      </c>
      <c r="B10">
        <v>0</v>
      </c>
      <c r="C10">
        <v>0</v>
      </c>
      <c r="D10">
        <v>0</v>
      </c>
      <c r="E10">
        <v>4.423</v>
      </c>
      <c r="F10">
        <v>5.3680000000000003</v>
      </c>
      <c r="G10">
        <v>1221.69</v>
      </c>
      <c r="H10">
        <v>1221.53</v>
      </c>
      <c r="I10">
        <v>4.423</v>
      </c>
      <c r="J10">
        <v>5.3680000000000003</v>
      </c>
      <c r="K10">
        <v>1221.691</v>
      </c>
      <c r="L10">
        <v>1221.5260000000001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</row>
    <row r="11" spans="1:62">
      <c r="A11">
        <v>220</v>
      </c>
      <c r="B11">
        <v>0</v>
      </c>
      <c r="C11">
        <v>0</v>
      </c>
      <c r="D11">
        <v>0</v>
      </c>
      <c r="E11">
        <v>4.673</v>
      </c>
      <c r="F11">
        <v>5.3339999999999996</v>
      </c>
      <c r="G11">
        <v>1221.33</v>
      </c>
      <c r="H11">
        <v>1221.1600000000001</v>
      </c>
      <c r="I11">
        <v>4.673</v>
      </c>
      <c r="J11">
        <v>5.3339999999999996</v>
      </c>
      <c r="K11">
        <v>1221.326</v>
      </c>
      <c r="L11">
        <v>1221.1559999999999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</row>
    <row r="12" spans="1:62">
      <c r="A12">
        <v>230</v>
      </c>
      <c r="B12">
        <v>0</v>
      </c>
      <c r="C12">
        <v>0</v>
      </c>
      <c r="D12">
        <v>0</v>
      </c>
      <c r="E12">
        <v>4.923</v>
      </c>
      <c r="F12">
        <v>5.298</v>
      </c>
      <c r="G12">
        <v>1220.96</v>
      </c>
      <c r="H12">
        <v>1220.79</v>
      </c>
      <c r="I12">
        <v>4.923</v>
      </c>
      <c r="J12">
        <v>5.298</v>
      </c>
      <c r="K12">
        <v>1220.961</v>
      </c>
      <c r="L12">
        <v>1220.787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</row>
    <row r="13" spans="1:62">
      <c r="A13">
        <v>240</v>
      </c>
      <c r="B13">
        <v>0</v>
      </c>
      <c r="C13">
        <v>0</v>
      </c>
      <c r="D13">
        <v>0</v>
      </c>
      <c r="E13">
        <v>5.173</v>
      </c>
      <c r="F13">
        <v>5.2629999999999999</v>
      </c>
      <c r="G13">
        <v>1220.5999999999999</v>
      </c>
      <c r="H13">
        <v>1220.42</v>
      </c>
      <c r="I13">
        <v>5.173</v>
      </c>
      <c r="J13">
        <v>5.2629999999999999</v>
      </c>
      <c r="K13">
        <v>1220.596</v>
      </c>
      <c r="L13">
        <v>1220.4179999999999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</row>
    <row r="14" spans="1:62">
      <c r="A14">
        <v>250</v>
      </c>
      <c r="B14">
        <v>0</v>
      </c>
      <c r="C14">
        <v>0</v>
      </c>
      <c r="D14">
        <v>0</v>
      </c>
      <c r="E14">
        <v>5.25</v>
      </c>
      <c r="F14">
        <v>5.25</v>
      </c>
      <c r="G14">
        <v>1220.23</v>
      </c>
      <c r="H14">
        <v>1220.05</v>
      </c>
      <c r="I14">
        <v>5.25</v>
      </c>
      <c r="J14">
        <v>5.25</v>
      </c>
      <c r="K14">
        <v>1220.2280000000001</v>
      </c>
      <c r="L14">
        <v>1220.048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</row>
    <row r="15" spans="1:62">
      <c r="A15">
        <v>260</v>
      </c>
      <c r="B15">
        <v>0</v>
      </c>
      <c r="C15">
        <v>0</v>
      </c>
      <c r="D15">
        <v>0</v>
      </c>
      <c r="E15">
        <v>5.25</v>
      </c>
      <c r="F15">
        <v>5.25</v>
      </c>
      <c r="G15">
        <v>1219.8599999999999</v>
      </c>
      <c r="H15">
        <v>1219.68</v>
      </c>
      <c r="I15">
        <v>5.25</v>
      </c>
      <c r="J15">
        <v>5.25</v>
      </c>
      <c r="K15">
        <v>1219.8579999999999</v>
      </c>
      <c r="L15">
        <v>1219.6780000000001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</row>
    <row r="16" spans="1:62">
      <c r="A16">
        <v>270</v>
      </c>
      <c r="B16">
        <v>0</v>
      </c>
      <c r="C16">
        <v>0</v>
      </c>
      <c r="D16">
        <v>0</v>
      </c>
      <c r="E16">
        <v>5.25</v>
      </c>
      <c r="F16">
        <v>5.25</v>
      </c>
      <c r="G16">
        <v>1219.49</v>
      </c>
      <c r="H16">
        <v>1219.31</v>
      </c>
      <c r="I16">
        <v>5.25</v>
      </c>
      <c r="J16">
        <v>5.25</v>
      </c>
      <c r="K16">
        <v>1219.4880000000001</v>
      </c>
      <c r="L16">
        <v>1219.308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</row>
    <row r="17" spans="1:62">
      <c r="A17">
        <v>280</v>
      </c>
      <c r="B17">
        <v>0</v>
      </c>
      <c r="C17">
        <v>0</v>
      </c>
      <c r="D17">
        <v>0</v>
      </c>
      <c r="E17">
        <v>5.25</v>
      </c>
      <c r="F17">
        <v>5.2510000000000003</v>
      </c>
      <c r="G17">
        <v>1219.1199999999999</v>
      </c>
      <c r="H17">
        <v>1218.94</v>
      </c>
      <c r="I17">
        <v>5.25</v>
      </c>
      <c r="J17">
        <v>5.2510000000000003</v>
      </c>
      <c r="K17">
        <v>1219.1179999999999</v>
      </c>
      <c r="L17">
        <v>1218.9380000000001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</row>
    <row r="18" spans="1:62">
      <c r="A18">
        <v>290</v>
      </c>
      <c r="B18">
        <v>0</v>
      </c>
      <c r="C18">
        <v>0</v>
      </c>
      <c r="D18">
        <v>0</v>
      </c>
      <c r="E18">
        <v>5.25</v>
      </c>
      <c r="F18">
        <v>5.25</v>
      </c>
      <c r="G18">
        <v>1218.75</v>
      </c>
      <c r="H18">
        <v>1218.57</v>
      </c>
      <c r="I18">
        <v>5.25</v>
      </c>
      <c r="J18">
        <v>5.25</v>
      </c>
      <c r="K18">
        <v>1218.748</v>
      </c>
      <c r="L18">
        <v>1218.568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</row>
    <row r="19" spans="1:62">
      <c r="A19">
        <v>300</v>
      </c>
      <c r="B19">
        <v>0</v>
      </c>
      <c r="C19">
        <v>152.91</v>
      </c>
      <c r="D19">
        <v>3</v>
      </c>
      <c r="E19">
        <v>5.25</v>
      </c>
      <c r="F19">
        <v>30.007999999999999</v>
      </c>
      <c r="G19">
        <v>1218.3800000000001</v>
      </c>
      <c r="H19">
        <v>1217.7</v>
      </c>
      <c r="I19">
        <v>8.3870000000000005</v>
      </c>
      <c r="J19">
        <v>30.91</v>
      </c>
      <c r="K19">
        <v>1216.287</v>
      </c>
      <c r="L19">
        <v>1208.6790000000001</v>
      </c>
      <c r="M19">
        <v>9.8870000000000005</v>
      </c>
      <c r="N19">
        <v>0</v>
      </c>
      <c r="O19">
        <v>1</v>
      </c>
      <c r="P19">
        <v>0</v>
      </c>
      <c r="Q19">
        <v>1215.7570000000001</v>
      </c>
      <c r="R19">
        <v>0</v>
      </c>
      <c r="S19">
        <v>9.6370000000000005</v>
      </c>
      <c r="T19">
        <v>0</v>
      </c>
      <c r="U19">
        <v>0.61199999999999999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</row>
    <row r="20" spans="1:62">
      <c r="A20">
        <v>320</v>
      </c>
      <c r="B20">
        <v>139</v>
      </c>
      <c r="C20">
        <v>351.46</v>
      </c>
      <c r="D20">
        <v>-5</v>
      </c>
      <c r="E20">
        <v>-5.2489999999999997</v>
      </c>
      <c r="F20">
        <v>86.83</v>
      </c>
      <c r="G20">
        <v>1217.6400000000001</v>
      </c>
      <c r="H20">
        <v>1215.83</v>
      </c>
      <c r="I20">
        <v>7.3780000000000001</v>
      </c>
      <c r="J20">
        <v>101.652</v>
      </c>
      <c r="K20">
        <v>1222.143</v>
      </c>
      <c r="L20">
        <v>1199.5429999999999</v>
      </c>
      <c r="M20">
        <v>-5.75</v>
      </c>
      <c r="N20">
        <v>0</v>
      </c>
      <c r="O20">
        <v>-1</v>
      </c>
      <c r="P20">
        <v>0</v>
      </c>
      <c r="Q20">
        <v>1217.1379999999999</v>
      </c>
      <c r="R20">
        <v>0</v>
      </c>
      <c r="S20">
        <v>-5.4989999999999997</v>
      </c>
      <c r="T20">
        <v>0</v>
      </c>
      <c r="U20">
        <v>-0.5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</row>
    <row r="21" spans="1:62">
      <c r="A21">
        <v>340</v>
      </c>
      <c r="B21">
        <v>356</v>
      </c>
      <c r="C21">
        <v>574.48</v>
      </c>
      <c r="D21">
        <v>-8</v>
      </c>
      <c r="E21">
        <v>-5.25</v>
      </c>
      <c r="F21">
        <v>125.529</v>
      </c>
      <c r="G21">
        <v>1216.9000000000001</v>
      </c>
      <c r="H21">
        <v>1214.31</v>
      </c>
      <c r="I21">
        <v>7.75</v>
      </c>
      <c r="J21">
        <v>140.09</v>
      </c>
      <c r="K21">
        <v>1225.7629999999999</v>
      </c>
      <c r="L21">
        <v>1200.6279999999999</v>
      </c>
      <c r="M21">
        <v>-5.75</v>
      </c>
      <c r="N21">
        <v>0</v>
      </c>
      <c r="O21">
        <v>-0.999</v>
      </c>
      <c r="P21">
        <v>0</v>
      </c>
      <c r="Q21">
        <v>1216.3979999999999</v>
      </c>
      <c r="R21">
        <v>0</v>
      </c>
      <c r="S21">
        <v>-5.5</v>
      </c>
      <c r="T21">
        <v>0</v>
      </c>
      <c r="U21">
        <v>-0.5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</row>
    <row r="22" spans="1:62">
      <c r="A22">
        <v>360</v>
      </c>
      <c r="B22">
        <v>253</v>
      </c>
      <c r="C22">
        <v>708.13</v>
      </c>
      <c r="D22">
        <v>-7</v>
      </c>
      <c r="E22">
        <v>-5.2510000000000003</v>
      </c>
      <c r="F22">
        <v>130.255</v>
      </c>
      <c r="G22">
        <v>1216.1600000000001</v>
      </c>
      <c r="H22">
        <v>1213.48</v>
      </c>
      <c r="I22">
        <v>7.8609999999999998</v>
      </c>
      <c r="J22">
        <v>145.30799999999999</v>
      </c>
      <c r="K22">
        <v>1225.7909999999999</v>
      </c>
      <c r="L22">
        <v>1194.8800000000001</v>
      </c>
      <c r="M22">
        <v>-5.7510000000000003</v>
      </c>
      <c r="N22">
        <v>0</v>
      </c>
      <c r="O22">
        <v>-0.999</v>
      </c>
      <c r="P22">
        <v>0</v>
      </c>
      <c r="Q22">
        <v>1215.6579999999999</v>
      </c>
      <c r="R22">
        <v>0</v>
      </c>
      <c r="S22">
        <v>-5.5010000000000003</v>
      </c>
      <c r="T22">
        <v>0</v>
      </c>
      <c r="U22">
        <v>-0.5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</row>
    <row r="23" spans="1:62">
      <c r="A23">
        <v>380</v>
      </c>
      <c r="B23">
        <v>207</v>
      </c>
      <c r="C23">
        <v>503.12</v>
      </c>
      <c r="D23">
        <v>-6</v>
      </c>
      <c r="E23">
        <v>-5.25</v>
      </c>
      <c r="F23">
        <v>109.295</v>
      </c>
      <c r="G23">
        <v>1215.42</v>
      </c>
      <c r="H23">
        <v>1213.1600000000001</v>
      </c>
      <c r="I23">
        <v>7.97</v>
      </c>
      <c r="J23">
        <v>124.282</v>
      </c>
      <c r="K23">
        <v>1224.6959999999999</v>
      </c>
      <c r="L23">
        <v>1195.2139999999999</v>
      </c>
      <c r="M23">
        <v>-5.7510000000000003</v>
      </c>
      <c r="N23">
        <v>0</v>
      </c>
      <c r="O23">
        <v>-0.999</v>
      </c>
      <c r="P23">
        <v>0</v>
      </c>
      <c r="Q23">
        <v>1214.9179999999999</v>
      </c>
      <c r="R23">
        <v>0</v>
      </c>
      <c r="S23">
        <v>-5.5010000000000003</v>
      </c>
      <c r="T23">
        <v>0</v>
      </c>
      <c r="U23">
        <v>-0.5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</row>
    <row r="24" spans="1:62">
      <c r="A24">
        <v>400</v>
      </c>
      <c r="B24">
        <v>281</v>
      </c>
      <c r="C24">
        <v>287.27</v>
      </c>
      <c r="D24">
        <v>-7</v>
      </c>
      <c r="E24">
        <v>-5.25</v>
      </c>
      <c r="F24">
        <v>87.587999999999994</v>
      </c>
      <c r="G24">
        <v>1214.68</v>
      </c>
      <c r="H24">
        <v>1212.8499999999999</v>
      </c>
      <c r="I24">
        <v>8.0760000000000005</v>
      </c>
      <c r="J24">
        <v>102.601</v>
      </c>
      <c r="K24">
        <v>1224.796</v>
      </c>
      <c r="L24">
        <v>1194.6600000000001</v>
      </c>
      <c r="M24">
        <v>-5.7510000000000003</v>
      </c>
      <c r="N24">
        <v>0</v>
      </c>
      <c r="O24">
        <v>-0.999</v>
      </c>
      <c r="P24">
        <v>0</v>
      </c>
      <c r="Q24">
        <v>1214.1780000000001</v>
      </c>
      <c r="R24">
        <v>0</v>
      </c>
      <c r="S24">
        <v>-5.5010000000000003</v>
      </c>
      <c r="T24">
        <v>0</v>
      </c>
      <c r="U24">
        <v>-0.5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>
      <c r="A25">
        <v>420</v>
      </c>
      <c r="B25">
        <v>259</v>
      </c>
      <c r="C25">
        <v>137.49</v>
      </c>
      <c r="D25">
        <v>-7</v>
      </c>
      <c r="E25">
        <v>-5.25</v>
      </c>
      <c r="F25">
        <v>80.608000000000004</v>
      </c>
      <c r="G25">
        <v>1213.94</v>
      </c>
      <c r="H25">
        <v>1212.25</v>
      </c>
      <c r="I25">
        <v>7.8010000000000002</v>
      </c>
      <c r="J25">
        <v>81.602000000000004</v>
      </c>
      <c r="K25">
        <v>1222.1959999999999</v>
      </c>
      <c r="L25">
        <v>1202.307</v>
      </c>
      <c r="M25">
        <v>-5.7510000000000003</v>
      </c>
      <c r="N25">
        <v>0</v>
      </c>
      <c r="O25">
        <v>-0.999</v>
      </c>
      <c r="P25">
        <v>0</v>
      </c>
      <c r="Q25">
        <v>1213.4380000000001</v>
      </c>
      <c r="R25">
        <v>0</v>
      </c>
      <c r="S25">
        <v>-5.5010000000000003</v>
      </c>
      <c r="T25">
        <v>0</v>
      </c>
      <c r="U25">
        <v>-0.5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</row>
    <row r="26" spans="1:62">
      <c r="A26">
        <v>440</v>
      </c>
      <c r="B26">
        <v>0</v>
      </c>
      <c r="C26">
        <v>152.47</v>
      </c>
      <c r="D26">
        <v>1</v>
      </c>
      <c r="E26">
        <v>5.2510000000000003</v>
      </c>
      <c r="F26">
        <v>73.355000000000004</v>
      </c>
      <c r="G26">
        <v>1213.2</v>
      </c>
      <c r="H26">
        <v>1211.6600000000001</v>
      </c>
      <c r="I26">
        <v>6.1959999999999997</v>
      </c>
      <c r="J26">
        <v>74.242000000000004</v>
      </c>
      <c r="K26">
        <v>1212.568</v>
      </c>
      <c r="L26">
        <v>1202.7940000000001</v>
      </c>
      <c r="M26">
        <v>7.6959999999999997</v>
      </c>
      <c r="N26">
        <v>0</v>
      </c>
      <c r="O26">
        <v>1</v>
      </c>
      <c r="P26">
        <v>0</v>
      </c>
      <c r="Q26">
        <v>1212.038</v>
      </c>
      <c r="R26">
        <v>0</v>
      </c>
      <c r="S26">
        <v>7.4459999999999997</v>
      </c>
      <c r="T26">
        <v>0</v>
      </c>
      <c r="U26">
        <v>0.68300000000000005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</row>
    <row r="27" spans="1:62">
      <c r="A27">
        <v>450</v>
      </c>
      <c r="B27">
        <v>0</v>
      </c>
      <c r="C27">
        <v>0</v>
      </c>
      <c r="D27">
        <v>0</v>
      </c>
      <c r="E27">
        <v>5.25</v>
      </c>
      <c r="F27">
        <v>69.626000000000005</v>
      </c>
      <c r="G27">
        <v>1212.83</v>
      </c>
      <c r="H27">
        <v>1211.3599999999999</v>
      </c>
      <c r="I27">
        <v>5.25</v>
      </c>
      <c r="J27">
        <v>69.626000000000005</v>
      </c>
      <c r="K27">
        <v>1212.828</v>
      </c>
      <c r="L27">
        <v>1211.3610000000001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</row>
    <row r="28" spans="1:62">
      <c r="A28">
        <v>460</v>
      </c>
      <c r="B28">
        <v>0</v>
      </c>
      <c r="C28">
        <v>0</v>
      </c>
      <c r="D28">
        <v>0</v>
      </c>
      <c r="E28">
        <v>5.2510000000000003</v>
      </c>
      <c r="F28">
        <v>65.826999999999998</v>
      </c>
      <c r="G28">
        <v>1212.46</v>
      </c>
      <c r="H28">
        <v>1211.07</v>
      </c>
      <c r="I28">
        <v>5.2510000000000003</v>
      </c>
      <c r="J28">
        <v>65.826999999999998</v>
      </c>
      <c r="K28">
        <v>1212.4580000000001</v>
      </c>
      <c r="L28">
        <v>1211.066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</row>
    <row r="29" spans="1:62">
      <c r="A29">
        <v>470</v>
      </c>
      <c r="B29">
        <v>0</v>
      </c>
      <c r="C29">
        <v>0</v>
      </c>
      <c r="D29">
        <v>0</v>
      </c>
      <c r="E29">
        <v>5.25</v>
      </c>
      <c r="F29">
        <v>5.2510000000000003</v>
      </c>
      <c r="G29">
        <v>1212.0899999999999</v>
      </c>
      <c r="H29">
        <v>1211.9100000000001</v>
      </c>
      <c r="I29">
        <v>5.25</v>
      </c>
      <c r="J29">
        <v>5.2510000000000003</v>
      </c>
      <c r="K29">
        <v>1212.088</v>
      </c>
      <c r="L29">
        <v>1211.9079999999999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</row>
    <row r="30" spans="1:62">
      <c r="A30">
        <v>480</v>
      </c>
      <c r="B30">
        <v>0</v>
      </c>
      <c r="C30">
        <v>0</v>
      </c>
      <c r="D30">
        <v>0</v>
      </c>
      <c r="E30">
        <v>5.2510000000000003</v>
      </c>
      <c r="F30">
        <v>5.25</v>
      </c>
      <c r="G30">
        <v>1211.72</v>
      </c>
      <c r="H30">
        <v>1211.54</v>
      </c>
      <c r="I30">
        <v>5.2510000000000003</v>
      </c>
      <c r="J30">
        <v>5.25</v>
      </c>
      <c r="K30">
        <v>1211.7180000000001</v>
      </c>
      <c r="L30">
        <v>1211.538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</row>
    <row r="31" spans="1:62">
      <c r="A31">
        <v>490</v>
      </c>
      <c r="B31">
        <v>0</v>
      </c>
      <c r="C31">
        <v>0</v>
      </c>
      <c r="D31">
        <v>0</v>
      </c>
      <c r="E31">
        <v>5.2489999999999997</v>
      </c>
      <c r="F31">
        <v>5.2510000000000003</v>
      </c>
      <c r="G31">
        <v>1211.3499999999999</v>
      </c>
      <c r="H31">
        <v>1211.17</v>
      </c>
      <c r="I31">
        <v>5.2489999999999997</v>
      </c>
      <c r="J31">
        <v>5.2510000000000003</v>
      </c>
      <c r="K31">
        <v>1211.348</v>
      </c>
      <c r="L31">
        <v>1211.1679999999999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</row>
    <row r="32" spans="1:62">
      <c r="A32">
        <v>500</v>
      </c>
      <c r="B32">
        <v>0</v>
      </c>
      <c r="C32">
        <v>0</v>
      </c>
      <c r="D32">
        <v>0</v>
      </c>
      <c r="E32">
        <v>5.25</v>
      </c>
      <c r="F32">
        <v>5.25</v>
      </c>
      <c r="G32">
        <v>1210.98</v>
      </c>
      <c r="H32">
        <v>1210.8</v>
      </c>
      <c r="I32">
        <v>5.25</v>
      </c>
      <c r="J32">
        <v>5.25</v>
      </c>
      <c r="K32">
        <v>1210.9780000000001</v>
      </c>
      <c r="L32">
        <v>1210.798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</row>
    <row r="33" spans="1:62">
      <c r="A33">
        <v>510</v>
      </c>
      <c r="B33">
        <v>0</v>
      </c>
      <c r="C33">
        <v>0</v>
      </c>
      <c r="D33">
        <v>0</v>
      </c>
      <c r="E33">
        <v>5.25</v>
      </c>
      <c r="F33">
        <v>5.25</v>
      </c>
      <c r="G33">
        <v>1210.6099999999999</v>
      </c>
      <c r="H33">
        <v>1210.43</v>
      </c>
      <c r="I33">
        <v>5.25</v>
      </c>
      <c r="J33">
        <v>5.25</v>
      </c>
      <c r="K33">
        <v>1210.6079999999999</v>
      </c>
      <c r="L33">
        <v>1210.4280000000001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</row>
    <row r="34" spans="1:62">
      <c r="A34">
        <v>520</v>
      </c>
      <c r="B34">
        <v>0</v>
      </c>
      <c r="C34">
        <v>0</v>
      </c>
      <c r="D34">
        <v>0</v>
      </c>
      <c r="E34">
        <v>5.25</v>
      </c>
      <c r="F34">
        <v>5.25</v>
      </c>
      <c r="G34">
        <v>1210.24</v>
      </c>
      <c r="H34">
        <v>1210.06</v>
      </c>
      <c r="I34">
        <v>5.25</v>
      </c>
      <c r="J34">
        <v>5.25</v>
      </c>
      <c r="K34">
        <v>1210.2380000000001</v>
      </c>
      <c r="L34">
        <v>1210.058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</row>
    <row r="35" spans="1:62">
      <c r="A35">
        <v>530</v>
      </c>
      <c r="B35">
        <v>0</v>
      </c>
      <c r="C35">
        <v>0</v>
      </c>
      <c r="D35">
        <v>0</v>
      </c>
      <c r="E35">
        <v>5.25</v>
      </c>
      <c r="F35">
        <v>5.25</v>
      </c>
      <c r="G35">
        <v>1209.8699999999999</v>
      </c>
      <c r="H35">
        <v>1209.69</v>
      </c>
      <c r="I35">
        <v>5.25</v>
      </c>
      <c r="J35">
        <v>5.25</v>
      </c>
      <c r="K35">
        <v>1209.8679999999999</v>
      </c>
      <c r="L35">
        <v>1209.6880000000001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</row>
    <row r="36" spans="1:62">
      <c r="A36">
        <v>540</v>
      </c>
      <c r="B36">
        <v>0</v>
      </c>
      <c r="C36">
        <v>0</v>
      </c>
      <c r="D36">
        <v>0</v>
      </c>
      <c r="E36">
        <v>5.25</v>
      </c>
      <c r="F36">
        <v>5.25</v>
      </c>
      <c r="G36">
        <v>1209.5</v>
      </c>
      <c r="H36">
        <v>1209.32</v>
      </c>
      <c r="I36">
        <v>5.25</v>
      </c>
      <c r="J36">
        <v>5.25</v>
      </c>
      <c r="K36">
        <v>1209.498</v>
      </c>
      <c r="L36">
        <v>1209.318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</row>
    <row r="37" spans="1:62">
      <c r="A37">
        <v>550</v>
      </c>
      <c r="B37">
        <v>0</v>
      </c>
      <c r="C37">
        <v>0</v>
      </c>
      <c r="D37">
        <v>0</v>
      </c>
      <c r="E37">
        <v>5.25</v>
      </c>
      <c r="F37">
        <v>5.25</v>
      </c>
      <c r="G37">
        <v>1209.1300000000001</v>
      </c>
      <c r="H37">
        <v>1208.95</v>
      </c>
      <c r="I37">
        <v>5.25</v>
      </c>
      <c r="J37">
        <v>5.25</v>
      </c>
      <c r="K37">
        <v>1209.1279999999999</v>
      </c>
      <c r="L37">
        <v>1208.9480000000001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</row>
    <row r="38" spans="1:62">
      <c r="A38">
        <v>560</v>
      </c>
      <c r="B38">
        <v>0</v>
      </c>
      <c r="C38">
        <v>0</v>
      </c>
      <c r="D38">
        <v>0</v>
      </c>
      <c r="E38">
        <v>5.25</v>
      </c>
      <c r="F38">
        <v>5.25</v>
      </c>
      <c r="G38">
        <v>1208.76</v>
      </c>
      <c r="H38">
        <v>1208.58</v>
      </c>
      <c r="I38">
        <v>5.25</v>
      </c>
      <c r="J38">
        <v>5.25</v>
      </c>
      <c r="K38">
        <v>1208.758</v>
      </c>
      <c r="L38">
        <v>1208.578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</row>
    <row r="39" spans="1:62">
      <c r="A39">
        <v>570</v>
      </c>
      <c r="B39">
        <v>0</v>
      </c>
      <c r="C39">
        <v>0</v>
      </c>
      <c r="D39">
        <v>0</v>
      </c>
      <c r="E39">
        <v>5.25</v>
      </c>
      <c r="F39">
        <v>5.25</v>
      </c>
      <c r="G39">
        <v>1208.3900000000001</v>
      </c>
      <c r="H39">
        <v>1208.21</v>
      </c>
      <c r="I39">
        <v>5.25</v>
      </c>
      <c r="J39">
        <v>5.25</v>
      </c>
      <c r="K39">
        <v>1208.3879999999999</v>
      </c>
      <c r="L39">
        <v>1208.2080000000001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</row>
    <row r="40" spans="1:62">
      <c r="A40">
        <v>580</v>
      </c>
      <c r="B40">
        <v>0</v>
      </c>
      <c r="C40">
        <v>0</v>
      </c>
      <c r="D40">
        <v>0</v>
      </c>
      <c r="E40">
        <v>5.25</v>
      </c>
      <c r="F40">
        <v>5.25</v>
      </c>
      <c r="G40">
        <v>1208.02</v>
      </c>
      <c r="H40">
        <v>1207.8399999999999</v>
      </c>
      <c r="I40">
        <v>5.25</v>
      </c>
      <c r="J40">
        <v>5.25</v>
      </c>
      <c r="K40">
        <v>1208.018</v>
      </c>
      <c r="L40">
        <v>1207.838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</row>
    <row r="41" spans="1:62">
      <c r="A41">
        <v>590</v>
      </c>
      <c r="B41">
        <v>0</v>
      </c>
      <c r="C41">
        <v>0</v>
      </c>
      <c r="D41">
        <v>0</v>
      </c>
      <c r="E41">
        <v>5.2489999999999997</v>
      </c>
      <c r="F41">
        <v>5.2510000000000003</v>
      </c>
      <c r="G41">
        <v>1207.6500000000001</v>
      </c>
      <c r="H41">
        <v>1207.47</v>
      </c>
      <c r="I41">
        <v>5.2489999999999997</v>
      </c>
      <c r="J41">
        <v>5.2510000000000003</v>
      </c>
      <c r="K41">
        <v>1207.6479999999999</v>
      </c>
      <c r="L41">
        <v>1207.4680000000001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</row>
    <row r="42" spans="1:62">
      <c r="A42">
        <v>600</v>
      </c>
      <c r="B42">
        <v>0</v>
      </c>
      <c r="C42">
        <v>0</v>
      </c>
      <c r="D42">
        <v>0</v>
      </c>
      <c r="E42">
        <v>5.25</v>
      </c>
      <c r="F42">
        <v>5.25</v>
      </c>
      <c r="G42">
        <v>1207.28</v>
      </c>
      <c r="H42">
        <v>1207.0999999999999</v>
      </c>
      <c r="I42">
        <v>5.25</v>
      </c>
      <c r="J42">
        <v>5.25</v>
      </c>
      <c r="K42">
        <v>1207.278</v>
      </c>
      <c r="L42">
        <v>1207.098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</row>
    <row r="43" spans="1:62">
      <c r="A43">
        <v>610</v>
      </c>
      <c r="B43">
        <v>0</v>
      </c>
      <c r="C43">
        <v>0</v>
      </c>
      <c r="D43">
        <v>0</v>
      </c>
      <c r="E43">
        <v>5.25</v>
      </c>
      <c r="F43">
        <v>5.25</v>
      </c>
      <c r="G43">
        <v>1206.9100000000001</v>
      </c>
      <c r="H43">
        <v>1206.73</v>
      </c>
      <c r="I43">
        <v>5.25</v>
      </c>
      <c r="J43">
        <v>5.25</v>
      </c>
      <c r="K43">
        <v>1206.9079999999999</v>
      </c>
      <c r="L43">
        <v>1206.7280000000001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</row>
    <row r="44" spans="1:62">
      <c r="A44">
        <v>620</v>
      </c>
      <c r="B44">
        <v>0</v>
      </c>
      <c r="C44">
        <v>33.369999999999997</v>
      </c>
      <c r="D44">
        <v>4</v>
      </c>
      <c r="E44">
        <v>5.25</v>
      </c>
      <c r="F44">
        <v>5.25</v>
      </c>
      <c r="G44">
        <v>1206.54</v>
      </c>
      <c r="H44">
        <v>1206.3599999999999</v>
      </c>
      <c r="I44">
        <v>5.25</v>
      </c>
      <c r="J44">
        <v>5.798</v>
      </c>
      <c r="K44">
        <v>1204.723</v>
      </c>
      <c r="L44">
        <v>1200.8779999999999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</row>
    <row r="45" spans="1:62">
      <c r="A45">
        <v>640</v>
      </c>
      <c r="B45">
        <v>26</v>
      </c>
      <c r="C45">
        <v>0</v>
      </c>
      <c r="D45">
        <v>-2</v>
      </c>
      <c r="E45">
        <v>5.25</v>
      </c>
      <c r="F45">
        <v>-5.25</v>
      </c>
      <c r="G45">
        <v>1205.81</v>
      </c>
      <c r="H45">
        <v>1205.6300000000001</v>
      </c>
      <c r="I45">
        <v>5.25</v>
      </c>
      <c r="J45">
        <v>-6.8120000000000003</v>
      </c>
      <c r="K45">
        <v>1209.0940000000001</v>
      </c>
      <c r="L45">
        <v>1205.739</v>
      </c>
      <c r="M45">
        <v>0</v>
      </c>
      <c r="N45">
        <v>-5.75</v>
      </c>
      <c r="O45">
        <v>0</v>
      </c>
      <c r="P45">
        <v>-0.999</v>
      </c>
      <c r="Q45">
        <v>0</v>
      </c>
      <c r="R45">
        <v>1205.127</v>
      </c>
      <c r="S45">
        <v>0</v>
      </c>
      <c r="T45">
        <v>-5.5</v>
      </c>
      <c r="U45">
        <v>0</v>
      </c>
      <c r="V45">
        <v>-0.5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</row>
    <row r="46" spans="1:62">
      <c r="A46">
        <v>660</v>
      </c>
      <c r="B46">
        <v>36</v>
      </c>
      <c r="C46">
        <v>0</v>
      </c>
      <c r="D46">
        <v>-3</v>
      </c>
      <c r="E46">
        <v>5.25</v>
      </c>
      <c r="F46">
        <v>-5.25</v>
      </c>
      <c r="G46">
        <v>1205.1600000000001</v>
      </c>
      <c r="H46">
        <v>1204.98</v>
      </c>
      <c r="I46">
        <v>5.25</v>
      </c>
      <c r="J46">
        <v>-7.4880000000000004</v>
      </c>
      <c r="K46">
        <v>1208.886</v>
      </c>
      <c r="L46">
        <v>1205.9929999999999</v>
      </c>
      <c r="M46">
        <v>0</v>
      </c>
      <c r="N46">
        <v>-5.75</v>
      </c>
      <c r="O46">
        <v>0</v>
      </c>
      <c r="P46">
        <v>-0.999</v>
      </c>
      <c r="Q46">
        <v>0</v>
      </c>
      <c r="R46">
        <v>1204.4780000000001</v>
      </c>
      <c r="S46">
        <v>0</v>
      </c>
      <c r="T46">
        <v>-5.5</v>
      </c>
      <c r="U46">
        <v>0</v>
      </c>
      <c r="V46">
        <v>-0.5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</row>
    <row r="47" spans="1:62">
      <c r="A47">
        <v>680</v>
      </c>
      <c r="B47">
        <v>23</v>
      </c>
      <c r="C47">
        <v>0</v>
      </c>
      <c r="D47">
        <v>-2</v>
      </c>
      <c r="E47">
        <v>5.2489999999999997</v>
      </c>
      <c r="F47">
        <v>-5.2510000000000003</v>
      </c>
      <c r="G47">
        <v>1204.6099999999999</v>
      </c>
      <c r="H47">
        <v>1204.43</v>
      </c>
      <c r="I47">
        <v>5.2489999999999997</v>
      </c>
      <c r="J47">
        <v>-6.8129999999999997</v>
      </c>
      <c r="K47">
        <v>1207.23</v>
      </c>
      <c r="L47">
        <v>1204.5429999999999</v>
      </c>
      <c r="M47">
        <v>0</v>
      </c>
      <c r="N47">
        <v>-5.75</v>
      </c>
      <c r="O47">
        <v>0</v>
      </c>
      <c r="P47">
        <v>-1</v>
      </c>
      <c r="Q47">
        <v>0</v>
      </c>
      <c r="R47">
        <v>1203.9290000000001</v>
      </c>
      <c r="S47">
        <v>0</v>
      </c>
      <c r="T47">
        <v>-5.5010000000000003</v>
      </c>
      <c r="U47">
        <v>0</v>
      </c>
      <c r="V47">
        <v>-0.5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</row>
    <row r="48" spans="1:62">
      <c r="A48">
        <v>700</v>
      </c>
      <c r="B48">
        <v>0</v>
      </c>
      <c r="C48">
        <v>21.86</v>
      </c>
      <c r="D48">
        <v>3</v>
      </c>
      <c r="E48">
        <v>5.25</v>
      </c>
      <c r="F48">
        <v>5.25</v>
      </c>
      <c r="G48">
        <v>1204.1600000000001</v>
      </c>
      <c r="H48">
        <v>1203.98</v>
      </c>
      <c r="I48">
        <v>5.25</v>
      </c>
      <c r="J48">
        <v>5.7030000000000003</v>
      </c>
      <c r="K48">
        <v>1203.3530000000001</v>
      </c>
      <c r="L48">
        <v>1199.444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</row>
    <row r="49" spans="1:62">
      <c r="A49">
        <v>710</v>
      </c>
      <c r="B49">
        <v>0</v>
      </c>
      <c r="C49">
        <v>0</v>
      </c>
      <c r="D49">
        <v>0</v>
      </c>
      <c r="E49">
        <v>5.25</v>
      </c>
      <c r="F49">
        <v>5.25</v>
      </c>
      <c r="G49">
        <v>1203.97</v>
      </c>
      <c r="H49">
        <v>1203.79</v>
      </c>
      <c r="I49">
        <v>5.25</v>
      </c>
      <c r="J49">
        <v>5.25</v>
      </c>
      <c r="K49">
        <v>1203.973</v>
      </c>
      <c r="L49">
        <v>1203.7929999999999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>
      <c r="A50">
        <v>720</v>
      </c>
      <c r="B50">
        <v>0</v>
      </c>
      <c r="C50">
        <v>0</v>
      </c>
      <c r="D50">
        <v>0</v>
      </c>
      <c r="E50">
        <v>5.25</v>
      </c>
      <c r="F50">
        <v>5.25</v>
      </c>
      <c r="G50">
        <v>1203.81</v>
      </c>
      <c r="H50">
        <v>1203.6300000000001</v>
      </c>
      <c r="I50">
        <v>5.25</v>
      </c>
      <c r="J50">
        <v>5.25</v>
      </c>
      <c r="K50">
        <v>1203.8109999999999</v>
      </c>
      <c r="L50">
        <v>1203.6310000000001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</row>
    <row r="51" spans="1:62">
      <c r="A51">
        <v>730</v>
      </c>
      <c r="B51">
        <v>0</v>
      </c>
      <c r="C51">
        <v>0</v>
      </c>
      <c r="D51">
        <v>0</v>
      </c>
      <c r="E51">
        <v>5.25</v>
      </c>
      <c r="F51">
        <v>5.25</v>
      </c>
      <c r="G51">
        <v>1203.6600000000001</v>
      </c>
      <c r="H51">
        <v>1203.48</v>
      </c>
      <c r="I51">
        <v>5.25</v>
      </c>
      <c r="J51">
        <v>5.25</v>
      </c>
      <c r="K51">
        <v>1203.6559999999999</v>
      </c>
      <c r="L51">
        <v>1203.4760000000001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</row>
    <row r="52" spans="1:62">
      <c r="A52">
        <v>740</v>
      </c>
      <c r="B52">
        <v>0</v>
      </c>
      <c r="C52">
        <v>0</v>
      </c>
      <c r="D52">
        <v>0</v>
      </c>
      <c r="E52">
        <v>5.25</v>
      </c>
      <c r="F52">
        <v>5.25</v>
      </c>
      <c r="G52">
        <v>1203.5</v>
      </c>
      <c r="H52">
        <v>1203.32</v>
      </c>
      <c r="I52">
        <v>5.25</v>
      </c>
      <c r="J52">
        <v>5.25</v>
      </c>
      <c r="K52">
        <v>1203.501</v>
      </c>
      <c r="L52">
        <v>1203.3209999999999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</row>
    <row r="53" spans="1:62">
      <c r="A53">
        <v>750</v>
      </c>
      <c r="B53">
        <v>0</v>
      </c>
      <c r="C53">
        <v>0</v>
      </c>
      <c r="D53">
        <v>0</v>
      </c>
      <c r="E53">
        <v>5.25</v>
      </c>
      <c r="F53">
        <v>5.25</v>
      </c>
      <c r="G53">
        <v>1203.3499999999999</v>
      </c>
      <c r="H53">
        <v>1203.17</v>
      </c>
      <c r="I53">
        <v>5.25</v>
      </c>
      <c r="J53">
        <v>5.25</v>
      </c>
      <c r="K53">
        <v>1203.346</v>
      </c>
      <c r="L53">
        <v>1203.1659999999999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</row>
    <row r="54" spans="1:62">
      <c r="A54">
        <v>760</v>
      </c>
      <c r="B54">
        <v>0</v>
      </c>
      <c r="C54">
        <v>0</v>
      </c>
      <c r="D54">
        <v>0</v>
      </c>
      <c r="E54">
        <v>5.25</v>
      </c>
      <c r="F54">
        <v>5.2510000000000003</v>
      </c>
      <c r="G54">
        <v>1203.19</v>
      </c>
      <c r="H54">
        <v>1203.01</v>
      </c>
      <c r="I54">
        <v>5.25</v>
      </c>
      <c r="J54">
        <v>5.2510000000000003</v>
      </c>
      <c r="K54">
        <v>1203.191</v>
      </c>
      <c r="L54">
        <v>1203.011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>
      <c r="A55">
        <v>770</v>
      </c>
      <c r="B55">
        <v>0</v>
      </c>
      <c r="C55">
        <v>0</v>
      </c>
      <c r="D55">
        <v>0</v>
      </c>
      <c r="E55">
        <v>5.2510000000000003</v>
      </c>
      <c r="F55">
        <v>5.25</v>
      </c>
      <c r="G55">
        <v>1203.04</v>
      </c>
      <c r="H55">
        <v>1202.8599999999999</v>
      </c>
      <c r="I55">
        <v>5.2510000000000003</v>
      </c>
      <c r="J55">
        <v>5.25</v>
      </c>
      <c r="K55">
        <v>1203.0360000000001</v>
      </c>
      <c r="L55">
        <v>1202.856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</row>
    <row r="56" spans="1:62">
      <c r="A56">
        <v>780</v>
      </c>
      <c r="B56">
        <v>0</v>
      </c>
      <c r="C56">
        <v>0</v>
      </c>
      <c r="D56">
        <v>0</v>
      </c>
      <c r="E56">
        <v>5.25</v>
      </c>
      <c r="F56">
        <v>5.25</v>
      </c>
      <c r="G56">
        <v>1202.8800000000001</v>
      </c>
      <c r="H56">
        <v>1202.7</v>
      </c>
      <c r="I56">
        <v>5.25</v>
      </c>
      <c r="J56">
        <v>5.25</v>
      </c>
      <c r="K56">
        <v>1202.8810000000001</v>
      </c>
      <c r="L56">
        <v>1202.701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</row>
    <row r="57" spans="1:62">
      <c r="A57">
        <v>790</v>
      </c>
      <c r="B57">
        <v>0</v>
      </c>
      <c r="C57">
        <v>0</v>
      </c>
      <c r="D57">
        <v>0</v>
      </c>
      <c r="E57">
        <v>5.25</v>
      </c>
      <c r="F57">
        <v>5.25</v>
      </c>
      <c r="G57">
        <v>1202.73</v>
      </c>
      <c r="H57">
        <v>1202.55</v>
      </c>
      <c r="I57">
        <v>5.25</v>
      </c>
      <c r="J57">
        <v>5.25</v>
      </c>
      <c r="K57">
        <v>1202.7260000000001</v>
      </c>
      <c r="L57">
        <v>1202.546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</row>
    <row r="58" spans="1:62">
      <c r="A58">
        <v>800</v>
      </c>
      <c r="B58">
        <v>0</v>
      </c>
      <c r="C58">
        <v>0</v>
      </c>
      <c r="D58">
        <v>0</v>
      </c>
      <c r="E58">
        <v>5.25</v>
      </c>
      <c r="F58">
        <v>5.25</v>
      </c>
      <c r="G58">
        <v>1202.57</v>
      </c>
      <c r="H58">
        <v>1202.3900000000001</v>
      </c>
      <c r="I58">
        <v>5.25</v>
      </c>
      <c r="J58">
        <v>5.25</v>
      </c>
      <c r="K58">
        <v>1202.5709999999999</v>
      </c>
      <c r="L58">
        <v>1202.3910000000001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</row>
    <row r="59" spans="1:62">
      <c r="A59">
        <v>810</v>
      </c>
      <c r="B59">
        <v>0</v>
      </c>
      <c r="C59">
        <v>0</v>
      </c>
      <c r="D59">
        <v>0</v>
      </c>
      <c r="E59">
        <v>5.2510000000000003</v>
      </c>
      <c r="F59">
        <v>5.2489999999999997</v>
      </c>
      <c r="G59">
        <v>1202.42</v>
      </c>
      <c r="H59">
        <v>1202.24</v>
      </c>
      <c r="I59">
        <v>5.2510000000000003</v>
      </c>
      <c r="J59">
        <v>5.2489999999999997</v>
      </c>
      <c r="K59">
        <v>1202.4159999999999</v>
      </c>
      <c r="L59">
        <v>1202.2360000000001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</row>
    <row r="60" spans="1:62">
      <c r="A60">
        <v>820</v>
      </c>
      <c r="B60">
        <v>0</v>
      </c>
      <c r="C60">
        <v>0</v>
      </c>
      <c r="D60">
        <v>0</v>
      </c>
      <c r="E60">
        <v>5.2489999999999997</v>
      </c>
      <c r="F60">
        <v>5.25</v>
      </c>
      <c r="G60">
        <v>1202.26</v>
      </c>
      <c r="H60">
        <v>1202.08</v>
      </c>
      <c r="I60">
        <v>5.2489999999999997</v>
      </c>
      <c r="J60">
        <v>5.25</v>
      </c>
      <c r="K60">
        <v>1202.261</v>
      </c>
      <c r="L60">
        <v>1202.0809999999999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</row>
    <row r="61" spans="1:62">
      <c r="A61">
        <v>830</v>
      </c>
      <c r="B61">
        <v>0</v>
      </c>
      <c r="C61">
        <v>0</v>
      </c>
      <c r="D61">
        <v>0</v>
      </c>
      <c r="E61">
        <v>5.25</v>
      </c>
      <c r="F61">
        <v>5.2510000000000003</v>
      </c>
      <c r="G61">
        <v>1202.1099999999999</v>
      </c>
      <c r="H61">
        <v>1201.93</v>
      </c>
      <c r="I61">
        <v>5.25</v>
      </c>
      <c r="J61">
        <v>5.2510000000000003</v>
      </c>
      <c r="K61">
        <v>1202.106</v>
      </c>
      <c r="L61">
        <v>1201.9259999999999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</row>
    <row r="62" spans="1:62">
      <c r="A62">
        <v>840</v>
      </c>
      <c r="B62">
        <v>0</v>
      </c>
      <c r="C62">
        <v>0</v>
      </c>
      <c r="D62">
        <v>0</v>
      </c>
      <c r="E62">
        <v>5.25</v>
      </c>
      <c r="F62">
        <v>5.2949999999999999</v>
      </c>
      <c r="G62">
        <v>1201.95</v>
      </c>
      <c r="H62">
        <v>1201.77</v>
      </c>
      <c r="I62">
        <v>5.25</v>
      </c>
      <c r="J62">
        <v>5.2949999999999999</v>
      </c>
      <c r="K62">
        <v>1201.951</v>
      </c>
      <c r="L62">
        <v>1201.77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</row>
    <row r="63" spans="1:62">
      <c r="A63">
        <v>850</v>
      </c>
      <c r="B63">
        <v>0</v>
      </c>
      <c r="C63">
        <v>0</v>
      </c>
      <c r="D63">
        <v>0</v>
      </c>
      <c r="E63">
        <v>5.25</v>
      </c>
      <c r="F63">
        <v>5.5830000000000002</v>
      </c>
      <c r="G63">
        <v>1201.8</v>
      </c>
      <c r="H63">
        <v>1201.6099999999999</v>
      </c>
      <c r="I63">
        <v>5.25</v>
      </c>
      <c r="J63">
        <v>5.5830000000000002</v>
      </c>
      <c r="K63">
        <v>1201.796</v>
      </c>
      <c r="L63">
        <v>1201.6089999999999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</row>
    <row r="64" spans="1:62">
      <c r="A64">
        <v>860</v>
      </c>
      <c r="B64">
        <v>0</v>
      </c>
      <c r="C64">
        <v>0</v>
      </c>
      <c r="D64">
        <v>0</v>
      </c>
      <c r="E64">
        <v>5.25</v>
      </c>
      <c r="F64">
        <v>5.8689999999999998</v>
      </c>
      <c r="G64">
        <v>1201.6400000000001</v>
      </c>
      <c r="H64">
        <v>1201.45</v>
      </c>
      <c r="I64">
        <v>5.25</v>
      </c>
      <c r="J64">
        <v>5.8689999999999998</v>
      </c>
      <c r="K64">
        <v>1201.6410000000001</v>
      </c>
      <c r="L64">
        <v>1201.4490000000001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</row>
    <row r="65" spans="1:62">
      <c r="A65">
        <v>870</v>
      </c>
      <c r="B65">
        <v>0</v>
      </c>
      <c r="C65">
        <v>0</v>
      </c>
      <c r="D65">
        <v>0</v>
      </c>
      <c r="E65">
        <v>5.25</v>
      </c>
      <c r="F65">
        <v>6.1539999999999999</v>
      </c>
      <c r="G65">
        <v>1201.49</v>
      </c>
      <c r="H65">
        <v>1201.29</v>
      </c>
      <c r="I65">
        <v>5.25</v>
      </c>
      <c r="J65">
        <v>6.1539999999999999</v>
      </c>
      <c r="K65">
        <v>1201.4860000000001</v>
      </c>
      <c r="L65">
        <v>1201.288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</row>
    <row r="66" spans="1:62">
      <c r="A66">
        <v>880</v>
      </c>
      <c r="B66">
        <v>0</v>
      </c>
      <c r="C66">
        <v>0</v>
      </c>
      <c r="D66">
        <v>0</v>
      </c>
      <c r="E66">
        <v>5.25</v>
      </c>
      <c r="F66">
        <v>6.4379999999999997</v>
      </c>
      <c r="G66">
        <v>1201.33</v>
      </c>
      <c r="H66">
        <v>1201.1300000000001</v>
      </c>
      <c r="I66">
        <v>5.25</v>
      </c>
      <c r="J66">
        <v>6.4379999999999997</v>
      </c>
      <c r="K66">
        <v>1201.3309999999999</v>
      </c>
      <c r="L66">
        <v>1201.127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</row>
    <row r="67" spans="1:62">
      <c r="A67">
        <v>890</v>
      </c>
      <c r="B67">
        <v>0</v>
      </c>
      <c r="C67">
        <v>0</v>
      </c>
      <c r="D67">
        <v>0</v>
      </c>
      <c r="E67">
        <v>5.25</v>
      </c>
      <c r="F67">
        <v>6.7240000000000002</v>
      </c>
      <c r="G67">
        <v>1201.18</v>
      </c>
      <c r="H67">
        <v>1200.97</v>
      </c>
      <c r="I67">
        <v>5.25</v>
      </c>
      <c r="J67">
        <v>6.7240000000000002</v>
      </c>
      <c r="K67">
        <v>1201.1759999999999</v>
      </c>
      <c r="L67">
        <v>1200.9659999999999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</row>
    <row r="68" spans="1:62">
      <c r="A68">
        <v>900</v>
      </c>
      <c r="B68">
        <v>0</v>
      </c>
      <c r="C68">
        <v>0</v>
      </c>
      <c r="D68">
        <v>0</v>
      </c>
      <c r="E68">
        <v>5.25</v>
      </c>
      <c r="F68">
        <v>7.0090000000000003</v>
      </c>
      <c r="G68">
        <v>1201.02</v>
      </c>
      <c r="H68">
        <v>1200.81</v>
      </c>
      <c r="I68">
        <v>5.25</v>
      </c>
      <c r="J68">
        <v>7.0090000000000003</v>
      </c>
      <c r="K68">
        <v>1201.021</v>
      </c>
      <c r="L68">
        <v>1200.806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</row>
    <row r="69" spans="1:62">
      <c r="A69">
        <v>910</v>
      </c>
      <c r="B69">
        <v>0</v>
      </c>
      <c r="C69">
        <v>0</v>
      </c>
      <c r="D69">
        <v>0</v>
      </c>
      <c r="E69">
        <v>5.25</v>
      </c>
      <c r="F69">
        <v>7.25</v>
      </c>
      <c r="G69">
        <v>1200.8699999999999</v>
      </c>
      <c r="H69">
        <v>1200.6500000000001</v>
      </c>
      <c r="I69">
        <v>5.25</v>
      </c>
      <c r="J69">
        <v>7.25</v>
      </c>
      <c r="K69">
        <v>1200.866</v>
      </c>
      <c r="L69">
        <v>1200.646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</row>
    <row r="70" spans="1:62">
      <c r="A70">
        <v>920</v>
      </c>
      <c r="B70">
        <v>0</v>
      </c>
      <c r="C70">
        <v>0</v>
      </c>
      <c r="D70">
        <v>0</v>
      </c>
      <c r="E70">
        <v>5.25</v>
      </c>
      <c r="F70">
        <v>7.25</v>
      </c>
      <c r="G70">
        <v>1200.71</v>
      </c>
      <c r="H70">
        <v>1200.49</v>
      </c>
      <c r="I70">
        <v>5.25</v>
      </c>
      <c r="J70">
        <v>7.25</v>
      </c>
      <c r="K70">
        <v>1200.711</v>
      </c>
      <c r="L70">
        <v>1200.491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</row>
    <row r="71" spans="1:62">
      <c r="A71">
        <v>930</v>
      </c>
      <c r="B71">
        <v>0</v>
      </c>
      <c r="C71">
        <v>0</v>
      </c>
      <c r="D71">
        <v>0</v>
      </c>
      <c r="E71">
        <v>5.25</v>
      </c>
      <c r="F71">
        <v>7.2569999999999997</v>
      </c>
      <c r="G71">
        <v>1200.56</v>
      </c>
      <c r="H71">
        <v>1200.3399999999999</v>
      </c>
      <c r="I71">
        <v>5.25</v>
      </c>
      <c r="J71">
        <v>7.2569999999999997</v>
      </c>
      <c r="K71">
        <v>1200.556</v>
      </c>
      <c r="L71">
        <v>1200.336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</row>
    <row r="72" spans="1:62">
      <c r="A72">
        <v>940</v>
      </c>
      <c r="B72">
        <v>0</v>
      </c>
      <c r="C72">
        <v>0</v>
      </c>
      <c r="D72">
        <v>0</v>
      </c>
      <c r="E72">
        <v>5.25</v>
      </c>
      <c r="F72">
        <v>7.2809999999999997</v>
      </c>
      <c r="G72">
        <v>1200.4000000000001</v>
      </c>
      <c r="H72">
        <v>1200.18</v>
      </c>
      <c r="I72">
        <v>5.25</v>
      </c>
      <c r="J72">
        <v>7.2809999999999997</v>
      </c>
      <c r="K72">
        <v>1200.4010000000001</v>
      </c>
      <c r="L72">
        <v>1200.18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</row>
    <row r="73" spans="1:62">
      <c r="A73">
        <v>950</v>
      </c>
      <c r="B73">
        <v>0</v>
      </c>
      <c r="C73">
        <v>0</v>
      </c>
      <c r="D73">
        <v>0</v>
      </c>
      <c r="E73">
        <v>5.25</v>
      </c>
      <c r="F73">
        <v>7.3419999999999996</v>
      </c>
      <c r="G73">
        <v>1200.25</v>
      </c>
      <c r="H73">
        <v>1200.02</v>
      </c>
      <c r="I73">
        <v>5.25</v>
      </c>
      <c r="J73">
        <v>7.3419999999999996</v>
      </c>
      <c r="K73">
        <v>1200.2460000000001</v>
      </c>
      <c r="L73">
        <v>1200.0239999999999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>
      <c r="A74">
        <v>960</v>
      </c>
      <c r="B74">
        <v>0</v>
      </c>
      <c r="C74">
        <v>0</v>
      </c>
      <c r="D74">
        <v>0</v>
      </c>
      <c r="E74">
        <v>5.25</v>
      </c>
      <c r="F74">
        <v>7.4539999999999997</v>
      </c>
      <c r="G74">
        <v>1200.0899999999999</v>
      </c>
      <c r="H74">
        <v>1199.8699999999999</v>
      </c>
      <c r="I74">
        <v>5.25</v>
      </c>
      <c r="J74">
        <v>7.4539999999999997</v>
      </c>
      <c r="K74">
        <v>1200.0909999999999</v>
      </c>
      <c r="L74">
        <v>1199.867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  <row r="75" spans="1:62">
      <c r="A75">
        <v>970</v>
      </c>
      <c r="B75">
        <v>0</v>
      </c>
      <c r="C75">
        <v>0</v>
      </c>
      <c r="D75">
        <v>0</v>
      </c>
      <c r="E75">
        <v>5.25</v>
      </c>
      <c r="F75">
        <v>7.633</v>
      </c>
      <c r="G75">
        <v>1199.94</v>
      </c>
      <c r="H75">
        <v>1199.71</v>
      </c>
      <c r="I75">
        <v>5.25</v>
      </c>
      <c r="J75">
        <v>7.633</v>
      </c>
      <c r="K75">
        <v>1199.9359999999999</v>
      </c>
      <c r="L75">
        <v>1199.7080000000001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</row>
    <row r="76" spans="1:62">
      <c r="A76">
        <v>980</v>
      </c>
      <c r="B76">
        <v>0</v>
      </c>
      <c r="C76">
        <v>0</v>
      </c>
      <c r="D76">
        <v>0</v>
      </c>
      <c r="E76">
        <v>5.25</v>
      </c>
      <c r="F76">
        <v>7.9169999999999998</v>
      </c>
      <c r="G76">
        <v>1199.78</v>
      </c>
      <c r="H76">
        <v>1199.55</v>
      </c>
      <c r="I76">
        <v>5.25</v>
      </c>
      <c r="J76">
        <v>7.9169999999999998</v>
      </c>
      <c r="K76">
        <v>1199.7809999999999</v>
      </c>
      <c r="L76">
        <v>1199.548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</row>
    <row r="77" spans="1:62">
      <c r="A77">
        <v>990</v>
      </c>
      <c r="B77">
        <v>0</v>
      </c>
      <c r="C77">
        <v>0</v>
      </c>
      <c r="D77">
        <v>0</v>
      </c>
      <c r="E77">
        <v>5.25</v>
      </c>
      <c r="F77">
        <v>8.3859999999999992</v>
      </c>
      <c r="G77">
        <v>1199.6300000000001</v>
      </c>
      <c r="H77">
        <v>1199.3800000000001</v>
      </c>
      <c r="I77">
        <v>5.25</v>
      </c>
      <c r="J77">
        <v>8.3859999999999992</v>
      </c>
      <c r="K77">
        <v>1199.626</v>
      </c>
      <c r="L77">
        <v>1199.383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</row>
    <row r="78" spans="1:62">
      <c r="A78">
        <v>1000</v>
      </c>
      <c r="B78">
        <v>0</v>
      </c>
      <c r="C78">
        <v>0</v>
      </c>
      <c r="D78">
        <v>0</v>
      </c>
      <c r="E78">
        <v>5.2510000000000003</v>
      </c>
      <c r="F78">
        <v>9.1159999999999997</v>
      </c>
      <c r="G78">
        <v>1199.47</v>
      </c>
      <c r="H78">
        <v>1199.21</v>
      </c>
      <c r="I78">
        <v>5.2510000000000003</v>
      </c>
      <c r="J78">
        <v>9.1159999999999997</v>
      </c>
      <c r="K78">
        <v>1199.471</v>
      </c>
      <c r="L78">
        <v>1199.2139999999999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</row>
    <row r="79" spans="1:62">
      <c r="A79">
        <v>1010</v>
      </c>
      <c r="B79">
        <v>0</v>
      </c>
      <c r="C79">
        <v>0</v>
      </c>
      <c r="D79">
        <v>0</v>
      </c>
      <c r="E79">
        <v>5.25</v>
      </c>
      <c r="F79">
        <v>10.201000000000001</v>
      </c>
      <c r="G79">
        <v>1199.32</v>
      </c>
      <c r="H79">
        <v>1199.04</v>
      </c>
      <c r="I79">
        <v>5.25</v>
      </c>
      <c r="J79">
        <v>10.201000000000001</v>
      </c>
      <c r="K79">
        <v>1199.316</v>
      </c>
      <c r="L79">
        <v>1199.037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</row>
    <row r="80" spans="1:62">
      <c r="A80">
        <v>1020</v>
      </c>
      <c r="B80">
        <v>0</v>
      </c>
      <c r="C80">
        <v>0</v>
      </c>
      <c r="D80">
        <v>0</v>
      </c>
      <c r="E80">
        <v>5.25</v>
      </c>
      <c r="F80">
        <v>11.726000000000001</v>
      </c>
      <c r="G80">
        <v>1199.1600000000001</v>
      </c>
      <c r="H80">
        <v>1198.8499999999999</v>
      </c>
      <c r="I80">
        <v>5.25</v>
      </c>
      <c r="J80">
        <v>11.726000000000001</v>
      </c>
      <c r="K80">
        <v>1199.1610000000001</v>
      </c>
      <c r="L80">
        <v>1198.8510000000001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</row>
    <row r="81" spans="1:62">
      <c r="A81">
        <v>1030</v>
      </c>
      <c r="B81">
        <v>0</v>
      </c>
      <c r="C81">
        <v>0</v>
      </c>
      <c r="D81">
        <v>0</v>
      </c>
      <c r="E81">
        <v>5.25</v>
      </c>
      <c r="F81">
        <v>1.75</v>
      </c>
      <c r="G81">
        <v>1199.01</v>
      </c>
      <c r="H81">
        <v>1198.9000000000001</v>
      </c>
      <c r="I81">
        <v>5.25</v>
      </c>
      <c r="J81">
        <v>1.75</v>
      </c>
      <c r="K81">
        <v>1199.0060000000001</v>
      </c>
      <c r="L81">
        <v>1198.896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</row>
    <row r="82" spans="1:62">
      <c r="A82">
        <v>1040</v>
      </c>
      <c r="B82">
        <v>0</v>
      </c>
      <c r="C82">
        <v>0</v>
      </c>
      <c r="D82">
        <v>0</v>
      </c>
      <c r="E82">
        <v>5.25</v>
      </c>
      <c r="F82">
        <v>5.25</v>
      </c>
      <c r="G82">
        <v>1198.8499999999999</v>
      </c>
      <c r="H82">
        <v>1198.67</v>
      </c>
      <c r="I82">
        <v>5.25</v>
      </c>
      <c r="J82">
        <v>5.25</v>
      </c>
      <c r="K82">
        <v>1198.8510000000001</v>
      </c>
      <c r="L82">
        <v>1198.671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</row>
    <row r="83" spans="1:62">
      <c r="A83">
        <v>1050</v>
      </c>
      <c r="B83">
        <v>0</v>
      </c>
      <c r="C83">
        <v>0</v>
      </c>
      <c r="D83">
        <v>0</v>
      </c>
      <c r="E83">
        <v>5.25</v>
      </c>
      <c r="F83">
        <v>5.25</v>
      </c>
      <c r="G83">
        <v>1198.7</v>
      </c>
      <c r="H83">
        <v>1198.52</v>
      </c>
      <c r="I83">
        <v>5.25</v>
      </c>
      <c r="J83">
        <v>5.25</v>
      </c>
      <c r="K83">
        <v>1198.6959999999999</v>
      </c>
      <c r="L83">
        <v>1198.5160000000001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</row>
    <row r="84" spans="1:62">
      <c r="A84">
        <v>1060</v>
      </c>
      <c r="B84">
        <v>0</v>
      </c>
      <c r="C84">
        <v>0</v>
      </c>
      <c r="D84">
        <v>0</v>
      </c>
      <c r="E84">
        <v>5.25</v>
      </c>
      <c r="F84">
        <v>5.25</v>
      </c>
      <c r="G84">
        <v>1198.54</v>
      </c>
      <c r="H84">
        <v>1198.3599999999999</v>
      </c>
      <c r="I84">
        <v>5.25</v>
      </c>
      <c r="J84">
        <v>5.25</v>
      </c>
      <c r="K84">
        <v>1198.5409999999999</v>
      </c>
      <c r="L84">
        <v>1198.3610000000001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</row>
    <row r="85" spans="1:62">
      <c r="A85">
        <v>1070</v>
      </c>
      <c r="B85">
        <v>0</v>
      </c>
      <c r="C85">
        <v>0</v>
      </c>
      <c r="D85">
        <v>0</v>
      </c>
      <c r="E85">
        <v>5.25</v>
      </c>
      <c r="F85">
        <v>5.2489999999999997</v>
      </c>
      <c r="G85">
        <v>1198.3900000000001</v>
      </c>
      <c r="H85">
        <v>1198.21</v>
      </c>
      <c r="I85">
        <v>5.25</v>
      </c>
      <c r="J85">
        <v>5.2489999999999997</v>
      </c>
      <c r="K85">
        <v>1198.386</v>
      </c>
      <c r="L85">
        <v>1198.2059999999999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</row>
    <row r="86" spans="1:62">
      <c r="A86">
        <v>1080</v>
      </c>
      <c r="B86">
        <v>0</v>
      </c>
      <c r="C86">
        <v>0</v>
      </c>
      <c r="D86">
        <v>0</v>
      </c>
      <c r="E86">
        <v>5.25</v>
      </c>
      <c r="F86">
        <v>5.2510000000000003</v>
      </c>
      <c r="G86">
        <v>1198.23</v>
      </c>
      <c r="H86">
        <v>1198.05</v>
      </c>
      <c r="I86">
        <v>5.25</v>
      </c>
      <c r="J86">
        <v>5.2510000000000003</v>
      </c>
      <c r="K86">
        <v>1198.231</v>
      </c>
      <c r="L86">
        <v>1198.0509999999999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</row>
    <row r="87" spans="1:62">
      <c r="A87">
        <v>1090</v>
      </c>
      <c r="B87">
        <v>0</v>
      </c>
      <c r="C87">
        <v>0</v>
      </c>
      <c r="D87">
        <v>0</v>
      </c>
      <c r="E87">
        <v>5.25</v>
      </c>
      <c r="F87">
        <v>5.25</v>
      </c>
      <c r="G87">
        <v>1198.08</v>
      </c>
      <c r="H87">
        <v>1197.9000000000001</v>
      </c>
      <c r="I87">
        <v>5.25</v>
      </c>
      <c r="J87">
        <v>5.25</v>
      </c>
      <c r="K87">
        <v>1198.076</v>
      </c>
      <c r="L87">
        <v>1197.896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</row>
    <row r="88" spans="1:62">
      <c r="A88">
        <v>1100</v>
      </c>
      <c r="B88">
        <v>0</v>
      </c>
      <c r="C88">
        <v>0</v>
      </c>
      <c r="D88">
        <v>0</v>
      </c>
      <c r="E88">
        <v>5.2489999999999997</v>
      </c>
      <c r="F88">
        <v>5.25</v>
      </c>
      <c r="G88">
        <v>1197.92</v>
      </c>
      <c r="H88">
        <v>1197.74</v>
      </c>
      <c r="I88">
        <v>5.2489999999999997</v>
      </c>
      <c r="J88">
        <v>5.25</v>
      </c>
      <c r="K88">
        <v>1197.921</v>
      </c>
      <c r="L88">
        <v>1197.741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</row>
    <row r="89" spans="1:62">
      <c r="A89">
        <v>1110</v>
      </c>
      <c r="B89">
        <v>0</v>
      </c>
      <c r="C89">
        <v>0</v>
      </c>
      <c r="D89">
        <v>0</v>
      </c>
      <c r="E89">
        <v>5.2510000000000003</v>
      </c>
      <c r="F89">
        <v>5.25</v>
      </c>
      <c r="G89">
        <v>1197.77</v>
      </c>
      <c r="H89">
        <v>1197.5899999999999</v>
      </c>
      <c r="I89">
        <v>5.2510000000000003</v>
      </c>
      <c r="J89">
        <v>5.25</v>
      </c>
      <c r="K89">
        <v>1197.7660000000001</v>
      </c>
      <c r="L89">
        <v>1197.586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</row>
    <row r="90" spans="1:62">
      <c r="A90">
        <v>1120</v>
      </c>
      <c r="B90">
        <v>0</v>
      </c>
      <c r="C90">
        <v>0</v>
      </c>
      <c r="D90">
        <v>0</v>
      </c>
      <c r="E90">
        <v>5.25</v>
      </c>
      <c r="F90">
        <v>5.25</v>
      </c>
      <c r="G90">
        <v>1197.6099999999999</v>
      </c>
      <c r="H90">
        <v>1197.43</v>
      </c>
      <c r="I90">
        <v>5.25</v>
      </c>
      <c r="J90">
        <v>5.25</v>
      </c>
      <c r="K90">
        <v>1197.6110000000001</v>
      </c>
      <c r="L90">
        <v>1197.431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</row>
    <row r="91" spans="1:62">
      <c r="A91">
        <v>1130</v>
      </c>
      <c r="B91">
        <v>0</v>
      </c>
      <c r="C91">
        <v>0</v>
      </c>
      <c r="D91">
        <v>0</v>
      </c>
      <c r="E91">
        <v>5.25</v>
      </c>
      <c r="F91">
        <v>5.25</v>
      </c>
      <c r="G91">
        <v>1197.44</v>
      </c>
      <c r="H91">
        <v>1197.26</v>
      </c>
      <c r="I91">
        <v>5.25</v>
      </c>
      <c r="J91">
        <v>5.25</v>
      </c>
      <c r="K91">
        <v>1197.444</v>
      </c>
      <c r="L91">
        <v>1197.2639999999999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</row>
    <row r="92" spans="1:62">
      <c r="A92">
        <v>1140</v>
      </c>
      <c r="B92">
        <v>0</v>
      </c>
      <c r="C92">
        <v>0</v>
      </c>
      <c r="D92">
        <v>0</v>
      </c>
      <c r="E92">
        <v>5.25</v>
      </c>
      <c r="F92">
        <v>5.25</v>
      </c>
      <c r="G92">
        <v>1197.23</v>
      </c>
      <c r="H92">
        <v>1197.05</v>
      </c>
      <c r="I92">
        <v>5.25</v>
      </c>
      <c r="J92">
        <v>5.25</v>
      </c>
      <c r="K92">
        <v>1197.2339999999999</v>
      </c>
      <c r="L92">
        <v>1197.0540000000001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</row>
    <row r="93" spans="1:62">
      <c r="A93">
        <v>1150</v>
      </c>
      <c r="B93">
        <v>0</v>
      </c>
      <c r="C93">
        <v>0</v>
      </c>
      <c r="D93">
        <v>0</v>
      </c>
      <c r="E93">
        <v>5.25</v>
      </c>
      <c r="F93">
        <v>5.25</v>
      </c>
      <c r="G93">
        <v>1196.98</v>
      </c>
      <c r="H93">
        <v>1196.8</v>
      </c>
      <c r="I93">
        <v>5.25</v>
      </c>
      <c r="J93">
        <v>5.25</v>
      </c>
      <c r="K93">
        <v>1196.9780000000001</v>
      </c>
      <c r="L93">
        <v>1196.798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</row>
    <row r="94" spans="1:62">
      <c r="A94">
        <v>1160</v>
      </c>
      <c r="B94">
        <v>0</v>
      </c>
      <c r="C94">
        <v>0</v>
      </c>
      <c r="D94">
        <v>0</v>
      </c>
      <c r="E94">
        <v>5.25</v>
      </c>
      <c r="F94">
        <v>5.25</v>
      </c>
      <c r="G94">
        <v>1196.68</v>
      </c>
      <c r="H94">
        <v>1196.5</v>
      </c>
      <c r="I94">
        <v>5.25</v>
      </c>
      <c r="J94">
        <v>5.25</v>
      </c>
      <c r="K94">
        <v>1196.6759999999999</v>
      </c>
      <c r="L94">
        <v>1196.4960000000001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</row>
    <row r="95" spans="1:62">
      <c r="A95">
        <v>1170</v>
      </c>
      <c r="B95">
        <v>0</v>
      </c>
      <c r="C95">
        <v>0</v>
      </c>
      <c r="D95">
        <v>0</v>
      </c>
      <c r="E95">
        <v>5.25</v>
      </c>
      <c r="F95">
        <v>1.75</v>
      </c>
      <c r="G95">
        <v>1196.33</v>
      </c>
      <c r="H95">
        <v>1196.22</v>
      </c>
      <c r="I95">
        <v>5.25</v>
      </c>
      <c r="J95">
        <v>1.75</v>
      </c>
      <c r="K95">
        <v>1196.33</v>
      </c>
      <c r="L95">
        <v>1196.22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</row>
    <row r="96" spans="1:62">
      <c r="A96">
        <v>1180</v>
      </c>
      <c r="B96">
        <v>0</v>
      </c>
      <c r="C96">
        <v>0</v>
      </c>
      <c r="D96">
        <v>0</v>
      </c>
      <c r="E96">
        <v>5.25</v>
      </c>
      <c r="F96">
        <v>10.227</v>
      </c>
      <c r="G96">
        <v>1195.96</v>
      </c>
      <c r="H96">
        <v>1195.68</v>
      </c>
      <c r="I96">
        <v>5.25</v>
      </c>
      <c r="J96">
        <v>10.227</v>
      </c>
      <c r="K96">
        <v>1195.96</v>
      </c>
      <c r="L96">
        <v>1195.68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</row>
    <row r="97" spans="1:62">
      <c r="A97">
        <v>1190</v>
      </c>
      <c r="B97">
        <v>0</v>
      </c>
      <c r="C97">
        <v>0</v>
      </c>
      <c r="D97">
        <v>0</v>
      </c>
      <c r="E97">
        <v>5.25</v>
      </c>
      <c r="F97">
        <v>7.976</v>
      </c>
      <c r="G97">
        <v>1195.5899999999999</v>
      </c>
      <c r="H97">
        <v>1195.3599999999999</v>
      </c>
      <c r="I97">
        <v>5.25</v>
      </c>
      <c r="J97">
        <v>7.976</v>
      </c>
      <c r="K97">
        <v>1195.5899999999999</v>
      </c>
      <c r="L97">
        <v>1195.355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</row>
    <row r="98" spans="1:62">
      <c r="A98">
        <v>1200</v>
      </c>
      <c r="B98">
        <v>0</v>
      </c>
      <c r="C98">
        <v>0</v>
      </c>
      <c r="D98">
        <v>0</v>
      </c>
      <c r="E98">
        <v>5.25</v>
      </c>
      <c r="F98">
        <v>6.9160000000000004</v>
      </c>
      <c r="G98">
        <v>1195.22</v>
      </c>
      <c r="H98">
        <v>1195.01</v>
      </c>
      <c r="I98">
        <v>5.25</v>
      </c>
      <c r="J98">
        <v>6.9160000000000004</v>
      </c>
      <c r="K98">
        <v>1195.22</v>
      </c>
      <c r="L98">
        <v>1195.0060000000001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</row>
    <row r="99" spans="1:62">
      <c r="A99">
        <v>1210</v>
      </c>
      <c r="B99">
        <v>0</v>
      </c>
      <c r="C99">
        <v>0</v>
      </c>
      <c r="D99">
        <v>0</v>
      </c>
      <c r="E99">
        <v>5.25</v>
      </c>
      <c r="F99">
        <v>6.38</v>
      </c>
      <c r="G99">
        <v>1194.8499999999999</v>
      </c>
      <c r="H99">
        <v>1194.6500000000001</v>
      </c>
      <c r="I99">
        <v>5.25</v>
      </c>
      <c r="J99">
        <v>6.38</v>
      </c>
      <c r="K99">
        <v>1194.8499999999999</v>
      </c>
      <c r="L99">
        <v>1194.6469999999999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</row>
    <row r="100" spans="1:62">
      <c r="A100">
        <v>1220</v>
      </c>
      <c r="B100">
        <v>0</v>
      </c>
      <c r="C100">
        <v>0</v>
      </c>
      <c r="D100">
        <v>0</v>
      </c>
      <c r="E100">
        <v>5.25</v>
      </c>
      <c r="F100">
        <v>5.9809999999999999</v>
      </c>
      <c r="G100">
        <v>1194.48</v>
      </c>
      <c r="H100">
        <v>1194.29</v>
      </c>
      <c r="I100">
        <v>5.25</v>
      </c>
      <c r="J100">
        <v>5.9809999999999999</v>
      </c>
      <c r="K100">
        <v>1194.48</v>
      </c>
      <c r="L100">
        <v>1194.2850000000001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</row>
    <row r="101" spans="1:62">
      <c r="A101">
        <v>1230</v>
      </c>
      <c r="B101">
        <v>0</v>
      </c>
      <c r="C101">
        <v>0</v>
      </c>
      <c r="D101">
        <v>0</v>
      </c>
      <c r="E101">
        <v>5.25</v>
      </c>
      <c r="F101">
        <v>5.6550000000000002</v>
      </c>
      <c r="G101">
        <v>1194.1099999999999</v>
      </c>
      <c r="H101">
        <v>1193.92</v>
      </c>
      <c r="I101">
        <v>5.25</v>
      </c>
      <c r="J101">
        <v>5.6550000000000002</v>
      </c>
      <c r="K101">
        <v>1194.1099999999999</v>
      </c>
      <c r="L101">
        <v>1193.921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</row>
    <row r="102" spans="1:62">
      <c r="A102">
        <v>1240</v>
      </c>
      <c r="B102">
        <v>0</v>
      </c>
      <c r="C102">
        <v>0</v>
      </c>
      <c r="D102">
        <v>0</v>
      </c>
      <c r="E102">
        <v>5.25</v>
      </c>
      <c r="F102">
        <v>5.3730000000000002</v>
      </c>
      <c r="G102">
        <v>1193.74</v>
      </c>
      <c r="H102">
        <v>1193.56</v>
      </c>
      <c r="I102">
        <v>5.25</v>
      </c>
      <c r="J102">
        <v>5.3730000000000002</v>
      </c>
      <c r="K102">
        <v>1193.74</v>
      </c>
      <c r="L102">
        <v>1193.557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</row>
    <row r="103" spans="1:62">
      <c r="A103">
        <v>1250</v>
      </c>
      <c r="B103">
        <v>0</v>
      </c>
      <c r="C103">
        <v>0</v>
      </c>
      <c r="D103">
        <v>0</v>
      </c>
      <c r="E103">
        <v>5.25</v>
      </c>
      <c r="F103">
        <v>5.25</v>
      </c>
      <c r="G103">
        <v>1193.3699999999999</v>
      </c>
      <c r="H103">
        <v>1193.19</v>
      </c>
      <c r="I103">
        <v>5.25</v>
      </c>
      <c r="J103">
        <v>5.25</v>
      </c>
      <c r="K103">
        <v>1193.3699999999999</v>
      </c>
      <c r="L103">
        <v>1193.19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</row>
    <row r="104" spans="1:62">
      <c r="A104">
        <v>1260</v>
      </c>
      <c r="B104">
        <v>0</v>
      </c>
      <c r="C104">
        <v>0</v>
      </c>
      <c r="D104">
        <v>0</v>
      </c>
      <c r="E104">
        <v>5.25</v>
      </c>
      <c r="F104">
        <v>5.25</v>
      </c>
      <c r="G104">
        <v>1193</v>
      </c>
      <c r="H104">
        <v>1192.82</v>
      </c>
      <c r="I104">
        <v>5.25</v>
      </c>
      <c r="J104">
        <v>5.25</v>
      </c>
      <c r="K104">
        <v>1193</v>
      </c>
      <c r="L104">
        <v>1192.82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</row>
    <row r="105" spans="1:62">
      <c r="A105">
        <v>1270</v>
      </c>
      <c r="B105">
        <v>0</v>
      </c>
      <c r="C105">
        <v>0</v>
      </c>
      <c r="D105">
        <v>0</v>
      </c>
      <c r="E105">
        <v>5.1689999999999996</v>
      </c>
      <c r="F105">
        <v>5.258</v>
      </c>
      <c r="G105">
        <v>1192.6300000000001</v>
      </c>
      <c r="H105">
        <v>1192.45</v>
      </c>
      <c r="I105">
        <v>5.1689999999999996</v>
      </c>
      <c r="J105">
        <v>5.258</v>
      </c>
      <c r="K105">
        <v>1192.6279999999999</v>
      </c>
      <c r="L105">
        <v>1192.45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</row>
    <row r="106" spans="1:62">
      <c r="A106">
        <v>1280</v>
      </c>
      <c r="B106">
        <v>0</v>
      </c>
      <c r="C106">
        <v>0</v>
      </c>
      <c r="D106">
        <v>0</v>
      </c>
      <c r="E106">
        <v>4.88</v>
      </c>
      <c r="F106">
        <v>5.3</v>
      </c>
      <c r="G106">
        <v>1192.26</v>
      </c>
      <c r="H106">
        <v>1192.0899999999999</v>
      </c>
      <c r="I106">
        <v>4.88</v>
      </c>
      <c r="J106">
        <v>5.3</v>
      </c>
      <c r="K106">
        <v>1192.2619999999999</v>
      </c>
      <c r="L106">
        <v>1192.088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</row>
    <row r="107" spans="1:62">
      <c r="A107">
        <v>1290</v>
      </c>
      <c r="B107">
        <v>0</v>
      </c>
      <c r="C107">
        <v>0</v>
      </c>
      <c r="D107">
        <v>0</v>
      </c>
      <c r="E107">
        <v>4.5919999999999996</v>
      </c>
      <c r="F107">
        <v>5.343</v>
      </c>
      <c r="G107">
        <v>1191.9100000000001</v>
      </c>
      <c r="H107">
        <v>1191.74</v>
      </c>
      <c r="I107">
        <v>4.5919999999999996</v>
      </c>
      <c r="J107">
        <v>5.343</v>
      </c>
      <c r="K107">
        <v>1191.9069999999999</v>
      </c>
      <c r="L107">
        <v>1191.7380000000001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</row>
    <row r="108" spans="1:62">
      <c r="A108">
        <v>1300</v>
      </c>
      <c r="B108">
        <v>0</v>
      </c>
      <c r="C108">
        <v>0</v>
      </c>
      <c r="D108">
        <v>0</v>
      </c>
      <c r="E108">
        <v>4.3029999999999999</v>
      </c>
      <c r="F108">
        <v>5.3869999999999996</v>
      </c>
      <c r="G108">
        <v>1191.56</v>
      </c>
      <c r="H108">
        <v>1191.4000000000001</v>
      </c>
      <c r="I108">
        <v>4.3029999999999999</v>
      </c>
      <c r="J108">
        <v>5.3869999999999996</v>
      </c>
      <c r="K108">
        <v>1191.5630000000001</v>
      </c>
      <c r="L108">
        <v>1191.3989999999999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</row>
    <row r="109" spans="1:62">
      <c r="A109">
        <v>1310</v>
      </c>
      <c r="B109">
        <v>0</v>
      </c>
      <c r="C109">
        <v>0</v>
      </c>
      <c r="D109">
        <v>0</v>
      </c>
      <c r="E109">
        <v>4.0140000000000002</v>
      </c>
      <c r="F109">
        <v>5.4269999999999996</v>
      </c>
      <c r="G109">
        <v>1191.23</v>
      </c>
      <c r="H109">
        <v>1191.07</v>
      </c>
      <c r="I109">
        <v>4.0140000000000002</v>
      </c>
      <c r="J109">
        <v>5.4269999999999996</v>
      </c>
      <c r="K109">
        <v>1191.231</v>
      </c>
      <c r="L109">
        <v>1191.0719999999999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</row>
    <row r="110" spans="1:62">
      <c r="A110">
        <v>1320</v>
      </c>
      <c r="B110">
        <v>0</v>
      </c>
      <c r="C110">
        <v>0</v>
      </c>
      <c r="D110">
        <v>0</v>
      </c>
      <c r="E110">
        <v>3.7240000000000002</v>
      </c>
      <c r="F110">
        <v>5.4669999999999996</v>
      </c>
      <c r="G110">
        <v>1190.9100000000001</v>
      </c>
      <c r="H110">
        <v>1190.76</v>
      </c>
      <c r="I110">
        <v>3.7240000000000002</v>
      </c>
      <c r="J110">
        <v>5.4669999999999996</v>
      </c>
      <c r="K110">
        <v>1190.9100000000001</v>
      </c>
      <c r="L110">
        <v>1190.7570000000001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432"/>
  <sheetViews>
    <sheetView topLeftCell="A50" zoomScaleNormal="100" workbookViewId="0">
      <selection activeCell="L70" sqref="L70"/>
    </sheetView>
  </sheetViews>
  <sheetFormatPr defaultRowHeight="13.5"/>
  <sheetData>
    <row r="1" spans="1:9">
      <c r="A1" t="s">
        <v>101</v>
      </c>
    </row>
    <row r="2" spans="1:9">
      <c r="A2">
        <v>140</v>
      </c>
    </row>
    <row r="3" spans="1:9">
      <c r="A3">
        <v>4</v>
      </c>
      <c r="B3">
        <v>0</v>
      </c>
      <c r="C3">
        <v>1224.1469999999999</v>
      </c>
      <c r="D3">
        <v>-1</v>
      </c>
      <c r="E3">
        <v>1224.1669999999999</v>
      </c>
      <c r="F3">
        <v>-2.9830000000000001</v>
      </c>
      <c r="G3">
        <v>1224.2070000000001</v>
      </c>
      <c r="H3">
        <v>-3.734</v>
      </c>
      <c r="I3">
        <v>1224.1769999999999</v>
      </c>
    </row>
    <row r="4" spans="1:9">
      <c r="A4">
        <v>4</v>
      </c>
      <c r="B4">
        <v>0</v>
      </c>
      <c r="C4">
        <v>1224.1469999999999</v>
      </c>
      <c r="D4">
        <v>1</v>
      </c>
      <c r="E4">
        <v>1224.127</v>
      </c>
      <c r="F4">
        <v>4.75</v>
      </c>
      <c r="G4">
        <v>1224.0519999999999</v>
      </c>
      <c r="H4">
        <v>5.5</v>
      </c>
      <c r="I4">
        <v>1224.0219999999999</v>
      </c>
    </row>
    <row r="6" spans="1:9">
      <c r="A6">
        <v>150</v>
      </c>
    </row>
    <row r="7" spans="1:9">
      <c r="A7">
        <v>4</v>
      </c>
      <c r="B7">
        <v>0</v>
      </c>
      <c r="C7">
        <v>1223.808</v>
      </c>
      <c r="D7">
        <v>-1</v>
      </c>
      <c r="E7">
        <v>1223.828</v>
      </c>
      <c r="F7">
        <v>-2.75</v>
      </c>
      <c r="G7">
        <v>1223.8630000000001</v>
      </c>
      <c r="H7">
        <v>-3.5</v>
      </c>
      <c r="I7">
        <v>1223.8330000000001</v>
      </c>
    </row>
    <row r="8" spans="1:9">
      <c r="A8">
        <v>4</v>
      </c>
      <c r="B8">
        <v>0</v>
      </c>
      <c r="C8">
        <v>1223.808</v>
      </c>
      <c r="D8">
        <v>1</v>
      </c>
      <c r="E8">
        <v>1223.788</v>
      </c>
      <c r="F8">
        <v>4.75</v>
      </c>
      <c r="G8">
        <v>1223.713</v>
      </c>
      <c r="H8">
        <v>5.5</v>
      </c>
      <c r="I8">
        <v>1223.683</v>
      </c>
    </row>
    <row r="10" spans="1:9">
      <c r="A10">
        <v>160</v>
      </c>
    </row>
    <row r="11" spans="1:9">
      <c r="A11">
        <v>4</v>
      </c>
      <c r="B11">
        <v>0</v>
      </c>
      <c r="C11">
        <v>1223.463</v>
      </c>
      <c r="D11">
        <v>-1</v>
      </c>
      <c r="E11">
        <v>1223.4829999999999</v>
      </c>
      <c r="F11">
        <v>-2.75</v>
      </c>
      <c r="G11">
        <v>1223.518</v>
      </c>
      <c r="H11">
        <v>-3.5</v>
      </c>
      <c r="I11">
        <v>1223.4880000000001</v>
      </c>
    </row>
    <row r="12" spans="1:9">
      <c r="A12">
        <v>4</v>
      </c>
      <c r="B12">
        <v>0</v>
      </c>
      <c r="C12">
        <v>1223.463</v>
      </c>
      <c r="D12">
        <v>1</v>
      </c>
      <c r="E12">
        <v>1223.443</v>
      </c>
      <c r="F12">
        <v>4.75</v>
      </c>
      <c r="G12">
        <v>1223.3679999999999</v>
      </c>
      <c r="H12">
        <v>5.5</v>
      </c>
      <c r="I12">
        <v>1223.338</v>
      </c>
    </row>
    <row r="14" spans="1:9">
      <c r="A14">
        <v>170</v>
      </c>
    </row>
    <row r="15" spans="1:9">
      <c r="A15">
        <v>4</v>
      </c>
      <c r="B15">
        <v>0</v>
      </c>
      <c r="C15">
        <v>1223.1110000000001</v>
      </c>
      <c r="D15">
        <v>-1</v>
      </c>
      <c r="E15">
        <v>1223.1310000000001</v>
      </c>
      <c r="F15">
        <v>-2.75</v>
      </c>
      <c r="G15">
        <v>1223.1659999999999</v>
      </c>
      <c r="H15">
        <v>-3.5</v>
      </c>
      <c r="I15">
        <v>1223.136</v>
      </c>
    </row>
    <row r="16" spans="1:9">
      <c r="A16">
        <v>4</v>
      </c>
      <c r="B16">
        <v>0</v>
      </c>
      <c r="C16">
        <v>1223.1110000000001</v>
      </c>
      <c r="D16">
        <v>1</v>
      </c>
      <c r="E16">
        <v>1223.0909999999999</v>
      </c>
      <c r="F16">
        <v>4.75</v>
      </c>
      <c r="G16">
        <v>1223.0160000000001</v>
      </c>
      <c r="H16">
        <v>5.5</v>
      </c>
      <c r="I16">
        <v>1222.9860000000001</v>
      </c>
    </row>
    <row r="18" spans="1:9">
      <c r="A18">
        <v>180</v>
      </c>
    </row>
    <row r="19" spans="1:9">
      <c r="A19">
        <v>4</v>
      </c>
      <c r="B19">
        <v>0</v>
      </c>
      <c r="C19">
        <v>1222.752</v>
      </c>
      <c r="D19">
        <v>-1</v>
      </c>
      <c r="E19">
        <v>1222.7719999999999</v>
      </c>
      <c r="F19">
        <v>-2.9220000000000002</v>
      </c>
      <c r="G19">
        <v>1222.8109999999999</v>
      </c>
      <c r="H19">
        <v>-3.6720000000000002</v>
      </c>
      <c r="I19">
        <v>1222.7809999999999</v>
      </c>
    </row>
    <row r="20" spans="1:9">
      <c r="A20">
        <v>4</v>
      </c>
      <c r="B20">
        <v>0</v>
      </c>
      <c r="C20">
        <v>1222.752</v>
      </c>
      <c r="D20">
        <v>1</v>
      </c>
      <c r="E20">
        <v>1222.732</v>
      </c>
      <c r="F20">
        <v>4.7270000000000003</v>
      </c>
      <c r="G20">
        <v>1222.6579999999999</v>
      </c>
      <c r="H20">
        <v>5.4770000000000003</v>
      </c>
      <c r="I20">
        <v>1222.6279999999999</v>
      </c>
    </row>
    <row r="22" spans="1:9">
      <c r="A22">
        <v>190</v>
      </c>
    </row>
    <row r="23" spans="1:9">
      <c r="A23">
        <v>4</v>
      </c>
      <c r="B23">
        <v>0</v>
      </c>
      <c r="C23">
        <v>1222.3879999999999</v>
      </c>
      <c r="D23">
        <v>-1</v>
      </c>
      <c r="E23">
        <v>1222.4079999999999</v>
      </c>
      <c r="F23">
        <v>-3.1720000000000002</v>
      </c>
      <c r="G23">
        <v>1222.451</v>
      </c>
      <c r="H23">
        <v>-3.9220000000000002</v>
      </c>
      <c r="I23">
        <v>1222.421</v>
      </c>
    </row>
    <row r="24" spans="1:9">
      <c r="A24">
        <v>4</v>
      </c>
      <c r="B24">
        <v>0</v>
      </c>
      <c r="C24">
        <v>1222.3879999999999</v>
      </c>
      <c r="D24">
        <v>1</v>
      </c>
      <c r="E24">
        <v>1222.3679999999999</v>
      </c>
      <c r="F24">
        <v>4.6909999999999998</v>
      </c>
      <c r="G24">
        <v>1222.2940000000001</v>
      </c>
      <c r="H24">
        <v>5.4409999999999998</v>
      </c>
      <c r="I24">
        <v>1222.2639999999999</v>
      </c>
    </row>
    <row r="26" spans="1:9">
      <c r="A26">
        <v>200</v>
      </c>
    </row>
    <row r="27" spans="1:9">
      <c r="A27">
        <v>4</v>
      </c>
      <c r="B27">
        <v>0</v>
      </c>
      <c r="C27">
        <v>1222.018</v>
      </c>
      <c r="D27">
        <v>-1</v>
      </c>
      <c r="E27">
        <v>1222.038</v>
      </c>
      <c r="F27">
        <v>-3.423</v>
      </c>
      <c r="G27">
        <v>1222.086</v>
      </c>
      <c r="H27">
        <v>-4.173</v>
      </c>
      <c r="I27">
        <v>1222.056</v>
      </c>
    </row>
    <row r="28" spans="1:9">
      <c r="A28">
        <v>4</v>
      </c>
      <c r="B28">
        <v>0</v>
      </c>
      <c r="C28">
        <v>1222.018</v>
      </c>
      <c r="D28">
        <v>1</v>
      </c>
      <c r="E28">
        <v>1221.998</v>
      </c>
      <c r="F28">
        <v>4.6539999999999999</v>
      </c>
      <c r="G28">
        <v>1221.925</v>
      </c>
      <c r="H28">
        <v>5.4029999999999996</v>
      </c>
      <c r="I28">
        <v>1221.895</v>
      </c>
    </row>
    <row r="30" spans="1:9">
      <c r="A30">
        <v>210</v>
      </c>
    </row>
    <row r="31" spans="1:9">
      <c r="A31">
        <v>4</v>
      </c>
      <c r="B31">
        <v>0</v>
      </c>
      <c r="C31">
        <v>1221.6479999999999</v>
      </c>
      <c r="D31">
        <v>-1</v>
      </c>
      <c r="E31">
        <v>1221.6679999999999</v>
      </c>
      <c r="F31">
        <v>-3.673</v>
      </c>
      <c r="G31">
        <v>1221.721</v>
      </c>
      <c r="H31">
        <v>-4.423</v>
      </c>
      <c r="I31">
        <v>1221.691</v>
      </c>
    </row>
    <row r="32" spans="1:9">
      <c r="A32">
        <v>4</v>
      </c>
      <c r="B32">
        <v>0</v>
      </c>
      <c r="C32">
        <v>1221.6479999999999</v>
      </c>
      <c r="D32">
        <v>0.999</v>
      </c>
      <c r="E32">
        <v>1221.6279999999999</v>
      </c>
      <c r="F32">
        <v>4.6180000000000003</v>
      </c>
      <c r="G32">
        <v>1221.556</v>
      </c>
      <c r="H32">
        <v>5.3680000000000003</v>
      </c>
      <c r="I32">
        <v>1221.5260000000001</v>
      </c>
    </row>
    <row r="34" spans="1:9">
      <c r="A34">
        <v>220</v>
      </c>
    </row>
    <row r="35" spans="1:9">
      <c r="A35">
        <v>4</v>
      </c>
      <c r="B35">
        <v>0</v>
      </c>
      <c r="C35">
        <v>1221.278</v>
      </c>
      <c r="D35">
        <v>-1</v>
      </c>
      <c r="E35">
        <v>1221.298</v>
      </c>
      <c r="F35">
        <v>-3.923</v>
      </c>
      <c r="G35">
        <v>1221.356</v>
      </c>
      <c r="H35">
        <v>-4.673</v>
      </c>
      <c r="I35">
        <v>1221.326</v>
      </c>
    </row>
    <row r="36" spans="1:9">
      <c r="A36">
        <v>4</v>
      </c>
      <c r="B36">
        <v>0</v>
      </c>
      <c r="C36">
        <v>1221.278</v>
      </c>
      <c r="D36">
        <v>0.999</v>
      </c>
      <c r="E36">
        <v>1221.258</v>
      </c>
      <c r="F36">
        <v>4.5839999999999996</v>
      </c>
      <c r="G36">
        <v>1221.1859999999999</v>
      </c>
      <c r="H36">
        <v>5.3339999999999996</v>
      </c>
      <c r="I36">
        <v>1221.1559999999999</v>
      </c>
    </row>
    <row r="38" spans="1:9">
      <c r="A38">
        <v>230</v>
      </c>
    </row>
    <row r="39" spans="1:9">
      <c r="A39">
        <v>4</v>
      </c>
      <c r="B39">
        <v>0</v>
      </c>
      <c r="C39">
        <v>1220.9079999999999</v>
      </c>
      <c r="D39">
        <v>-1</v>
      </c>
      <c r="E39">
        <v>1220.9280000000001</v>
      </c>
      <c r="F39">
        <v>-4.173</v>
      </c>
      <c r="G39">
        <v>1220.991</v>
      </c>
      <c r="H39">
        <v>-4.923</v>
      </c>
      <c r="I39">
        <v>1220.961</v>
      </c>
    </row>
    <row r="40" spans="1:9">
      <c r="A40">
        <v>4</v>
      </c>
      <c r="B40">
        <v>0</v>
      </c>
      <c r="C40">
        <v>1220.9079999999999</v>
      </c>
      <c r="D40">
        <v>1</v>
      </c>
      <c r="E40">
        <v>1220.8879999999999</v>
      </c>
      <c r="F40">
        <v>4.548</v>
      </c>
      <c r="G40">
        <v>1220.817</v>
      </c>
      <c r="H40">
        <v>5.298</v>
      </c>
      <c r="I40">
        <v>1220.787</v>
      </c>
    </row>
    <row r="42" spans="1:9">
      <c r="A42">
        <v>240</v>
      </c>
    </row>
    <row r="43" spans="1:9">
      <c r="A43">
        <v>4</v>
      </c>
      <c r="B43">
        <v>0</v>
      </c>
      <c r="C43">
        <v>1220.538</v>
      </c>
      <c r="D43">
        <v>-1.0009999999999999</v>
      </c>
      <c r="E43">
        <v>1220.558</v>
      </c>
      <c r="F43">
        <v>-4.423</v>
      </c>
      <c r="G43">
        <v>1220.626</v>
      </c>
      <c r="H43">
        <v>-5.173</v>
      </c>
      <c r="I43">
        <v>1220.596</v>
      </c>
    </row>
    <row r="44" spans="1:9">
      <c r="A44">
        <v>4</v>
      </c>
      <c r="B44">
        <v>0</v>
      </c>
      <c r="C44">
        <v>1220.538</v>
      </c>
      <c r="D44">
        <v>0.999</v>
      </c>
      <c r="E44">
        <v>1220.518</v>
      </c>
      <c r="F44">
        <v>4.5119999999999996</v>
      </c>
      <c r="G44">
        <v>1220.4480000000001</v>
      </c>
      <c r="H44">
        <v>5.2629999999999999</v>
      </c>
      <c r="I44">
        <v>1220.4179999999999</v>
      </c>
    </row>
    <row r="46" spans="1:9">
      <c r="A46">
        <v>250</v>
      </c>
    </row>
    <row r="47" spans="1:9">
      <c r="A47">
        <v>4</v>
      </c>
      <c r="B47">
        <v>0</v>
      </c>
      <c r="C47">
        <v>1220.1679999999999</v>
      </c>
      <c r="D47">
        <v>-1</v>
      </c>
      <c r="E47">
        <v>1220.1880000000001</v>
      </c>
      <c r="F47">
        <v>-4.5</v>
      </c>
      <c r="G47">
        <v>1220.258</v>
      </c>
      <c r="H47">
        <v>-5.25</v>
      </c>
      <c r="I47">
        <v>1220.2280000000001</v>
      </c>
    </row>
    <row r="48" spans="1:9">
      <c r="A48">
        <v>4</v>
      </c>
      <c r="B48">
        <v>0</v>
      </c>
      <c r="C48">
        <v>1220.1679999999999</v>
      </c>
      <c r="D48">
        <v>1</v>
      </c>
      <c r="E48">
        <v>1220.1479999999999</v>
      </c>
      <c r="F48">
        <v>4.5</v>
      </c>
      <c r="G48">
        <v>1220.078</v>
      </c>
      <c r="H48">
        <v>5.25</v>
      </c>
      <c r="I48">
        <v>1220.048</v>
      </c>
    </row>
    <row r="50" spans="1:9">
      <c r="A50">
        <v>260</v>
      </c>
    </row>
    <row r="51" spans="1:9">
      <c r="A51">
        <v>4</v>
      </c>
      <c r="B51">
        <v>0</v>
      </c>
      <c r="C51">
        <v>1219.798</v>
      </c>
      <c r="D51">
        <v>-1</v>
      </c>
      <c r="E51">
        <v>1219.818</v>
      </c>
      <c r="F51">
        <v>-4.5</v>
      </c>
      <c r="G51">
        <v>1219.8879999999999</v>
      </c>
      <c r="H51">
        <v>-5.25</v>
      </c>
      <c r="I51">
        <v>1219.8579999999999</v>
      </c>
    </row>
    <row r="52" spans="1:9">
      <c r="A52">
        <v>4</v>
      </c>
      <c r="B52">
        <v>0</v>
      </c>
      <c r="C52">
        <v>1219.798</v>
      </c>
      <c r="D52">
        <v>1</v>
      </c>
      <c r="E52">
        <v>1219.778</v>
      </c>
      <c r="F52">
        <v>4.5</v>
      </c>
      <c r="G52">
        <v>1219.7080000000001</v>
      </c>
      <c r="H52">
        <v>5.25</v>
      </c>
      <c r="I52">
        <v>1219.6780000000001</v>
      </c>
    </row>
    <row r="54" spans="1:9">
      <c r="A54">
        <v>270</v>
      </c>
    </row>
    <row r="55" spans="1:9">
      <c r="A55">
        <v>4</v>
      </c>
      <c r="B55">
        <v>0</v>
      </c>
      <c r="C55">
        <v>1219.4280000000001</v>
      </c>
      <c r="D55">
        <v>-1</v>
      </c>
      <c r="E55">
        <v>1219.4480000000001</v>
      </c>
      <c r="F55">
        <v>-4.5</v>
      </c>
      <c r="G55">
        <v>1219.518</v>
      </c>
      <c r="H55">
        <v>-5.25</v>
      </c>
      <c r="I55">
        <v>1219.4880000000001</v>
      </c>
    </row>
    <row r="56" spans="1:9">
      <c r="A56">
        <v>4</v>
      </c>
      <c r="B56">
        <v>0</v>
      </c>
      <c r="C56">
        <v>1219.4280000000001</v>
      </c>
      <c r="D56">
        <v>1</v>
      </c>
      <c r="E56">
        <v>1219.4079999999999</v>
      </c>
      <c r="F56">
        <v>4.5</v>
      </c>
      <c r="G56">
        <v>1219.338</v>
      </c>
      <c r="H56">
        <v>5.25</v>
      </c>
      <c r="I56">
        <v>1219.308</v>
      </c>
    </row>
    <row r="58" spans="1:9">
      <c r="A58">
        <v>280</v>
      </c>
    </row>
    <row r="59" spans="1:9">
      <c r="A59">
        <v>4</v>
      </c>
      <c r="B59">
        <v>0</v>
      </c>
      <c r="C59">
        <v>1219.058</v>
      </c>
      <c r="D59">
        <v>-0.999</v>
      </c>
      <c r="E59">
        <v>1219.078</v>
      </c>
      <c r="F59">
        <v>-4.4989999999999997</v>
      </c>
      <c r="G59">
        <v>1219.1479999999999</v>
      </c>
      <c r="H59">
        <v>-5.25</v>
      </c>
      <c r="I59">
        <v>1219.1179999999999</v>
      </c>
    </row>
    <row r="60" spans="1:9">
      <c r="A60">
        <v>4</v>
      </c>
      <c r="B60">
        <v>0</v>
      </c>
      <c r="C60">
        <v>1219.058</v>
      </c>
      <c r="D60">
        <v>1.0009999999999999</v>
      </c>
      <c r="E60">
        <v>1219.038</v>
      </c>
      <c r="F60">
        <v>4.5</v>
      </c>
      <c r="G60">
        <v>1218.9680000000001</v>
      </c>
      <c r="H60">
        <v>5.2510000000000003</v>
      </c>
      <c r="I60">
        <v>1218.9380000000001</v>
      </c>
    </row>
    <row r="62" spans="1:9">
      <c r="A62">
        <v>290</v>
      </c>
    </row>
    <row r="63" spans="1:9">
      <c r="A63">
        <v>4</v>
      </c>
      <c r="B63">
        <v>0</v>
      </c>
      <c r="C63">
        <v>1218.6880000000001</v>
      </c>
      <c r="D63">
        <v>-1.0009999999999999</v>
      </c>
      <c r="E63">
        <v>1218.7080000000001</v>
      </c>
      <c r="F63">
        <v>-4.5</v>
      </c>
      <c r="G63">
        <v>1218.778</v>
      </c>
      <c r="H63">
        <v>-5.25</v>
      </c>
      <c r="I63">
        <v>1218.748</v>
      </c>
    </row>
    <row r="64" spans="1:9">
      <c r="A64">
        <v>4</v>
      </c>
      <c r="B64">
        <v>0</v>
      </c>
      <c r="C64">
        <v>1218.6880000000001</v>
      </c>
      <c r="D64">
        <v>1</v>
      </c>
      <c r="E64">
        <v>1218.6679999999999</v>
      </c>
      <c r="F64">
        <v>4.5</v>
      </c>
      <c r="G64">
        <v>1218.598</v>
      </c>
      <c r="H64">
        <v>5.25</v>
      </c>
      <c r="I64">
        <v>1218.568</v>
      </c>
    </row>
    <row r="66" spans="1:21">
      <c r="A66">
        <v>300</v>
      </c>
    </row>
    <row r="67" spans="1:21">
      <c r="A67">
        <v>9</v>
      </c>
      <c r="B67">
        <v>0</v>
      </c>
      <c r="C67">
        <v>1218.318</v>
      </c>
      <c r="D67">
        <v>-1</v>
      </c>
      <c r="E67">
        <v>1218.338</v>
      </c>
      <c r="F67">
        <v>-4.5</v>
      </c>
      <c r="G67">
        <v>1218.4079999999999</v>
      </c>
      <c r="H67">
        <v>-5.25</v>
      </c>
      <c r="I67">
        <v>1218.3779999999999</v>
      </c>
      <c r="J67">
        <v>-8.3870000000000005</v>
      </c>
      <c r="K67">
        <v>1216.287</v>
      </c>
      <c r="L67">
        <v>-9.3870000000000005</v>
      </c>
      <c r="M67">
        <v>1216.2570000000001</v>
      </c>
      <c r="N67">
        <v>-9.3870000000000005</v>
      </c>
      <c r="O67">
        <v>1215.7570000000001</v>
      </c>
      <c r="P67">
        <v>-9.8870000000000005</v>
      </c>
      <c r="Q67">
        <v>1215.7570000000001</v>
      </c>
      <c r="R67">
        <v>-9.8870000000000005</v>
      </c>
      <c r="S67">
        <v>1216.3689999999999</v>
      </c>
    </row>
    <row r="68" spans="1:21">
      <c r="A68">
        <v>5</v>
      </c>
      <c r="B68">
        <v>0</v>
      </c>
      <c r="C68">
        <v>1218.318</v>
      </c>
      <c r="D68">
        <v>1</v>
      </c>
      <c r="E68">
        <v>1218.298</v>
      </c>
      <c r="F68">
        <v>29.257999999999999</v>
      </c>
      <c r="G68">
        <v>1217.7329999999999</v>
      </c>
      <c r="H68">
        <v>30.007999999999999</v>
      </c>
      <c r="I68">
        <v>1217.703</v>
      </c>
      <c r="J68">
        <v>30.91</v>
      </c>
      <c r="K68">
        <v>1208.6790000000001</v>
      </c>
    </row>
    <row r="70" spans="1:21">
      <c r="A70">
        <v>320</v>
      </c>
    </row>
    <row r="71" spans="1:21">
      <c r="A71">
        <v>10</v>
      </c>
      <c r="B71">
        <v>0</v>
      </c>
      <c r="C71">
        <v>1217.578</v>
      </c>
      <c r="D71">
        <v>-1</v>
      </c>
      <c r="E71">
        <v>1217.598</v>
      </c>
      <c r="F71">
        <v>-4.5</v>
      </c>
      <c r="G71">
        <v>1217.6679999999999</v>
      </c>
      <c r="H71">
        <v>-5.2489999999999997</v>
      </c>
      <c r="I71">
        <v>1217.6379999999999</v>
      </c>
      <c r="J71">
        <v>-5.2489999999999997</v>
      </c>
      <c r="K71">
        <v>1217.1379999999999</v>
      </c>
      <c r="L71">
        <v>-5.75</v>
      </c>
      <c r="M71">
        <v>1217.1379999999999</v>
      </c>
      <c r="N71">
        <v>-5.75</v>
      </c>
      <c r="O71">
        <v>1217.6379999999999</v>
      </c>
      <c r="P71">
        <v>-6.7489999999999997</v>
      </c>
      <c r="Q71">
        <v>1217.6679999999999</v>
      </c>
      <c r="R71">
        <v>-7.3780000000000001</v>
      </c>
      <c r="S71">
        <v>1218.394</v>
      </c>
      <c r="T71">
        <v>-7.3780000000000001</v>
      </c>
      <c r="U71">
        <v>1222.143</v>
      </c>
    </row>
    <row r="72" spans="1:21">
      <c r="A72">
        <v>7</v>
      </c>
      <c r="B72">
        <v>0</v>
      </c>
      <c r="C72">
        <v>1217.578</v>
      </c>
      <c r="D72">
        <v>1</v>
      </c>
      <c r="E72">
        <v>1217.558</v>
      </c>
      <c r="F72">
        <v>86.081000000000003</v>
      </c>
      <c r="G72">
        <v>1215.856</v>
      </c>
      <c r="H72">
        <v>86.83</v>
      </c>
      <c r="I72">
        <v>1215.826</v>
      </c>
      <c r="J72">
        <v>98.83</v>
      </c>
      <c r="K72">
        <v>1207.826</v>
      </c>
      <c r="L72">
        <v>100.83</v>
      </c>
      <c r="M72">
        <v>1207.7660000000001</v>
      </c>
      <c r="N72">
        <v>101.652</v>
      </c>
      <c r="O72">
        <v>1199.5429999999999</v>
      </c>
    </row>
    <row r="74" spans="1:21">
      <c r="A74">
        <v>340</v>
      </c>
    </row>
    <row r="75" spans="1:21">
      <c r="A75">
        <v>10</v>
      </c>
      <c r="B75">
        <v>0</v>
      </c>
      <c r="C75">
        <v>1216.838</v>
      </c>
      <c r="D75">
        <v>-1</v>
      </c>
      <c r="E75">
        <v>1216.8579999999999</v>
      </c>
      <c r="F75">
        <v>-4.5</v>
      </c>
      <c r="G75">
        <v>1216.9280000000001</v>
      </c>
      <c r="H75">
        <v>-5.25</v>
      </c>
      <c r="I75">
        <v>1216.8979999999999</v>
      </c>
      <c r="J75">
        <v>-5.25</v>
      </c>
      <c r="K75">
        <v>1216.3979999999999</v>
      </c>
      <c r="L75">
        <v>-5.75</v>
      </c>
      <c r="M75">
        <v>1216.3979999999999</v>
      </c>
      <c r="N75">
        <v>-5.75</v>
      </c>
      <c r="O75">
        <v>1216.8979999999999</v>
      </c>
      <c r="P75">
        <v>-6.7489999999999997</v>
      </c>
      <c r="Q75">
        <v>1216.9280000000001</v>
      </c>
      <c r="R75">
        <v>-7.75</v>
      </c>
      <c r="S75">
        <v>1218.4490000000001</v>
      </c>
      <c r="T75">
        <v>-7.75</v>
      </c>
      <c r="U75">
        <v>1225.7629999999999</v>
      </c>
    </row>
    <row r="76" spans="1:21">
      <c r="A76">
        <v>7</v>
      </c>
      <c r="B76">
        <v>0</v>
      </c>
      <c r="C76">
        <v>1216.838</v>
      </c>
      <c r="D76">
        <v>1</v>
      </c>
      <c r="E76">
        <v>1216.818</v>
      </c>
      <c r="F76">
        <v>124.779</v>
      </c>
      <c r="G76">
        <v>1214.3420000000001</v>
      </c>
      <c r="H76">
        <v>125.529</v>
      </c>
      <c r="I76">
        <v>1214.3119999999999</v>
      </c>
      <c r="J76">
        <v>137.529</v>
      </c>
      <c r="K76">
        <v>1206.3119999999999</v>
      </c>
      <c r="L76">
        <v>139.52799999999999</v>
      </c>
      <c r="M76">
        <v>1206.252</v>
      </c>
      <c r="N76">
        <v>140.09</v>
      </c>
      <c r="O76">
        <v>1200.6279999999999</v>
      </c>
    </row>
    <row r="78" spans="1:21">
      <c r="A78">
        <v>360</v>
      </c>
    </row>
    <row r="79" spans="1:21">
      <c r="A79">
        <v>10</v>
      </c>
      <c r="B79">
        <v>0</v>
      </c>
      <c r="C79">
        <v>1216.098</v>
      </c>
      <c r="D79">
        <v>-1</v>
      </c>
      <c r="E79">
        <v>1216.1179999999999</v>
      </c>
      <c r="F79">
        <v>-4.5010000000000003</v>
      </c>
      <c r="G79">
        <v>1216.1880000000001</v>
      </c>
      <c r="H79">
        <v>-5.2510000000000003</v>
      </c>
      <c r="I79">
        <v>1216.1579999999999</v>
      </c>
      <c r="J79">
        <v>-5.2510000000000003</v>
      </c>
      <c r="K79">
        <v>1215.6579999999999</v>
      </c>
      <c r="L79">
        <v>-5.7510000000000003</v>
      </c>
      <c r="M79">
        <v>1215.6579999999999</v>
      </c>
      <c r="N79">
        <v>-5.7510000000000003</v>
      </c>
      <c r="O79">
        <v>1216.1579999999999</v>
      </c>
      <c r="P79">
        <v>-6.75</v>
      </c>
      <c r="Q79">
        <v>1216.1880000000001</v>
      </c>
      <c r="R79">
        <v>-7.8609999999999998</v>
      </c>
      <c r="S79">
        <v>1217.672</v>
      </c>
      <c r="T79">
        <v>-7.8609999999999998</v>
      </c>
      <c r="U79">
        <v>1225.7909999999999</v>
      </c>
    </row>
    <row r="80" spans="1:21">
      <c r="A80">
        <v>7</v>
      </c>
      <c r="B80">
        <v>0</v>
      </c>
      <c r="C80">
        <v>1216.098</v>
      </c>
      <c r="D80">
        <v>1</v>
      </c>
      <c r="E80">
        <v>1216.078</v>
      </c>
      <c r="F80">
        <v>129.505</v>
      </c>
      <c r="G80">
        <v>1213.508</v>
      </c>
      <c r="H80">
        <v>130.255</v>
      </c>
      <c r="I80">
        <v>1213.4780000000001</v>
      </c>
      <c r="J80">
        <v>142.255</v>
      </c>
      <c r="K80">
        <v>1205.4780000000001</v>
      </c>
      <c r="L80">
        <v>144.25399999999999</v>
      </c>
      <c r="M80">
        <v>1205.4179999999999</v>
      </c>
      <c r="N80">
        <v>145.30799999999999</v>
      </c>
      <c r="O80">
        <v>1194.8800000000001</v>
      </c>
    </row>
    <row r="82" spans="1:21">
      <c r="A82">
        <v>380</v>
      </c>
    </row>
    <row r="83" spans="1:21">
      <c r="A83">
        <v>10</v>
      </c>
      <c r="B83">
        <v>0</v>
      </c>
      <c r="C83">
        <v>1215.3579999999999</v>
      </c>
      <c r="D83">
        <v>-1.0009999999999999</v>
      </c>
      <c r="E83">
        <v>1215.3779999999999</v>
      </c>
      <c r="F83">
        <v>-4.5</v>
      </c>
      <c r="G83">
        <v>1215.4480000000001</v>
      </c>
      <c r="H83">
        <v>-5.25</v>
      </c>
      <c r="I83">
        <v>1215.4179999999999</v>
      </c>
      <c r="J83">
        <v>-5.25</v>
      </c>
      <c r="K83">
        <v>1214.9179999999999</v>
      </c>
      <c r="L83">
        <v>-5.7510000000000003</v>
      </c>
      <c r="M83">
        <v>1214.9179999999999</v>
      </c>
      <c r="N83">
        <v>-5.7510000000000003</v>
      </c>
      <c r="O83">
        <v>1215.4179999999999</v>
      </c>
      <c r="P83">
        <v>-6.75</v>
      </c>
      <c r="Q83">
        <v>1215.4480000000001</v>
      </c>
      <c r="R83">
        <v>-7.9690000000000003</v>
      </c>
      <c r="S83">
        <v>1217.17</v>
      </c>
      <c r="T83">
        <v>-7.97</v>
      </c>
      <c r="U83">
        <v>1224.6959999999999</v>
      </c>
    </row>
    <row r="84" spans="1:21">
      <c r="A84">
        <v>7</v>
      </c>
      <c r="B84">
        <v>0</v>
      </c>
      <c r="C84">
        <v>1215.3579999999999</v>
      </c>
      <c r="D84">
        <v>0.999</v>
      </c>
      <c r="E84">
        <v>1215.338</v>
      </c>
      <c r="F84">
        <v>108.545</v>
      </c>
      <c r="G84">
        <v>1213.1869999999999</v>
      </c>
      <c r="H84">
        <v>109.295</v>
      </c>
      <c r="I84">
        <v>1213.1569999999999</v>
      </c>
      <c r="J84">
        <v>121.295</v>
      </c>
      <c r="K84">
        <v>1205.1569999999999</v>
      </c>
      <c r="L84">
        <v>123.294</v>
      </c>
      <c r="M84">
        <v>1205.097</v>
      </c>
      <c r="N84">
        <v>124.282</v>
      </c>
      <c r="O84">
        <v>1195.2139999999999</v>
      </c>
    </row>
    <row r="86" spans="1:21">
      <c r="A86">
        <v>400</v>
      </c>
    </row>
    <row r="87" spans="1:21">
      <c r="A87">
        <v>10</v>
      </c>
      <c r="B87">
        <v>0</v>
      </c>
      <c r="C87">
        <v>1214.6179999999999</v>
      </c>
      <c r="D87">
        <v>-1</v>
      </c>
      <c r="E87">
        <v>1214.6379999999999</v>
      </c>
      <c r="F87">
        <v>-4.5</v>
      </c>
      <c r="G87">
        <v>1214.7080000000001</v>
      </c>
      <c r="H87">
        <v>-5.25</v>
      </c>
      <c r="I87">
        <v>1214.6780000000001</v>
      </c>
      <c r="J87">
        <v>-5.25</v>
      </c>
      <c r="K87">
        <v>1214.1780000000001</v>
      </c>
      <c r="L87">
        <v>-5.7510000000000003</v>
      </c>
      <c r="M87">
        <v>1214.1780000000001</v>
      </c>
      <c r="N87">
        <v>-5.7510000000000003</v>
      </c>
      <c r="O87">
        <v>1214.6780000000001</v>
      </c>
      <c r="P87">
        <v>-6.75</v>
      </c>
      <c r="Q87">
        <v>1214.7080000000001</v>
      </c>
      <c r="R87">
        <v>-8.0760000000000005</v>
      </c>
      <c r="S87">
        <v>1216.4870000000001</v>
      </c>
      <c r="T87">
        <v>-8.0760000000000005</v>
      </c>
      <c r="U87">
        <v>1224.796</v>
      </c>
    </row>
    <row r="88" spans="1:21">
      <c r="A88">
        <v>7</v>
      </c>
      <c r="B88">
        <v>0</v>
      </c>
      <c r="C88">
        <v>1214.6179999999999</v>
      </c>
      <c r="D88">
        <v>1</v>
      </c>
      <c r="E88">
        <v>1214.598</v>
      </c>
      <c r="F88">
        <v>86.838999999999999</v>
      </c>
      <c r="G88">
        <v>1212.8810000000001</v>
      </c>
      <c r="H88">
        <v>87.587999999999994</v>
      </c>
      <c r="I88">
        <v>1212.8510000000001</v>
      </c>
      <c r="J88">
        <v>99.588999999999999</v>
      </c>
      <c r="K88">
        <v>1204.8510000000001</v>
      </c>
      <c r="L88">
        <v>101.58799999999999</v>
      </c>
      <c r="M88">
        <v>1204.7909999999999</v>
      </c>
      <c r="N88">
        <v>102.601</v>
      </c>
      <c r="O88">
        <v>1194.6600000000001</v>
      </c>
    </row>
    <row r="90" spans="1:21">
      <c r="A90">
        <v>420</v>
      </c>
    </row>
    <row r="91" spans="1:21">
      <c r="A91">
        <v>10</v>
      </c>
      <c r="B91">
        <v>0</v>
      </c>
      <c r="C91">
        <v>1213.8779999999999</v>
      </c>
      <c r="D91">
        <v>-1.0009999999999999</v>
      </c>
      <c r="E91">
        <v>1213.8979999999999</v>
      </c>
      <c r="F91">
        <v>-4.5</v>
      </c>
      <c r="G91">
        <v>1213.9680000000001</v>
      </c>
      <c r="H91">
        <v>-5.25</v>
      </c>
      <c r="I91">
        <v>1213.9380000000001</v>
      </c>
      <c r="J91">
        <v>-5.2510000000000003</v>
      </c>
      <c r="K91">
        <v>1213.4380000000001</v>
      </c>
      <c r="L91">
        <v>-5.7510000000000003</v>
      </c>
      <c r="M91">
        <v>1213.4380000000001</v>
      </c>
      <c r="N91">
        <v>-5.7510000000000003</v>
      </c>
      <c r="O91">
        <v>1213.9380000000001</v>
      </c>
      <c r="P91">
        <v>-6.75</v>
      </c>
      <c r="Q91">
        <v>1213.9680000000001</v>
      </c>
      <c r="R91">
        <v>-7.8010000000000002</v>
      </c>
      <c r="S91">
        <v>1215.4179999999999</v>
      </c>
      <c r="T91">
        <v>-7.8010000000000002</v>
      </c>
      <c r="U91">
        <v>1222.1959999999999</v>
      </c>
    </row>
    <row r="92" spans="1:21">
      <c r="A92">
        <v>5</v>
      </c>
      <c r="B92">
        <v>0</v>
      </c>
      <c r="C92">
        <v>1213.8779999999999</v>
      </c>
      <c r="D92">
        <v>0.999</v>
      </c>
      <c r="E92">
        <v>1213.8579999999999</v>
      </c>
      <c r="F92">
        <v>79.858000000000004</v>
      </c>
      <c r="G92">
        <v>1212.2809999999999</v>
      </c>
      <c r="H92">
        <v>80.608000000000004</v>
      </c>
      <c r="I92">
        <v>1212.251</v>
      </c>
      <c r="J92">
        <v>81.602000000000004</v>
      </c>
      <c r="K92">
        <v>1202.307</v>
      </c>
    </row>
    <row r="94" spans="1:21">
      <c r="A94">
        <v>440</v>
      </c>
    </row>
    <row r="95" spans="1:21">
      <c r="A95">
        <v>9</v>
      </c>
      <c r="B95">
        <v>0</v>
      </c>
      <c r="C95">
        <v>1213.1379999999999</v>
      </c>
      <c r="D95">
        <v>-1.0009999999999999</v>
      </c>
      <c r="E95">
        <v>1213.1579999999999</v>
      </c>
      <c r="F95">
        <v>-4.5010000000000003</v>
      </c>
      <c r="G95">
        <v>1213.2280000000001</v>
      </c>
      <c r="H95">
        <v>-5.2510000000000003</v>
      </c>
      <c r="I95">
        <v>1213.1980000000001</v>
      </c>
      <c r="J95">
        <v>-6.1959999999999997</v>
      </c>
      <c r="K95">
        <v>1212.568</v>
      </c>
      <c r="L95">
        <v>-7.1959999999999997</v>
      </c>
      <c r="M95">
        <v>1212.538</v>
      </c>
      <c r="N95">
        <v>-7.1959999999999997</v>
      </c>
      <c r="O95">
        <v>1212.038</v>
      </c>
      <c r="P95">
        <v>-7.6959999999999997</v>
      </c>
      <c r="Q95">
        <v>1212.038</v>
      </c>
      <c r="R95">
        <v>-7.6959999999999997</v>
      </c>
      <c r="S95">
        <v>1212.721</v>
      </c>
    </row>
    <row r="96" spans="1:21">
      <c r="A96">
        <v>5</v>
      </c>
      <c r="B96">
        <v>0</v>
      </c>
      <c r="C96">
        <v>1213.1379999999999</v>
      </c>
      <c r="D96">
        <v>0.999</v>
      </c>
      <c r="E96">
        <v>1213.1179999999999</v>
      </c>
      <c r="F96">
        <v>72.605000000000004</v>
      </c>
      <c r="G96">
        <v>1211.6859999999999</v>
      </c>
      <c r="H96">
        <v>73.355000000000004</v>
      </c>
      <c r="I96">
        <v>1211.6559999999999</v>
      </c>
      <c r="J96">
        <v>74.242000000000004</v>
      </c>
      <c r="K96">
        <v>1202.7940000000001</v>
      </c>
    </row>
    <row r="98" spans="1:9">
      <c r="A98">
        <v>450</v>
      </c>
    </row>
    <row r="99" spans="1:9">
      <c r="A99">
        <v>4</v>
      </c>
      <c r="B99">
        <v>0</v>
      </c>
      <c r="C99">
        <v>1212.768</v>
      </c>
      <c r="D99">
        <v>-1</v>
      </c>
      <c r="E99">
        <v>1212.788</v>
      </c>
      <c r="F99">
        <v>-4.5</v>
      </c>
      <c r="G99">
        <v>1212.8579999999999</v>
      </c>
      <c r="H99">
        <v>-5.25</v>
      </c>
      <c r="I99">
        <v>1212.828</v>
      </c>
    </row>
    <row r="100" spans="1:9">
      <c r="A100">
        <v>4</v>
      </c>
      <c r="B100">
        <v>0</v>
      </c>
      <c r="C100">
        <v>1212.768</v>
      </c>
      <c r="D100">
        <v>1</v>
      </c>
      <c r="E100">
        <v>1212.748</v>
      </c>
      <c r="F100">
        <v>68.876000000000005</v>
      </c>
      <c r="G100">
        <v>1211.3910000000001</v>
      </c>
      <c r="H100">
        <v>69.626000000000005</v>
      </c>
      <c r="I100">
        <v>1211.3610000000001</v>
      </c>
    </row>
    <row r="102" spans="1:9">
      <c r="A102">
        <v>460</v>
      </c>
    </row>
    <row r="103" spans="1:9">
      <c r="A103">
        <v>4</v>
      </c>
      <c r="B103">
        <v>0</v>
      </c>
      <c r="C103">
        <v>1212.3979999999999</v>
      </c>
      <c r="D103">
        <v>-1</v>
      </c>
      <c r="E103">
        <v>1212.4179999999999</v>
      </c>
      <c r="F103">
        <v>-4.5</v>
      </c>
      <c r="G103">
        <v>1212.4880000000001</v>
      </c>
      <c r="H103">
        <v>-5.2510000000000003</v>
      </c>
      <c r="I103">
        <v>1212.4580000000001</v>
      </c>
    </row>
    <row r="104" spans="1:9">
      <c r="A104">
        <v>4</v>
      </c>
      <c r="B104">
        <v>0</v>
      </c>
      <c r="C104">
        <v>1212.3979999999999</v>
      </c>
      <c r="D104">
        <v>0.999</v>
      </c>
      <c r="E104">
        <v>1212.3779999999999</v>
      </c>
      <c r="F104">
        <v>65.075999999999993</v>
      </c>
      <c r="G104">
        <v>1211.096</v>
      </c>
      <c r="H104">
        <v>65.826999999999998</v>
      </c>
      <c r="I104">
        <v>1211.066</v>
      </c>
    </row>
    <row r="106" spans="1:9">
      <c r="A106">
        <v>470</v>
      </c>
    </row>
    <row r="107" spans="1:9">
      <c r="A107">
        <v>4</v>
      </c>
      <c r="B107">
        <v>0</v>
      </c>
      <c r="C107">
        <v>1212.028</v>
      </c>
      <c r="D107">
        <v>-1</v>
      </c>
      <c r="E107">
        <v>1212.048</v>
      </c>
      <c r="F107">
        <v>-4.4989999999999997</v>
      </c>
      <c r="G107">
        <v>1212.1179999999999</v>
      </c>
      <c r="H107">
        <v>-5.25</v>
      </c>
      <c r="I107">
        <v>1212.088</v>
      </c>
    </row>
    <row r="108" spans="1:9">
      <c r="A108">
        <v>4</v>
      </c>
      <c r="B108">
        <v>0</v>
      </c>
      <c r="C108">
        <v>1212.028</v>
      </c>
      <c r="D108">
        <v>1</v>
      </c>
      <c r="E108">
        <v>1212.008</v>
      </c>
      <c r="F108">
        <v>4.5010000000000003</v>
      </c>
      <c r="G108">
        <v>1211.9380000000001</v>
      </c>
      <c r="H108">
        <v>5.2510000000000003</v>
      </c>
      <c r="I108">
        <v>1211.9079999999999</v>
      </c>
    </row>
    <row r="110" spans="1:9">
      <c r="A110">
        <v>480</v>
      </c>
    </row>
    <row r="111" spans="1:9">
      <c r="A111">
        <v>4</v>
      </c>
      <c r="B111">
        <v>0</v>
      </c>
      <c r="C111">
        <v>1211.6579999999999</v>
      </c>
      <c r="D111">
        <v>-1</v>
      </c>
      <c r="E111">
        <v>1211.6780000000001</v>
      </c>
      <c r="F111">
        <v>-4.5</v>
      </c>
      <c r="G111">
        <v>1211.748</v>
      </c>
      <c r="H111">
        <v>-5.2510000000000003</v>
      </c>
      <c r="I111">
        <v>1211.7180000000001</v>
      </c>
    </row>
    <row r="112" spans="1:9">
      <c r="A112">
        <v>4</v>
      </c>
      <c r="B112">
        <v>0</v>
      </c>
      <c r="C112">
        <v>1211.6579999999999</v>
      </c>
      <c r="D112">
        <v>0.999</v>
      </c>
      <c r="E112">
        <v>1211.6379999999999</v>
      </c>
      <c r="F112">
        <v>4.5</v>
      </c>
      <c r="G112">
        <v>1211.568</v>
      </c>
      <c r="H112">
        <v>5.25</v>
      </c>
      <c r="I112">
        <v>1211.538</v>
      </c>
    </row>
    <row r="114" spans="1:9">
      <c r="A114">
        <v>490</v>
      </c>
    </row>
    <row r="115" spans="1:9">
      <c r="A115">
        <v>4</v>
      </c>
      <c r="B115">
        <v>0</v>
      </c>
      <c r="C115">
        <v>1211.288</v>
      </c>
      <c r="D115">
        <v>-0.999</v>
      </c>
      <c r="E115">
        <v>1211.308</v>
      </c>
      <c r="F115">
        <v>-4.5</v>
      </c>
      <c r="G115">
        <v>1211.3779999999999</v>
      </c>
      <c r="H115">
        <v>-5.2489999999999997</v>
      </c>
      <c r="I115">
        <v>1211.348</v>
      </c>
    </row>
    <row r="116" spans="1:9">
      <c r="A116">
        <v>4</v>
      </c>
      <c r="B116">
        <v>0</v>
      </c>
      <c r="C116">
        <v>1211.288</v>
      </c>
      <c r="D116">
        <v>1.0009999999999999</v>
      </c>
      <c r="E116">
        <v>1211.268</v>
      </c>
      <c r="F116">
        <v>4.5010000000000003</v>
      </c>
      <c r="G116">
        <v>1211.1980000000001</v>
      </c>
      <c r="H116">
        <v>5.2510000000000003</v>
      </c>
      <c r="I116">
        <v>1211.1679999999999</v>
      </c>
    </row>
    <row r="118" spans="1:9">
      <c r="A118">
        <v>500</v>
      </c>
    </row>
    <row r="119" spans="1:9">
      <c r="A119">
        <v>4</v>
      </c>
      <c r="B119">
        <v>0</v>
      </c>
      <c r="C119">
        <v>1210.9179999999999</v>
      </c>
      <c r="D119">
        <v>-1</v>
      </c>
      <c r="E119">
        <v>1210.9380000000001</v>
      </c>
      <c r="F119">
        <v>-4.5</v>
      </c>
      <c r="G119">
        <v>1211.008</v>
      </c>
      <c r="H119">
        <v>-5.25</v>
      </c>
      <c r="I119">
        <v>1210.9780000000001</v>
      </c>
    </row>
    <row r="120" spans="1:9">
      <c r="A120">
        <v>4</v>
      </c>
      <c r="B120">
        <v>0</v>
      </c>
      <c r="C120">
        <v>1210.9179999999999</v>
      </c>
      <c r="D120">
        <v>1</v>
      </c>
      <c r="E120">
        <v>1210.8979999999999</v>
      </c>
      <c r="F120">
        <v>4.5</v>
      </c>
      <c r="G120">
        <v>1210.828</v>
      </c>
      <c r="H120">
        <v>5.25</v>
      </c>
      <c r="I120">
        <v>1210.798</v>
      </c>
    </row>
    <row r="122" spans="1:9">
      <c r="A122">
        <v>510</v>
      </c>
    </row>
    <row r="123" spans="1:9">
      <c r="A123">
        <v>4</v>
      </c>
      <c r="B123">
        <v>0</v>
      </c>
      <c r="C123">
        <v>1210.548</v>
      </c>
      <c r="D123">
        <v>-1</v>
      </c>
      <c r="E123">
        <v>1210.568</v>
      </c>
      <c r="F123">
        <v>-4.5</v>
      </c>
      <c r="G123">
        <v>1210.6379999999999</v>
      </c>
      <c r="H123">
        <v>-5.25</v>
      </c>
      <c r="I123">
        <v>1210.6079999999999</v>
      </c>
    </row>
    <row r="124" spans="1:9">
      <c r="A124">
        <v>4</v>
      </c>
      <c r="B124">
        <v>0</v>
      </c>
      <c r="C124">
        <v>1210.548</v>
      </c>
      <c r="D124">
        <v>1</v>
      </c>
      <c r="E124">
        <v>1210.528</v>
      </c>
      <c r="F124">
        <v>4.5</v>
      </c>
      <c r="G124">
        <v>1210.4580000000001</v>
      </c>
      <c r="H124">
        <v>5.25</v>
      </c>
      <c r="I124">
        <v>1210.4280000000001</v>
      </c>
    </row>
    <row r="126" spans="1:9">
      <c r="A126">
        <v>520</v>
      </c>
    </row>
    <row r="127" spans="1:9">
      <c r="A127">
        <v>4</v>
      </c>
      <c r="B127">
        <v>0</v>
      </c>
      <c r="C127">
        <v>1210.1780000000001</v>
      </c>
      <c r="D127">
        <v>-1</v>
      </c>
      <c r="E127">
        <v>1210.1980000000001</v>
      </c>
      <c r="F127">
        <v>-4.5</v>
      </c>
      <c r="G127">
        <v>1210.268</v>
      </c>
      <c r="H127">
        <v>-5.25</v>
      </c>
      <c r="I127">
        <v>1210.2380000000001</v>
      </c>
    </row>
    <row r="128" spans="1:9">
      <c r="A128">
        <v>4</v>
      </c>
      <c r="B128">
        <v>0</v>
      </c>
      <c r="C128">
        <v>1210.1780000000001</v>
      </c>
      <c r="D128">
        <v>1</v>
      </c>
      <c r="E128">
        <v>1210.1579999999999</v>
      </c>
      <c r="F128">
        <v>4.5</v>
      </c>
      <c r="G128">
        <v>1210.088</v>
      </c>
      <c r="H128">
        <v>5.25</v>
      </c>
      <c r="I128">
        <v>1210.058</v>
      </c>
    </row>
    <row r="130" spans="1:9">
      <c r="A130">
        <v>530</v>
      </c>
    </row>
    <row r="131" spans="1:9">
      <c r="A131">
        <v>4</v>
      </c>
      <c r="B131">
        <v>0</v>
      </c>
      <c r="C131">
        <v>1209.808</v>
      </c>
      <c r="D131">
        <v>-0.999</v>
      </c>
      <c r="E131">
        <v>1209.828</v>
      </c>
      <c r="F131">
        <v>-4.5</v>
      </c>
      <c r="G131">
        <v>1209.8979999999999</v>
      </c>
      <c r="H131">
        <v>-5.25</v>
      </c>
      <c r="I131">
        <v>1209.8679999999999</v>
      </c>
    </row>
    <row r="132" spans="1:9">
      <c r="A132">
        <v>4</v>
      </c>
      <c r="B132">
        <v>0</v>
      </c>
      <c r="C132">
        <v>1209.808</v>
      </c>
      <c r="D132">
        <v>1.0009999999999999</v>
      </c>
      <c r="E132">
        <v>1209.788</v>
      </c>
      <c r="F132">
        <v>4.5010000000000003</v>
      </c>
      <c r="G132">
        <v>1209.7180000000001</v>
      </c>
      <c r="H132">
        <v>5.25</v>
      </c>
      <c r="I132">
        <v>1209.6880000000001</v>
      </c>
    </row>
    <row r="134" spans="1:9">
      <c r="A134">
        <v>540</v>
      </c>
    </row>
    <row r="135" spans="1:9">
      <c r="A135">
        <v>4</v>
      </c>
      <c r="B135">
        <v>0</v>
      </c>
      <c r="C135">
        <v>1209.4380000000001</v>
      </c>
      <c r="D135">
        <v>-1.0009999999999999</v>
      </c>
      <c r="E135">
        <v>1209.4580000000001</v>
      </c>
      <c r="F135">
        <v>-4.5</v>
      </c>
      <c r="G135">
        <v>1209.528</v>
      </c>
      <c r="H135">
        <v>-5.25</v>
      </c>
      <c r="I135">
        <v>1209.498</v>
      </c>
    </row>
    <row r="136" spans="1:9">
      <c r="A136">
        <v>4</v>
      </c>
      <c r="B136">
        <v>0</v>
      </c>
      <c r="C136">
        <v>1209.4380000000001</v>
      </c>
      <c r="D136">
        <v>1</v>
      </c>
      <c r="E136">
        <v>1209.4179999999999</v>
      </c>
      <c r="F136">
        <v>4.5</v>
      </c>
      <c r="G136">
        <v>1209.348</v>
      </c>
      <c r="H136">
        <v>5.25</v>
      </c>
      <c r="I136">
        <v>1209.318</v>
      </c>
    </row>
    <row r="138" spans="1:9">
      <c r="A138">
        <v>550</v>
      </c>
    </row>
    <row r="139" spans="1:9">
      <c r="A139">
        <v>4</v>
      </c>
      <c r="B139">
        <v>0</v>
      </c>
      <c r="C139">
        <v>1209.068</v>
      </c>
      <c r="D139">
        <v>-1</v>
      </c>
      <c r="E139">
        <v>1209.088</v>
      </c>
      <c r="F139">
        <v>-4.5</v>
      </c>
      <c r="G139">
        <v>1209.1579999999999</v>
      </c>
      <c r="H139">
        <v>-5.25</v>
      </c>
      <c r="I139">
        <v>1209.1279999999999</v>
      </c>
    </row>
    <row r="140" spans="1:9">
      <c r="A140">
        <v>4</v>
      </c>
      <c r="B140">
        <v>0</v>
      </c>
      <c r="C140">
        <v>1209.068</v>
      </c>
      <c r="D140">
        <v>1</v>
      </c>
      <c r="E140">
        <v>1209.048</v>
      </c>
      <c r="F140">
        <v>4.5</v>
      </c>
      <c r="G140">
        <v>1208.9780000000001</v>
      </c>
      <c r="H140">
        <v>5.25</v>
      </c>
      <c r="I140">
        <v>1208.9480000000001</v>
      </c>
    </row>
    <row r="142" spans="1:9">
      <c r="A142">
        <v>560</v>
      </c>
    </row>
    <row r="143" spans="1:9">
      <c r="A143">
        <v>4</v>
      </c>
      <c r="B143">
        <v>0</v>
      </c>
      <c r="C143">
        <v>1208.6980000000001</v>
      </c>
      <c r="D143">
        <v>-1</v>
      </c>
      <c r="E143">
        <v>1208.7180000000001</v>
      </c>
      <c r="F143">
        <v>-4.5</v>
      </c>
      <c r="G143">
        <v>1208.788</v>
      </c>
      <c r="H143">
        <v>-5.25</v>
      </c>
      <c r="I143">
        <v>1208.758</v>
      </c>
    </row>
    <row r="144" spans="1:9">
      <c r="A144">
        <v>4</v>
      </c>
      <c r="B144">
        <v>0</v>
      </c>
      <c r="C144">
        <v>1208.6980000000001</v>
      </c>
      <c r="D144">
        <v>1.0009999999999999</v>
      </c>
      <c r="E144">
        <v>1208.6780000000001</v>
      </c>
      <c r="F144">
        <v>4.5</v>
      </c>
      <c r="G144">
        <v>1208.6079999999999</v>
      </c>
      <c r="H144">
        <v>5.25</v>
      </c>
      <c r="I144">
        <v>1208.578</v>
      </c>
    </row>
    <row r="146" spans="1:9">
      <c r="A146">
        <v>570</v>
      </c>
    </row>
    <row r="147" spans="1:9">
      <c r="A147">
        <v>4</v>
      </c>
      <c r="B147">
        <v>0</v>
      </c>
      <c r="C147">
        <v>1208.328</v>
      </c>
      <c r="D147">
        <v>-1</v>
      </c>
      <c r="E147">
        <v>1208.348</v>
      </c>
      <c r="F147">
        <v>-4.5</v>
      </c>
      <c r="G147">
        <v>1208.4179999999999</v>
      </c>
      <c r="H147">
        <v>-5.25</v>
      </c>
      <c r="I147">
        <v>1208.3879999999999</v>
      </c>
    </row>
    <row r="148" spans="1:9">
      <c r="A148">
        <v>4</v>
      </c>
      <c r="B148">
        <v>0</v>
      </c>
      <c r="C148">
        <v>1208.328</v>
      </c>
      <c r="D148">
        <v>1</v>
      </c>
      <c r="E148">
        <v>1208.308</v>
      </c>
      <c r="F148">
        <v>4.4989999999999997</v>
      </c>
      <c r="G148">
        <v>1208.2380000000001</v>
      </c>
      <c r="H148">
        <v>5.25</v>
      </c>
      <c r="I148">
        <v>1208.2080000000001</v>
      </c>
    </row>
    <row r="150" spans="1:9">
      <c r="A150">
        <v>580</v>
      </c>
    </row>
    <row r="151" spans="1:9">
      <c r="A151">
        <v>4</v>
      </c>
      <c r="B151">
        <v>0</v>
      </c>
      <c r="C151">
        <v>1207.9580000000001</v>
      </c>
      <c r="D151">
        <v>-1</v>
      </c>
      <c r="E151">
        <v>1207.9780000000001</v>
      </c>
      <c r="F151">
        <v>-4.5</v>
      </c>
      <c r="G151">
        <v>1208.048</v>
      </c>
      <c r="H151">
        <v>-5.25</v>
      </c>
      <c r="I151">
        <v>1208.018</v>
      </c>
    </row>
    <row r="152" spans="1:9">
      <c r="A152">
        <v>4</v>
      </c>
      <c r="B152">
        <v>0</v>
      </c>
      <c r="C152">
        <v>1207.9580000000001</v>
      </c>
      <c r="D152">
        <v>0.999</v>
      </c>
      <c r="E152">
        <v>1207.9380000000001</v>
      </c>
      <c r="F152">
        <v>4.4989999999999997</v>
      </c>
      <c r="G152">
        <v>1207.8679999999999</v>
      </c>
      <c r="H152">
        <v>5.25</v>
      </c>
      <c r="I152">
        <v>1207.838</v>
      </c>
    </row>
    <row r="154" spans="1:9">
      <c r="A154">
        <v>590</v>
      </c>
    </row>
    <row r="155" spans="1:9">
      <c r="A155">
        <v>4</v>
      </c>
      <c r="B155">
        <v>0</v>
      </c>
      <c r="C155">
        <v>1207.588</v>
      </c>
      <c r="D155">
        <v>-1</v>
      </c>
      <c r="E155">
        <v>1207.6079999999999</v>
      </c>
      <c r="F155">
        <v>-4.4989999999999997</v>
      </c>
      <c r="G155">
        <v>1207.6780000000001</v>
      </c>
      <c r="H155">
        <v>-5.2489999999999997</v>
      </c>
      <c r="I155">
        <v>1207.6479999999999</v>
      </c>
    </row>
    <row r="156" spans="1:9">
      <c r="A156">
        <v>4</v>
      </c>
      <c r="B156">
        <v>0</v>
      </c>
      <c r="C156">
        <v>1207.588</v>
      </c>
      <c r="D156">
        <v>1.0009999999999999</v>
      </c>
      <c r="E156">
        <v>1207.568</v>
      </c>
      <c r="F156">
        <v>4.5</v>
      </c>
      <c r="G156">
        <v>1207.498</v>
      </c>
      <c r="H156">
        <v>5.2510000000000003</v>
      </c>
      <c r="I156">
        <v>1207.4680000000001</v>
      </c>
    </row>
    <row r="158" spans="1:9">
      <c r="A158">
        <v>600</v>
      </c>
    </row>
    <row r="159" spans="1:9">
      <c r="A159">
        <v>4</v>
      </c>
      <c r="B159">
        <v>0</v>
      </c>
      <c r="C159">
        <v>1207.2180000000001</v>
      </c>
      <c r="D159">
        <v>-0.999</v>
      </c>
      <c r="E159">
        <v>1207.2380000000001</v>
      </c>
      <c r="F159">
        <v>-4.5</v>
      </c>
      <c r="G159">
        <v>1207.308</v>
      </c>
      <c r="H159">
        <v>-5.25</v>
      </c>
      <c r="I159">
        <v>1207.278</v>
      </c>
    </row>
    <row r="160" spans="1:9">
      <c r="A160">
        <v>4</v>
      </c>
      <c r="B160">
        <v>0</v>
      </c>
      <c r="C160">
        <v>1207.2180000000001</v>
      </c>
      <c r="D160">
        <v>1</v>
      </c>
      <c r="E160">
        <v>1207.1980000000001</v>
      </c>
      <c r="F160">
        <v>4.5</v>
      </c>
      <c r="G160">
        <v>1207.1279999999999</v>
      </c>
      <c r="H160">
        <v>5.25</v>
      </c>
      <c r="I160">
        <v>1207.098</v>
      </c>
    </row>
    <row r="162" spans="1:19">
      <c r="A162">
        <v>610</v>
      </c>
    </row>
    <row r="163" spans="1:19">
      <c r="A163">
        <v>4</v>
      </c>
      <c r="B163">
        <v>0</v>
      </c>
      <c r="C163">
        <v>1206.848</v>
      </c>
      <c r="D163">
        <v>-1</v>
      </c>
      <c r="E163">
        <v>1206.8679999999999</v>
      </c>
      <c r="F163">
        <v>-4.5</v>
      </c>
      <c r="G163">
        <v>1206.9380000000001</v>
      </c>
      <c r="H163">
        <v>-5.25</v>
      </c>
      <c r="I163">
        <v>1206.9079999999999</v>
      </c>
    </row>
    <row r="164" spans="1:19">
      <c r="A164">
        <v>4</v>
      </c>
      <c r="B164">
        <v>0</v>
      </c>
      <c r="C164">
        <v>1206.848</v>
      </c>
      <c r="D164">
        <v>1</v>
      </c>
      <c r="E164">
        <v>1206.828</v>
      </c>
      <c r="F164">
        <v>4.5</v>
      </c>
      <c r="G164">
        <v>1206.758</v>
      </c>
      <c r="H164">
        <v>5.25</v>
      </c>
      <c r="I164">
        <v>1206.7280000000001</v>
      </c>
    </row>
    <row r="166" spans="1:19">
      <c r="A166">
        <v>620</v>
      </c>
    </row>
    <row r="167" spans="1:19">
      <c r="A167">
        <v>5</v>
      </c>
      <c r="B167">
        <v>0</v>
      </c>
      <c r="C167">
        <v>1206.4780000000001</v>
      </c>
      <c r="D167">
        <v>-1</v>
      </c>
      <c r="E167">
        <v>1206.498</v>
      </c>
      <c r="F167">
        <v>-4.5</v>
      </c>
      <c r="G167">
        <v>1206.568</v>
      </c>
      <c r="H167">
        <v>-5.25</v>
      </c>
      <c r="I167">
        <v>1206.538</v>
      </c>
      <c r="J167">
        <v>-5.25</v>
      </c>
      <c r="K167">
        <v>1204.723</v>
      </c>
    </row>
    <row r="168" spans="1:19">
      <c r="A168">
        <v>5</v>
      </c>
      <c r="B168">
        <v>0</v>
      </c>
      <c r="C168">
        <v>1206.4780000000001</v>
      </c>
      <c r="D168">
        <v>1</v>
      </c>
      <c r="E168">
        <v>1206.4580000000001</v>
      </c>
      <c r="F168">
        <v>4.5</v>
      </c>
      <c r="G168">
        <v>1206.3879999999999</v>
      </c>
      <c r="H168">
        <v>5.25</v>
      </c>
      <c r="I168">
        <v>1206.3579999999999</v>
      </c>
      <c r="J168">
        <v>5.798</v>
      </c>
      <c r="K168">
        <v>1200.8779999999999</v>
      </c>
    </row>
    <row r="170" spans="1:19">
      <c r="A170">
        <v>640</v>
      </c>
    </row>
    <row r="171" spans="1:19">
      <c r="A171">
        <v>5</v>
      </c>
      <c r="B171">
        <v>0</v>
      </c>
      <c r="C171">
        <v>1205.7470000000001</v>
      </c>
      <c r="D171">
        <v>-1</v>
      </c>
      <c r="E171">
        <v>1205.7670000000001</v>
      </c>
      <c r="F171">
        <v>-4.5</v>
      </c>
      <c r="G171">
        <v>1205.837</v>
      </c>
      <c r="H171">
        <v>-5.25</v>
      </c>
      <c r="I171">
        <v>1205.807</v>
      </c>
      <c r="J171">
        <v>-5.25</v>
      </c>
      <c r="K171">
        <v>1209.0940000000001</v>
      </c>
    </row>
    <row r="172" spans="1:19">
      <c r="A172">
        <v>9</v>
      </c>
      <c r="B172">
        <v>0</v>
      </c>
      <c r="C172">
        <v>1205.7470000000001</v>
      </c>
      <c r="D172">
        <v>1</v>
      </c>
      <c r="E172">
        <v>1205.7270000000001</v>
      </c>
      <c r="F172">
        <v>4.4989999999999997</v>
      </c>
      <c r="G172">
        <v>1205.6569999999999</v>
      </c>
      <c r="H172">
        <v>5.25</v>
      </c>
      <c r="I172">
        <v>1205.627</v>
      </c>
      <c r="J172">
        <v>5.25</v>
      </c>
      <c r="K172">
        <v>1205.127</v>
      </c>
      <c r="L172">
        <v>5.75</v>
      </c>
      <c r="M172">
        <v>1205.127</v>
      </c>
      <c r="N172">
        <v>5.75</v>
      </c>
      <c r="O172">
        <v>1205.627</v>
      </c>
      <c r="P172">
        <v>6.75</v>
      </c>
      <c r="Q172">
        <v>1205.6569999999999</v>
      </c>
      <c r="R172">
        <v>6.8120000000000003</v>
      </c>
      <c r="S172">
        <v>1205.739</v>
      </c>
    </row>
    <row r="174" spans="1:19">
      <c r="A174">
        <v>660</v>
      </c>
    </row>
    <row r="175" spans="1:19">
      <c r="A175">
        <v>5</v>
      </c>
      <c r="B175">
        <v>0</v>
      </c>
      <c r="C175">
        <v>1205.098</v>
      </c>
      <c r="D175">
        <v>-1.0009999999999999</v>
      </c>
      <c r="E175">
        <v>1205.1179999999999</v>
      </c>
      <c r="F175">
        <v>-4.5</v>
      </c>
      <c r="G175">
        <v>1205.1880000000001</v>
      </c>
      <c r="H175">
        <v>-5.25</v>
      </c>
      <c r="I175">
        <v>1205.1579999999999</v>
      </c>
      <c r="J175">
        <v>-5.25</v>
      </c>
      <c r="K175">
        <v>1208.886</v>
      </c>
    </row>
    <row r="176" spans="1:19">
      <c r="A176">
        <v>9</v>
      </c>
      <c r="B176">
        <v>0</v>
      </c>
      <c r="C176">
        <v>1205.098</v>
      </c>
      <c r="D176">
        <v>1</v>
      </c>
      <c r="E176">
        <v>1205.078</v>
      </c>
      <c r="F176">
        <v>4.5</v>
      </c>
      <c r="G176">
        <v>1205.008</v>
      </c>
      <c r="H176">
        <v>5.25</v>
      </c>
      <c r="I176">
        <v>1204.9780000000001</v>
      </c>
      <c r="J176">
        <v>5.25</v>
      </c>
      <c r="K176">
        <v>1204.4780000000001</v>
      </c>
      <c r="L176">
        <v>5.75</v>
      </c>
      <c r="M176">
        <v>1204.4780000000001</v>
      </c>
      <c r="N176">
        <v>5.75</v>
      </c>
      <c r="O176">
        <v>1204.9780000000001</v>
      </c>
      <c r="P176">
        <v>6.7489999999999997</v>
      </c>
      <c r="Q176">
        <v>1205.008</v>
      </c>
      <c r="R176">
        <v>7.4880000000000004</v>
      </c>
      <c r="S176">
        <v>1205.9929999999999</v>
      </c>
    </row>
    <row r="178" spans="1:19">
      <c r="A178">
        <v>680</v>
      </c>
    </row>
    <row r="179" spans="1:19">
      <c r="A179">
        <v>5</v>
      </c>
      <c r="B179">
        <v>0</v>
      </c>
      <c r="C179">
        <v>1204.549</v>
      </c>
      <c r="D179">
        <v>-1</v>
      </c>
      <c r="E179">
        <v>1204.569</v>
      </c>
      <c r="F179">
        <v>-4.5</v>
      </c>
      <c r="G179">
        <v>1204.6389999999999</v>
      </c>
      <c r="H179">
        <v>-5.2489999999999997</v>
      </c>
      <c r="I179">
        <v>1204.6089999999999</v>
      </c>
      <c r="J179">
        <v>-5.2489999999999997</v>
      </c>
      <c r="K179">
        <v>1207.23</v>
      </c>
    </row>
    <row r="180" spans="1:19">
      <c r="A180">
        <v>9</v>
      </c>
      <c r="B180">
        <v>0</v>
      </c>
      <c r="C180">
        <v>1204.549</v>
      </c>
      <c r="D180">
        <v>1.0009999999999999</v>
      </c>
      <c r="E180">
        <v>1204.529</v>
      </c>
      <c r="F180">
        <v>4.5</v>
      </c>
      <c r="G180">
        <v>1204.4590000000001</v>
      </c>
      <c r="H180">
        <v>5.2510000000000003</v>
      </c>
      <c r="I180">
        <v>1204.4290000000001</v>
      </c>
      <c r="J180">
        <v>5.2510000000000003</v>
      </c>
      <c r="K180">
        <v>1203.9290000000001</v>
      </c>
      <c r="L180">
        <v>5.75</v>
      </c>
      <c r="M180">
        <v>1203.9290000000001</v>
      </c>
      <c r="N180">
        <v>5.75</v>
      </c>
      <c r="O180">
        <v>1204.4290000000001</v>
      </c>
      <c r="P180">
        <v>6.75</v>
      </c>
      <c r="Q180">
        <v>1204.4590000000001</v>
      </c>
      <c r="R180">
        <v>6.8129999999999997</v>
      </c>
      <c r="S180">
        <v>1204.5429999999999</v>
      </c>
    </row>
    <row r="182" spans="1:19">
      <c r="A182">
        <v>700</v>
      </c>
    </row>
    <row r="183" spans="1:19">
      <c r="A183">
        <v>5</v>
      </c>
      <c r="B183">
        <v>0</v>
      </c>
      <c r="C183">
        <v>1204.0999999999999</v>
      </c>
      <c r="D183">
        <v>-1</v>
      </c>
      <c r="E183">
        <v>1204.1199999999999</v>
      </c>
      <c r="F183">
        <v>-4.5</v>
      </c>
      <c r="G183">
        <v>1204.19</v>
      </c>
      <c r="H183">
        <v>-5.25</v>
      </c>
      <c r="I183">
        <v>1204.1600000000001</v>
      </c>
      <c r="J183">
        <v>-5.25</v>
      </c>
      <c r="K183">
        <v>1203.3530000000001</v>
      </c>
    </row>
    <row r="184" spans="1:19">
      <c r="A184">
        <v>5</v>
      </c>
      <c r="B184">
        <v>0</v>
      </c>
      <c r="C184">
        <v>1204.0999999999999</v>
      </c>
      <c r="D184">
        <v>1</v>
      </c>
      <c r="E184">
        <v>1204.08</v>
      </c>
      <c r="F184">
        <v>4.5</v>
      </c>
      <c r="G184">
        <v>1204.01</v>
      </c>
      <c r="H184">
        <v>5.25</v>
      </c>
      <c r="I184">
        <v>1203.98</v>
      </c>
      <c r="J184">
        <v>5.7030000000000003</v>
      </c>
      <c r="K184">
        <v>1199.444</v>
      </c>
    </row>
    <row r="186" spans="1:19">
      <c r="A186">
        <v>710</v>
      </c>
    </row>
    <row r="187" spans="1:19">
      <c r="A187">
        <v>4</v>
      </c>
      <c r="B187">
        <v>0</v>
      </c>
      <c r="C187">
        <v>1203.913</v>
      </c>
      <c r="D187">
        <v>-1.0009999999999999</v>
      </c>
      <c r="E187">
        <v>1203.933</v>
      </c>
      <c r="F187">
        <v>-4.5</v>
      </c>
      <c r="G187">
        <v>1204.0029999999999</v>
      </c>
      <c r="H187">
        <v>-5.25</v>
      </c>
      <c r="I187">
        <v>1203.973</v>
      </c>
    </row>
    <row r="188" spans="1:19">
      <c r="A188">
        <v>4</v>
      </c>
      <c r="B188">
        <v>0</v>
      </c>
      <c r="C188">
        <v>1203.913</v>
      </c>
      <c r="D188">
        <v>1</v>
      </c>
      <c r="E188">
        <v>1203.893</v>
      </c>
      <c r="F188">
        <v>4.5</v>
      </c>
      <c r="G188">
        <v>1203.8230000000001</v>
      </c>
      <c r="H188">
        <v>5.25</v>
      </c>
      <c r="I188">
        <v>1203.7929999999999</v>
      </c>
    </row>
    <row r="190" spans="1:19">
      <c r="A190">
        <v>720</v>
      </c>
    </row>
    <row r="191" spans="1:19">
      <c r="A191">
        <v>4</v>
      </c>
      <c r="B191">
        <v>0</v>
      </c>
      <c r="C191">
        <v>1203.751</v>
      </c>
      <c r="D191">
        <v>-1</v>
      </c>
      <c r="E191">
        <v>1203.771</v>
      </c>
      <c r="F191">
        <v>-4.5</v>
      </c>
      <c r="G191">
        <v>1203.8409999999999</v>
      </c>
      <c r="H191">
        <v>-5.25</v>
      </c>
      <c r="I191">
        <v>1203.8109999999999</v>
      </c>
    </row>
    <row r="192" spans="1:19">
      <c r="A192">
        <v>4</v>
      </c>
      <c r="B192">
        <v>0</v>
      </c>
      <c r="C192">
        <v>1203.751</v>
      </c>
      <c r="D192">
        <v>1</v>
      </c>
      <c r="E192">
        <v>1203.731</v>
      </c>
      <c r="F192">
        <v>4.5</v>
      </c>
      <c r="G192">
        <v>1203.6610000000001</v>
      </c>
      <c r="H192">
        <v>5.25</v>
      </c>
      <c r="I192">
        <v>1203.6310000000001</v>
      </c>
    </row>
    <row r="194" spans="1:9">
      <c r="A194">
        <v>730</v>
      </c>
    </row>
    <row r="195" spans="1:9">
      <c r="A195">
        <v>4</v>
      </c>
      <c r="B195">
        <v>0</v>
      </c>
      <c r="C195">
        <v>1203.596</v>
      </c>
      <c r="D195">
        <v>-1</v>
      </c>
      <c r="E195">
        <v>1203.616</v>
      </c>
      <c r="F195">
        <v>-4.5</v>
      </c>
      <c r="G195">
        <v>1203.6859999999999</v>
      </c>
      <c r="H195">
        <v>-5.25</v>
      </c>
      <c r="I195">
        <v>1203.6559999999999</v>
      </c>
    </row>
    <row r="196" spans="1:9">
      <c r="A196">
        <v>4</v>
      </c>
      <c r="B196">
        <v>0</v>
      </c>
      <c r="C196">
        <v>1203.596</v>
      </c>
      <c r="D196">
        <v>1</v>
      </c>
      <c r="E196">
        <v>1203.576</v>
      </c>
      <c r="F196">
        <v>4.5</v>
      </c>
      <c r="G196">
        <v>1203.5060000000001</v>
      </c>
      <c r="H196">
        <v>5.25</v>
      </c>
      <c r="I196">
        <v>1203.4760000000001</v>
      </c>
    </row>
    <row r="198" spans="1:9">
      <c r="A198">
        <v>740</v>
      </c>
    </row>
    <row r="199" spans="1:9">
      <c r="A199">
        <v>4</v>
      </c>
      <c r="B199">
        <v>0</v>
      </c>
      <c r="C199">
        <v>1203.441</v>
      </c>
      <c r="D199">
        <v>-1</v>
      </c>
      <c r="E199">
        <v>1203.461</v>
      </c>
      <c r="F199">
        <v>-4.4989999999999997</v>
      </c>
      <c r="G199">
        <v>1203.5309999999999</v>
      </c>
      <c r="H199">
        <v>-5.25</v>
      </c>
      <c r="I199">
        <v>1203.501</v>
      </c>
    </row>
    <row r="200" spans="1:9">
      <c r="A200">
        <v>4</v>
      </c>
      <c r="B200">
        <v>0</v>
      </c>
      <c r="C200">
        <v>1203.441</v>
      </c>
      <c r="D200">
        <v>1</v>
      </c>
      <c r="E200">
        <v>1203.421</v>
      </c>
      <c r="F200">
        <v>4.5</v>
      </c>
      <c r="G200">
        <v>1203.3510000000001</v>
      </c>
      <c r="H200">
        <v>5.25</v>
      </c>
      <c r="I200">
        <v>1203.3209999999999</v>
      </c>
    </row>
    <row r="202" spans="1:9">
      <c r="A202">
        <v>750</v>
      </c>
    </row>
    <row r="203" spans="1:9">
      <c r="A203">
        <v>4</v>
      </c>
      <c r="B203">
        <v>0</v>
      </c>
      <c r="C203">
        <v>1203.2860000000001</v>
      </c>
      <c r="D203">
        <v>-1</v>
      </c>
      <c r="E203">
        <v>1203.306</v>
      </c>
      <c r="F203">
        <v>-4.5</v>
      </c>
      <c r="G203">
        <v>1203.376</v>
      </c>
      <c r="H203">
        <v>-5.25</v>
      </c>
      <c r="I203">
        <v>1203.346</v>
      </c>
    </row>
    <row r="204" spans="1:9">
      <c r="A204">
        <v>4</v>
      </c>
      <c r="B204">
        <v>0</v>
      </c>
      <c r="C204">
        <v>1203.2860000000001</v>
      </c>
      <c r="D204">
        <v>0.999</v>
      </c>
      <c r="E204">
        <v>1203.2660000000001</v>
      </c>
      <c r="F204">
        <v>4.5</v>
      </c>
      <c r="G204">
        <v>1203.1959999999999</v>
      </c>
      <c r="H204">
        <v>5.25</v>
      </c>
      <c r="I204">
        <v>1203.1659999999999</v>
      </c>
    </row>
    <row r="206" spans="1:9">
      <c r="A206">
        <v>760</v>
      </c>
    </row>
    <row r="207" spans="1:9">
      <c r="A207">
        <v>4</v>
      </c>
      <c r="B207">
        <v>0</v>
      </c>
      <c r="C207">
        <v>1203.1310000000001</v>
      </c>
      <c r="D207">
        <v>-0.999</v>
      </c>
      <c r="E207">
        <v>1203.1510000000001</v>
      </c>
      <c r="F207">
        <v>-4.5</v>
      </c>
      <c r="G207">
        <v>1203.221</v>
      </c>
      <c r="H207">
        <v>-5.25</v>
      </c>
      <c r="I207">
        <v>1203.191</v>
      </c>
    </row>
    <row r="208" spans="1:9">
      <c r="A208">
        <v>4</v>
      </c>
      <c r="B208">
        <v>0</v>
      </c>
      <c r="C208">
        <v>1203.1310000000001</v>
      </c>
      <c r="D208">
        <v>1.0009999999999999</v>
      </c>
      <c r="E208">
        <v>1203.1110000000001</v>
      </c>
      <c r="F208">
        <v>4.5010000000000003</v>
      </c>
      <c r="G208">
        <v>1203.0409999999999</v>
      </c>
      <c r="H208">
        <v>5.2510000000000003</v>
      </c>
      <c r="I208">
        <v>1203.011</v>
      </c>
    </row>
    <row r="210" spans="1:9">
      <c r="A210">
        <v>770</v>
      </c>
    </row>
    <row r="211" spans="1:9">
      <c r="A211">
        <v>4</v>
      </c>
      <c r="B211">
        <v>0</v>
      </c>
      <c r="C211">
        <v>1202.9760000000001</v>
      </c>
      <c r="D211">
        <v>-1.0009999999999999</v>
      </c>
      <c r="E211">
        <v>1202.9960000000001</v>
      </c>
      <c r="F211">
        <v>-4.5010000000000003</v>
      </c>
      <c r="G211">
        <v>1203.066</v>
      </c>
      <c r="H211">
        <v>-5.2510000000000003</v>
      </c>
      <c r="I211">
        <v>1203.0360000000001</v>
      </c>
    </row>
    <row r="212" spans="1:9">
      <c r="A212">
        <v>4</v>
      </c>
      <c r="B212">
        <v>0</v>
      </c>
      <c r="C212">
        <v>1202.9760000000001</v>
      </c>
      <c r="D212">
        <v>0.999</v>
      </c>
      <c r="E212">
        <v>1202.9559999999999</v>
      </c>
      <c r="F212">
        <v>4.4989999999999997</v>
      </c>
      <c r="G212">
        <v>1202.886</v>
      </c>
      <c r="H212">
        <v>5.25</v>
      </c>
      <c r="I212">
        <v>1202.856</v>
      </c>
    </row>
    <row r="214" spans="1:9">
      <c r="A214">
        <v>780</v>
      </c>
    </row>
    <row r="215" spans="1:9">
      <c r="A215">
        <v>4</v>
      </c>
      <c r="B215">
        <v>0</v>
      </c>
      <c r="C215">
        <v>1202.8209999999999</v>
      </c>
      <c r="D215">
        <v>-1</v>
      </c>
      <c r="E215">
        <v>1202.8409999999999</v>
      </c>
      <c r="F215">
        <v>-4.5</v>
      </c>
      <c r="G215">
        <v>1202.9110000000001</v>
      </c>
      <c r="H215">
        <v>-5.25</v>
      </c>
      <c r="I215">
        <v>1202.8810000000001</v>
      </c>
    </row>
    <row r="216" spans="1:9">
      <c r="A216">
        <v>4</v>
      </c>
      <c r="B216">
        <v>0</v>
      </c>
      <c r="C216">
        <v>1202.8209999999999</v>
      </c>
      <c r="D216">
        <v>1</v>
      </c>
      <c r="E216">
        <v>1202.8009999999999</v>
      </c>
      <c r="F216">
        <v>4.5</v>
      </c>
      <c r="G216">
        <v>1202.731</v>
      </c>
      <c r="H216">
        <v>5.25</v>
      </c>
      <c r="I216">
        <v>1202.701</v>
      </c>
    </row>
    <row r="218" spans="1:9">
      <c r="A218">
        <v>790</v>
      </c>
    </row>
    <row r="219" spans="1:9">
      <c r="A219">
        <v>4</v>
      </c>
      <c r="B219">
        <v>0</v>
      </c>
      <c r="C219">
        <v>1202.6659999999999</v>
      </c>
      <c r="D219">
        <v>-1.0009999999999999</v>
      </c>
      <c r="E219">
        <v>1202.6859999999999</v>
      </c>
      <c r="F219">
        <v>-4.5</v>
      </c>
      <c r="G219">
        <v>1202.7560000000001</v>
      </c>
      <c r="H219">
        <v>-5.25</v>
      </c>
      <c r="I219">
        <v>1202.7260000000001</v>
      </c>
    </row>
    <row r="220" spans="1:9">
      <c r="A220">
        <v>4</v>
      </c>
      <c r="B220">
        <v>0</v>
      </c>
      <c r="C220">
        <v>1202.6659999999999</v>
      </c>
      <c r="D220">
        <v>1</v>
      </c>
      <c r="E220">
        <v>1202.646</v>
      </c>
      <c r="F220">
        <v>4.4989999999999997</v>
      </c>
      <c r="G220">
        <v>1202.576</v>
      </c>
      <c r="H220">
        <v>5.25</v>
      </c>
      <c r="I220">
        <v>1202.546</v>
      </c>
    </row>
    <row r="222" spans="1:9">
      <c r="A222">
        <v>800</v>
      </c>
    </row>
    <row r="223" spans="1:9">
      <c r="A223">
        <v>4</v>
      </c>
      <c r="B223">
        <v>0</v>
      </c>
      <c r="C223">
        <v>1202.511</v>
      </c>
      <c r="D223">
        <v>-1</v>
      </c>
      <c r="E223">
        <v>1202.5309999999999</v>
      </c>
      <c r="F223">
        <v>-4.4989999999999997</v>
      </c>
      <c r="G223">
        <v>1202.6010000000001</v>
      </c>
      <c r="H223">
        <v>-5.25</v>
      </c>
      <c r="I223">
        <v>1202.5709999999999</v>
      </c>
    </row>
    <row r="224" spans="1:9">
      <c r="A224">
        <v>4</v>
      </c>
      <c r="B224">
        <v>0</v>
      </c>
      <c r="C224">
        <v>1202.511</v>
      </c>
      <c r="D224">
        <v>1</v>
      </c>
      <c r="E224">
        <v>1202.491</v>
      </c>
      <c r="F224">
        <v>4.5</v>
      </c>
      <c r="G224">
        <v>1202.421</v>
      </c>
      <c r="H224">
        <v>5.25</v>
      </c>
      <c r="I224">
        <v>1202.3910000000001</v>
      </c>
    </row>
    <row r="226" spans="1:9">
      <c r="A226">
        <v>810</v>
      </c>
    </row>
    <row r="227" spans="1:9">
      <c r="A227">
        <v>4</v>
      </c>
      <c r="B227">
        <v>0</v>
      </c>
      <c r="C227">
        <v>1202.356</v>
      </c>
      <c r="D227">
        <v>-1.0009999999999999</v>
      </c>
      <c r="E227">
        <v>1202.376</v>
      </c>
      <c r="F227">
        <v>-4.5</v>
      </c>
      <c r="G227">
        <v>1202.4459999999999</v>
      </c>
      <c r="H227">
        <v>-5.2510000000000003</v>
      </c>
      <c r="I227">
        <v>1202.4159999999999</v>
      </c>
    </row>
    <row r="228" spans="1:9">
      <c r="A228">
        <v>4</v>
      </c>
      <c r="B228">
        <v>0</v>
      </c>
      <c r="C228">
        <v>1202.356</v>
      </c>
      <c r="D228">
        <v>1</v>
      </c>
      <c r="E228">
        <v>1202.336</v>
      </c>
      <c r="F228">
        <v>4.5</v>
      </c>
      <c r="G228">
        <v>1202.2660000000001</v>
      </c>
      <c r="H228">
        <v>5.2489999999999997</v>
      </c>
      <c r="I228">
        <v>1202.2360000000001</v>
      </c>
    </row>
    <row r="230" spans="1:9">
      <c r="A230">
        <v>820</v>
      </c>
    </row>
    <row r="231" spans="1:9">
      <c r="A231">
        <v>4</v>
      </c>
      <c r="B231">
        <v>0</v>
      </c>
      <c r="C231">
        <v>1202.201</v>
      </c>
      <c r="D231">
        <v>-1</v>
      </c>
      <c r="E231">
        <v>1202.221</v>
      </c>
      <c r="F231">
        <v>-4.4989999999999997</v>
      </c>
      <c r="G231">
        <v>1202.2909999999999</v>
      </c>
      <c r="H231">
        <v>-5.2489999999999997</v>
      </c>
      <c r="I231">
        <v>1202.261</v>
      </c>
    </row>
    <row r="232" spans="1:9">
      <c r="A232">
        <v>4</v>
      </c>
      <c r="B232">
        <v>0</v>
      </c>
      <c r="C232">
        <v>1202.201</v>
      </c>
      <c r="D232">
        <v>1</v>
      </c>
      <c r="E232">
        <v>1202.181</v>
      </c>
      <c r="F232">
        <v>4.5</v>
      </c>
      <c r="G232">
        <v>1202.1110000000001</v>
      </c>
      <c r="H232">
        <v>5.25</v>
      </c>
      <c r="I232">
        <v>1202.0809999999999</v>
      </c>
    </row>
    <row r="234" spans="1:9">
      <c r="A234">
        <v>830</v>
      </c>
    </row>
    <row r="235" spans="1:9">
      <c r="A235">
        <v>4</v>
      </c>
      <c r="B235">
        <v>0</v>
      </c>
      <c r="C235">
        <v>1202.046</v>
      </c>
      <c r="D235">
        <v>-0.999</v>
      </c>
      <c r="E235">
        <v>1202.066</v>
      </c>
      <c r="F235">
        <v>-4.4989999999999997</v>
      </c>
      <c r="G235">
        <v>1202.136</v>
      </c>
      <c r="H235">
        <v>-5.25</v>
      </c>
      <c r="I235">
        <v>1202.106</v>
      </c>
    </row>
    <row r="236" spans="1:9">
      <c r="A236">
        <v>4</v>
      </c>
      <c r="B236">
        <v>0</v>
      </c>
      <c r="C236">
        <v>1202.046</v>
      </c>
      <c r="D236">
        <v>1</v>
      </c>
      <c r="E236">
        <v>1202.0260000000001</v>
      </c>
      <c r="F236">
        <v>4.5</v>
      </c>
      <c r="G236">
        <v>1201.9559999999999</v>
      </c>
      <c r="H236">
        <v>5.2510000000000003</v>
      </c>
      <c r="I236">
        <v>1201.9259999999999</v>
      </c>
    </row>
    <row r="238" spans="1:9">
      <c r="A238">
        <v>840</v>
      </c>
    </row>
    <row r="239" spans="1:9">
      <c r="A239">
        <v>4</v>
      </c>
      <c r="B239">
        <v>0</v>
      </c>
      <c r="C239">
        <v>1201.8910000000001</v>
      </c>
      <c r="D239">
        <v>-1</v>
      </c>
      <c r="E239">
        <v>1201.9110000000001</v>
      </c>
      <c r="F239">
        <v>-4.5</v>
      </c>
      <c r="G239">
        <v>1201.981</v>
      </c>
      <c r="H239">
        <v>-5.25</v>
      </c>
      <c r="I239">
        <v>1201.951</v>
      </c>
    </row>
    <row r="240" spans="1:9">
      <c r="A240">
        <v>4</v>
      </c>
      <c r="B240">
        <v>0</v>
      </c>
      <c r="C240">
        <v>1201.8910000000001</v>
      </c>
      <c r="D240">
        <v>1</v>
      </c>
      <c r="E240">
        <v>1201.8710000000001</v>
      </c>
      <c r="F240">
        <v>4.5460000000000003</v>
      </c>
      <c r="G240">
        <v>1201.8</v>
      </c>
      <c r="H240">
        <v>5.2949999999999999</v>
      </c>
      <c r="I240">
        <v>1201.77</v>
      </c>
    </row>
    <row r="242" spans="1:9">
      <c r="A242">
        <v>850</v>
      </c>
    </row>
    <row r="243" spans="1:9">
      <c r="A243">
        <v>4</v>
      </c>
      <c r="B243">
        <v>0</v>
      </c>
      <c r="C243">
        <v>1201.7360000000001</v>
      </c>
      <c r="D243">
        <v>-0.999</v>
      </c>
      <c r="E243">
        <v>1201.7560000000001</v>
      </c>
      <c r="F243">
        <v>-4.4989999999999997</v>
      </c>
      <c r="G243">
        <v>1201.826</v>
      </c>
      <c r="H243">
        <v>-5.25</v>
      </c>
      <c r="I243">
        <v>1201.796</v>
      </c>
    </row>
    <row r="244" spans="1:9">
      <c r="A244">
        <v>4</v>
      </c>
      <c r="B244">
        <v>0</v>
      </c>
      <c r="C244">
        <v>1201.7360000000001</v>
      </c>
      <c r="D244">
        <v>1</v>
      </c>
      <c r="E244">
        <v>1201.7159999999999</v>
      </c>
      <c r="F244">
        <v>4.8319999999999999</v>
      </c>
      <c r="G244">
        <v>1201.6389999999999</v>
      </c>
      <c r="H244">
        <v>5.5830000000000002</v>
      </c>
      <c r="I244">
        <v>1201.6089999999999</v>
      </c>
    </row>
    <row r="246" spans="1:9">
      <c r="A246">
        <v>860</v>
      </c>
    </row>
    <row r="247" spans="1:9">
      <c r="A247">
        <v>4</v>
      </c>
      <c r="B247">
        <v>0</v>
      </c>
      <c r="C247">
        <v>1201.5809999999999</v>
      </c>
      <c r="D247">
        <v>-1</v>
      </c>
      <c r="E247">
        <v>1201.6010000000001</v>
      </c>
      <c r="F247">
        <v>-4.5010000000000003</v>
      </c>
      <c r="G247">
        <v>1201.671</v>
      </c>
      <c r="H247">
        <v>-5.25</v>
      </c>
      <c r="I247">
        <v>1201.6410000000001</v>
      </c>
    </row>
    <row r="248" spans="1:9">
      <c r="A248">
        <v>4</v>
      </c>
      <c r="B248">
        <v>0</v>
      </c>
      <c r="C248">
        <v>1201.5809999999999</v>
      </c>
      <c r="D248">
        <v>0.999</v>
      </c>
      <c r="E248">
        <v>1201.5609999999999</v>
      </c>
      <c r="F248">
        <v>5.1180000000000003</v>
      </c>
      <c r="G248">
        <v>1201.479</v>
      </c>
      <c r="H248">
        <v>5.8689999999999998</v>
      </c>
      <c r="I248">
        <v>1201.4490000000001</v>
      </c>
    </row>
    <row r="250" spans="1:9">
      <c r="A250">
        <v>870</v>
      </c>
    </row>
    <row r="251" spans="1:9">
      <c r="A251">
        <v>4</v>
      </c>
      <c r="B251">
        <v>0</v>
      </c>
      <c r="C251">
        <v>1201.4259999999999</v>
      </c>
      <c r="D251">
        <v>-1</v>
      </c>
      <c r="E251">
        <v>1201.4459999999999</v>
      </c>
      <c r="F251">
        <v>-4.5</v>
      </c>
      <c r="G251">
        <v>1201.5160000000001</v>
      </c>
      <c r="H251">
        <v>-5.25</v>
      </c>
      <c r="I251">
        <v>1201.4860000000001</v>
      </c>
    </row>
    <row r="252" spans="1:9">
      <c r="A252">
        <v>4</v>
      </c>
      <c r="B252">
        <v>0</v>
      </c>
      <c r="C252">
        <v>1201.4259999999999</v>
      </c>
      <c r="D252">
        <v>1</v>
      </c>
      <c r="E252">
        <v>1201.4059999999999</v>
      </c>
      <c r="F252">
        <v>5.4029999999999996</v>
      </c>
      <c r="G252">
        <v>1201.318</v>
      </c>
      <c r="H252">
        <v>6.1539999999999999</v>
      </c>
      <c r="I252">
        <v>1201.288</v>
      </c>
    </row>
    <row r="254" spans="1:9">
      <c r="A254">
        <v>880</v>
      </c>
    </row>
    <row r="255" spans="1:9">
      <c r="A255">
        <v>4</v>
      </c>
      <c r="B255">
        <v>0</v>
      </c>
      <c r="C255">
        <v>1201.271</v>
      </c>
      <c r="D255">
        <v>-1.0009999999999999</v>
      </c>
      <c r="E255">
        <v>1201.2909999999999</v>
      </c>
      <c r="F255">
        <v>-4.5</v>
      </c>
      <c r="G255">
        <v>1201.3610000000001</v>
      </c>
      <c r="H255">
        <v>-5.25</v>
      </c>
      <c r="I255">
        <v>1201.3309999999999</v>
      </c>
    </row>
    <row r="256" spans="1:9">
      <c r="A256">
        <v>4</v>
      </c>
      <c r="B256">
        <v>0</v>
      </c>
      <c r="C256">
        <v>1201.271</v>
      </c>
      <c r="D256">
        <v>1</v>
      </c>
      <c r="E256">
        <v>1201.251</v>
      </c>
      <c r="F256">
        <v>5.6879999999999997</v>
      </c>
      <c r="G256">
        <v>1201.1569999999999</v>
      </c>
      <c r="H256">
        <v>6.4379999999999997</v>
      </c>
      <c r="I256">
        <v>1201.127</v>
      </c>
    </row>
    <row r="258" spans="1:9">
      <c r="A258">
        <v>890</v>
      </c>
    </row>
    <row r="259" spans="1:9">
      <c r="A259">
        <v>4</v>
      </c>
      <c r="B259">
        <v>0</v>
      </c>
      <c r="C259">
        <v>1201.116</v>
      </c>
      <c r="D259">
        <v>-1</v>
      </c>
      <c r="E259">
        <v>1201.136</v>
      </c>
      <c r="F259">
        <v>-4.5</v>
      </c>
      <c r="G259">
        <v>1201.2059999999999</v>
      </c>
      <c r="H259">
        <v>-5.25</v>
      </c>
      <c r="I259">
        <v>1201.1759999999999</v>
      </c>
    </row>
    <row r="260" spans="1:9">
      <c r="A260">
        <v>4</v>
      </c>
      <c r="B260">
        <v>0</v>
      </c>
      <c r="C260">
        <v>1201.116</v>
      </c>
      <c r="D260">
        <v>0.999</v>
      </c>
      <c r="E260">
        <v>1201.096</v>
      </c>
      <c r="F260">
        <v>5.9740000000000002</v>
      </c>
      <c r="G260">
        <v>1200.9960000000001</v>
      </c>
      <c r="H260">
        <v>6.7240000000000002</v>
      </c>
      <c r="I260">
        <v>1200.9659999999999</v>
      </c>
    </row>
    <row r="262" spans="1:9">
      <c r="A262">
        <v>900</v>
      </c>
    </row>
    <row r="263" spans="1:9">
      <c r="A263">
        <v>4</v>
      </c>
      <c r="B263">
        <v>0</v>
      </c>
      <c r="C263">
        <v>1200.961</v>
      </c>
      <c r="D263">
        <v>-1</v>
      </c>
      <c r="E263">
        <v>1200.981</v>
      </c>
      <c r="F263">
        <v>-4.5</v>
      </c>
      <c r="G263">
        <v>1201.0509999999999</v>
      </c>
      <c r="H263">
        <v>-5.25</v>
      </c>
      <c r="I263">
        <v>1201.021</v>
      </c>
    </row>
    <row r="264" spans="1:9">
      <c r="A264">
        <v>4</v>
      </c>
      <c r="B264">
        <v>0</v>
      </c>
      <c r="C264">
        <v>1200.961</v>
      </c>
      <c r="D264">
        <v>1</v>
      </c>
      <c r="E264">
        <v>1200.941</v>
      </c>
      <c r="F264">
        <v>6.2590000000000003</v>
      </c>
      <c r="G264">
        <v>1200.836</v>
      </c>
      <c r="H264">
        <v>7.0090000000000003</v>
      </c>
      <c r="I264">
        <v>1200.806</v>
      </c>
    </row>
    <row r="266" spans="1:9">
      <c r="A266">
        <v>910</v>
      </c>
    </row>
    <row r="267" spans="1:9">
      <c r="A267">
        <v>4</v>
      </c>
      <c r="B267">
        <v>0</v>
      </c>
      <c r="C267">
        <v>1200.806</v>
      </c>
      <c r="D267">
        <v>-1</v>
      </c>
      <c r="E267">
        <v>1200.826</v>
      </c>
      <c r="F267">
        <v>-4.5</v>
      </c>
      <c r="G267">
        <v>1200.896</v>
      </c>
      <c r="H267">
        <v>-5.25</v>
      </c>
      <c r="I267">
        <v>1200.866</v>
      </c>
    </row>
    <row r="268" spans="1:9">
      <c r="A268">
        <v>4</v>
      </c>
      <c r="B268">
        <v>0</v>
      </c>
      <c r="C268">
        <v>1200.806</v>
      </c>
      <c r="D268">
        <v>1</v>
      </c>
      <c r="E268">
        <v>1200.7860000000001</v>
      </c>
      <c r="F268">
        <v>6.5</v>
      </c>
      <c r="G268">
        <v>1200.6759999999999</v>
      </c>
      <c r="H268">
        <v>7.25</v>
      </c>
      <c r="I268">
        <v>1200.646</v>
      </c>
    </row>
    <row r="270" spans="1:9">
      <c r="A270">
        <v>920</v>
      </c>
    </row>
    <row r="271" spans="1:9">
      <c r="A271">
        <v>4</v>
      </c>
      <c r="B271">
        <v>0</v>
      </c>
      <c r="C271">
        <v>1200.6510000000001</v>
      </c>
      <c r="D271">
        <v>-1</v>
      </c>
      <c r="E271">
        <v>1200.671</v>
      </c>
      <c r="F271">
        <v>-4.5</v>
      </c>
      <c r="G271">
        <v>1200.741</v>
      </c>
      <c r="H271">
        <v>-5.25</v>
      </c>
      <c r="I271">
        <v>1200.711</v>
      </c>
    </row>
    <row r="272" spans="1:9">
      <c r="A272">
        <v>4</v>
      </c>
      <c r="B272">
        <v>0</v>
      </c>
      <c r="C272">
        <v>1200.6510000000001</v>
      </c>
      <c r="D272">
        <v>1</v>
      </c>
      <c r="E272">
        <v>1200.6310000000001</v>
      </c>
      <c r="F272">
        <v>6.5</v>
      </c>
      <c r="G272">
        <v>1200.521</v>
      </c>
      <c r="H272">
        <v>7.25</v>
      </c>
      <c r="I272">
        <v>1200.491</v>
      </c>
    </row>
    <row r="274" spans="1:9">
      <c r="A274">
        <v>930</v>
      </c>
    </row>
    <row r="275" spans="1:9">
      <c r="A275">
        <v>4</v>
      </c>
      <c r="B275">
        <v>0</v>
      </c>
      <c r="C275">
        <v>1200.4960000000001</v>
      </c>
      <c r="D275">
        <v>-1</v>
      </c>
      <c r="E275">
        <v>1200.5160000000001</v>
      </c>
      <c r="F275">
        <v>-4.5</v>
      </c>
      <c r="G275">
        <v>1200.586</v>
      </c>
      <c r="H275">
        <v>-5.25</v>
      </c>
      <c r="I275">
        <v>1200.556</v>
      </c>
    </row>
    <row r="276" spans="1:9">
      <c r="A276">
        <v>4</v>
      </c>
      <c r="B276">
        <v>0</v>
      </c>
      <c r="C276">
        <v>1200.4960000000001</v>
      </c>
      <c r="D276">
        <v>1.0009999999999999</v>
      </c>
      <c r="E276">
        <v>1200.4760000000001</v>
      </c>
      <c r="F276">
        <v>6.5069999999999997</v>
      </c>
      <c r="G276">
        <v>1200.366</v>
      </c>
      <c r="H276">
        <v>7.2569999999999997</v>
      </c>
      <c r="I276">
        <v>1200.336</v>
      </c>
    </row>
    <row r="278" spans="1:9">
      <c r="A278">
        <v>940</v>
      </c>
    </row>
    <row r="279" spans="1:9">
      <c r="A279">
        <v>4</v>
      </c>
      <c r="B279">
        <v>0</v>
      </c>
      <c r="C279">
        <v>1200.3409999999999</v>
      </c>
      <c r="D279">
        <v>-1.0009999999999999</v>
      </c>
      <c r="E279">
        <v>1200.3610000000001</v>
      </c>
      <c r="F279">
        <v>-4.5</v>
      </c>
      <c r="G279">
        <v>1200.431</v>
      </c>
      <c r="H279">
        <v>-5.25</v>
      </c>
      <c r="I279">
        <v>1200.4010000000001</v>
      </c>
    </row>
    <row r="280" spans="1:9">
      <c r="A280">
        <v>4</v>
      </c>
      <c r="B280">
        <v>0</v>
      </c>
      <c r="C280">
        <v>1200.3409999999999</v>
      </c>
      <c r="D280">
        <v>0.999</v>
      </c>
      <c r="E280">
        <v>1200.3209999999999</v>
      </c>
      <c r="F280">
        <v>6.5309999999999997</v>
      </c>
      <c r="G280">
        <v>1200.21</v>
      </c>
      <c r="H280">
        <v>7.2809999999999997</v>
      </c>
      <c r="I280">
        <v>1200.18</v>
      </c>
    </row>
    <row r="282" spans="1:9">
      <c r="A282">
        <v>950</v>
      </c>
    </row>
    <row r="283" spans="1:9">
      <c r="A283">
        <v>4</v>
      </c>
      <c r="B283">
        <v>0</v>
      </c>
      <c r="C283">
        <v>1200.1859999999999</v>
      </c>
      <c r="D283">
        <v>-1</v>
      </c>
      <c r="E283">
        <v>1200.2059999999999</v>
      </c>
      <c r="F283">
        <v>-4.4989999999999997</v>
      </c>
      <c r="G283">
        <v>1200.2760000000001</v>
      </c>
      <c r="H283">
        <v>-5.25</v>
      </c>
      <c r="I283">
        <v>1200.2460000000001</v>
      </c>
    </row>
    <row r="284" spans="1:9">
      <c r="A284">
        <v>4</v>
      </c>
      <c r="B284">
        <v>0</v>
      </c>
      <c r="C284">
        <v>1200.1859999999999</v>
      </c>
      <c r="D284">
        <v>1</v>
      </c>
      <c r="E284">
        <v>1200.1659999999999</v>
      </c>
      <c r="F284">
        <v>6.5919999999999996</v>
      </c>
      <c r="G284">
        <v>1200.0540000000001</v>
      </c>
      <c r="H284">
        <v>7.3419999999999996</v>
      </c>
      <c r="I284">
        <v>1200.0239999999999</v>
      </c>
    </row>
    <row r="286" spans="1:9">
      <c r="A286">
        <v>960</v>
      </c>
    </row>
    <row r="287" spans="1:9">
      <c r="A287">
        <v>4</v>
      </c>
      <c r="B287">
        <v>0</v>
      </c>
      <c r="C287">
        <v>1200.0309999999999</v>
      </c>
      <c r="D287">
        <v>-1</v>
      </c>
      <c r="E287">
        <v>1200.0509999999999</v>
      </c>
      <c r="F287">
        <v>-4.5</v>
      </c>
      <c r="G287">
        <v>1200.1210000000001</v>
      </c>
      <c r="H287">
        <v>-5.25</v>
      </c>
      <c r="I287">
        <v>1200.0909999999999</v>
      </c>
    </row>
    <row r="288" spans="1:9">
      <c r="A288">
        <v>4</v>
      </c>
      <c r="B288">
        <v>0</v>
      </c>
      <c r="C288">
        <v>1200.0309999999999</v>
      </c>
      <c r="D288">
        <v>1.0009999999999999</v>
      </c>
      <c r="E288">
        <v>1200.011</v>
      </c>
      <c r="F288">
        <v>6.7039999999999997</v>
      </c>
      <c r="G288">
        <v>1199.8969999999999</v>
      </c>
      <c r="H288">
        <v>7.4539999999999997</v>
      </c>
      <c r="I288">
        <v>1199.867</v>
      </c>
    </row>
    <row r="290" spans="1:9">
      <c r="A290">
        <v>970</v>
      </c>
    </row>
    <row r="291" spans="1:9">
      <c r="A291">
        <v>4</v>
      </c>
      <c r="B291">
        <v>0</v>
      </c>
      <c r="C291">
        <v>1199.876</v>
      </c>
      <c r="D291">
        <v>-1</v>
      </c>
      <c r="E291">
        <v>1199.896</v>
      </c>
      <c r="F291">
        <v>-4.5</v>
      </c>
      <c r="G291">
        <v>1199.9659999999999</v>
      </c>
      <c r="H291">
        <v>-5.25</v>
      </c>
      <c r="I291">
        <v>1199.9359999999999</v>
      </c>
    </row>
    <row r="292" spans="1:9">
      <c r="A292">
        <v>4</v>
      </c>
      <c r="B292">
        <v>0</v>
      </c>
      <c r="C292">
        <v>1199.876</v>
      </c>
      <c r="D292">
        <v>1</v>
      </c>
      <c r="E292">
        <v>1199.856</v>
      </c>
      <c r="F292">
        <v>6.8819999999999997</v>
      </c>
      <c r="G292">
        <v>1199.7380000000001</v>
      </c>
      <c r="H292">
        <v>7.633</v>
      </c>
      <c r="I292">
        <v>1199.7080000000001</v>
      </c>
    </row>
    <row r="294" spans="1:9">
      <c r="A294">
        <v>980</v>
      </c>
    </row>
    <row r="295" spans="1:9">
      <c r="A295">
        <v>4</v>
      </c>
      <c r="B295">
        <v>0</v>
      </c>
      <c r="C295">
        <v>1199.721</v>
      </c>
      <c r="D295">
        <v>-1.0009999999999999</v>
      </c>
      <c r="E295">
        <v>1199.741</v>
      </c>
      <c r="F295">
        <v>-4.5</v>
      </c>
      <c r="G295">
        <v>1199.8109999999999</v>
      </c>
      <c r="H295">
        <v>-5.25</v>
      </c>
      <c r="I295">
        <v>1199.7809999999999</v>
      </c>
    </row>
    <row r="296" spans="1:9">
      <c r="A296">
        <v>4</v>
      </c>
      <c r="B296">
        <v>0</v>
      </c>
      <c r="C296">
        <v>1199.721</v>
      </c>
      <c r="D296">
        <v>0.999</v>
      </c>
      <c r="E296">
        <v>1199.701</v>
      </c>
      <c r="F296">
        <v>7.1669999999999998</v>
      </c>
      <c r="G296">
        <v>1199.578</v>
      </c>
      <c r="H296">
        <v>7.9169999999999998</v>
      </c>
      <c r="I296">
        <v>1199.548</v>
      </c>
    </row>
    <row r="298" spans="1:9">
      <c r="A298">
        <v>990</v>
      </c>
    </row>
    <row r="299" spans="1:9">
      <c r="A299">
        <v>4</v>
      </c>
      <c r="B299">
        <v>0</v>
      </c>
      <c r="C299">
        <v>1199.566</v>
      </c>
      <c r="D299">
        <v>-0.999</v>
      </c>
      <c r="E299">
        <v>1199.586</v>
      </c>
      <c r="F299">
        <v>-4.4989999999999997</v>
      </c>
      <c r="G299">
        <v>1199.6559999999999</v>
      </c>
      <c r="H299">
        <v>-5.25</v>
      </c>
      <c r="I299">
        <v>1199.626</v>
      </c>
    </row>
    <row r="300" spans="1:9">
      <c r="A300">
        <v>4</v>
      </c>
      <c r="B300">
        <v>0</v>
      </c>
      <c r="C300">
        <v>1199.566</v>
      </c>
      <c r="D300">
        <v>1.0009999999999999</v>
      </c>
      <c r="E300">
        <v>1199.546</v>
      </c>
      <c r="F300">
        <v>7.6349999999999998</v>
      </c>
      <c r="G300">
        <v>1199.413</v>
      </c>
      <c r="H300">
        <v>8.3859999999999992</v>
      </c>
      <c r="I300">
        <v>1199.383</v>
      </c>
    </row>
    <row r="302" spans="1:9">
      <c r="A302">
        <v>1000</v>
      </c>
    </row>
    <row r="303" spans="1:9">
      <c r="A303">
        <v>4</v>
      </c>
      <c r="B303">
        <v>0</v>
      </c>
      <c r="C303">
        <v>1199.4110000000001</v>
      </c>
      <c r="D303">
        <v>-1</v>
      </c>
      <c r="E303">
        <v>1199.431</v>
      </c>
      <c r="F303">
        <v>-4.5010000000000003</v>
      </c>
      <c r="G303">
        <v>1199.501</v>
      </c>
      <c r="H303">
        <v>-5.2510000000000003</v>
      </c>
      <c r="I303">
        <v>1199.471</v>
      </c>
    </row>
    <row r="304" spans="1:9">
      <c r="A304">
        <v>4</v>
      </c>
      <c r="B304">
        <v>0</v>
      </c>
      <c r="C304">
        <v>1199.4110000000001</v>
      </c>
      <c r="D304">
        <v>1</v>
      </c>
      <c r="E304">
        <v>1199.3910000000001</v>
      </c>
      <c r="F304">
        <v>8.3670000000000009</v>
      </c>
      <c r="G304">
        <v>1199.2439999999999</v>
      </c>
      <c r="H304">
        <v>9.1159999999999997</v>
      </c>
      <c r="I304">
        <v>1199.2139999999999</v>
      </c>
    </row>
    <row r="306" spans="1:9">
      <c r="A306">
        <v>1010</v>
      </c>
    </row>
    <row r="307" spans="1:9">
      <c r="A307">
        <v>4</v>
      </c>
      <c r="B307">
        <v>0</v>
      </c>
      <c r="C307">
        <v>1199.2560000000001</v>
      </c>
      <c r="D307">
        <v>-1</v>
      </c>
      <c r="E307">
        <v>1199.2760000000001</v>
      </c>
      <c r="F307">
        <v>-4.5</v>
      </c>
      <c r="G307">
        <v>1199.346</v>
      </c>
      <c r="H307">
        <v>-5.25</v>
      </c>
      <c r="I307">
        <v>1199.316</v>
      </c>
    </row>
    <row r="308" spans="1:9">
      <c r="A308">
        <v>4</v>
      </c>
      <c r="B308">
        <v>0</v>
      </c>
      <c r="C308">
        <v>1199.2560000000001</v>
      </c>
      <c r="D308">
        <v>1</v>
      </c>
      <c r="E308">
        <v>1199.2360000000001</v>
      </c>
      <c r="F308">
        <v>9.4510000000000005</v>
      </c>
      <c r="G308">
        <v>1199.067</v>
      </c>
      <c r="H308">
        <v>10.201000000000001</v>
      </c>
      <c r="I308">
        <v>1199.037</v>
      </c>
    </row>
    <row r="310" spans="1:9">
      <c r="A310">
        <v>1020</v>
      </c>
    </row>
    <row r="311" spans="1:9">
      <c r="A311">
        <v>4</v>
      </c>
      <c r="B311">
        <v>0</v>
      </c>
      <c r="C311">
        <v>1199.1010000000001</v>
      </c>
      <c r="D311">
        <v>-1</v>
      </c>
      <c r="E311">
        <v>1199.1210000000001</v>
      </c>
      <c r="F311">
        <v>-4.5</v>
      </c>
      <c r="G311">
        <v>1199.191</v>
      </c>
      <c r="H311">
        <v>-5.25</v>
      </c>
      <c r="I311">
        <v>1199.1610000000001</v>
      </c>
    </row>
    <row r="312" spans="1:9">
      <c r="A312">
        <v>4</v>
      </c>
      <c r="B312">
        <v>0</v>
      </c>
      <c r="C312">
        <v>1199.1010000000001</v>
      </c>
      <c r="D312">
        <v>1</v>
      </c>
      <c r="E312">
        <v>1199.0809999999999</v>
      </c>
      <c r="F312">
        <v>10.976000000000001</v>
      </c>
      <c r="G312">
        <v>1198.8810000000001</v>
      </c>
      <c r="H312">
        <v>11.726000000000001</v>
      </c>
      <c r="I312">
        <v>1198.8510000000001</v>
      </c>
    </row>
    <row r="314" spans="1:9">
      <c r="A314">
        <v>1030</v>
      </c>
    </row>
    <row r="315" spans="1:9">
      <c r="A315">
        <v>4</v>
      </c>
      <c r="B315">
        <v>0</v>
      </c>
      <c r="C315">
        <v>1198.9459999999999</v>
      </c>
      <c r="D315">
        <v>-1</v>
      </c>
      <c r="E315">
        <v>1198.9659999999999</v>
      </c>
      <c r="F315">
        <v>-4.5</v>
      </c>
      <c r="G315">
        <v>1199.0360000000001</v>
      </c>
      <c r="H315">
        <v>-5.25</v>
      </c>
      <c r="I315">
        <v>1199.0060000000001</v>
      </c>
    </row>
    <row r="316" spans="1:9">
      <c r="A316">
        <v>3</v>
      </c>
      <c r="B316">
        <v>0</v>
      </c>
      <c r="C316">
        <v>1198.9459999999999</v>
      </c>
      <c r="D316">
        <v>1</v>
      </c>
      <c r="E316">
        <v>1198.9259999999999</v>
      </c>
      <c r="F316">
        <v>1.75</v>
      </c>
      <c r="G316">
        <v>1198.896</v>
      </c>
    </row>
    <row r="318" spans="1:9">
      <c r="A318">
        <v>1040</v>
      </c>
    </row>
    <row r="319" spans="1:9">
      <c r="A319">
        <v>4</v>
      </c>
      <c r="B319">
        <v>0</v>
      </c>
      <c r="C319">
        <v>1198.7909999999999</v>
      </c>
      <c r="D319">
        <v>-1</v>
      </c>
      <c r="E319">
        <v>1198.8109999999999</v>
      </c>
      <c r="F319">
        <v>-4.5</v>
      </c>
      <c r="G319">
        <v>1198.8810000000001</v>
      </c>
      <c r="H319">
        <v>-5.25</v>
      </c>
      <c r="I319">
        <v>1198.8510000000001</v>
      </c>
    </row>
    <row r="320" spans="1:9">
      <c r="A320">
        <v>4</v>
      </c>
      <c r="B320">
        <v>0</v>
      </c>
      <c r="C320">
        <v>1198.7909999999999</v>
      </c>
      <c r="D320">
        <v>1</v>
      </c>
      <c r="E320">
        <v>1198.771</v>
      </c>
      <c r="F320">
        <v>4.5</v>
      </c>
      <c r="G320">
        <v>1198.701</v>
      </c>
      <c r="H320">
        <v>5.25</v>
      </c>
      <c r="I320">
        <v>1198.671</v>
      </c>
    </row>
    <row r="322" spans="1:9">
      <c r="A322">
        <v>1050</v>
      </c>
    </row>
    <row r="323" spans="1:9">
      <c r="A323">
        <v>4</v>
      </c>
      <c r="B323">
        <v>0</v>
      </c>
      <c r="C323">
        <v>1198.636</v>
      </c>
      <c r="D323">
        <v>-1</v>
      </c>
      <c r="E323">
        <v>1198.6559999999999</v>
      </c>
      <c r="F323">
        <v>-4.5</v>
      </c>
      <c r="G323">
        <v>1198.7260000000001</v>
      </c>
      <c r="H323">
        <v>-5.25</v>
      </c>
      <c r="I323">
        <v>1198.6959999999999</v>
      </c>
    </row>
    <row r="324" spans="1:9">
      <c r="A324">
        <v>4</v>
      </c>
      <c r="B324">
        <v>0</v>
      </c>
      <c r="C324">
        <v>1198.636</v>
      </c>
      <c r="D324">
        <v>1</v>
      </c>
      <c r="E324">
        <v>1198.616</v>
      </c>
      <c r="F324">
        <v>4.5</v>
      </c>
      <c r="G324">
        <v>1198.546</v>
      </c>
      <c r="H324">
        <v>5.25</v>
      </c>
      <c r="I324">
        <v>1198.5160000000001</v>
      </c>
    </row>
    <row r="326" spans="1:9">
      <c r="A326">
        <v>1060</v>
      </c>
    </row>
    <row r="327" spans="1:9">
      <c r="A327">
        <v>4</v>
      </c>
      <c r="B327">
        <v>0</v>
      </c>
      <c r="C327">
        <v>1198.481</v>
      </c>
      <c r="D327">
        <v>-1</v>
      </c>
      <c r="E327">
        <v>1198.501</v>
      </c>
      <c r="F327">
        <v>-4.5</v>
      </c>
      <c r="G327">
        <v>1198.5709999999999</v>
      </c>
      <c r="H327">
        <v>-5.25</v>
      </c>
      <c r="I327">
        <v>1198.5409999999999</v>
      </c>
    </row>
    <row r="328" spans="1:9">
      <c r="A328">
        <v>4</v>
      </c>
      <c r="B328">
        <v>0</v>
      </c>
      <c r="C328">
        <v>1198.481</v>
      </c>
      <c r="D328">
        <v>1.0009999999999999</v>
      </c>
      <c r="E328">
        <v>1198.461</v>
      </c>
      <c r="F328">
        <v>4.4989999999999997</v>
      </c>
      <c r="G328">
        <v>1198.3910000000001</v>
      </c>
      <c r="H328">
        <v>5.25</v>
      </c>
      <c r="I328">
        <v>1198.3610000000001</v>
      </c>
    </row>
    <row r="330" spans="1:9">
      <c r="A330">
        <v>1070</v>
      </c>
    </row>
    <row r="331" spans="1:9">
      <c r="A331">
        <v>4</v>
      </c>
      <c r="B331">
        <v>0</v>
      </c>
      <c r="C331">
        <v>1198.326</v>
      </c>
      <c r="D331">
        <v>-1</v>
      </c>
      <c r="E331">
        <v>1198.346</v>
      </c>
      <c r="F331">
        <v>-4.5</v>
      </c>
      <c r="G331">
        <v>1198.4159999999999</v>
      </c>
      <c r="H331">
        <v>-5.25</v>
      </c>
      <c r="I331">
        <v>1198.386</v>
      </c>
    </row>
    <row r="332" spans="1:9">
      <c r="A332">
        <v>4</v>
      </c>
      <c r="B332">
        <v>0</v>
      </c>
      <c r="C332">
        <v>1198.326</v>
      </c>
      <c r="D332">
        <v>1</v>
      </c>
      <c r="E332">
        <v>1198.306</v>
      </c>
      <c r="F332">
        <v>4.5</v>
      </c>
      <c r="G332">
        <v>1198.2360000000001</v>
      </c>
      <c r="H332">
        <v>5.2489999999999997</v>
      </c>
      <c r="I332">
        <v>1198.2059999999999</v>
      </c>
    </row>
    <row r="334" spans="1:9">
      <c r="A334">
        <v>1080</v>
      </c>
    </row>
    <row r="335" spans="1:9">
      <c r="A335">
        <v>4</v>
      </c>
      <c r="B335">
        <v>0</v>
      </c>
      <c r="C335">
        <v>1198.171</v>
      </c>
      <c r="D335">
        <v>-1</v>
      </c>
      <c r="E335">
        <v>1198.191</v>
      </c>
      <c r="F335">
        <v>-4.4989999999999997</v>
      </c>
      <c r="G335">
        <v>1198.261</v>
      </c>
      <c r="H335">
        <v>-5.25</v>
      </c>
      <c r="I335">
        <v>1198.231</v>
      </c>
    </row>
    <row r="336" spans="1:9">
      <c r="A336">
        <v>4</v>
      </c>
      <c r="B336">
        <v>0</v>
      </c>
      <c r="C336">
        <v>1198.171</v>
      </c>
      <c r="D336">
        <v>1</v>
      </c>
      <c r="E336">
        <v>1198.1510000000001</v>
      </c>
      <c r="F336">
        <v>4.5</v>
      </c>
      <c r="G336">
        <v>1198.0809999999999</v>
      </c>
      <c r="H336">
        <v>5.2510000000000003</v>
      </c>
      <c r="I336">
        <v>1198.0509999999999</v>
      </c>
    </row>
    <row r="338" spans="1:9">
      <c r="A338">
        <v>1090</v>
      </c>
    </row>
    <row r="339" spans="1:9">
      <c r="A339">
        <v>4</v>
      </c>
      <c r="B339">
        <v>0</v>
      </c>
      <c r="C339">
        <v>1198.0160000000001</v>
      </c>
      <c r="D339">
        <v>-1</v>
      </c>
      <c r="E339">
        <v>1198.0360000000001</v>
      </c>
      <c r="F339">
        <v>-4.5</v>
      </c>
      <c r="G339">
        <v>1198.106</v>
      </c>
      <c r="H339">
        <v>-5.25</v>
      </c>
      <c r="I339">
        <v>1198.076</v>
      </c>
    </row>
    <row r="340" spans="1:9">
      <c r="A340">
        <v>4</v>
      </c>
      <c r="B340">
        <v>0</v>
      </c>
      <c r="C340">
        <v>1198.0160000000001</v>
      </c>
      <c r="D340">
        <v>1</v>
      </c>
      <c r="E340">
        <v>1197.9960000000001</v>
      </c>
      <c r="F340">
        <v>4.5</v>
      </c>
      <c r="G340">
        <v>1197.9259999999999</v>
      </c>
      <c r="H340">
        <v>5.25</v>
      </c>
      <c r="I340">
        <v>1197.896</v>
      </c>
    </row>
    <row r="342" spans="1:9">
      <c r="A342">
        <v>1100</v>
      </c>
    </row>
    <row r="343" spans="1:9">
      <c r="A343">
        <v>4</v>
      </c>
      <c r="B343">
        <v>0</v>
      </c>
      <c r="C343">
        <v>1197.8610000000001</v>
      </c>
      <c r="D343">
        <v>-1</v>
      </c>
      <c r="E343">
        <v>1197.8810000000001</v>
      </c>
      <c r="F343">
        <v>-4.4989999999999997</v>
      </c>
      <c r="G343">
        <v>1197.951</v>
      </c>
      <c r="H343">
        <v>-5.2489999999999997</v>
      </c>
      <c r="I343">
        <v>1197.921</v>
      </c>
    </row>
    <row r="344" spans="1:9">
      <c r="A344">
        <v>4</v>
      </c>
      <c r="B344">
        <v>0</v>
      </c>
      <c r="C344">
        <v>1197.8610000000001</v>
      </c>
      <c r="D344">
        <v>1.0009999999999999</v>
      </c>
      <c r="E344">
        <v>1197.8409999999999</v>
      </c>
      <c r="F344">
        <v>4.5010000000000003</v>
      </c>
      <c r="G344">
        <v>1197.771</v>
      </c>
      <c r="H344">
        <v>5.25</v>
      </c>
      <c r="I344">
        <v>1197.741</v>
      </c>
    </row>
    <row r="346" spans="1:9">
      <c r="A346">
        <v>1110</v>
      </c>
    </row>
    <row r="347" spans="1:9">
      <c r="A347">
        <v>4</v>
      </c>
      <c r="B347">
        <v>0</v>
      </c>
      <c r="C347">
        <v>1197.7059999999999</v>
      </c>
      <c r="D347">
        <v>-1</v>
      </c>
      <c r="E347">
        <v>1197.7260000000001</v>
      </c>
      <c r="F347">
        <v>-4.5</v>
      </c>
      <c r="G347">
        <v>1197.796</v>
      </c>
      <c r="H347">
        <v>-5.2510000000000003</v>
      </c>
      <c r="I347">
        <v>1197.7660000000001</v>
      </c>
    </row>
    <row r="348" spans="1:9">
      <c r="A348">
        <v>4</v>
      </c>
      <c r="B348">
        <v>0</v>
      </c>
      <c r="C348">
        <v>1197.7059999999999</v>
      </c>
      <c r="D348">
        <v>1</v>
      </c>
      <c r="E348">
        <v>1197.6859999999999</v>
      </c>
      <c r="F348">
        <v>4.5</v>
      </c>
      <c r="G348">
        <v>1197.616</v>
      </c>
      <c r="H348">
        <v>5.25</v>
      </c>
      <c r="I348">
        <v>1197.586</v>
      </c>
    </row>
    <row r="350" spans="1:9">
      <c r="A350">
        <v>1120</v>
      </c>
    </row>
    <row r="351" spans="1:9">
      <c r="A351">
        <v>4</v>
      </c>
      <c r="B351">
        <v>0</v>
      </c>
      <c r="C351">
        <v>1197.5509999999999</v>
      </c>
      <c r="D351">
        <v>-1</v>
      </c>
      <c r="E351">
        <v>1197.5709999999999</v>
      </c>
      <c r="F351">
        <v>-4.5</v>
      </c>
      <c r="G351">
        <v>1197.6410000000001</v>
      </c>
      <c r="H351">
        <v>-5.25</v>
      </c>
      <c r="I351">
        <v>1197.6110000000001</v>
      </c>
    </row>
    <row r="352" spans="1:9">
      <c r="A352">
        <v>4</v>
      </c>
      <c r="B352">
        <v>0</v>
      </c>
      <c r="C352">
        <v>1197.5509999999999</v>
      </c>
      <c r="D352">
        <v>1</v>
      </c>
      <c r="E352">
        <v>1197.5309999999999</v>
      </c>
      <c r="F352">
        <v>4.5</v>
      </c>
      <c r="G352">
        <v>1197.461</v>
      </c>
      <c r="H352">
        <v>5.25</v>
      </c>
      <c r="I352">
        <v>1197.431</v>
      </c>
    </row>
    <row r="354" spans="1:9">
      <c r="A354">
        <v>1130</v>
      </c>
    </row>
    <row r="355" spans="1:9">
      <c r="A355">
        <v>4</v>
      </c>
      <c r="B355">
        <v>0</v>
      </c>
      <c r="C355">
        <v>1197.384</v>
      </c>
      <c r="D355">
        <v>-1</v>
      </c>
      <c r="E355">
        <v>1197.404</v>
      </c>
      <c r="F355">
        <v>-4.5</v>
      </c>
      <c r="G355">
        <v>1197.4739999999999</v>
      </c>
      <c r="H355">
        <v>-5.25</v>
      </c>
      <c r="I355">
        <v>1197.444</v>
      </c>
    </row>
    <row r="356" spans="1:9">
      <c r="A356">
        <v>4</v>
      </c>
      <c r="B356">
        <v>0</v>
      </c>
      <c r="C356">
        <v>1197.384</v>
      </c>
      <c r="D356">
        <v>0.999</v>
      </c>
      <c r="E356">
        <v>1197.364</v>
      </c>
      <c r="F356">
        <v>4.5</v>
      </c>
      <c r="G356">
        <v>1197.2940000000001</v>
      </c>
      <c r="H356">
        <v>5.25</v>
      </c>
      <c r="I356">
        <v>1197.2639999999999</v>
      </c>
    </row>
    <row r="358" spans="1:9">
      <c r="A358">
        <v>1140</v>
      </c>
    </row>
    <row r="359" spans="1:9">
      <c r="A359">
        <v>4</v>
      </c>
      <c r="B359">
        <v>0</v>
      </c>
      <c r="C359">
        <v>1197.174</v>
      </c>
      <c r="D359">
        <v>-1</v>
      </c>
      <c r="E359">
        <v>1197.194</v>
      </c>
      <c r="F359">
        <v>-4.5</v>
      </c>
      <c r="G359">
        <v>1197.2639999999999</v>
      </c>
      <c r="H359">
        <v>-5.25</v>
      </c>
      <c r="I359">
        <v>1197.2339999999999</v>
      </c>
    </row>
    <row r="360" spans="1:9">
      <c r="A360">
        <v>4</v>
      </c>
      <c r="B360">
        <v>0</v>
      </c>
      <c r="C360">
        <v>1197.174</v>
      </c>
      <c r="D360">
        <v>1</v>
      </c>
      <c r="E360">
        <v>1197.154</v>
      </c>
      <c r="F360">
        <v>4.5</v>
      </c>
      <c r="G360">
        <v>1197.0840000000001</v>
      </c>
      <c r="H360">
        <v>5.25</v>
      </c>
      <c r="I360">
        <v>1197.0540000000001</v>
      </c>
    </row>
    <row r="362" spans="1:9">
      <c r="A362">
        <v>1150</v>
      </c>
    </row>
    <row r="363" spans="1:9">
      <c r="A363">
        <v>4</v>
      </c>
      <c r="B363">
        <v>0</v>
      </c>
      <c r="C363">
        <v>1196.9179999999999</v>
      </c>
      <c r="D363">
        <v>-1</v>
      </c>
      <c r="E363">
        <v>1196.9380000000001</v>
      </c>
      <c r="F363">
        <v>-4.5</v>
      </c>
      <c r="G363">
        <v>1197.008</v>
      </c>
      <c r="H363">
        <v>-5.25</v>
      </c>
      <c r="I363">
        <v>1196.9780000000001</v>
      </c>
    </row>
    <row r="364" spans="1:9">
      <c r="A364">
        <v>4</v>
      </c>
      <c r="B364">
        <v>0</v>
      </c>
      <c r="C364">
        <v>1196.9179999999999</v>
      </c>
      <c r="D364">
        <v>1</v>
      </c>
      <c r="E364">
        <v>1196.8979999999999</v>
      </c>
      <c r="F364">
        <v>4.5</v>
      </c>
      <c r="G364">
        <v>1196.828</v>
      </c>
      <c r="H364">
        <v>5.25</v>
      </c>
      <c r="I364">
        <v>1196.798</v>
      </c>
    </row>
    <row r="366" spans="1:9">
      <c r="A366">
        <v>1160</v>
      </c>
    </row>
    <row r="367" spans="1:9">
      <c r="A367">
        <v>4</v>
      </c>
      <c r="B367">
        <v>0</v>
      </c>
      <c r="C367">
        <v>1196.616</v>
      </c>
      <c r="D367">
        <v>-1</v>
      </c>
      <c r="E367">
        <v>1196.636</v>
      </c>
      <c r="F367">
        <v>-4.5</v>
      </c>
      <c r="G367">
        <v>1196.7059999999999</v>
      </c>
      <c r="H367">
        <v>-5.25</v>
      </c>
      <c r="I367">
        <v>1196.6759999999999</v>
      </c>
    </row>
    <row r="368" spans="1:9">
      <c r="A368">
        <v>4</v>
      </c>
      <c r="B368">
        <v>0</v>
      </c>
      <c r="C368">
        <v>1196.616</v>
      </c>
      <c r="D368">
        <v>1</v>
      </c>
      <c r="E368">
        <v>1196.596</v>
      </c>
      <c r="F368">
        <v>4.5</v>
      </c>
      <c r="G368">
        <v>1196.5260000000001</v>
      </c>
      <c r="H368">
        <v>5.25</v>
      </c>
      <c r="I368">
        <v>1196.4960000000001</v>
      </c>
    </row>
    <row r="370" spans="1:9">
      <c r="A370">
        <v>1170</v>
      </c>
    </row>
    <row r="371" spans="1:9">
      <c r="A371">
        <v>4</v>
      </c>
      <c r="B371">
        <v>0</v>
      </c>
      <c r="C371">
        <v>1196.27</v>
      </c>
      <c r="D371">
        <v>-1</v>
      </c>
      <c r="E371">
        <v>1196.29</v>
      </c>
      <c r="F371">
        <v>-4.4989999999999997</v>
      </c>
      <c r="G371">
        <v>1196.3599999999999</v>
      </c>
      <c r="H371">
        <v>-5.25</v>
      </c>
      <c r="I371">
        <v>1196.33</v>
      </c>
    </row>
    <row r="372" spans="1:9">
      <c r="A372">
        <v>3</v>
      </c>
      <c r="B372">
        <v>0</v>
      </c>
      <c r="C372">
        <v>1196.27</v>
      </c>
      <c r="D372">
        <v>1.0009999999999999</v>
      </c>
      <c r="E372">
        <v>1196.25</v>
      </c>
      <c r="F372">
        <v>1.75</v>
      </c>
      <c r="G372">
        <v>1196.22</v>
      </c>
    </row>
    <row r="374" spans="1:9">
      <c r="A374">
        <v>1180</v>
      </c>
    </row>
    <row r="375" spans="1:9">
      <c r="A375">
        <v>4</v>
      </c>
      <c r="B375">
        <v>0</v>
      </c>
      <c r="C375">
        <v>1195.9000000000001</v>
      </c>
      <c r="D375">
        <v>-1.0009999999999999</v>
      </c>
      <c r="E375">
        <v>1195.92</v>
      </c>
      <c r="F375">
        <v>-4.5010000000000003</v>
      </c>
      <c r="G375">
        <v>1195.99</v>
      </c>
      <c r="H375">
        <v>-5.25</v>
      </c>
      <c r="I375">
        <v>1195.96</v>
      </c>
    </row>
    <row r="376" spans="1:9">
      <c r="A376">
        <v>4</v>
      </c>
      <c r="B376">
        <v>0</v>
      </c>
      <c r="C376">
        <v>1195.9000000000001</v>
      </c>
      <c r="D376">
        <v>1</v>
      </c>
      <c r="E376">
        <v>1195.8800000000001</v>
      </c>
      <c r="F376">
        <v>9.4770000000000003</v>
      </c>
      <c r="G376">
        <v>1195.71</v>
      </c>
      <c r="H376">
        <v>10.227</v>
      </c>
      <c r="I376">
        <v>1195.68</v>
      </c>
    </row>
    <row r="378" spans="1:9">
      <c r="A378">
        <v>1190</v>
      </c>
    </row>
    <row r="379" spans="1:9">
      <c r="A379">
        <v>4</v>
      </c>
      <c r="B379">
        <v>0</v>
      </c>
      <c r="C379">
        <v>1195.53</v>
      </c>
      <c r="D379">
        <v>-1.0009999999999999</v>
      </c>
      <c r="E379">
        <v>1195.55</v>
      </c>
      <c r="F379">
        <v>-4.5010000000000003</v>
      </c>
      <c r="G379">
        <v>1195.6199999999999</v>
      </c>
      <c r="H379">
        <v>-5.25</v>
      </c>
      <c r="I379">
        <v>1195.5899999999999</v>
      </c>
    </row>
    <row r="380" spans="1:9">
      <c r="A380">
        <v>4</v>
      </c>
      <c r="B380">
        <v>0</v>
      </c>
      <c r="C380">
        <v>1195.53</v>
      </c>
      <c r="D380">
        <v>1</v>
      </c>
      <c r="E380">
        <v>1195.51</v>
      </c>
      <c r="F380">
        <v>7.226</v>
      </c>
      <c r="G380">
        <v>1195.385</v>
      </c>
      <c r="H380">
        <v>7.976</v>
      </c>
      <c r="I380">
        <v>1195.355</v>
      </c>
    </row>
    <row r="382" spans="1:9">
      <c r="A382">
        <v>1200</v>
      </c>
    </row>
    <row r="383" spans="1:9">
      <c r="A383">
        <v>4</v>
      </c>
      <c r="B383">
        <v>0</v>
      </c>
      <c r="C383">
        <v>1195.1600000000001</v>
      </c>
      <c r="D383">
        <v>-1</v>
      </c>
      <c r="E383">
        <v>1195.18</v>
      </c>
      <c r="F383">
        <v>-4.5</v>
      </c>
      <c r="G383">
        <v>1195.25</v>
      </c>
      <c r="H383">
        <v>-5.25</v>
      </c>
      <c r="I383">
        <v>1195.22</v>
      </c>
    </row>
    <row r="384" spans="1:9">
      <c r="A384">
        <v>4</v>
      </c>
      <c r="B384">
        <v>0</v>
      </c>
      <c r="C384">
        <v>1195.1600000000001</v>
      </c>
      <c r="D384">
        <v>1</v>
      </c>
      <c r="E384">
        <v>1195.1400000000001</v>
      </c>
      <c r="F384">
        <v>6.1669999999999998</v>
      </c>
      <c r="G384">
        <v>1195.0360000000001</v>
      </c>
      <c r="H384">
        <v>6.9160000000000004</v>
      </c>
      <c r="I384">
        <v>1195.0060000000001</v>
      </c>
    </row>
    <row r="386" spans="1:9">
      <c r="A386">
        <v>1210</v>
      </c>
    </row>
    <row r="387" spans="1:9">
      <c r="A387">
        <v>4</v>
      </c>
      <c r="B387">
        <v>0</v>
      </c>
      <c r="C387">
        <v>1194.79</v>
      </c>
      <c r="D387">
        <v>-1.0009999999999999</v>
      </c>
      <c r="E387">
        <v>1194.81</v>
      </c>
      <c r="F387">
        <v>-4.5</v>
      </c>
      <c r="G387">
        <v>1194.8800000000001</v>
      </c>
      <c r="H387">
        <v>-5.25</v>
      </c>
      <c r="I387">
        <v>1194.8499999999999</v>
      </c>
    </row>
    <row r="388" spans="1:9">
      <c r="A388">
        <v>4</v>
      </c>
      <c r="B388">
        <v>0</v>
      </c>
      <c r="C388">
        <v>1194.79</v>
      </c>
      <c r="D388">
        <v>1</v>
      </c>
      <c r="E388">
        <v>1194.77</v>
      </c>
      <c r="F388">
        <v>5.63</v>
      </c>
      <c r="G388">
        <v>1194.6769999999999</v>
      </c>
      <c r="H388">
        <v>6.38</v>
      </c>
      <c r="I388">
        <v>1194.6469999999999</v>
      </c>
    </row>
    <row r="390" spans="1:9">
      <c r="A390">
        <v>1220</v>
      </c>
    </row>
    <row r="391" spans="1:9">
      <c r="A391">
        <v>4</v>
      </c>
      <c r="B391">
        <v>0</v>
      </c>
      <c r="C391">
        <v>1194.42</v>
      </c>
      <c r="D391">
        <v>-1</v>
      </c>
      <c r="E391">
        <v>1194.44</v>
      </c>
      <c r="F391">
        <v>-4.5</v>
      </c>
      <c r="G391">
        <v>1194.51</v>
      </c>
      <c r="H391">
        <v>-5.25</v>
      </c>
      <c r="I391">
        <v>1194.48</v>
      </c>
    </row>
    <row r="392" spans="1:9">
      <c r="A392">
        <v>4</v>
      </c>
      <c r="B392">
        <v>0</v>
      </c>
      <c r="C392">
        <v>1194.42</v>
      </c>
      <c r="D392">
        <v>1</v>
      </c>
      <c r="E392">
        <v>1194.4000000000001</v>
      </c>
      <c r="F392">
        <v>5.2309999999999999</v>
      </c>
      <c r="G392">
        <v>1194.3150000000001</v>
      </c>
      <c r="H392">
        <v>5.9809999999999999</v>
      </c>
      <c r="I392">
        <v>1194.2850000000001</v>
      </c>
    </row>
    <row r="394" spans="1:9">
      <c r="A394">
        <v>1230</v>
      </c>
    </row>
    <row r="395" spans="1:9">
      <c r="A395">
        <v>4</v>
      </c>
      <c r="B395">
        <v>0</v>
      </c>
      <c r="C395">
        <v>1194.05</v>
      </c>
      <c r="D395">
        <v>-1</v>
      </c>
      <c r="E395">
        <v>1194.07</v>
      </c>
      <c r="F395">
        <v>-4.5</v>
      </c>
      <c r="G395">
        <v>1194.1400000000001</v>
      </c>
      <c r="H395">
        <v>-5.25</v>
      </c>
      <c r="I395">
        <v>1194.1099999999999</v>
      </c>
    </row>
    <row r="396" spans="1:9">
      <c r="A396">
        <v>4</v>
      </c>
      <c r="B396">
        <v>0</v>
      </c>
      <c r="C396">
        <v>1194.05</v>
      </c>
      <c r="D396">
        <v>0.999</v>
      </c>
      <c r="E396">
        <v>1194.03</v>
      </c>
      <c r="F396">
        <v>4.9050000000000002</v>
      </c>
      <c r="G396">
        <v>1193.951</v>
      </c>
      <c r="H396">
        <v>5.6550000000000002</v>
      </c>
      <c r="I396">
        <v>1193.921</v>
      </c>
    </row>
    <row r="398" spans="1:9">
      <c r="A398">
        <v>1240</v>
      </c>
    </row>
    <row r="399" spans="1:9">
      <c r="A399">
        <v>4</v>
      </c>
      <c r="B399">
        <v>0</v>
      </c>
      <c r="C399">
        <v>1193.68</v>
      </c>
      <c r="D399">
        <v>-1</v>
      </c>
      <c r="E399">
        <v>1193.7</v>
      </c>
      <c r="F399">
        <v>-4.5</v>
      </c>
      <c r="G399">
        <v>1193.77</v>
      </c>
      <c r="H399">
        <v>-5.25</v>
      </c>
      <c r="I399">
        <v>1193.74</v>
      </c>
    </row>
    <row r="400" spans="1:9">
      <c r="A400">
        <v>4</v>
      </c>
      <c r="B400">
        <v>0</v>
      </c>
      <c r="C400">
        <v>1193.68</v>
      </c>
      <c r="D400">
        <v>0.999</v>
      </c>
      <c r="E400">
        <v>1193.6600000000001</v>
      </c>
      <c r="F400">
        <v>4.6230000000000002</v>
      </c>
      <c r="G400">
        <v>1193.587</v>
      </c>
      <c r="H400">
        <v>5.3730000000000002</v>
      </c>
      <c r="I400">
        <v>1193.557</v>
      </c>
    </row>
    <row r="402" spans="1:9">
      <c r="A402">
        <v>1250</v>
      </c>
    </row>
    <row r="403" spans="1:9">
      <c r="A403">
        <v>4</v>
      </c>
      <c r="B403">
        <v>0</v>
      </c>
      <c r="C403">
        <v>1193.31</v>
      </c>
      <c r="D403">
        <v>-1</v>
      </c>
      <c r="E403">
        <v>1193.33</v>
      </c>
      <c r="F403">
        <v>-4.5</v>
      </c>
      <c r="G403">
        <v>1193.4000000000001</v>
      </c>
      <c r="H403">
        <v>-5.25</v>
      </c>
      <c r="I403">
        <v>1193.3699999999999</v>
      </c>
    </row>
    <row r="404" spans="1:9">
      <c r="A404">
        <v>4</v>
      </c>
      <c r="B404">
        <v>0</v>
      </c>
      <c r="C404">
        <v>1193.31</v>
      </c>
      <c r="D404">
        <v>1</v>
      </c>
      <c r="E404">
        <v>1193.29</v>
      </c>
      <c r="F404">
        <v>4.5</v>
      </c>
      <c r="G404">
        <v>1193.22</v>
      </c>
      <c r="H404">
        <v>5.25</v>
      </c>
      <c r="I404">
        <v>1193.19</v>
      </c>
    </row>
    <row r="406" spans="1:9">
      <c r="A406">
        <v>1260</v>
      </c>
    </row>
    <row r="407" spans="1:9">
      <c r="A407">
        <v>4</v>
      </c>
      <c r="B407">
        <v>0</v>
      </c>
      <c r="C407">
        <v>1192.94</v>
      </c>
      <c r="D407">
        <v>-1</v>
      </c>
      <c r="E407">
        <v>1192.96</v>
      </c>
      <c r="F407">
        <v>-4.5</v>
      </c>
      <c r="G407">
        <v>1193.03</v>
      </c>
      <c r="H407">
        <v>-5.25</v>
      </c>
      <c r="I407">
        <v>1193</v>
      </c>
    </row>
    <row r="408" spans="1:9">
      <c r="A408">
        <v>4</v>
      </c>
      <c r="B408">
        <v>0</v>
      </c>
      <c r="C408">
        <v>1192.94</v>
      </c>
      <c r="D408">
        <v>1</v>
      </c>
      <c r="E408">
        <v>1192.92</v>
      </c>
      <c r="F408">
        <v>4.5</v>
      </c>
      <c r="G408">
        <v>1192.8499999999999</v>
      </c>
      <c r="H408">
        <v>5.25</v>
      </c>
      <c r="I408">
        <v>1192.82</v>
      </c>
    </row>
    <row r="410" spans="1:9">
      <c r="A410">
        <v>1270</v>
      </c>
    </row>
    <row r="411" spans="1:9">
      <c r="A411">
        <v>4</v>
      </c>
      <c r="B411">
        <v>0</v>
      </c>
      <c r="C411">
        <v>1192.57</v>
      </c>
      <c r="D411">
        <v>-0.999</v>
      </c>
      <c r="E411">
        <v>1192.5899999999999</v>
      </c>
      <c r="F411">
        <v>-4.4189999999999996</v>
      </c>
      <c r="G411">
        <v>1192.6579999999999</v>
      </c>
      <c r="H411">
        <v>-5.1689999999999996</v>
      </c>
      <c r="I411">
        <v>1192.6279999999999</v>
      </c>
    </row>
    <row r="412" spans="1:9">
      <c r="A412">
        <v>4</v>
      </c>
      <c r="B412">
        <v>0</v>
      </c>
      <c r="C412">
        <v>1192.57</v>
      </c>
      <c r="D412">
        <v>1</v>
      </c>
      <c r="E412">
        <v>1192.55</v>
      </c>
      <c r="F412">
        <v>4.508</v>
      </c>
      <c r="G412">
        <v>1192.48</v>
      </c>
      <c r="H412">
        <v>5.258</v>
      </c>
      <c r="I412">
        <v>1192.45</v>
      </c>
    </row>
    <row r="414" spans="1:9">
      <c r="A414">
        <v>1280</v>
      </c>
    </row>
    <row r="415" spans="1:9">
      <c r="A415">
        <v>4</v>
      </c>
      <c r="B415">
        <v>0</v>
      </c>
      <c r="C415">
        <v>1192.2090000000001</v>
      </c>
      <c r="D415">
        <v>-0.999</v>
      </c>
      <c r="E415">
        <v>1192.229</v>
      </c>
      <c r="F415">
        <v>-4.13</v>
      </c>
      <c r="G415">
        <v>1192.2919999999999</v>
      </c>
      <c r="H415">
        <v>-4.88</v>
      </c>
      <c r="I415">
        <v>1192.2619999999999</v>
      </c>
    </row>
    <row r="416" spans="1:9">
      <c r="A416">
        <v>4</v>
      </c>
      <c r="B416">
        <v>0</v>
      </c>
      <c r="C416">
        <v>1192.2090000000001</v>
      </c>
      <c r="D416">
        <v>1.0009999999999999</v>
      </c>
      <c r="E416">
        <v>1192.1890000000001</v>
      </c>
      <c r="F416">
        <v>4.55</v>
      </c>
      <c r="G416">
        <v>1192.1179999999999</v>
      </c>
      <c r="H416">
        <v>5.3</v>
      </c>
      <c r="I416">
        <v>1192.088</v>
      </c>
    </row>
    <row r="418" spans="1:9">
      <c r="A418">
        <v>1290</v>
      </c>
    </row>
    <row r="419" spans="1:9">
      <c r="A419">
        <v>4</v>
      </c>
      <c r="B419">
        <v>0</v>
      </c>
      <c r="C419">
        <v>1191.8599999999999</v>
      </c>
      <c r="D419">
        <v>-1</v>
      </c>
      <c r="E419">
        <v>1191.8800000000001</v>
      </c>
      <c r="F419">
        <v>-3.8420000000000001</v>
      </c>
      <c r="G419">
        <v>1191.9369999999999</v>
      </c>
      <c r="H419">
        <v>-4.5919999999999996</v>
      </c>
      <c r="I419">
        <v>1191.9069999999999</v>
      </c>
    </row>
    <row r="420" spans="1:9">
      <c r="A420">
        <v>4</v>
      </c>
      <c r="B420">
        <v>0</v>
      </c>
      <c r="C420">
        <v>1191.8599999999999</v>
      </c>
      <c r="D420">
        <v>1</v>
      </c>
      <c r="E420">
        <v>1191.8399999999999</v>
      </c>
      <c r="F420">
        <v>4.593</v>
      </c>
      <c r="G420">
        <v>1191.768</v>
      </c>
      <c r="H420">
        <v>5.343</v>
      </c>
      <c r="I420">
        <v>1191.7380000000001</v>
      </c>
    </row>
    <row r="422" spans="1:9">
      <c r="A422">
        <v>1300</v>
      </c>
    </row>
    <row r="423" spans="1:9">
      <c r="A423">
        <v>4</v>
      </c>
      <c r="B423">
        <v>0</v>
      </c>
      <c r="C423">
        <v>1191.5219999999999</v>
      </c>
      <c r="D423">
        <v>-0.999</v>
      </c>
      <c r="E423">
        <v>1191.5419999999999</v>
      </c>
      <c r="F423">
        <v>-3.5529999999999999</v>
      </c>
      <c r="G423">
        <v>1191.5930000000001</v>
      </c>
      <c r="H423">
        <v>-4.3029999999999999</v>
      </c>
      <c r="I423">
        <v>1191.5630000000001</v>
      </c>
    </row>
    <row r="424" spans="1:9">
      <c r="A424">
        <v>4</v>
      </c>
      <c r="B424">
        <v>0</v>
      </c>
      <c r="C424">
        <v>1191.5219999999999</v>
      </c>
      <c r="D424">
        <v>1.0009999999999999</v>
      </c>
      <c r="E424">
        <v>1191.502</v>
      </c>
      <c r="F424">
        <v>4.6360000000000001</v>
      </c>
      <c r="G424">
        <v>1191.4290000000001</v>
      </c>
      <c r="H424">
        <v>5.3869999999999996</v>
      </c>
      <c r="I424">
        <v>1191.3989999999999</v>
      </c>
    </row>
    <row r="426" spans="1:9">
      <c r="A426">
        <v>1310</v>
      </c>
    </row>
    <row r="427" spans="1:9">
      <c r="A427">
        <v>4</v>
      </c>
      <c r="B427">
        <v>0</v>
      </c>
      <c r="C427">
        <v>1191.1959999999999</v>
      </c>
      <c r="D427">
        <v>-1</v>
      </c>
      <c r="E427">
        <v>1191.2159999999999</v>
      </c>
      <c r="F427">
        <v>-3.2629999999999999</v>
      </c>
      <c r="G427">
        <v>1191.261</v>
      </c>
      <c r="H427">
        <v>-4.0140000000000002</v>
      </c>
      <c r="I427">
        <v>1191.231</v>
      </c>
    </row>
    <row r="428" spans="1:9">
      <c r="A428">
        <v>4</v>
      </c>
      <c r="B428">
        <v>0</v>
      </c>
      <c r="C428">
        <v>1191.1959999999999</v>
      </c>
      <c r="D428">
        <v>0.999</v>
      </c>
      <c r="E428">
        <v>1191.1759999999999</v>
      </c>
      <c r="F428">
        <v>4.6760000000000002</v>
      </c>
      <c r="G428">
        <v>1191.1020000000001</v>
      </c>
      <c r="H428">
        <v>5.4269999999999996</v>
      </c>
      <c r="I428">
        <v>1191.0719999999999</v>
      </c>
    </row>
    <row r="430" spans="1:9">
      <c r="A430">
        <v>1320</v>
      </c>
    </row>
    <row r="431" spans="1:9">
      <c r="A431">
        <v>4</v>
      </c>
      <c r="B431">
        <v>0</v>
      </c>
      <c r="C431">
        <v>1190.8810000000001</v>
      </c>
      <c r="D431">
        <v>-0.999</v>
      </c>
      <c r="E431">
        <v>1190.9010000000001</v>
      </c>
      <c r="F431">
        <v>-2.9740000000000002</v>
      </c>
      <c r="G431">
        <v>1190.94</v>
      </c>
      <c r="H431">
        <v>-3.7240000000000002</v>
      </c>
      <c r="I431">
        <v>1190.9100000000001</v>
      </c>
    </row>
    <row r="432" spans="1:9">
      <c r="A432">
        <v>4</v>
      </c>
      <c r="B432">
        <v>0</v>
      </c>
      <c r="C432">
        <v>1190.8810000000001</v>
      </c>
      <c r="D432">
        <v>1</v>
      </c>
      <c r="E432">
        <v>1190.8610000000001</v>
      </c>
      <c r="F432">
        <v>4.718</v>
      </c>
      <c r="G432">
        <v>1190.787</v>
      </c>
      <c r="H432">
        <v>5.4669999999999996</v>
      </c>
      <c r="I432">
        <v>1190.7570000000001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5"/>
  <sheetViews>
    <sheetView topLeftCell="A18" zoomScale="145" zoomScaleNormal="145" workbookViewId="0">
      <selection activeCell="A32" sqref="A1:A1048576"/>
    </sheetView>
  </sheetViews>
  <sheetFormatPr defaultRowHeight="13.5"/>
  <sheetData>
    <row r="1" spans="1:2">
      <c r="A1" t="s">
        <v>100</v>
      </c>
    </row>
    <row r="2" spans="1:2">
      <c r="A2">
        <v>0</v>
      </c>
      <c r="B2">
        <v>1212.2619999999999</v>
      </c>
    </row>
    <row r="3" spans="1:2">
      <c r="A3">
        <v>10</v>
      </c>
      <c r="B3">
        <v>1209.5530000000001</v>
      </c>
    </row>
    <row r="4" spans="1:2">
      <c r="A4">
        <v>20</v>
      </c>
      <c r="B4">
        <v>1206.549</v>
      </c>
    </row>
    <row r="5" spans="1:2">
      <c r="A5">
        <v>30</v>
      </c>
      <c r="B5">
        <v>1203.0909999999999</v>
      </c>
    </row>
    <row r="6" spans="1:2">
      <c r="A6">
        <v>40</v>
      </c>
      <c r="B6">
        <v>1200.5060000000001</v>
      </c>
    </row>
    <row r="7" spans="1:2">
      <c r="A7">
        <v>50</v>
      </c>
      <c r="B7">
        <v>1196.7809999999999</v>
      </c>
    </row>
    <row r="8" spans="1:2">
      <c r="A8">
        <v>60</v>
      </c>
      <c r="B8">
        <v>1191.3699999999999</v>
      </c>
    </row>
    <row r="9" spans="1:2">
      <c r="A9">
        <v>70</v>
      </c>
      <c r="B9">
        <v>1184.6880000000001</v>
      </c>
    </row>
    <row r="10" spans="1:2">
      <c r="A10">
        <v>80</v>
      </c>
      <c r="B10">
        <v>1182.316</v>
      </c>
    </row>
    <row r="11" spans="1:2">
      <c r="A11">
        <v>90</v>
      </c>
      <c r="B11">
        <v>1184.2560000000001</v>
      </c>
    </row>
    <row r="12" spans="1:2">
      <c r="A12">
        <v>100</v>
      </c>
      <c r="B12">
        <v>1189.617</v>
      </c>
    </row>
    <row r="13" spans="1:2">
      <c r="A13">
        <v>110</v>
      </c>
      <c r="B13">
        <v>1194.8720000000001</v>
      </c>
    </row>
    <row r="14" spans="1:2">
      <c r="A14">
        <v>120</v>
      </c>
      <c r="B14">
        <v>1198.5350000000001</v>
      </c>
    </row>
    <row r="15" spans="1:2">
      <c r="A15">
        <v>130</v>
      </c>
      <c r="B15">
        <v>1201.374</v>
      </c>
    </row>
    <row r="16" spans="1:2">
      <c r="A16">
        <v>140</v>
      </c>
      <c r="B16">
        <v>1205.443</v>
      </c>
    </row>
    <row r="17" spans="1:2">
      <c r="A17">
        <v>150</v>
      </c>
      <c r="B17">
        <v>1206.4770000000001</v>
      </c>
    </row>
    <row r="18" spans="1:2">
      <c r="A18">
        <v>160</v>
      </c>
      <c r="B18">
        <v>1208.2670000000001</v>
      </c>
    </row>
    <row r="19" spans="1:2">
      <c r="A19">
        <v>170</v>
      </c>
      <c r="B19">
        <v>1209.7139999999999</v>
      </c>
    </row>
    <row r="20" spans="1:2">
      <c r="A20">
        <v>180</v>
      </c>
      <c r="B20">
        <v>1210.8019999999999</v>
      </c>
    </row>
    <row r="21" spans="1:2">
      <c r="A21">
        <v>190</v>
      </c>
      <c r="B21">
        <v>1211.0119999999999</v>
      </c>
    </row>
    <row r="22" spans="1:2">
      <c r="A22">
        <v>200</v>
      </c>
      <c r="B22">
        <v>1209.847</v>
      </c>
    </row>
    <row r="23" spans="1:2">
      <c r="A23">
        <v>210</v>
      </c>
      <c r="B23">
        <v>1206.5119999999999</v>
      </c>
    </row>
    <row r="24" spans="1:2">
      <c r="A24">
        <v>220</v>
      </c>
      <c r="B24">
        <v>1202.5540000000001</v>
      </c>
    </row>
    <row r="25" spans="1:2">
      <c r="A25">
        <v>230</v>
      </c>
      <c r="B25">
        <v>1199.941</v>
      </c>
    </row>
    <row r="26" spans="1:2">
      <c r="A26">
        <v>240</v>
      </c>
      <c r="B26">
        <v>1196.2750000000001</v>
      </c>
    </row>
    <row r="27" spans="1:2">
      <c r="A27">
        <v>250</v>
      </c>
      <c r="B27">
        <v>1193.9169999999999</v>
      </c>
    </row>
    <row r="28" spans="1:2">
      <c r="A28">
        <v>260</v>
      </c>
      <c r="B28">
        <v>1195.7370000000001</v>
      </c>
    </row>
    <row r="29" spans="1:2">
      <c r="A29">
        <v>270</v>
      </c>
      <c r="B29">
        <v>1199.0989999999999</v>
      </c>
    </row>
    <row r="30" spans="1:2">
      <c r="A30">
        <v>280</v>
      </c>
      <c r="B30">
        <v>1204.2139999999999</v>
      </c>
    </row>
    <row r="31" spans="1:2">
      <c r="A31">
        <v>290</v>
      </c>
      <c r="B31">
        <v>1209.8530000000001</v>
      </c>
    </row>
    <row r="32" spans="1:2">
      <c r="A32">
        <v>300</v>
      </c>
      <c r="B32">
        <v>1215.317</v>
      </c>
    </row>
    <row r="33" spans="1:2">
      <c r="A33">
        <v>310</v>
      </c>
      <c r="B33">
        <v>1217.414</v>
      </c>
    </row>
    <row r="34" spans="1:2">
      <c r="A34">
        <v>320</v>
      </c>
      <c r="B34">
        <v>1222.45</v>
      </c>
    </row>
    <row r="35" spans="1:2">
      <c r="A35">
        <v>330</v>
      </c>
      <c r="B35">
        <v>1223.9079999999999</v>
      </c>
    </row>
    <row r="36" spans="1:2">
      <c r="A36">
        <v>340</v>
      </c>
      <c r="B36">
        <v>1224.5260000000001</v>
      </c>
    </row>
    <row r="37" spans="1:2">
      <c r="A37">
        <v>350</v>
      </c>
      <c r="B37">
        <v>1224.5340000000001</v>
      </c>
    </row>
    <row r="38" spans="1:2">
      <c r="A38">
        <v>360</v>
      </c>
      <c r="B38">
        <v>1223.3050000000001</v>
      </c>
    </row>
    <row r="39" spans="1:2">
      <c r="A39">
        <v>370</v>
      </c>
      <c r="B39">
        <v>1222.193</v>
      </c>
    </row>
    <row r="40" spans="1:2">
      <c r="A40">
        <v>380</v>
      </c>
      <c r="B40">
        <v>1221.3230000000001</v>
      </c>
    </row>
    <row r="41" spans="1:2">
      <c r="A41">
        <v>390</v>
      </c>
      <c r="B41">
        <v>1221.3910000000001</v>
      </c>
    </row>
    <row r="42" spans="1:2">
      <c r="A42">
        <v>400</v>
      </c>
      <c r="B42">
        <v>1222.0060000000001</v>
      </c>
    </row>
    <row r="43" spans="1:2">
      <c r="A43">
        <v>410</v>
      </c>
      <c r="B43">
        <v>1222.6869999999999</v>
      </c>
    </row>
    <row r="44" spans="1:2">
      <c r="A44">
        <v>420</v>
      </c>
      <c r="B44">
        <v>1220.4490000000001</v>
      </c>
    </row>
    <row r="45" spans="1:2">
      <c r="A45">
        <v>430</v>
      </c>
      <c r="B45">
        <v>1216.4280000000001</v>
      </c>
    </row>
    <row r="46" spans="1:2">
      <c r="A46">
        <v>440</v>
      </c>
      <c r="B46">
        <v>1212.0160000000001</v>
      </c>
    </row>
    <row r="47" spans="1:2">
      <c r="A47">
        <v>450</v>
      </c>
      <c r="B47">
        <v>1208.136</v>
      </c>
    </row>
    <row r="48" spans="1:2">
      <c r="A48">
        <v>460</v>
      </c>
      <c r="B48">
        <v>1203.5250000000001</v>
      </c>
    </row>
    <row r="49" spans="1:2">
      <c r="A49">
        <v>470</v>
      </c>
      <c r="B49">
        <v>1199.6690000000001</v>
      </c>
    </row>
    <row r="50" spans="1:2">
      <c r="A50">
        <v>480</v>
      </c>
      <c r="B50">
        <v>1195.039</v>
      </c>
    </row>
    <row r="51" spans="1:2">
      <c r="A51">
        <v>490</v>
      </c>
      <c r="B51">
        <v>1190.5350000000001</v>
      </c>
    </row>
    <row r="52" spans="1:2">
      <c r="A52">
        <v>500</v>
      </c>
      <c r="B52">
        <v>1184.932</v>
      </c>
    </row>
    <row r="53" spans="1:2">
      <c r="A53">
        <v>510</v>
      </c>
      <c r="B53">
        <v>1178.6949999999999</v>
      </c>
    </row>
    <row r="54" spans="1:2">
      <c r="A54">
        <v>520</v>
      </c>
      <c r="B54">
        <v>1173.963</v>
      </c>
    </row>
    <row r="55" spans="1:2">
      <c r="A55">
        <v>530</v>
      </c>
      <c r="B55">
        <v>1173.6379999999999</v>
      </c>
    </row>
    <row r="56" spans="1:2">
      <c r="A56">
        <v>540</v>
      </c>
      <c r="B56">
        <v>1173.3209999999999</v>
      </c>
    </row>
    <row r="57" spans="1:2">
      <c r="A57">
        <v>550</v>
      </c>
      <c r="B57">
        <v>1174.596</v>
      </c>
    </row>
    <row r="58" spans="1:2">
      <c r="A58">
        <v>560</v>
      </c>
      <c r="B58">
        <v>1177.116</v>
      </c>
    </row>
    <row r="59" spans="1:2">
      <c r="A59">
        <v>570</v>
      </c>
      <c r="B59">
        <v>1180.6479999999999</v>
      </c>
    </row>
    <row r="60" spans="1:2">
      <c r="A60">
        <v>580</v>
      </c>
      <c r="B60">
        <v>1184.7570000000001</v>
      </c>
    </row>
    <row r="61" spans="1:2">
      <c r="A61">
        <v>590</v>
      </c>
      <c r="B61">
        <v>1189.127</v>
      </c>
    </row>
    <row r="62" spans="1:2">
      <c r="A62">
        <v>600</v>
      </c>
      <c r="B62">
        <v>1194.2760000000001</v>
      </c>
    </row>
    <row r="63" spans="1:2">
      <c r="A63">
        <v>610</v>
      </c>
      <c r="B63">
        <v>1198.9110000000001</v>
      </c>
    </row>
    <row r="64" spans="1:2">
      <c r="A64">
        <v>620</v>
      </c>
      <c r="B64">
        <v>1202.8789999999999</v>
      </c>
    </row>
    <row r="65" spans="1:2">
      <c r="A65">
        <v>630</v>
      </c>
      <c r="B65">
        <v>1206.2049999999999</v>
      </c>
    </row>
    <row r="66" spans="1:2">
      <c r="A66">
        <v>640</v>
      </c>
      <c r="B66">
        <v>1207.521</v>
      </c>
    </row>
    <row r="67" spans="1:2">
      <c r="A67">
        <v>650</v>
      </c>
      <c r="B67">
        <v>1207.9010000000001</v>
      </c>
    </row>
    <row r="68" spans="1:2">
      <c r="A68">
        <v>660</v>
      </c>
      <c r="B68">
        <v>1207.6759999999999</v>
      </c>
    </row>
    <row r="69" spans="1:2">
      <c r="A69">
        <v>670</v>
      </c>
      <c r="B69">
        <v>1207.06</v>
      </c>
    </row>
    <row r="70" spans="1:2">
      <c r="A70">
        <v>680</v>
      </c>
      <c r="B70">
        <v>1206.098</v>
      </c>
    </row>
    <row r="71" spans="1:2">
      <c r="A71">
        <v>690</v>
      </c>
      <c r="B71">
        <v>1204.4100000000001</v>
      </c>
    </row>
    <row r="72" spans="1:2">
      <c r="A72">
        <v>700</v>
      </c>
      <c r="B72">
        <v>1201.5809999999999</v>
      </c>
    </row>
    <row r="73" spans="1:2">
      <c r="A73">
        <v>710</v>
      </c>
      <c r="B73">
        <v>1198.5920000000001</v>
      </c>
    </row>
    <row r="74" spans="1:2">
      <c r="A74">
        <v>720</v>
      </c>
      <c r="B74">
        <v>1195.7270000000001</v>
      </c>
    </row>
    <row r="75" spans="1:2">
      <c r="A75">
        <v>730</v>
      </c>
      <c r="B75">
        <v>1192.866</v>
      </c>
    </row>
    <row r="76" spans="1:2">
      <c r="A76">
        <v>740</v>
      </c>
      <c r="B76">
        <v>1189.7809999999999</v>
      </c>
    </row>
    <row r="77" spans="1:2">
      <c r="A77">
        <v>750</v>
      </c>
      <c r="B77">
        <v>1186.106</v>
      </c>
    </row>
    <row r="78" spans="1:2">
      <c r="A78">
        <v>760</v>
      </c>
      <c r="B78">
        <v>1182.6020000000001</v>
      </c>
    </row>
    <row r="79" spans="1:2">
      <c r="A79">
        <v>770</v>
      </c>
      <c r="B79">
        <v>1179.277</v>
      </c>
    </row>
    <row r="80" spans="1:2">
      <c r="A80">
        <v>780</v>
      </c>
      <c r="B80">
        <v>1176.2</v>
      </c>
    </row>
    <row r="81" spans="1:2">
      <c r="A81">
        <v>790</v>
      </c>
      <c r="B81">
        <v>1173.164</v>
      </c>
    </row>
    <row r="82" spans="1:2">
      <c r="A82">
        <v>800</v>
      </c>
      <c r="B82">
        <v>1171.172</v>
      </c>
    </row>
    <row r="83" spans="1:2">
      <c r="A83">
        <v>810</v>
      </c>
      <c r="B83">
        <v>1170.54</v>
      </c>
    </row>
    <row r="84" spans="1:2">
      <c r="A84">
        <v>820</v>
      </c>
      <c r="B84">
        <v>1170.9590000000001</v>
      </c>
    </row>
    <row r="85" spans="1:2">
      <c r="A85">
        <v>830</v>
      </c>
      <c r="B85">
        <v>1171.7049999999999</v>
      </c>
    </row>
    <row r="86" spans="1:2">
      <c r="A86">
        <v>840</v>
      </c>
      <c r="B86">
        <v>1172.55</v>
      </c>
    </row>
    <row r="87" spans="1:2">
      <c r="A87">
        <v>850</v>
      </c>
      <c r="B87">
        <v>1173.171</v>
      </c>
    </row>
    <row r="88" spans="1:2">
      <c r="A88">
        <v>860</v>
      </c>
      <c r="B88">
        <v>1175.2260000000001</v>
      </c>
    </row>
    <row r="89" spans="1:2">
      <c r="A89">
        <v>870</v>
      </c>
      <c r="B89">
        <v>1177.25</v>
      </c>
    </row>
    <row r="90" spans="1:2">
      <c r="A90">
        <v>880</v>
      </c>
      <c r="B90">
        <v>1178.826</v>
      </c>
    </row>
    <row r="91" spans="1:2">
      <c r="A91">
        <v>890</v>
      </c>
      <c r="B91">
        <v>1179.3219999999999</v>
      </c>
    </row>
    <row r="92" spans="1:2">
      <c r="A92">
        <v>900</v>
      </c>
      <c r="B92">
        <v>1177.8900000000001</v>
      </c>
    </row>
    <row r="93" spans="1:2">
      <c r="A93">
        <v>910</v>
      </c>
      <c r="B93">
        <v>1175.26</v>
      </c>
    </row>
    <row r="94" spans="1:2">
      <c r="A94">
        <v>920</v>
      </c>
      <c r="B94">
        <v>1172.105</v>
      </c>
    </row>
    <row r="95" spans="1:2">
      <c r="A95">
        <v>930</v>
      </c>
      <c r="B95">
        <v>1169.08</v>
      </c>
    </row>
    <row r="96" spans="1:2">
      <c r="A96">
        <v>940</v>
      </c>
      <c r="B96">
        <v>1164.3240000000001</v>
      </c>
    </row>
    <row r="97" spans="1:2">
      <c r="A97">
        <v>950</v>
      </c>
      <c r="B97">
        <v>1158.02</v>
      </c>
    </row>
    <row r="98" spans="1:2">
      <c r="A98">
        <v>960</v>
      </c>
      <c r="B98">
        <v>1155.242</v>
      </c>
    </row>
    <row r="99" spans="1:2">
      <c r="A99">
        <v>970</v>
      </c>
      <c r="B99">
        <v>1152.213</v>
      </c>
    </row>
    <row r="100" spans="1:2">
      <c r="A100">
        <v>980</v>
      </c>
      <c r="B100">
        <v>1150.471</v>
      </c>
    </row>
    <row r="101" spans="1:2">
      <c r="A101">
        <v>990</v>
      </c>
      <c r="B101">
        <v>1151.5070000000001</v>
      </c>
    </row>
    <row r="102" spans="1:2">
      <c r="A102">
        <v>1000</v>
      </c>
      <c r="B102">
        <v>1154.106</v>
      </c>
    </row>
    <row r="103" spans="1:2">
      <c r="A103">
        <v>1010</v>
      </c>
      <c r="B103">
        <v>1157.9179999999999</v>
      </c>
    </row>
    <row r="104" spans="1:2">
      <c r="A104">
        <v>1020</v>
      </c>
      <c r="B104">
        <v>1162.3399999999999</v>
      </c>
    </row>
    <row r="105" spans="1:2">
      <c r="A105">
        <v>1030</v>
      </c>
      <c r="B105">
        <v>1163.1469999999999</v>
      </c>
    </row>
    <row r="106" spans="1:2">
      <c r="A106">
        <v>1040</v>
      </c>
      <c r="B106">
        <v>1163.027</v>
      </c>
    </row>
    <row r="107" spans="1:2">
      <c r="A107">
        <v>1050</v>
      </c>
      <c r="B107">
        <v>1162.807</v>
      </c>
    </row>
    <row r="108" spans="1:2">
      <c r="A108">
        <v>1060</v>
      </c>
      <c r="B108">
        <v>1163.18</v>
      </c>
    </row>
    <row r="109" spans="1:2">
      <c r="A109">
        <v>1070</v>
      </c>
      <c r="B109">
        <v>1162.961</v>
      </c>
    </row>
    <row r="110" spans="1:2">
      <c r="A110">
        <v>1080</v>
      </c>
      <c r="B110">
        <v>1162.23</v>
      </c>
    </row>
    <row r="111" spans="1:2">
      <c r="A111">
        <v>1090</v>
      </c>
      <c r="B111">
        <v>1160.6420000000001</v>
      </c>
    </row>
    <row r="112" spans="1:2">
      <c r="A112">
        <v>1100</v>
      </c>
      <c r="B112">
        <v>1158.133</v>
      </c>
    </row>
    <row r="113" spans="1:2">
      <c r="A113">
        <v>1110</v>
      </c>
      <c r="B113">
        <v>1157.2280000000001</v>
      </c>
    </row>
    <row r="114" spans="1:2">
      <c r="A114">
        <v>1120</v>
      </c>
      <c r="B114">
        <v>1156.673</v>
      </c>
    </row>
    <row r="115" spans="1:2">
      <c r="A115">
        <v>1130</v>
      </c>
      <c r="B115">
        <v>1158.0329999999999</v>
      </c>
    </row>
    <row r="116" spans="1:2">
      <c r="A116">
        <v>1140</v>
      </c>
      <c r="B116">
        <v>1159.075</v>
      </c>
    </row>
    <row r="117" spans="1:2">
      <c r="A117">
        <v>1150</v>
      </c>
      <c r="B117">
        <v>1160.885</v>
      </c>
    </row>
    <row r="118" spans="1:2">
      <c r="A118">
        <v>1160</v>
      </c>
      <c r="B118">
        <v>1163.5519999999999</v>
      </c>
    </row>
    <row r="119" spans="1:2">
      <c r="A119">
        <v>1170</v>
      </c>
      <c r="B119">
        <v>1165.319</v>
      </c>
    </row>
    <row r="120" spans="1:2">
      <c r="A120">
        <v>1180</v>
      </c>
      <c r="B120">
        <v>1166.5039999999999</v>
      </c>
    </row>
    <row r="121" spans="1:2">
      <c r="A121">
        <v>1190</v>
      </c>
      <c r="B121">
        <v>1166.482</v>
      </c>
    </row>
    <row r="122" spans="1:2">
      <c r="A122">
        <v>1200</v>
      </c>
      <c r="B122">
        <v>1166.0940000000001</v>
      </c>
    </row>
    <row r="123" spans="1:2">
      <c r="A123">
        <v>1210</v>
      </c>
      <c r="B123">
        <v>1165.327</v>
      </c>
    </row>
    <row r="124" spans="1:2">
      <c r="A124">
        <v>1220</v>
      </c>
      <c r="B124">
        <v>1164.0640000000001</v>
      </c>
    </row>
    <row r="125" spans="1:2">
      <c r="A125">
        <v>1230</v>
      </c>
      <c r="B125">
        <v>1163.2539999999999</v>
      </c>
    </row>
    <row r="126" spans="1:2">
      <c r="A126">
        <v>1240</v>
      </c>
      <c r="B126">
        <v>1161.0719999999999</v>
      </c>
    </row>
    <row r="127" spans="1:2">
      <c r="A127">
        <v>1250</v>
      </c>
      <c r="B127">
        <v>1157.4949999999999</v>
      </c>
    </row>
    <row r="128" spans="1:2">
      <c r="A128">
        <v>1260</v>
      </c>
      <c r="B128">
        <v>1156.0250000000001</v>
      </c>
    </row>
    <row r="129" spans="1:2">
      <c r="A129">
        <v>1270</v>
      </c>
      <c r="B129">
        <v>1154.7470000000001</v>
      </c>
    </row>
    <row r="130" spans="1:2">
      <c r="A130">
        <v>1280</v>
      </c>
      <c r="B130">
        <v>1152.498</v>
      </c>
    </row>
    <row r="131" spans="1:2">
      <c r="A131">
        <v>1290</v>
      </c>
      <c r="B131">
        <v>1151.5340000000001</v>
      </c>
    </row>
    <row r="132" spans="1:2">
      <c r="A132">
        <v>1300</v>
      </c>
      <c r="B132">
        <v>1150.9349999999999</v>
      </c>
    </row>
    <row r="133" spans="1:2">
      <c r="A133">
        <v>1310</v>
      </c>
      <c r="B133">
        <v>1149.318</v>
      </c>
    </row>
    <row r="134" spans="1:2">
      <c r="A134">
        <v>1320</v>
      </c>
      <c r="B134">
        <v>1148.3040000000001</v>
      </c>
    </row>
    <row r="135" spans="1:2">
      <c r="A135">
        <v>1330</v>
      </c>
      <c r="B135">
        <v>1147.3389999999999</v>
      </c>
    </row>
    <row r="136" spans="1:2">
      <c r="A136">
        <v>1340</v>
      </c>
      <c r="B136">
        <v>1147.0440000000001</v>
      </c>
    </row>
    <row r="137" spans="1:2">
      <c r="A137">
        <v>1350</v>
      </c>
      <c r="B137">
        <v>1146.806</v>
      </c>
    </row>
    <row r="138" spans="1:2">
      <c r="A138">
        <v>1360</v>
      </c>
      <c r="B138">
        <v>1145.347</v>
      </c>
    </row>
    <row r="139" spans="1:2">
      <c r="A139">
        <v>1370</v>
      </c>
      <c r="B139">
        <v>1144.4079999999999</v>
      </c>
    </row>
    <row r="140" spans="1:2">
      <c r="A140">
        <v>1380</v>
      </c>
      <c r="B140">
        <v>1143.751</v>
      </c>
    </row>
    <row r="141" spans="1:2">
      <c r="A141">
        <v>1390</v>
      </c>
      <c r="B141">
        <v>1142.654</v>
      </c>
    </row>
    <row r="142" spans="1:2">
      <c r="A142">
        <v>1400</v>
      </c>
      <c r="B142">
        <v>1142.3499999999999</v>
      </c>
    </row>
    <row r="143" spans="1:2">
      <c r="A143">
        <v>1410</v>
      </c>
      <c r="B143">
        <v>1142.4649999999999</v>
      </c>
    </row>
    <row r="144" spans="1:2">
      <c r="A144">
        <v>1420</v>
      </c>
      <c r="B144">
        <v>1143.4010000000001</v>
      </c>
    </row>
    <row r="145" spans="1:2">
      <c r="A145">
        <v>1430</v>
      </c>
      <c r="B145">
        <v>1144.1969999999999</v>
      </c>
    </row>
    <row r="146" spans="1:2">
      <c r="A146">
        <v>1440</v>
      </c>
      <c r="B146">
        <v>1144.7750000000001</v>
      </c>
    </row>
    <row r="147" spans="1:2">
      <c r="A147">
        <v>1450</v>
      </c>
      <c r="B147">
        <v>1145.3869999999999</v>
      </c>
    </row>
    <row r="148" spans="1:2">
      <c r="A148">
        <v>1460</v>
      </c>
      <c r="B148">
        <v>1145.8889999999999</v>
      </c>
    </row>
    <row r="149" spans="1:2">
      <c r="A149">
        <v>1470</v>
      </c>
      <c r="B149">
        <v>1147.4359999999999</v>
      </c>
    </row>
    <row r="150" spans="1:2">
      <c r="A150">
        <v>1480</v>
      </c>
      <c r="B150">
        <v>1151.1990000000001</v>
      </c>
    </row>
    <row r="151" spans="1:2">
      <c r="A151">
        <v>1490</v>
      </c>
      <c r="B151">
        <v>1156.1600000000001</v>
      </c>
    </row>
    <row r="152" spans="1:2">
      <c r="A152">
        <v>1500</v>
      </c>
      <c r="B152">
        <v>1160.9000000000001</v>
      </c>
    </row>
    <row r="153" spans="1:2">
      <c r="A153">
        <v>1510</v>
      </c>
      <c r="B153">
        <v>1165.866</v>
      </c>
    </row>
    <row r="154" spans="1:2">
      <c r="A154">
        <v>1520</v>
      </c>
      <c r="B154">
        <v>1171.2570000000001</v>
      </c>
    </row>
    <row r="155" spans="1:2">
      <c r="A155">
        <v>1527.607</v>
      </c>
      <c r="B155">
        <v>1174.636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348"/>
  <sheetViews>
    <sheetView zoomScale="85" zoomScaleNormal="85" workbookViewId="0">
      <selection activeCell="A29" sqref="A29"/>
    </sheetView>
  </sheetViews>
  <sheetFormatPr defaultRowHeight="13.5"/>
  <sheetData>
    <row r="1" spans="1:51">
      <c r="A1" t="s">
        <v>101</v>
      </c>
    </row>
    <row r="2" spans="1:51">
      <c r="A2">
        <v>0</v>
      </c>
    </row>
    <row r="3" spans="1:51">
      <c r="A3">
        <v>23</v>
      </c>
      <c r="B3">
        <v>1.165</v>
      </c>
      <c r="C3">
        <v>0.72099999999999997</v>
      </c>
      <c r="D3">
        <v>3.7789999999999999</v>
      </c>
      <c r="E3">
        <v>2.3359999999999999</v>
      </c>
      <c r="F3">
        <v>1.4790000000000001</v>
      </c>
      <c r="G3">
        <v>0.91900000000000004</v>
      </c>
      <c r="H3">
        <v>3.03</v>
      </c>
      <c r="I3">
        <v>1.7609999999999999</v>
      </c>
      <c r="J3">
        <v>1.853</v>
      </c>
      <c r="K3">
        <v>1.2</v>
      </c>
      <c r="L3">
        <v>2.7959999999999998</v>
      </c>
      <c r="M3">
        <v>2.0870000000000002</v>
      </c>
      <c r="N3">
        <v>1.0549999999999999</v>
      </c>
      <c r="O3">
        <v>0.71299999999999997</v>
      </c>
      <c r="P3">
        <v>0.92900000000000005</v>
      </c>
      <c r="Q3">
        <v>0.57099999999999995</v>
      </c>
      <c r="R3">
        <v>2.2669999999999999</v>
      </c>
      <c r="S3">
        <v>1.429</v>
      </c>
      <c r="T3">
        <v>2.4540000000000002</v>
      </c>
      <c r="U3">
        <v>1.1060000000000001</v>
      </c>
      <c r="V3">
        <v>2.1240000000000001</v>
      </c>
      <c r="W3">
        <v>0.89400000000000002</v>
      </c>
      <c r="X3">
        <v>3.47</v>
      </c>
      <c r="Y3">
        <v>1.169</v>
      </c>
      <c r="Z3">
        <v>2.7669999999999999</v>
      </c>
      <c r="AA3">
        <v>0.83099999999999996</v>
      </c>
      <c r="AB3">
        <v>0.245</v>
      </c>
      <c r="AC3">
        <v>0</v>
      </c>
      <c r="AD3">
        <v>0.58499999999999996</v>
      </c>
      <c r="AE3">
        <v>0</v>
      </c>
      <c r="AF3">
        <v>4.74</v>
      </c>
      <c r="AG3">
        <v>3.1E-2</v>
      </c>
      <c r="AH3">
        <v>1.482</v>
      </c>
      <c r="AI3">
        <v>-2E-3</v>
      </c>
      <c r="AJ3">
        <v>4.0510000000000002</v>
      </c>
      <c r="AK3">
        <v>-1.2E-2</v>
      </c>
      <c r="AL3">
        <v>4.8</v>
      </c>
      <c r="AM3">
        <v>-1.7999999999999999E-2</v>
      </c>
      <c r="AN3">
        <v>0.13</v>
      </c>
      <c r="AO3">
        <v>-1.7000000000000001E-2</v>
      </c>
      <c r="AP3">
        <v>0.151</v>
      </c>
      <c r="AQ3">
        <v>-3.4000000000000002E-2</v>
      </c>
      <c r="AR3">
        <v>4.2169999999999996</v>
      </c>
      <c r="AS3">
        <v>-1.0620000000000001</v>
      </c>
      <c r="AT3">
        <v>0.432</v>
      </c>
      <c r="AU3">
        <v>-0.114</v>
      </c>
    </row>
    <row r="4" spans="1:51">
      <c r="A4">
        <v>15</v>
      </c>
      <c r="B4">
        <v>0.42399999999999999</v>
      </c>
      <c r="C4">
        <v>-0.26200000000000001</v>
      </c>
      <c r="D4">
        <v>0.85099999999999998</v>
      </c>
      <c r="E4">
        <v>-0.501</v>
      </c>
      <c r="F4">
        <v>0.56499999999999995</v>
      </c>
      <c r="G4">
        <v>-0.37</v>
      </c>
      <c r="H4">
        <v>4.0830000000000002</v>
      </c>
      <c r="I4">
        <v>-3.129</v>
      </c>
      <c r="J4">
        <v>0.95199999999999996</v>
      </c>
      <c r="K4">
        <v>-0.73599999999999999</v>
      </c>
      <c r="L4">
        <v>2.0859999999999999</v>
      </c>
      <c r="M4">
        <v>-1.264</v>
      </c>
      <c r="N4">
        <v>6.9720000000000004</v>
      </c>
      <c r="O4">
        <v>-4.3029999999999999</v>
      </c>
      <c r="P4">
        <v>2.82</v>
      </c>
      <c r="Q4">
        <v>-2.1309999999999998</v>
      </c>
      <c r="R4">
        <v>3.4239999999999999</v>
      </c>
      <c r="S4">
        <v>-2.4950000000000001</v>
      </c>
      <c r="T4">
        <v>3.2130000000000001</v>
      </c>
      <c r="U4">
        <v>-2.3730000000000002</v>
      </c>
      <c r="V4">
        <v>6.69</v>
      </c>
      <c r="W4">
        <v>-5.2480000000000002</v>
      </c>
      <c r="X4">
        <v>3.2210000000000001</v>
      </c>
      <c r="Y4">
        <v>-3.6520000000000001</v>
      </c>
      <c r="Z4">
        <v>2.02</v>
      </c>
      <c r="AA4">
        <v>-0.35599999999999998</v>
      </c>
      <c r="AB4">
        <v>8.7530000000000001</v>
      </c>
      <c r="AC4">
        <v>-6.5419999999999998</v>
      </c>
      <c r="AD4">
        <v>3.927</v>
      </c>
      <c r="AE4">
        <v>-1.518</v>
      </c>
    </row>
    <row r="6" spans="1:51">
      <c r="A6">
        <v>20</v>
      </c>
    </row>
    <row r="7" spans="1:51">
      <c r="A7">
        <v>20</v>
      </c>
      <c r="B7">
        <v>5.0910000000000002</v>
      </c>
      <c r="C7">
        <v>4.1029999999999998</v>
      </c>
      <c r="D7">
        <v>2.758</v>
      </c>
      <c r="E7">
        <v>2.2599999999999998</v>
      </c>
      <c r="F7">
        <v>2.2240000000000002</v>
      </c>
      <c r="G7">
        <v>1.6319999999999999</v>
      </c>
      <c r="H7">
        <v>4.4169999999999998</v>
      </c>
      <c r="I7">
        <v>3.2509999999999999</v>
      </c>
      <c r="J7">
        <v>0.33400000000000002</v>
      </c>
      <c r="K7">
        <v>0.20599999999999999</v>
      </c>
      <c r="L7">
        <v>2.6070000000000002</v>
      </c>
      <c r="M7">
        <v>1.6890000000000001</v>
      </c>
      <c r="N7">
        <v>0.59399999999999997</v>
      </c>
      <c r="O7">
        <v>0.311</v>
      </c>
      <c r="P7">
        <v>3.2549999999999999</v>
      </c>
      <c r="Q7">
        <v>1.0049999999999999</v>
      </c>
      <c r="R7">
        <v>2.629</v>
      </c>
      <c r="S7">
        <v>0.59599999999999997</v>
      </c>
      <c r="T7">
        <v>0.65400000000000003</v>
      </c>
      <c r="U7">
        <v>0.13300000000000001</v>
      </c>
      <c r="V7">
        <v>1.5089999999999999</v>
      </c>
      <c r="W7">
        <v>0.26600000000000001</v>
      </c>
      <c r="X7">
        <v>3.3149999999999999</v>
      </c>
      <c r="Y7">
        <v>0.79900000000000004</v>
      </c>
      <c r="Z7">
        <v>1.609</v>
      </c>
      <c r="AA7">
        <v>0.28399999999999997</v>
      </c>
      <c r="AB7">
        <v>2.1139999999999999</v>
      </c>
      <c r="AC7">
        <v>0.34</v>
      </c>
      <c r="AD7">
        <v>3.2519999999999998</v>
      </c>
      <c r="AE7">
        <v>-3.4000000000000002E-2</v>
      </c>
      <c r="AF7">
        <v>2.2709999999999999</v>
      </c>
      <c r="AG7">
        <v>0.16800000000000001</v>
      </c>
      <c r="AH7">
        <v>4.46</v>
      </c>
      <c r="AI7">
        <v>-0.28199999999999997</v>
      </c>
      <c r="AJ7">
        <v>3.4750000000000001</v>
      </c>
      <c r="AK7">
        <v>-0.216</v>
      </c>
      <c r="AL7">
        <v>2.899</v>
      </c>
      <c r="AM7">
        <v>-0.253</v>
      </c>
      <c r="AN7">
        <v>0.53400000000000003</v>
      </c>
      <c r="AO7">
        <v>2.1000000000000001E-2</v>
      </c>
    </row>
    <row r="8" spans="1:51">
      <c r="A8">
        <v>18</v>
      </c>
      <c r="B8">
        <v>2.1829999999999998</v>
      </c>
      <c r="C8">
        <v>-1.7589999999999999</v>
      </c>
      <c r="D8">
        <v>2.5640000000000001</v>
      </c>
      <c r="E8">
        <v>-2.3109999999999999</v>
      </c>
      <c r="F8">
        <v>2.1070000000000002</v>
      </c>
      <c r="G8">
        <v>-1.9079999999999999</v>
      </c>
      <c r="H8">
        <v>1.208</v>
      </c>
      <c r="I8">
        <v>-0.94299999999999995</v>
      </c>
      <c r="J8">
        <v>3.3079999999999998</v>
      </c>
      <c r="K8">
        <v>-2.2450000000000001</v>
      </c>
      <c r="L8">
        <v>1.18</v>
      </c>
      <c r="M8">
        <v>-0.82099999999999995</v>
      </c>
      <c r="N8">
        <v>1.6479999999999999</v>
      </c>
      <c r="O8">
        <v>-1.147</v>
      </c>
      <c r="P8">
        <v>6.2089999999999996</v>
      </c>
      <c r="Q8">
        <v>-4.6479999999999997</v>
      </c>
      <c r="R8">
        <v>3.2869999999999999</v>
      </c>
      <c r="S8">
        <v>-3.831</v>
      </c>
      <c r="T8">
        <v>2.2130000000000001</v>
      </c>
      <c r="U8">
        <v>-1.88</v>
      </c>
      <c r="V8">
        <v>2.8980000000000001</v>
      </c>
      <c r="W8">
        <v>-3.0569999999999999</v>
      </c>
      <c r="X8">
        <v>4.3140000000000001</v>
      </c>
      <c r="Y8">
        <v>-0.67400000000000004</v>
      </c>
      <c r="Z8">
        <v>3.7160000000000002</v>
      </c>
      <c r="AA8">
        <v>-1.3009999999999999</v>
      </c>
      <c r="AB8">
        <v>1.9510000000000001</v>
      </c>
      <c r="AC8">
        <v>-0.66300000000000003</v>
      </c>
      <c r="AD8">
        <v>3.5640000000000001</v>
      </c>
      <c r="AE8">
        <v>-2.7250000000000001</v>
      </c>
      <c r="AF8">
        <v>2.9969999999999999</v>
      </c>
      <c r="AG8">
        <v>-1.4139999999999999</v>
      </c>
      <c r="AH8">
        <v>3.65</v>
      </c>
      <c r="AI8">
        <v>-2.411</v>
      </c>
      <c r="AJ8">
        <v>1.0029999999999999</v>
      </c>
      <c r="AK8">
        <v>-0.25</v>
      </c>
    </row>
    <row r="10" spans="1:51">
      <c r="A10">
        <v>40</v>
      </c>
    </row>
    <row r="11" spans="1:51">
      <c r="A11">
        <v>22</v>
      </c>
      <c r="B11">
        <v>1.2470000000000001</v>
      </c>
      <c r="C11">
        <v>1.325</v>
      </c>
      <c r="D11">
        <v>1.21</v>
      </c>
      <c r="E11">
        <v>1.0640000000000001</v>
      </c>
      <c r="F11">
        <v>0.72599999999999998</v>
      </c>
      <c r="G11">
        <v>0.6</v>
      </c>
      <c r="H11">
        <v>0.57799999999999996</v>
      </c>
      <c r="I11">
        <v>0.47499999999999998</v>
      </c>
      <c r="J11">
        <v>3.1819999999999999</v>
      </c>
      <c r="K11">
        <v>1.091</v>
      </c>
      <c r="L11">
        <v>1.528</v>
      </c>
      <c r="M11">
        <v>0.94</v>
      </c>
      <c r="N11">
        <v>0.98499999999999999</v>
      </c>
      <c r="O11">
        <v>0.7</v>
      </c>
      <c r="P11">
        <v>0.94</v>
      </c>
      <c r="Q11">
        <v>0.85499999999999998</v>
      </c>
      <c r="R11">
        <v>1.5409999999999999</v>
      </c>
      <c r="S11">
        <v>0.76100000000000001</v>
      </c>
      <c r="T11">
        <v>0.59199999999999997</v>
      </c>
      <c r="U11">
        <v>0.34799999999999998</v>
      </c>
      <c r="V11">
        <v>1.6870000000000001</v>
      </c>
      <c r="W11">
        <v>0.83799999999999997</v>
      </c>
      <c r="X11">
        <v>3.0179999999999998</v>
      </c>
      <c r="Y11">
        <v>0.64</v>
      </c>
      <c r="Z11">
        <v>2.5659999999999998</v>
      </c>
      <c r="AA11">
        <v>0.74399999999999999</v>
      </c>
      <c r="AB11">
        <v>0.996</v>
      </c>
      <c r="AC11">
        <v>0.26800000000000002</v>
      </c>
      <c r="AD11">
        <v>1.24</v>
      </c>
      <c r="AE11">
        <v>0.32300000000000001</v>
      </c>
      <c r="AF11">
        <v>2.7970000000000002</v>
      </c>
      <c r="AG11">
        <v>0.54100000000000004</v>
      </c>
      <c r="AH11">
        <v>3.4689999999999999</v>
      </c>
      <c r="AI11">
        <v>0.61199999999999999</v>
      </c>
      <c r="AJ11">
        <v>0.77400000000000002</v>
      </c>
      <c r="AK11">
        <v>0.13300000000000001</v>
      </c>
      <c r="AL11">
        <v>6.4589999999999996</v>
      </c>
      <c r="AM11">
        <v>0.78800000000000003</v>
      </c>
      <c r="AN11">
        <v>7.7750000000000004</v>
      </c>
      <c r="AO11">
        <v>1.0629999999999999</v>
      </c>
      <c r="AP11">
        <v>1.216</v>
      </c>
      <c r="AQ11">
        <v>0.16200000000000001</v>
      </c>
      <c r="AR11">
        <v>5.4740000000000002</v>
      </c>
      <c r="AS11">
        <v>0.436</v>
      </c>
    </row>
    <row r="12" spans="1:51">
      <c r="A12">
        <v>20</v>
      </c>
      <c r="B12">
        <v>0.878</v>
      </c>
      <c r="C12">
        <v>-0.93300000000000005</v>
      </c>
      <c r="D12">
        <v>0.48799999999999999</v>
      </c>
      <c r="E12">
        <v>-0.317</v>
      </c>
      <c r="F12">
        <v>13.244999999999999</v>
      </c>
      <c r="G12">
        <v>-10.074999999999999</v>
      </c>
      <c r="H12">
        <v>1.107</v>
      </c>
      <c r="I12">
        <v>-0.78</v>
      </c>
      <c r="J12">
        <v>0.75900000000000001</v>
      </c>
      <c r="K12">
        <v>-0.56499999999999995</v>
      </c>
      <c r="L12">
        <v>1.2030000000000001</v>
      </c>
      <c r="M12">
        <v>-0.93500000000000005</v>
      </c>
      <c r="N12">
        <v>4.3890000000000002</v>
      </c>
      <c r="O12">
        <v>-3.7240000000000002</v>
      </c>
      <c r="P12">
        <v>1.591</v>
      </c>
      <c r="Q12">
        <v>-1.177</v>
      </c>
      <c r="R12">
        <v>3.5659999999999998</v>
      </c>
      <c r="S12">
        <v>-3</v>
      </c>
      <c r="T12">
        <v>1.379</v>
      </c>
      <c r="U12">
        <v>-1</v>
      </c>
      <c r="V12">
        <v>1.5009999999999999</v>
      </c>
      <c r="W12">
        <v>-0.70699999999999996</v>
      </c>
      <c r="X12">
        <v>2.1850000000000001</v>
      </c>
      <c r="Y12">
        <v>-0.77400000000000002</v>
      </c>
      <c r="Z12">
        <v>0.51200000000000001</v>
      </c>
      <c r="AA12">
        <v>-0.51900000000000002</v>
      </c>
      <c r="AB12">
        <v>0.91100000000000003</v>
      </c>
      <c r="AC12">
        <v>-0.34799999999999998</v>
      </c>
      <c r="AD12">
        <v>3.4359999999999999</v>
      </c>
      <c r="AE12">
        <v>-1.8879999999999999</v>
      </c>
      <c r="AF12">
        <v>6.125</v>
      </c>
      <c r="AG12">
        <v>-2.5150000000000001</v>
      </c>
      <c r="AH12">
        <v>3.7069999999999999</v>
      </c>
      <c r="AI12">
        <v>-2.968</v>
      </c>
      <c r="AJ12">
        <v>1.349</v>
      </c>
      <c r="AK12">
        <v>-1.091</v>
      </c>
      <c r="AL12">
        <v>1.24</v>
      </c>
      <c r="AM12">
        <v>-1.1910000000000001</v>
      </c>
      <c r="AN12">
        <v>0.43099999999999999</v>
      </c>
      <c r="AO12">
        <v>-0.20799999999999999</v>
      </c>
    </row>
    <row r="14" spans="1:51">
      <c r="A14">
        <v>60</v>
      </c>
    </row>
    <row r="15" spans="1:51">
      <c r="A15">
        <v>22</v>
      </c>
      <c r="B15">
        <v>1.7010000000000001</v>
      </c>
      <c r="C15">
        <v>0.53600000000000003</v>
      </c>
      <c r="D15">
        <v>1.9910000000000001</v>
      </c>
      <c r="E15">
        <v>0.80700000000000005</v>
      </c>
      <c r="F15">
        <v>3.802</v>
      </c>
      <c r="G15">
        <v>1.3560000000000001</v>
      </c>
      <c r="H15">
        <v>1.2929999999999999</v>
      </c>
      <c r="I15">
        <v>0.38300000000000001</v>
      </c>
      <c r="J15">
        <v>4.1150000000000002</v>
      </c>
      <c r="K15">
        <v>1.391</v>
      </c>
      <c r="L15">
        <v>3.6259999999999999</v>
      </c>
      <c r="M15">
        <v>1.0009999999999999</v>
      </c>
      <c r="N15">
        <v>1.5249999999999999</v>
      </c>
      <c r="O15">
        <v>0.38900000000000001</v>
      </c>
      <c r="P15">
        <v>3.91</v>
      </c>
      <c r="Q15">
        <v>0.95499999999999996</v>
      </c>
      <c r="R15">
        <v>1.641</v>
      </c>
      <c r="S15">
        <v>0.30199999999999999</v>
      </c>
      <c r="T15">
        <v>4.59</v>
      </c>
      <c r="U15">
        <v>0.78100000000000003</v>
      </c>
      <c r="V15">
        <v>1.069</v>
      </c>
      <c r="W15">
        <v>1.2999999999999999E-2</v>
      </c>
      <c r="X15">
        <v>5.0250000000000004</v>
      </c>
      <c r="Y15">
        <v>0.71699999999999997</v>
      </c>
      <c r="Z15">
        <v>0.219</v>
      </c>
      <c r="AA15">
        <v>2.1999999999999999E-2</v>
      </c>
      <c r="AB15">
        <v>3.5000000000000003E-2</v>
      </c>
      <c r="AC15">
        <v>4.0000000000000001E-3</v>
      </c>
      <c r="AD15">
        <v>3.9E-2</v>
      </c>
      <c r="AE15">
        <v>4.0000000000000001E-3</v>
      </c>
      <c r="AF15">
        <v>0.157</v>
      </c>
      <c r="AG15">
        <v>6.0000000000000001E-3</v>
      </c>
      <c r="AH15">
        <v>7.21</v>
      </c>
      <c r="AI15">
        <v>3.0000000000000001E-3</v>
      </c>
      <c r="AJ15">
        <v>2.0609999999999999</v>
      </c>
      <c r="AK15">
        <v>0.38100000000000001</v>
      </c>
      <c r="AL15">
        <v>1.5820000000000001</v>
      </c>
      <c r="AM15">
        <v>0.39700000000000002</v>
      </c>
      <c r="AN15">
        <v>1.706</v>
      </c>
      <c r="AO15">
        <v>0.20699999999999999</v>
      </c>
      <c r="AP15">
        <v>2.4350000000000001</v>
      </c>
      <c r="AQ15">
        <v>0.38400000000000001</v>
      </c>
      <c r="AR15">
        <v>0.26800000000000002</v>
      </c>
      <c r="AS15">
        <v>6.9000000000000006E-2</v>
      </c>
    </row>
    <row r="16" spans="1:51">
      <c r="A16">
        <v>25</v>
      </c>
      <c r="B16">
        <v>0.64800000000000002</v>
      </c>
      <c r="C16">
        <v>-0.20399999999999999</v>
      </c>
      <c r="D16">
        <v>4.2069999999999999</v>
      </c>
      <c r="E16">
        <v>-1.714</v>
      </c>
      <c r="F16">
        <v>0.94699999999999995</v>
      </c>
      <c r="G16">
        <v>-0.247</v>
      </c>
      <c r="H16">
        <v>3.0550000000000002</v>
      </c>
      <c r="I16">
        <v>-1.736</v>
      </c>
      <c r="J16">
        <v>1.4379999999999999</v>
      </c>
      <c r="K16">
        <v>-0.79</v>
      </c>
      <c r="L16">
        <v>0.38900000000000001</v>
      </c>
      <c r="M16">
        <v>-0.20100000000000001</v>
      </c>
      <c r="N16">
        <v>0.80200000000000005</v>
      </c>
      <c r="O16">
        <v>-0.47699999999999998</v>
      </c>
      <c r="P16">
        <v>1.8420000000000001</v>
      </c>
      <c r="Q16">
        <v>-0.754</v>
      </c>
      <c r="R16">
        <v>1.6739999999999999</v>
      </c>
      <c r="S16">
        <v>-0.871</v>
      </c>
      <c r="T16">
        <v>4.1900000000000004</v>
      </c>
      <c r="U16">
        <v>-2.2989999999999999</v>
      </c>
      <c r="V16">
        <v>1.385</v>
      </c>
      <c r="W16">
        <v>-0.877</v>
      </c>
      <c r="X16">
        <v>2.1739999999999999</v>
      </c>
      <c r="Y16">
        <v>-1.2</v>
      </c>
      <c r="Z16">
        <v>2.8079999999999998</v>
      </c>
      <c r="AA16">
        <v>-1.679</v>
      </c>
      <c r="AB16">
        <v>3.069</v>
      </c>
      <c r="AC16">
        <v>-2.3210000000000002</v>
      </c>
      <c r="AD16">
        <v>1.768</v>
      </c>
      <c r="AE16">
        <v>-1.992</v>
      </c>
      <c r="AF16">
        <v>6.1779999999999999</v>
      </c>
      <c r="AG16">
        <v>-5.1159999999999997</v>
      </c>
      <c r="AH16">
        <v>0.92</v>
      </c>
      <c r="AI16">
        <v>-0.81</v>
      </c>
      <c r="AJ16">
        <v>5.8999999999999997E-2</v>
      </c>
      <c r="AK16">
        <v>-8.3000000000000004E-2</v>
      </c>
      <c r="AL16">
        <v>1.6</v>
      </c>
      <c r="AM16">
        <v>1.073</v>
      </c>
      <c r="AN16">
        <v>0.06</v>
      </c>
      <c r="AO16">
        <v>-4.1000000000000002E-2</v>
      </c>
      <c r="AP16">
        <v>4.3689999999999998</v>
      </c>
      <c r="AQ16">
        <v>-4.2060000000000004</v>
      </c>
      <c r="AR16">
        <v>3.6509999999999998</v>
      </c>
      <c r="AS16">
        <v>-2.7839999999999998</v>
      </c>
      <c r="AT16">
        <v>0.13400000000000001</v>
      </c>
      <c r="AU16">
        <v>-0.08</v>
      </c>
      <c r="AV16">
        <v>0.47399999999999998</v>
      </c>
      <c r="AW16">
        <v>-0.23100000000000001</v>
      </c>
      <c r="AX16">
        <v>2.1579999999999999</v>
      </c>
      <c r="AY16">
        <v>-0.997</v>
      </c>
    </row>
    <row r="18" spans="1:51">
      <c r="A18">
        <v>80</v>
      </c>
    </row>
    <row r="19" spans="1:51">
      <c r="A19">
        <v>19</v>
      </c>
      <c r="B19">
        <v>2.84</v>
      </c>
      <c r="C19">
        <v>1.504</v>
      </c>
      <c r="D19">
        <v>2.4590000000000001</v>
      </c>
      <c r="E19">
        <v>0.61499999999999999</v>
      </c>
      <c r="F19">
        <v>0.80100000000000005</v>
      </c>
      <c r="G19">
        <v>-0.435</v>
      </c>
      <c r="H19">
        <v>7.7060000000000004</v>
      </c>
      <c r="I19">
        <v>1.635</v>
      </c>
      <c r="J19">
        <v>1.623</v>
      </c>
      <c r="K19">
        <v>0.36499999999999999</v>
      </c>
      <c r="L19">
        <v>0.38</v>
      </c>
      <c r="M19">
        <v>0</v>
      </c>
      <c r="N19">
        <v>0.747</v>
      </c>
      <c r="O19">
        <v>0.47199999999999998</v>
      </c>
      <c r="P19">
        <v>3.1829999999999998</v>
      </c>
      <c r="Q19">
        <v>2.1150000000000002</v>
      </c>
      <c r="R19">
        <v>2.8969999999999998</v>
      </c>
      <c r="S19">
        <v>1.413</v>
      </c>
      <c r="T19">
        <v>1.411</v>
      </c>
      <c r="U19">
        <v>0.96399999999999997</v>
      </c>
      <c r="V19">
        <v>2.9910000000000001</v>
      </c>
      <c r="W19">
        <v>1.268</v>
      </c>
      <c r="X19">
        <v>4.234</v>
      </c>
      <c r="Y19">
        <v>3.2120000000000002</v>
      </c>
      <c r="Z19">
        <v>6.05</v>
      </c>
      <c r="AA19">
        <v>4.1269999999999998</v>
      </c>
      <c r="AB19">
        <v>3.0049999999999999</v>
      </c>
      <c r="AC19">
        <v>1.4670000000000001</v>
      </c>
      <c r="AD19">
        <v>3.6349999999999998</v>
      </c>
      <c r="AE19">
        <v>1.494</v>
      </c>
      <c r="AF19">
        <v>2.0670000000000002</v>
      </c>
      <c r="AG19">
        <v>0.79400000000000004</v>
      </c>
      <c r="AH19">
        <v>1.1739999999999999</v>
      </c>
      <c r="AI19">
        <v>0.39900000000000002</v>
      </c>
      <c r="AJ19">
        <v>0.88600000000000001</v>
      </c>
      <c r="AK19">
        <v>0.27400000000000002</v>
      </c>
      <c r="AL19">
        <v>1.909</v>
      </c>
      <c r="AM19">
        <v>0.63</v>
      </c>
    </row>
    <row r="20" spans="1:51">
      <c r="A20">
        <v>23</v>
      </c>
      <c r="B20">
        <v>3.5920000000000001</v>
      </c>
      <c r="C20">
        <v>-1.9019999999999999</v>
      </c>
      <c r="D20">
        <v>0.80400000000000005</v>
      </c>
      <c r="E20">
        <v>-0.41299999999999998</v>
      </c>
      <c r="F20">
        <v>0.34200000000000003</v>
      </c>
      <c r="G20">
        <v>0</v>
      </c>
      <c r="H20">
        <v>0.60899999999999999</v>
      </c>
      <c r="I20">
        <v>0</v>
      </c>
      <c r="J20">
        <v>7.6859999999999999</v>
      </c>
      <c r="K20">
        <v>-2.3319999999999999</v>
      </c>
      <c r="L20">
        <v>3.1560000000000001</v>
      </c>
      <c r="M20">
        <v>-0.72499999999999998</v>
      </c>
      <c r="N20">
        <v>1.347</v>
      </c>
      <c r="O20">
        <v>-0.30299999999999999</v>
      </c>
      <c r="P20">
        <v>1.056</v>
      </c>
      <c r="Q20">
        <v>-0.63900000000000001</v>
      </c>
      <c r="R20">
        <v>1.2949999999999999</v>
      </c>
      <c r="S20">
        <v>-0.4</v>
      </c>
      <c r="T20">
        <v>0.73399999999999999</v>
      </c>
      <c r="U20">
        <v>-0.60699999999999998</v>
      </c>
      <c r="V20">
        <v>7.0190000000000001</v>
      </c>
      <c r="W20">
        <v>-2.9929999999999999</v>
      </c>
      <c r="X20">
        <v>1.53</v>
      </c>
      <c r="Y20">
        <v>-0.79700000000000004</v>
      </c>
      <c r="Z20">
        <v>3.0529999999999999</v>
      </c>
      <c r="AA20">
        <v>-1.2030000000000001</v>
      </c>
      <c r="AB20">
        <v>3.141</v>
      </c>
      <c r="AC20">
        <v>-1.08</v>
      </c>
      <c r="AD20">
        <v>1.8120000000000001</v>
      </c>
      <c r="AE20">
        <v>-0.92</v>
      </c>
      <c r="AF20">
        <v>1.3580000000000001</v>
      </c>
      <c r="AG20">
        <v>-0.74</v>
      </c>
      <c r="AH20">
        <v>2.6579999999999999</v>
      </c>
      <c r="AI20">
        <v>-1.26</v>
      </c>
      <c r="AJ20">
        <v>2.3370000000000002</v>
      </c>
      <c r="AK20">
        <v>-1.147</v>
      </c>
      <c r="AL20">
        <v>1.5469999999999999</v>
      </c>
      <c r="AM20">
        <v>-0.85299999999999998</v>
      </c>
      <c r="AN20">
        <v>0.48199999999999998</v>
      </c>
      <c r="AO20">
        <v>-0.59399999999999997</v>
      </c>
      <c r="AP20">
        <v>1.9179999999999999</v>
      </c>
      <c r="AQ20">
        <v>-1.4059999999999999</v>
      </c>
      <c r="AR20">
        <v>1.095</v>
      </c>
      <c r="AS20">
        <v>-0.372</v>
      </c>
      <c r="AT20">
        <v>1.4319999999999999</v>
      </c>
      <c r="AU20">
        <v>-0.83</v>
      </c>
    </row>
    <row r="22" spans="1:51">
      <c r="A22">
        <v>100</v>
      </c>
    </row>
    <row r="23" spans="1:51">
      <c r="A23">
        <v>17</v>
      </c>
      <c r="B23">
        <v>7.0000000000000007E-2</v>
      </c>
      <c r="C23">
        <v>3.5999999999999997E-2</v>
      </c>
      <c r="D23">
        <v>5.9850000000000003</v>
      </c>
      <c r="E23">
        <v>3.5190000000000001</v>
      </c>
      <c r="F23">
        <v>2.3090000000000002</v>
      </c>
      <c r="G23">
        <v>1.042</v>
      </c>
      <c r="H23">
        <v>0.73199999999999998</v>
      </c>
      <c r="I23">
        <v>0.48799999999999999</v>
      </c>
      <c r="J23">
        <v>7.3259999999999996</v>
      </c>
      <c r="K23">
        <v>3.9260000000000002</v>
      </c>
      <c r="L23">
        <v>8.7240000000000002</v>
      </c>
      <c r="M23">
        <v>4.851</v>
      </c>
      <c r="N23">
        <v>2.4409999999999998</v>
      </c>
      <c r="O23">
        <v>1.1080000000000001</v>
      </c>
      <c r="P23">
        <v>1.8680000000000001</v>
      </c>
      <c r="Q23">
        <v>0.90600000000000003</v>
      </c>
      <c r="R23">
        <v>1.089</v>
      </c>
      <c r="S23">
        <v>0.50600000000000001</v>
      </c>
      <c r="T23">
        <v>3.4249999999999998</v>
      </c>
      <c r="U23">
        <v>1.6040000000000001</v>
      </c>
      <c r="V23">
        <v>3.121</v>
      </c>
      <c r="W23">
        <v>1.466</v>
      </c>
      <c r="X23">
        <v>3.71</v>
      </c>
      <c r="Y23">
        <v>1.7190000000000001</v>
      </c>
      <c r="Z23">
        <v>3.819</v>
      </c>
      <c r="AA23">
        <v>1.4530000000000001</v>
      </c>
      <c r="AB23">
        <v>2.7679999999999998</v>
      </c>
      <c r="AC23">
        <v>1.089</v>
      </c>
      <c r="AD23">
        <v>0.91100000000000003</v>
      </c>
      <c r="AE23">
        <v>0.307</v>
      </c>
      <c r="AF23">
        <v>1.403</v>
      </c>
      <c r="AG23">
        <v>0.36199999999999999</v>
      </c>
      <c r="AH23">
        <v>0.29899999999999999</v>
      </c>
      <c r="AI23">
        <v>7.3999999999999996E-2</v>
      </c>
    </row>
    <row r="24" spans="1:51">
      <c r="A24">
        <v>25</v>
      </c>
      <c r="B24">
        <v>0.628</v>
      </c>
      <c r="C24">
        <v>-0.32600000000000001</v>
      </c>
      <c r="D24">
        <v>2.5099999999999998</v>
      </c>
      <c r="E24">
        <v>-1.655</v>
      </c>
      <c r="F24">
        <v>2.8330000000000002</v>
      </c>
      <c r="G24">
        <v>-0.73399999999999999</v>
      </c>
      <c r="H24">
        <v>2.9809999999999999</v>
      </c>
      <c r="I24">
        <v>-0.90100000000000002</v>
      </c>
      <c r="J24">
        <v>2.919</v>
      </c>
      <c r="K24">
        <v>-1.8080000000000001</v>
      </c>
      <c r="L24">
        <v>3.32</v>
      </c>
      <c r="M24">
        <v>-2.1920000000000002</v>
      </c>
      <c r="N24">
        <v>0.59499999999999997</v>
      </c>
      <c r="O24">
        <v>-0.126</v>
      </c>
      <c r="P24">
        <v>0.72399999999999998</v>
      </c>
      <c r="Q24">
        <v>-0.48899999999999999</v>
      </c>
      <c r="R24">
        <v>4.84</v>
      </c>
      <c r="S24">
        <v>-2.3730000000000002</v>
      </c>
      <c r="T24">
        <v>2.0720000000000001</v>
      </c>
      <c r="U24">
        <v>-1.599</v>
      </c>
      <c r="V24">
        <v>3.573</v>
      </c>
      <c r="W24">
        <v>-1.2470000000000001</v>
      </c>
      <c r="X24">
        <v>3.6070000000000002</v>
      </c>
      <c r="Y24">
        <v>-1.8939999999999999</v>
      </c>
      <c r="Z24">
        <v>0.187</v>
      </c>
      <c r="AA24">
        <v>-9.0999999999999998E-2</v>
      </c>
      <c r="AB24">
        <v>0.17499999999999999</v>
      </c>
      <c r="AC24">
        <v>-0.129</v>
      </c>
      <c r="AD24">
        <v>0.183</v>
      </c>
      <c r="AE24">
        <v>-5.1999999999999998E-2</v>
      </c>
      <c r="AF24">
        <v>0.379</v>
      </c>
      <c r="AG24">
        <v>-0.44600000000000001</v>
      </c>
      <c r="AH24">
        <v>1.383</v>
      </c>
      <c r="AI24">
        <v>-1.554</v>
      </c>
      <c r="AJ24">
        <v>0.73699999999999999</v>
      </c>
      <c r="AK24">
        <v>-0.29199999999999998</v>
      </c>
      <c r="AL24">
        <v>7.53</v>
      </c>
      <c r="AM24">
        <v>-2.516</v>
      </c>
      <c r="AN24">
        <v>1.8460000000000001</v>
      </c>
      <c r="AO24">
        <v>-0.83799999999999997</v>
      </c>
      <c r="AP24">
        <v>4.4960000000000004</v>
      </c>
      <c r="AQ24">
        <v>-2.3540000000000001</v>
      </c>
      <c r="AR24">
        <v>0.23100000000000001</v>
      </c>
      <c r="AS24">
        <v>-0.17399999999999999</v>
      </c>
      <c r="AT24">
        <v>0.13</v>
      </c>
      <c r="AU24">
        <v>-0.115</v>
      </c>
      <c r="AV24">
        <v>1.1819999999999999</v>
      </c>
      <c r="AW24">
        <v>-0.58599999999999997</v>
      </c>
      <c r="AX24">
        <v>0.93799999999999994</v>
      </c>
      <c r="AY24">
        <v>-0.46899999999999997</v>
      </c>
    </row>
    <row r="26" spans="1:51">
      <c r="A26">
        <v>120</v>
      </c>
    </row>
    <row r="27" spans="1:51">
      <c r="A27">
        <v>24</v>
      </c>
      <c r="B27">
        <v>1.6639999999999999</v>
      </c>
      <c r="C27">
        <v>0.96699999999999997</v>
      </c>
      <c r="D27">
        <v>2.411</v>
      </c>
      <c r="E27">
        <v>1.371</v>
      </c>
      <c r="F27">
        <v>0.57199999999999995</v>
      </c>
      <c r="G27">
        <v>0.32800000000000001</v>
      </c>
      <c r="H27">
        <v>0.69699999999999995</v>
      </c>
      <c r="I27">
        <v>0.432</v>
      </c>
      <c r="J27">
        <v>2.0859999999999999</v>
      </c>
      <c r="K27">
        <v>1.1339999999999999</v>
      </c>
      <c r="L27">
        <v>2.4049999999999998</v>
      </c>
      <c r="M27">
        <v>1.2330000000000001</v>
      </c>
      <c r="N27">
        <v>2.7629999999999999</v>
      </c>
      <c r="O27">
        <v>1.474</v>
      </c>
      <c r="P27">
        <v>1.903</v>
      </c>
      <c r="Q27">
        <v>1.0069999999999999</v>
      </c>
      <c r="R27">
        <v>3.3759999999999999</v>
      </c>
      <c r="S27">
        <v>1.69</v>
      </c>
      <c r="T27">
        <v>0.17799999999999999</v>
      </c>
      <c r="U27">
        <v>0.13200000000000001</v>
      </c>
      <c r="V27">
        <v>6.5170000000000003</v>
      </c>
      <c r="W27">
        <v>3.6970000000000001</v>
      </c>
      <c r="X27">
        <v>0.22800000000000001</v>
      </c>
      <c r="Y27">
        <v>0.156</v>
      </c>
      <c r="Z27">
        <v>0.46200000000000002</v>
      </c>
      <c r="AA27">
        <v>0.29199999999999998</v>
      </c>
      <c r="AB27">
        <v>1.5</v>
      </c>
      <c r="AC27">
        <v>0.95599999999999996</v>
      </c>
      <c r="AD27">
        <v>0.57199999999999995</v>
      </c>
      <c r="AE27">
        <v>0.33</v>
      </c>
      <c r="AF27">
        <v>1.9670000000000001</v>
      </c>
      <c r="AG27">
        <v>1.1599999999999999</v>
      </c>
      <c r="AH27">
        <v>3.609</v>
      </c>
      <c r="AI27">
        <v>2.129</v>
      </c>
      <c r="AJ27">
        <v>2.9409999999999998</v>
      </c>
      <c r="AK27">
        <v>1.597</v>
      </c>
      <c r="AL27">
        <v>2.29</v>
      </c>
      <c r="AM27">
        <v>1.38</v>
      </c>
      <c r="AN27">
        <v>2.1749999999999998</v>
      </c>
      <c r="AO27">
        <v>0.499</v>
      </c>
      <c r="AP27">
        <v>2.7429999999999999</v>
      </c>
      <c r="AQ27">
        <v>0.59699999999999998</v>
      </c>
      <c r="AR27">
        <v>2.601</v>
      </c>
      <c r="AS27">
        <v>1.3480000000000001</v>
      </c>
      <c r="AT27">
        <v>0.27400000000000002</v>
      </c>
      <c r="AU27">
        <v>0.11700000000000001</v>
      </c>
      <c r="AV27">
        <v>4.0640000000000001</v>
      </c>
      <c r="AW27">
        <v>2.5000000000000001E-2</v>
      </c>
    </row>
    <row r="28" spans="1:51">
      <c r="A28">
        <v>20</v>
      </c>
      <c r="B28">
        <v>5.9</v>
      </c>
      <c r="C28">
        <v>-3.427</v>
      </c>
      <c r="D28">
        <v>0.88200000000000001</v>
      </c>
      <c r="E28">
        <v>-0.49</v>
      </c>
      <c r="F28">
        <v>2.82</v>
      </c>
      <c r="G28">
        <v>-1.5589999999999999</v>
      </c>
      <c r="H28">
        <v>3.9620000000000002</v>
      </c>
      <c r="I28">
        <v>-2.2309999999999999</v>
      </c>
      <c r="J28">
        <v>3.3809999999999998</v>
      </c>
      <c r="K28">
        <v>-1.6930000000000001</v>
      </c>
      <c r="L28">
        <v>1.643</v>
      </c>
      <c r="M28">
        <v>-0.86799999999999999</v>
      </c>
      <c r="N28">
        <v>1.99</v>
      </c>
      <c r="O28">
        <v>-1.0980000000000001</v>
      </c>
      <c r="P28">
        <v>3.0640000000000001</v>
      </c>
      <c r="Q28">
        <v>-1.62</v>
      </c>
      <c r="R28">
        <v>1.754</v>
      </c>
      <c r="S28">
        <v>-0.92300000000000004</v>
      </c>
      <c r="T28">
        <v>5.39</v>
      </c>
      <c r="U28">
        <v>-2.625</v>
      </c>
      <c r="V28">
        <v>0.83099999999999996</v>
      </c>
      <c r="W28">
        <v>-0.443</v>
      </c>
      <c r="X28">
        <v>2.1509999999999998</v>
      </c>
      <c r="Y28">
        <v>-0.95299999999999996</v>
      </c>
      <c r="Z28">
        <v>3.0920000000000001</v>
      </c>
      <c r="AA28">
        <v>-1.5449999999999999</v>
      </c>
      <c r="AB28">
        <v>1.768</v>
      </c>
      <c r="AC28">
        <v>-0.625</v>
      </c>
      <c r="AD28">
        <v>0.82399999999999995</v>
      </c>
      <c r="AE28">
        <v>-0.435</v>
      </c>
      <c r="AF28">
        <v>2.6930000000000001</v>
      </c>
      <c r="AG28">
        <v>-1.228</v>
      </c>
      <c r="AH28">
        <v>1.32</v>
      </c>
      <c r="AI28">
        <v>-0.77200000000000002</v>
      </c>
      <c r="AJ28">
        <v>1.254</v>
      </c>
      <c r="AK28">
        <v>-0.71399999999999997</v>
      </c>
      <c r="AL28">
        <v>3.7629999999999999</v>
      </c>
      <c r="AM28">
        <v>-2.282</v>
      </c>
      <c r="AN28">
        <v>1.5209999999999999</v>
      </c>
      <c r="AO28">
        <v>-0.81699999999999995</v>
      </c>
    </row>
    <row r="30" spans="1:51">
      <c r="A30">
        <v>137.56800000000001</v>
      </c>
    </row>
    <row r="31" spans="1:51">
      <c r="A31">
        <v>18</v>
      </c>
      <c r="B31">
        <v>3.2349999999999999</v>
      </c>
      <c r="C31">
        <v>2.1949999999999998</v>
      </c>
      <c r="D31">
        <v>4.2699999999999996</v>
      </c>
      <c r="E31">
        <v>1.085</v>
      </c>
      <c r="F31">
        <v>1.637</v>
      </c>
      <c r="G31">
        <v>0.97599999999999998</v>
      </c>
      <c r="H31">
        <v>0.77700000000000002</v>
      </c>
      <c r="I31">
        <v>0.44400000000000001</v>
      </c>
      <c r="J31">
        <v>1.5580000000000001</v>
      </c>
      <c r="K31">
        <v>1.159</v>
      </c>
      <c r="L31">
        <v>1.472</v>
      </c>
      <c r="M31">
        <v>1.113</v>
      </c>
      <c r="N31">
        <v>5.5449999999999999</v>
      </c>
      <c r="O31">
        <v>3.8439999999999999</v>
      </c>
      <c r="P31">
        <v>2.5470000000000002</v>
      </c>
      <c r="Q31">
        <v>1.867</v>
      </c>
      <c r="R31">
        <v>0.58399999999999996</v>
      </c>
      <c r="S31">
        <v>0.41699999999999998</v>
      </c>
      <c r="T31">
        <v>0.27500000000000002</v>
      </c>
      <c r="U31">
        <v>0.186</v>
      </c>
      <c r="V31">
        <v>0.99199999999999999</v>
      </c>
      <c r="W31">
        <v>0.44900000000000001</v>
      </c>
      <c r="X31">
        <v>7.7249999999999996</v>
      </c>
      <c r="Y31">
        <v>3.5510000000000002</v>
      </c>
      <c r="Z31">
        <v>5.6079999999999997</v>
      </c>
      <c r="AA31">
        <v>1.88</v>
      </c>
      <c r="AB31">
        <v>0.41</v>
      </c>
      <c r="AC31">
        <v>0.12</v>
      </c>
      <c r="AD31">
        <v>0.53200000000000003</v>
      </c>
      <c r="AE31">
        <v>0.14000000000000001</v>
      </c>
      <c r="AF31">
        <v>6.7750000000000004</v>
      </c>
      <c r="AG31">
        <v>1.86</v>
      </c>
      <c r="AH31">
        <v>4.8879999999999999</v>
      </c>
      <c r="AI31">
        <v>1.1579999999999999</v>
      </c>
      <c r="AJ31">
        <v>1.1719999999999999</v>
      </c>
      <c r="AK31">
        <v>0.191</v>
      </c>
    </row>
    <row r="32" spans="1:51">
      <c r="A32">
        <v>23</v>
      </c>
      <c r="B32">
        <v>0.47799999999999998</v>
      </c>
      <c r="C32">
        <v>-0.32400000000000001</v>
      </c>
      <c r="D32">
        <v>4.2130000000000001</v>
      </c>
      <c r="E32">
        <v>-3.9</v>
      </c>
      <c r="F32">
        <v>2.3039999999999998</v>
      </c>
      <c r="G32">
        <v>-1.32</v>
      </c>
      <c r="H32">
        <v>5.5270000000000001</v>
      </c>
      <c r="I32">
        <v>-3.0510000000000002</v>
      </c>
      <c r="J32">
        <v>2.3860000000000001</v>
      </c>
      <c r="K32">
        <v>-1.284</v>
      </c>
      <c r="L32">
        <v>5.399</v>
      </c>
      <c r="M32">
        <v>-2.7240000000000002</v>
      </c>
      <c r="N32">
        <v>0.113</v>
      </c>
      <c r="O32">
        <v>-5.8999999999999997E-2</v>
      </c>
      <c r="P32">
        <v>0.35799999999999998</v>
      </c>
      <c r="Q32">
        <v>-0.17799999999999999</v>
      </c>
      <c r="R32">
        <v>6.2750000000000004</v>
      </c>
      <c r="S32">
        <v>-3.4470000000000001</v>
      </c>
      <c r="T32">
        <v>2.2599999999999998</v>
      </c>
      <c r="U32">
        <v>-1.552</v>
      </c>
      <c r="V32">
        <v>1.5069999999999999</v>
      </c>
      <c r="W32">
        <v>-1.149</v>
      </c>
      <c r="X32">
        <v>1.3779999999999999</v>
      </c>
      <c r="Y32">
        <v>-0.99399999999999999</v>
      </c>
      <c r="Z32">
        <v>1.462</v>
      </c>
      <c r="AA32">
        <v>-0.73099999999999998</v>
      </c>
      <c r="AB32">
        <v>1.1399999999999999</v>
      </c>
      <c r="AC32">
        <v>-1.161</v>
      </c>
      <c r="AD32">
        <v>4.4089999999999998</v>
      </c>
      <c r="AE32">
        <v>-0.222</v>
      </c>
      <c r="AF32">
        <v>0.85499999999999998</v>
      </c>
      <c r="AG32">
        <v>-6.9000000000000006E-2</v>
      </c>
      <c r="AH32">
        <v>0.98499999999999999</v>
      </c>
      <c r="AI32">
        <v>-0.54700000000000004</v>
      </c>
      <c r="AJ32">
        <v>1.71</v>
      </c>
      <c r="AK32">
        <v>-1.7370000000000001</v>
      </c>
      <c r="AL32">
        <v>2.58</v>
      </c>
      <c r="AM32">
        <v>-1.972</v>
      </c>
      <c r="AN32">
        <v>2.2730000000000001</v>
      </c>
      <c r="AO32">
        <v>-1.639</v>
      </c>
      <c r="AP32">
        <v>0.90200000000000002</v>
      </c>
      <c r="AQ32">
        <v>-0.65200000000000002</v>
      </c>
      <c r="AR32">
        <v>0.76100000000000001</v>
      </c>
      <c r="AS32">
        <v>-0.52700000000000002</v>
      </c>
      <c r="AT32">
        <v>0.72399999999999998</v>
      </c>
      <c r="AU32">
        <v>-0.55400000000000005</v>
      </c>
    </row>
    <row r="34" spans="1:65">
      <c r="A34">
        <v>140</v>
      </c>
    </row>
    <row r="35" spans="1:65">
      <c r="A35">
        <v>20</v>
      </c>
      <c r="B35">
        <v>3.3639999999999999</v>
      </c>
      <c r="C35">
        <v>3.1150000000000002</v>
      </c>
      <c r="D35">
        <v>0.123</v>
      </c>
      <c r="E35">
        <v>8.3000000000000004E-2</v>
      </c>
      <c r="F35">
        <v>1.119</v>
      </c>
      <c r="G35">
        <v>0.28599999999999998</v>
      </c>
      <c r="H35">
        <v>4.8150000000000004</v>
      </c>
      <c r="I35">
        <v>0.91700000000000004</v>
      </c>
      <c r="J35">
        <v>0.67400000000000004</v>
      </c>
      <c r="K35">
        <v>0.46700000000000003</v>
      </c>
      <c r="L35">
        <v>1.1180000000000001</v>
      </c>
      <c r="M35">
        <v>0.81599999999999995</v>
      </c>
      <c r="N35">
        <v>0.96199999999999997</v>
      </c>
      <c r="O35">
        <v>0.71599999999999997</v>
      </c>
      <c r="P35">
        <v>2.1989999999999998</v>
      </c>
      <c r="Q35">
        <v>1.665</v>
      </c>
      <c r="R35">
        <v>1.179</v>
      </c>
      <c r="S35">
        <v>0.81799999999999995</v>
      </c>
      <c r="T35">
        <v>0.88700000000000001</v>
      </c>
      <c r="U35">
        <v>0.65100000000000002</v>
      </c>
      <c r="V35">
        <v>4.9669999999999996</v>
      </c>
      <c r="W35">
        <v>3.6469999999999998</v>
      </c>
      <c r="X35">
        <v>1.86</v>
      </c>
      <c r="Y35">
        <v>0.74299999999999999</v>
      </c>
      <c r="Z35">
        <v>5.7240000000000002</v>
      </c>
      <c r="AA35">
        <v>2.6339999999999999</v>
      </c>
      <c r="AB35">
        <v>3.778</v>
      </c>
      <c r="AC35">
        <v>1.268</v>
      </c>
      <c r="AD35">
        <v>2.0670000000000002</v>
      </c>
      <c r="AE35">
        <v>0.73199999999999998</v>
      </c>
      <c r="AF35">
        <v>3.972</v>
      </c>
      <c r="AG35">
        <v>1.292</v>
      </c>
      <c r="AH35">
        <v>2.5760000000000001</v>
      </c>
      <c r="AI35">
        <v>0.70799999999999996</v>
      </c>
      <c r="AJ35">
        <v>5.4020000000000001</v>
      </c>
      <c r="AK35">
        <v>1.282</v>
      </c>
      <c r="AL35">
        <v>2.694</v>
      </c>
      <c r="AM35">
        <v>0.66200000000000003</v>
      </c>
      <c r="AN35">
        <v>0.52100000000000002</v>
      </c>
      <c r="AO35">
        <v>0.13900000000000001</v>
      </c>
    </row>
    <row r="36" spans="1:65">
      <c r="A36">
        <v>21</v>
      </c>
      <c r="B36">
        <v>4.8479999999999999</v>
      </c>
      <c r="C36">
        <v>-4.4889999999999999</v>
      </c>
      <c r="D36">
        <v>4.4690000000000003</v>
      </c>
      <c r="E36">
        <v>-2.5630000000000002</v>
      </c>
      <c r="F36">
        <v>1.8460000000000001</v>
      </c>
      <c r="G36">
        <v>-1.02</v>
      </c>
      <c r="H36">
        <v>3.7949999999999999</v>
      </c>
      <c r="I36">
        <v>-2.044</v>
      </c>
      <c r="J36">
        <v>3.1240000000000001</v>
      </c>
      <c r="K36">
        <v>-1.5780000000000001</v>
      </c>
      <c r="L36">
        <v>1.776</v>
      </c>
      <c r="M36">
        <v>-0.93500000000000005</v>
      </c>
      <c r="N36">
        <v>5.6210000000000004</v>
      </c>
      <c r="O36">
        <v>-2.7909999999999999</v>
      </c>
      <c r="P36">
        <v>0.08</v>
      </c>
      <c r="Q36">
        <v>-4.3999999999999997E-2</v>
      </c>
      <c r="R36">
        <v>3.706</v>
      </c>
      <c r="S36">
        <v>-2.5470000000000002</v>
      </c>
      <c r="T36">
        <v>0.76</v>
      </c>
      <c r="U36">
        <v>-0.57999999999999996</v>
      </c>
      <c r="V36">
        <v>2.2770000000000001</v>
      </c>
      <c r="W36">
        <v>-1.6439999999999999</v>
      </c>
      <c r="X36">
        <v>2.4140000000000001</v>
      </c>
      <c r="Y36">
        <v>-1.208</v>
      </c>
      <c r="Z36">
        <v>0.63</v>
      </c>
      <c r="AA36">
        <v>-0.64200000000000002</v>
      </c>
      <c r="AB36">
        <v>2.4390000000000001</v>
      </c>
      <c r="AC36">
        <v>-0.124</v>
      </c>
      <c r="AD36">
        <v>1.7130000000000001</v>
      </c>
      <c r="AE36">
        <v>-0.14000000000000001</v>
      </c>
      <c r="AF36">
        <v>1.9710000000000001</v>
      </c>
      <c r="AG36">
        <v>-1.095</v>
      </c>
      <c r="AH36">
        <v>0.92400000000000004</v>
      </c>
      <c r="AI36">
        <v>-0.93899999999999995</v>
      </c>
      <c r="AJ36">
        <v>4.1100000000000003</v>
      </c>
      <c r="AK36">
        <v>-3.1419999999999999</v>
      </c>
      <c r="AL36">
        <v>1.782</v>
      </c>
      <c r="AM36">
        <v>-1.575</v>
      </c>
      <c r="AN36">
        <v>1.4350000000000001</v>
      </c>
      <c r="AO36">
        <v>-1.3009999999999999</v>
      </c>
      <c r="AP36">
        <v>0.27800000000000002</v>
      </c>
      <c r="AQ36">
        <v>-0.218</v>
      </c>
    </row>
    <row r="38" spans="1:65">
      <c r="A38">
        <v>160</v>
      </c>
    </row>
    <row r="39" spans="1:65">
      <c r="A39">
        <v>25</v>
      </c>
      <c r="B39">
        <v>1.452</v>
      </c>
      <c r="C39">
        <v>1.071</v>
      </c>
      <c r="D39">
        <v>1.004</v>
      </c>
      <c r="E39">
        <v>0.66200000000000003</v>
      </c>
      <c r="F39">
        <v>1.399</v>
      </c>
      <c r="G39">
        <v>1.1419999999999999</v>
      </c>
      <c r="H39">
        <v>1.4390000000000001</v>
      </c>
      <c r="I39">
        <v>1.1679999999999999</v>
      </c>
      <c r="J39">
        <v>2.9540000000000002</v>
      </c>
      <c r="K39">
        <v>2.3090000000000002</v>
      </c>
      <c r="L39">
        <v>1.7170000000000001</v>
      </c>
      <c r="M39">
        <v>1.381</v>
      </c>
      <c r="N39">
        <v>1.452</v>
      </c>
      <c r="O39">
        <v>1.1739999999999999</v>
      </c>
      <c r="P39">
        <v>1.022</v>
      </c>
      <c r="Q39">
        <v>0.82599999999999996</v>
      </c>
      <c r="R39">
        <v>2.1379999999999999</v>
      </c>
      <c r="S39">
        <v>1.7410000000000001</v>
      </c>
      <c r="T39">
        <v>0.32600000000000001</v>
      </c>
      <c r="U39">
        <v>0.25900000000000001</v>
      </c>
      <c r="V39">
        <v>0.22800000000000001</v>
      </c>
      <c r="W39">
        <v>0.10299999999999999</v>
      </c>
      <c r="X39">
        <v>4.2619999999999996</v>
      </c>
      <c r="Y39">
        <v>1.897</v>
      </c>
      <c r="Z39">
        <v>3.452</v>
      </c>
      <c r="AA39">
        <v>1.6339999999999999</v>
      </c>
      <c r="AB39">
        <v>0.77500000000000002</v>
      </c>
      <c r="AC39">
        <v>0.36599999999999999</v>
      </c>
      <c r="AD39">
        <v>0.871</v>
      </c>
      <c r="AE39">
        <v>0.436</v>
      </c>
      <c r="AF39">
        <v>3.569</v>
      </c>
      <c r="AG39">
        <v>1.5640000000000001</v>
      </c>
      <c r="AH39">
        <v>3.6360000000000001</v>
      </c>
      <c r="AI39">
        <v>1.6080000000000001</v>
      </c>
      <c r="AJ39">
        <v>0.748</v>
      </c>
      <c r="AK39">
        <v>0.33700000000000002</v>
      </c>
      <c r="AL39">
        <v>0.75800000000000001</v>
      </c>
      <c r="AM39">
        <v>0.38600000000000001</v>
      </c>
      <c r="AN39">
        <v>4.2380000000000004</v>
      </c>
      <c r="AO39">
        <v>1.67</v>
      </c>
      <c r="AP39">
        <v>2.004</v>
      </c>
      <c r="AQ39">
        <v>0.72699999999999998</v>
      </c>
      <c r="AR39">
        <v>3.5179999999999998</v>
      </c>
      <c r="AS39">
        <v>1.2729999999999999</v>
      </c>
      <c r="AT39">
        <v>2.097</v>
      </c>
      <c r="AU39">
        <v>0.78</v>
      </c>
      <c r="AV39">
        <v>3.65</v>
      </c>
      <c r="AW39">
        <v>1.22</v>
      </c>
      <c r="AX39">
        <v>1.292</v>
      </c>
      <c r="AY39">
        <v>0.435</v>
      </c>
    </row>
    <row r="40" spans="1:65">
      <c r="A40">
        <v>20</v>
      </c>
      <c r="B40">
        <v>1.5029999999999999</v>
      </c>
      <c r="C40">
        <v>-1.109</v>
      </c>
      <c r="D40">
        <v>0.49099999999999999</v>
      </c>
      <c r="E40">
        <v>-0.34200000000000003</v>
      </c>
      <c r="F40">
        <v>13.162000000000001</v>
      </c>
      <c r="G40">
        <v>-8.0969999999999995</v>
      </c>
      <c r="H40">
        <v>1.8109999999999999</v>
      </c>
      <c r="I40">
        <v>-1.04</v>
      </c>
      <c r="J40">
        <v>2.9420000000000002</v>
      </c>
      <c r="K40">
        <v>-1.6779999999999999</v>
      </c>
      <c r="L40">
        <v>0.97399999999999998</v>
      </c>
      <c r="M40">
        <v>-0.51200000000000001</v>
      </c>
      <c r="N40">
        <v>2.0870000000000002</v>
      </c>
      <c r="O40">
        <v>-1.244</v>
      </c>
      <c r="P40">
        <v>0.92200000000000004</v>
      </c>
      <c r="Q40">
        <v>-0.57399999999999995</v>
      </c>
      <c r="R40">
        <v>2.6150000000000002</v>
      </c>
      <c r="S40">
        <v>-1.669</v>
      </c>
      <c r="T40">
        <v>3.0310000000000001</v>
      </c>
      <c r="U40">
        <v>-1.919</v>
      </c>
      <c r="V40">
        <v>0.44</v>
      </c>
      <c r="W40">
        <v>-0.316</v>
      </c>
      <c r="X40">
        <v>0.122</v>
      </c>
      <c r="Y40">
        <v>-4.8000000000000001E-2</v>
      </c>
      <c r="Z40">
        <v>0.81599999999999995</v>
      </c>
      <c r="AA40">
        <v>-0.28499999999999998</v>
      </c>
      <c r="AB40">
        <v>4.3650000000000002</v>
      </c>
      <c r="AC40">
        <v>-2.5369999999999999</v>
      </c>
      <c r="AD40">
        <v>3.105</v>
      </c>
      <c r="AE40">
        <v>-0.89500000000000002</v>
      </c>
      <c r="AF40">
        <v>0.74199999999999999</v>
      </c>
      <c r="AG40">
        <v>-0.81399999999999995</v>
      </c>
      <c r="AH40">
        <v>4.6369999999999996</v>
      </c>
      <c r="AI40">
        <v>-3.7069999999999999</v>
      </c>
      <c r="AJ40">
        <v>1.492</v>
      </c>
      <c r="AK40">
        <v>-1.177</v>
      </c>
      <c r="AL40">
        <v>2.6059999999999999</v>
      </c>
      <c r="AM40">
        <v>-2.8919999999999999</v>
      </c>
      <c r="AN40">
        <v>2.1360000000000001</v>
      </c>
      <c r="AO40">
        <v>-2.4809999999999999</v>
      </c>
    </row>
    <row r="42" spans="1:65">
      <c r="A42">
        <v>180</v>
      </c>
    </row>
    <row r="43" spans="1:65">
      <c r="A43">
        <v>23</v>
      </c>
      <c r="B43">
        <v>3.3759999999999999</v>
      </c>
      <c r="C43">
        <v>2.258</v>
      </c>
      <c r="D43">
        <v>4.1950000000000003</v>
      </c>
      <c r="E43">
        <v>2.794</v>
      </c>
      <c r="F43">
        <v>0.22</v>
      </c>
      <c r="G43">
        <v>0.14599999999999999</v>
      </c>
      <c r="H43">
        <v>0.27300000000000002</v>
      </c>
      <c r="I43">
        <v>0.185</v>
      </c>
      <c r="J43">
        <v>2.5230000000000001</v>
      </c>
      <c r="K43">
        <v>1.8149999999999999</v>
      </c>
      <c r="L43">
        <v>0.55800000000000005</v>
      </c>
      <c r="M43">
        <v>0.36099999999999999</v>
      </c>
      <c r="N43">
        <v>0.96199999999999997</v>
      </c>
      <c r="O43">
        <v>0.42299999999999999</v>
      </c>
      <c r="P43">
        <v>5.8979999999999997</v>
      </c>
      <c r="Q43">
        <v>3.2160000000000002</v>
      </c>
      <c r="R43">
        <v>1.835</v>
      </c>
      <c r="S43">
        <v>0.9</v>
      </c>
      <c r="T43">
        <v>3.4710000000000001</v>
      </c>
      <c r="U43">
        <v>1.671</v>
      </c>
      <c r="V43">
        <v>2.0179999999999998</v>
      </c>
      <c r="W43">
        <v>0.88300000000000001</v>
      </c>
      <c r="X43">
        <v>1.2330000000000001</v>
      </c>
      <c r="Y43">
        <v>0.54600000000000004</v>
      </c>
      <c r="Z43">
        <v>1.9370000000000001</v>
      </c>
      <c r="AA43">
        <v>0.83399999999999996</v>
      </c>
      <c r="AB43">
        <v>2.5950000000000002</v>
      </c>
      <c r="AC43">
        <v>1.1100000000000001</v>
      </c>
      <c r="AD43">
        <v>4.226</v>
      </c>
      <c r="AE43">
        <v>2.0510000000000002</v>
      </c>
      <c r="AF43">
        <v>1.2999999999999999E-2</v>
      </c>
      <c r="AG43">
        <v>5.0000000000000001E-3</v>
      </c>
      <c r="AH43">
        <v>0.03</v>
      </c>
      <c r="AI43">
        <v>0.01</v>
      </c>
      <c r="AJ43">
        <v>6.1420000000000003</v>
      </c>
      <c r="AK43">
        <v>1.99</v>
      </c>
      <c r="AL43">
        <v>2.87</v>
      </c>
      <c r="AM43">
        <v>0.93300000000000005</v>
      </c>
      <c r="AN43">
        <v>2.0569999999999999</v>
      </c>
      <c r="AO43">
        <v>0.59399999999999997</v>
      </c>
      <c r="AP43">
        <v>1.5169999999999999</v>
      </c>
      <c r="AQ43">
        <v>0.47399999999999998</v>
      </c>
      <c r="AR43">
        <v>1.58</v>
      </c>
      <c r="AS43">
        <v>0.61099999999999999</v>
      </c>
      <c r="AT43">
        <v>0.46899999999999997</v>
      </c>
      <c r="AU43">
        <v>0.157</v>
      </c>
    </row>
    <row r="44" spans="1:65">
      <c r="A44">
        <v>32</v>
      </c>
      <c r="B44">
        <v>4.5129999999999999</v>
      </c>
      <c r="C44">
        <v>-3.0179999999999998</v>
      </c>
      <c r="D44">
        <v>2.5209999999999999</v>
      </c>
      <c r="E44">
        <v>-1.375</v>
      </c>
      <c r="F44">
        <v>3.8519999999999999</v>
      </c>
      <c r="G44">
        <v>-2.1389999999999998</v>
      </c>
      <c r="H44">
        <v>0.47699999999999998</v>
      </c>
      <c r="I44">
        <v>-0.27</v>
      </c>
      <c r="J44">
        <v>0.47699999999999998</v>
      </c>
      <c r="K44">
        <v>-0.27100000000000002</v>
      </c>
      <c r="L44">
        <v>3.101</v>
      </c>
      <c r="M44">
        <v>-1.7290000000000001</v>
      </c>
      <c r="N44">
        <v>1.6060000000000001</v>
      </c>
      <c r="O44">
        <v>-0.75600000000000001</v>
      </c>
      <c r="P44">
        <v>3.7160000000000002</v>
      </c>
      <c r="Q44">
        <v>-2.5099999999999998</v>
      </c>
      <c r="R44">
        <v>0.90600000000000003</v>
      </c>
      <c r="S44">
        <v>-1.2669999999999999</v>
      </c>
      <c r="T44">
        <v>1.524</v>
      </c>
      <c r="U44">
        <v>-1.4670000000000001</v>
      </c>
      <c r="V44">
        <v>1.849</v>
      </c>
      <c r="W44">
        <v>-2.0430000000000001</v>
      </c>
      <c r="X44">
        <v>1.087</v>
      </c>
      <c r="Y44">
        <v>-1.071</v>
      </c>
      <c r="Z44">
        <v>0.9</v>
      </c>
      <c r="AA44">
        <v>-0.88600000000000001</v>
      </c>
      <c r="AB44">
        <v>2.544</v>
      </c>
      <c r="AC44">
        <v>-1.2110000000000001</v>
      </c>
      <c r="AD44">
        <v>2.1389999999999998</v>
      </c>
      <c r="AE44">
        <v>-0.56200000000000006</v>
      </c>
      <c r="AF44">
        <v>0.38300000000000001</v>
      </c>
      <c r="AG44">
        <v>-0.10199999999999999</v>
      </c>
      <c r="AH44">
        <v>9.5000000000000001E-2</v>
      </c>
      <c r="AI44">
        <v>-2.3E-2</v>
      </c>
      <c r="AJ44">
        <v>0.25700000000000001</v>
      </c>
      <c r="AK44">
        <v>-0.10100000000000001</v>
      </c>
      <c r="AL44">
        <v>0.82199999999999995</v>
      </c>
      <c r="AM44">
        <v>-0.503</v>
      </c>
      <c r="AN44">
        <v>0</v>
      </c>
      <c r="AO44">
        <v>0</v>
      </c>
      <c r="AP44">
        <v>1.048</v>
      </c>
      <c r="AQ44">
        <v>-0.76</v>
      </c>
      <c r="AR44">
        <v>3.2909999999999999</v>
      </c>
      <c r="AS44">
        <v>-1.9790000000000001</v>
      </c>
      <c r="AT44">
        <v>0</v>
      </c>
      <c r="AU44">
        <v>0</v>
      </c>
      <c r="AV44">
        <v>0</v>
      </c>
      <c r="AW44">
        <v>0</v>
      </c>
      <c r="AX44">
        <v>0.90200000000000002</v>
      </c>
      <c r="AY44">
        <v>-0.64500000000000002</v>
      </c>
      <c r="AZ44">
        <v>0.46</v>
      </c>
      <c r="BA44">
        <v>-0.39600000000000002</v>
      </c>
      <c r="BB44">
        <v>3.0449999999999999</v>
      </c>
      <c r="BC44">
        <v>-2.3279999999999998</v>
      </c>
      <c r="BD44">
        <v>3.831</v>
      </c>
      <c r="BE44">
        <v>-3.2959999999999998</v>
      </c>
      <c r="BF44">
        <v>1.4159999999999999</v>
      </c>
      <c r="BG44">
        <v>-1.145</v>
      </c>
      <c r="BH44">
        <v>0</v>
      </c>
      <c r="BI44">
        <v>0</v>
      </c>
      <c r="BJ44">
        <v>1.5549999999999999</v>
      </c>
      <c r="BK44">
        <v>-1.4870000000000001</v>
      </c>
      <c r="BL44">
        <v>1.6819999999999999</v>
      </c>
      <c r="BM44">
        <v>-1.5940000000000001</v>
      </c>
    </row>
    <row r="46" spans="1:65">
      <c r="A46">
        <v>187.56800000000001</v>
      </c>
    </row>
    <row r="47" spans="1:65">
      <c r="A47">
        <v>23</v>
      </c>
      <c r="B47">
        <v>0.40899999999999997</v>
      </c>
      <c r="C47">
        <v>0.253</v>
      </c>
      <c r="D47">
        <v>1.2130000000000001</v>
      </c>
      <c r="E47">
        <v>0.82899999999999996</v>
      </c>
      <c r="F47">
        <v>1.1619999999999999</v>
      </c>
      <c r="G47">
        <v>0.76300000000000001</v>
      </c>
      <c r="H47">
        <v>3.5960000000000001</v>
      </c>
      <c r="I47">
        <v>2.1389999999999998</v>
      </c>
      <c r="J47">
        <v>1.669</v>
      </c>
      <c r="K47">
        <v>1.0980000000000001</v>
      </c>
      <c r="L47">
        <v>1.7390000000000001</v>
      </c>
      <c r="M47">
        <v>1.036</v>
      </c>
      <c r="N47">
        <v>1.4890000000000001</v>
      </c>
      <c r="O47">
        <v>0.96399999999999997</v>
      </c>
      <c r="P47">
        <v>1.4370000000000001</v>
      </c>
      <c r="Q47">
        <v>0.96</v>
      </c>
      <c r="R47">
        <v>1.825</v>
      </c>
      <c r="S47">
        <v>1.04</v>
      </c>
      <c r="T47">
        <v>2.4</v>
      </c>
      <c r="U47">
        <v>1.0089999999999999</v>
      </c>
      <c r="V47">
        <v>2.5659999999999998</v>
      </c>
      <c r="W47">
        <v>0.99099999999999999</v>
      </c>
      <c r="X47">
        <v>3.0840000000000001</v>
      </c>
      <c r="Y47">
        <v>1.37</v>
      </c>
      <c r="Z47">
        <v>1.6439999999999999</v>
      </c>
      <c r="AA47">
        <v>0.63</v>
      </c>
      <c r="AB47">
        <v>2.8730000000000002</v>
      </c>
      <c r="AC47">
        <v>1.1910000000000001</v>
      </c>
      <c r="AD47">
        <v>2.0710000000000002</v>
      </c>
      <c r="AE47">
        <v>0.80900000000000005</v>
      </c>
      <c r="AF47">
        <v>1.893</v>
      </c>
      <c r="AG47">
        <v>0.75900000000000001</v>
      </c>
      <c r="AH47">
        <v>3.1360000000000001</v>
      </c>
      <c r="AI47">
        <v>1.1850000000000001</v>
      </c>
      <c r="AJ47">
        <v>2.9580000000000002</v>
      </c>
      <c r="AK47">
        <v>1.1830000000000001</v>
      </c>
      <c r="AL47">
        <v>1.839</v>
      </c>
      <c r="AM47">
        <v>0.64900000000000002</v>
      </c>
      <c r="AN47">
        <v>0.66</v>
      </c>
      <c r="AO47">
        <v>0.224</v>
      </c>
      <c r="AP47">
        <v>4.9390000000000001</v>
      </c>
      <c r="AQ47">
        <v>1.349</v>
      </c>
      <c r="AR47">
        <v>2.2629999999999999</v>
      </c>
      <c r="AS47">
        <v>0.65100000000000002</v>
      </c>
      <c r="AT47">
        <v>3.1349999999999998</v>
      </c>
      <c r="AU47">
        <v>1.042</v>
      </c>
    </row>
    <row r="48" spans="1:65">
      <c r="A48">
        <v>24</v>
      </c>
      <c r="B48">
        <v>3.1230000000000002</v>
      </c>
      <c r="C48">
        <v>-1.93</v>
      </c>
      <c r="D48">
        <v>4.0730000000000004</v>
      </c>
      <c r="E48">
        <v>-2.302</v>
      </c>
      <c r="F48">
        <v>1.135</v>
      </c>
      <c r="G48">
        <v>-0.68600000000000005</v>
      </c>
      <c r="H48">
        <v>0.58499999999999996</v>
      </c>
      <c r="I48">
        <v>-0.34799999999999998</v>
      </c>
      <c r="J48">
        <v>2.9180000000000001</v>
      </c>
      <c r="K48">
        <v>-1.6519999999999999</v>
      </c>
      <c r="L48">
        <v>0.58099999999999996</v>
      </c>
      <c r="M48">
        <v>-0.34499999999999997</v>
      </c>
      <c r="N48">
        <v>2.919</v>
      </c>
      <c r="O48">
        <v>-1.655</v>
      </c>
      <c r="P48">
        <v>1.252</v>
      </c>
      <c r="Q48">
        <v>-0.63800000000000001</v>
      </c>
      <c r="R48">
        <v>3.9670000000000001</v>
      </c>
      <c r="S48">
        <v>-2.952</v>
      </c>
      <c r="T48">
        <v>2.0470000000000002</v>
      </c>
      <c r="U48">
        <v>-3.282</v>
      </c>
      <c r="V48">
        <v>0.621</v>
      </c>
      <c r="W48">
        <v>-1.129</v>
      </c>
      <c r="X48">
        <v>0.30599999999999999</v>
      </c>
      <c r="Y48">
        <v>0</v>
      </c>
      <c r="Z48">
        <v>2.8959999999999999</v>
      </c>
      <c r="AA48">
        <v>-0.86799999999999999</v>
      </c>
      <c r="AB48">
        <v>2.169</v>
      </c>
      <c r="AC48">
        <v>-0.68400000000000005</v>
      </c>
      <c r="AD48">
        <v>1.2</v>
      </c>
      <c r="AE48">
        <v>-0.44800000000000001</v>
      </c>
      <c r="AF48">
        <v>3.11</v>
      </c>
      <c r="AG48">
        <v>-1.91</v>
      </c>
      <c r="AH48">
        <v>2.9969999999999999</v>
      </c>
      <c r="AI48">
        <v>-1.73</v>
      </c>
      <c r="AJ48">
        <v>0.44500000000000001</v>
      </c>
      <c r="AK48">
        <v>-0.36</v>
      </c>
      <c r="AL48">
        <v>0.2</v>
      </c>
      <c r="AM48">
        <v>-0.14299999999999999</v>
      </c>
      <c r="AN48">
        <v>7.5679999999999996</v>
      </c>
      <c r="AO48">
        <v>-6.5110000000000001</v>
      </c>
      <c r="AP48">
        <v>0.71499999999999997</v>
      </c>
      <c r="AQ48">
        <v>-0.54700000000000004</v>
      </c>
      <c r="AR48">
        <v>1.536</v>
      </c>
      <c r="AS48">
        <v>-1.3220000000000001</v>
      </c>
      <c r="AT48">
        <v>0.90800000000000003</v>
      </c>
      <c r="AU48">
        <v>-0.96099999999999997</v>
      </c>
      <c r="AV48">
        <v>2.7290000000000001</v>
      </c>
      <c r="AW48">
        <v>-2.798</v>
      </c>
    </row>
    <row r="50" spans="1:61">
      <c r="A50">
        <v>200</v>
      </c>
    </row>
    <row r="51" spans="1:61">
      <c r="A51">
        <v>24</v>
      </c>
      <c r="B51">
        <v>0.06</v>
      </c>
      <c r="C51">
        <v>3.5999999999999997E-2</v>
      </c>
      <c r="D51">
        <v>8.5000000000000006E-2</v>
      </c>
      <c r="E51">
        <v>5.1999999999999998E-2</v>
      </c>
      <c r="F51">
        <v>0.52700000000000002</v>
      </c>
      <c r="G51">
        <v>0.28399999999999997</v>
      </c>
      <c r="H51">
        <v>3.52</v>
      </c>
      <c r="I51">
        <v>1.7809999999999999</v>
      </c>
      <c r="J51">
        <v>2.2679999999999998</v>
      </c>
      <c r="K51">
        <v>1.23</v>
      </c>
      <c r="L51">
        <v>1.548</v>
      </c>
      <c r="M51">
        <v>0.77</v>
      </c>
      <c r="N51">
        <v>3.097</v>
      </c>
      <c r="O51">
        <v>1.538</v>
      </c>
      <c r="P51">
        <v>0.94599999999999995</v>
      </c>
      <c r="Q51">
        <v>0.46200000000000002</v>
      </c>
      <c r="R51">
        <v>0.40799999999999997</v>
      </c>
      <c r="S51">
        <v>0.21</v>
      </c>
      <c r="T51">
        <v>3.1190000000000002</v>
      </c>
      <c r="U51">
        <v>1.367</v>
      </c>
      <c r="V51">
        <v>0.99399999999999999</v>
      </c>
      <c r="W51">
        <v>0.42299999999999999</v>
      </c>
      <c r="X51">
        <v>3.2120000000000002</v>
      </c>
      <c r="Y51">
        <v>1.51</v>
      </c>
      <c r="Z51">
        <v>1.032</v>
      </c>
      <c r="AA51">
        <v>0.59199999999999997</v>
      </c>
      <c r="AB51">
        <v>0.57999999999999996</v>
      </c>
      <c r="AC51">
        <v>8.5000000000000006E-2</v>
      </c>
      <c r="AD51">
        <v>1.79</v>
      </c>
      <c r="AE51">
        <v>0.58699999999999997</v>
      </c>
      <c r="AF51">
        <v>2.9510000000000001</v>
      </c>
      <c r="AG51">
        <v>0.91100000000000003</v>
      </c>
      <c r="AH51">
        <v>1.1180000000000001</v>
      </c>
      <c r="AI51">
        <v>0.314</v>
      </c>
      <c r="AJ51">
        <v>3.7829999999999999</v>
      </c>
      <c r="AK51">
        <v>1.129</v>
      </c>
      <c r="AL51">
        <v>2.859</v>
      </c>
      <c r="AM51">
        <v>0.871</v>
      </c>
      <c r="AN51">
        <v>2.383</v>
      </c>
      <c r="AO51">
        <v>0.753</v>
      </c>
      <c r="AP51">
        <v>2.8050000000000002</v>
      </c>
      <c r="AQ51">
        <v>0.80500000000000005</v>
      </c>
      <c r="AR51">
        <v>4.819</v>
      </c>
      <c r="AS51">
        <v>1.2450000000000001</v>
      </c>
      <c r="AT51">
        <v>3.883</v>
      </c>
      <c r="AU51">
        <v>1.141</v>
      </c>
      <c r="AV51">
        <v>2.214</v>
      </c>
      <c r="AW51">
        <v>0.64200000000000002</v>
      </c>
    </row>
    <row r="52" spans="1:61">
      <c r="A52">
        <v>27</v>
      </c>
      <c r="B52">
        <v>6.3319999999999999</v>
      </c>
      <c r="C52">
        <v>-3.847</v>
      </c>
      <c r="D52">
        <v>0.18</v>
      </c>
      <c r="E52">
        <v>-0.11</v>
      </c>
      <c r="F52">
        <v>2.242</v>
      </c>
      <c r="G52">
        <v>-1.331</v>
      </c>
      <c r="H52">
        <v>0.86</v>
      </c>
      <c r="I52">
        <v>-0.52400000000000002</v>
      </c>
      <c r="J52">
        <v>6.0999999999999999E-2</v>
      </c>
      <c r="K52">
        <v>-3.5999999999999997E-2</v>
      </c>
      <c r="L52">
        <v>3.1389999999999998</v>
      </c>
      <c r="M52">
        <v>-1.891</v>
      </c>
      <c r="N52">
        <v>0.185</v>
      </c>
      <c r="O52">
        <v>-0.109</v>
      </c>
      <c r="P52">
        <v>0.44500000000000001</v>
      </c>
      <c r="Q52">
        <v>-0.249</v>
      </c>
      <c r="R52">
        <v>3.58</v>
      </c>
      <c r="S52">
        <v>-2.6920000000000002</v>
      </c>
      <c r="T52">
        <v>1.4370000000000001</v>
      </c>
      <c r="U52">
        <v>-1.0589999999999999</v>
      </c>
      <c r="V52">
        <v>0.10299999999999999</v>
      </c>
      <c r="W52">
        <v>-1.4999999999999999E-2</v>
      </c>
      <c r="X52">
        <v>1.653</v>
      </c>
      <c r="Y52">
        <v>-0.626</v>
      </c>
      <c r="Z52">
        <v>3.173</v>
      </c>
      <c r="AA52">
        <v>-1.36</v>
      </c>
      <c r="AB52">
        <v>0.52500000000000002</v>
      </c>
      <c r="AC52">
        <v>-0.08</v>
      </c>
      <c r="AD52">
        <v>2.5750000000000002</v>
      </c>
      <c r="AE52">
        <v>-1.92</v>
      </c>
      <c r="AF52">
        <v>0.37</v>
      </c>
      <c r="AG52">
        <v>-0.152</v>
      </c>
      <c r="AH52">
        <v>3.911</v>
      </c>
      <c r="AI52">
        <v>-1.8480000000000001</v>
      </c>
      <c r="AJ52">
        <v>0.73799999999999999</v>
      </c>
      <c r="AK52">
        <v>-0.38800000000000001</v>
      </c>
      <c r="AL52">
        <v>1.286</v>
      </c>
      <c r="AM52">
        <v>-0.97099999999999997</v>
      </c>
      <c r="AN52">
        <v>2.5179999999999998</v>
      </c>
      <c r="AO52">
        <v>-1.552</v>
      </c>
      <c r="AP52">
        <v>2.1349999999999998</v>
      </c>
      <c r="AQ52">
        <v>-2.016</v>
      </c>
      <c r="AR52">
        <v>1.179</v>
      </c>
      <c r="AS52">
        <v>-1.073</v>
      </c>
      <c r="AT52">
        <v>1.1890000000000001</v>
      </c>
      <c r="AU52">
        <v>-1.081</v>
      </c>
      <c r="AV52">
        <v>1.0860000000000001</v>
      </c>
      <c r="AW52">
        <v>-0.99299999999999999</v>
      </c>
      <c r="AX52">
        <v>5.0129999999999999</v>
      </c>
      <c r="AY52">
        <v>-4.569</v>
      </c>
      <c r="AZ52">
        <v>2.9</v>
      </c>
      <c r="BA52">
        <v>-2.8140000000000001</v>
      </c>
      <c r="BB52">
        <v>1.1859999999999999</v>
      </c>
      <c r="BC52">
        <v>-1.1240000000000001</v>
      </c>
    </row>
    <row r="54" spans="1:61">
      <c r="A54">
        <v>220</v>
      </c>
    </row>
    <row r="55" spans="1:61">
      <c r="A55">
        <v>19</v>
      </c>
      <c r="B55">
        <v>0.65500000000000003</v>
      </c>
      <c r="C55">
        <v>0.35699999999999998</v>
      </c>
      <c r="D55">
        <v>1.4970000000000001</v>
      </c>
      <c r="E55">
        <v>0.82099999999999995</v>
      </c>
      <c r="F55">
        <v>5.7350000000000003</v>
      </c>
      <c r="G55">
        <v>2.669</v>
      </c>
      <c r="H55">
        <v>2.0790000000000002</v>
      </c>
      <c r="I55">
        <v>1.0229999999999999</v>
      </c>
      <c r="J55">
        <v>2.0739999999999998</v>
      </c>
      <c r="K55">
        <v>1.119</v>
      </c>
      <c r="L55">
        <v>3.51</v>
      </c>
      <c r="M55">
        <v>1.458</v>
      </c>
      <c r="N55">
        <v>2.585</v>
      </c>
      <c r="O55">
        <v>0.91</v>
      </c>
      <c r="P55">
        <v>3.5219999999999998</v>
      </c>
      <c r="Q55">
        <v>1.0900000000000001</v>
      </c>
      <c r="R55">
        <v>3.6880000000000002</v>
      </c>
      <c r="S55">
        <v>1.1850000000000001</v>
      </c>
      <c r="T55">
        <v>2.9359999999999999</v>
      </c>
      <c r="U55">
        <v>0.81499999999999995</v>
      </c>
      <c r="V55">
        <v>3.1560000000000001</v>
      </c>
      <c r="W55">
        <v>0.90200000000000002</v>
      </c>
      <c r="X55">
        <v>3.7919999999999998</v>
      </c>
      <c r="Y55">
        <v>1.0980000000000001</v>
      </c>
      <c r="Z55">
        <v>0.93700000000000006</v>
      </c>
      <c r="AA55">
        <v>0.26900000000000002</v>
      </c>
      <c r="AB55">
        <v>2.073</v>
      </c>
      <c r="AC55">
        <v>0.60299999999999998</v>
      </c>
      <c r="AD55">
        <v>1.8049999999999999</v>
      </c>
      <c r="AE55">
        <v>0.51800000000000002</v>
      </c>
      <c r="AF55">
        <v>7.91</v>
      </c>
      <c r="AG55">
        <v>2.294</v>
      </c>
      <c r="AH55">
        <v>0.29799999999999999</v>
      </c>
      <c r="AI55">
        <v>7.0999999999999994E-2</v>
      </c>
      <c r="AJ55">
        <v>0.24399999999999999</v>
      </c>
      <c r="AK55">
        <v>8.2000000000000003E-2</v>
      </c>
      <c r="AL55">
        <v>1.5049999999999999</v>
      </c>
      <c r="AM55">
        <v>0.437</v>
      </c>
    </row>
    <row r="56" spans="1:61">
      <c r="A56">
        <v>24</v>
      </c>
      <c r="B56">
        <v>0.20899999999999999</v>
      </c>
      <c r="C56">
        <v>-0.114</v>
      </c>
      <c r="D56">
        <v>6.9669999999999996</v>
      </c>
      <c r="E56">
        <v>-1.8720000000000001</v>
      </c>
      <c r="F56">
        <v>2.657</v>
      </c>
      <c r="G56">
        <v>-0.79600000000000004</v>
      </c>
      <c r="H56">
        <v>0.48</v>
      </c>
      <c r="I56">
        <v>-0.24099999999999999</v>
      </c>
      <c r="J56">
        <v>0.57499999999999996</v>
      </c>
      <c r="K56">
        <v>-0.42699999999999999</v>
      </c>
      <c r="L56">
        <v>1.115</v>
      </c>
      <c r="M56">
        <v>-1.1040000000000001</v>
      </c>
      <c r="N56">
        <v>2.1589999999999998</v>
      </c>
      <c r="O56">
        <v>-1.48</v>
      </c>
      <c r="P56">
        <v>0.65200000000000002</v>
      </c>
      <c r="Q56">
        <v>-0.52</v>
      </c>
      <c r="R56">
        <v>0.34499999999999997</v>
      </c>
      <c r="S56">
        <v>-0.19600000000000001</v>
      </c>
      <c r="T56">
        <v>3.097</v>
      </c>
      <c r="U56">
        <v>-1.4990000000000001</v>
      </c>
      <c r="V56">
        <v>7.4329999999999998</v>
      </c>
      <c r="W56">
        <v>-3.653</v>
      </c>
      <c r="X56">
        <v>0.79300000000000004</v>
      </c>
      <c r="Y56">
        <v>-0.41899999999999998</v>
      </c>
      <c r="Z56">
        <v>0.51100000000000001</v>
      </c>
      <c r="AA56">
        <v>-0.23300000000000001</v>
      </c>
      <c r="AB56">
        <v>6.133</v>
      </c>
      <c r="AC56">
        <v>-3.7519999999999998</v>
      </c>
      <c r="AD56">
        <v>0.372</v>
      </c>
      <c r="AE56">
        <v>-0.22700000000000001</v>
      </c>
      <c r="AF56">
        <v>7.0000000000000007E-2</v>
      </c>
      <c r="AG56">
        <v>-3.6999999999999998E-2</v>
      </c>
      <c r="AH56">
        <v>8.1000000000000003E-2</v>
      </c>
      <c r="AI56">
        <v>-4.9000000000000002E-2</v>
      </c>
      <c r="AJ56">
        <v>4.6029999999999998</v>
      </c>
      <c r="AK56">
        <v>-2.8839999999999999</v>
      </c>
      <c r="AL56">
        <v>2.895</v>
      </c>
      <c r="AM56">
        <v>-1.7490000000000001</v>
      </c>
      <c r="AN56">
        <v>1.353</v>
      </c>
      <c r="AO56">
        <v>-0.92800000000000005</v>
      </c>
      <c r="AP56">
        <v>2.2879999999999998</v>
      </c>
      <c r="AQ56">
        <v>-1.7529999999999999</v>
      </c>
      <c r="AR56">
        <v>2.044</v>
      </c>
      <c r="AS56">
        <v>-1.645</v>
      </c>
      <c r="AT56">
        <v>2.3260000000000001</v>
      </c>
      <c r="AU56">
        <v>-1.7270000000000001</v>
      </c>
      <c r="AV56">
        <v>0.84399999999999997</v>
      </c>
      <c r="AW56">
        <v>-0.61499999999999999</v>
      </c>
    </row>
    <row r="58" spans="1:61">
      <c r="A58">
        <v>240</v>
      </c>
    </row>
    <row r="59" spans="1:61">
      <c r="A59">
        <v>20</v>
      </c>
      <c r="B59">
        <v>4.3570000000000002</v>
      </c>
      <c r="C59">
        <v>2.0550000000000002</v>
      </c>
      <c r="D59">
        <v>4.9009999999999998</v>
      </c>
      <c r="E59">
        <v>1.375</v>
      </c>
      <c r="F59">
        <v>1.88</v>
      </c>
      <c r="G59">
        <v>0.82899999999999996</v>
      </c>
      <c r="H59">
        <v>1.286</v>
      </c>
      <c r="I59">
        <v>0.58799999999999997</v>
      </c>
      <c r="J59">
        <v>1.042</v>
      </c>
      <c r="K59">
        <v>0.40600000000000003</v>
      </c>
      <c r="L59">
        <v>3.4430000000000001</v>
      </c>
      <c r="M59">
        <v>1.6240000000000001</v>
      </c>
      <c r="N59">
        <v>5.7480000000000002</v>
      </c>
      <c r="O59">
        <v>0.84899999999999998</v>
      </c>
      <c r="P59">
        <v>1.954</v>
      </c>
      <c r="Q59">
        <v>0.25600000000000001</v>
      </c>
      <c r="R59">
        <v>1.2490000000000001</v>
      </c>
      <c r="S59">
        <v>0.159</v>
      </c>
      <c r="T59">
        <v>1.1890000000000001</v>
      </c>
      <c r="U59">
        <v>0.42499999999999999</v>
      </c>
      <c r="V59">
        <v>3.75</v>
      </c>
      <c r="W59">
        <v>1.1599999999999999</v>
      </c>
      <c r="X59">
        <v>1.1990000000000001</v>
      </c>
      <c r="Y59">
        <v>0.32900000000000001</v>
      </c>
      <c r="Z59">
        <v>2.4910000000000001</v>
      </c>
      <c r="AA59">
        <v>0.54200000000000004</v>
      </c>
      <c r="AB59">
        <v>2.5350000000000001</v>
      </c>
      <c r="AC59">
        <v>0.4</v>
      </c>
      <c r="AD59">
        <v>3.5150000000000001</v>
      </c>
      <c r="AE59">
        <v>0.72799999999999998</v>
      </c>
      <c r="AF59">
        <v>2.8820000000000001</v>
      </c>
      <c r="AG59">
        <v>0.58699999999999997</v>
      </c>
      <c r="AH59">
        <v>2.0209999999999999</v>
      </c>
      <c r="AI59">
        <v>0.58399999999999996</v>
      </c>
      <c r="AJ59">
        <v>2.335</v>
      </c>
      <c r="AK59">
        <v>0.82899999999999996</v>
      </c>
      <c r="AL59">
        <v>0.81499999999999995</v>
      </c>
      <c r="AM59">
        <v>0.37</v>
      </c>
      <c r="AN59">
        <v>1.407</v>
      </c>
      <c r="AO59">
        <v>0.68899999999999995</v>
      </c>
    </row>
    <row r="60" spans="1:61">
      <c r="A60">
        <v>20</v>
      </c>
      <c r="B60">
        <v>0.58199999999999996</v>
      </c>
      <c r="C60">
        <v>-0.27500000000000002</v>
      </c>
      <c r="D60">
        <v>2.2789999999999999</v>
      </c>
      <c r="E60">
        <v>-1.7010000000000001</v>
      </c>
      <c r="F60">
        <v>0.443</v>
      </c>
      <c r="G60">
        <v>-0.29899999999999999</v>
      </c>
      <c r="H60">
        <v>1.5780000000000001</v>
      </c>
      <c r="I60">
        <v>-0.65700000000000003</v>
      </c>
      <c r="J60">
        <v>7.8019999999999996</v>
      </c>
      <c r="K60">
        <v>-2.7050000000000001</v>
      </c>
      <c r="L60">
        <v>5.6239999999999997</v>
      </c>
      <c r="M60">
        <v>-2.637</v>
      </c>
      <c r="N60">
        <v>1.873</v>
      </c>
      <c r="O60">
        <v>-0.84899999999999998</v>
      </c>
      <c r="P60">
        <v>5.0949999999999998</v>
      </c>
      <c r="Q60">
        <v>-2.282</v>
      </c>
      <c r="R60">
        <v>1.4870000000000001</v>
      </c>
      <c r="S60">
        <v>-0.69199999999999995</v>
      </c>
      <c r="T60">
        <v>0.373</v>
      </c>
      <c r="U60">
        <v>-0.17799999999999999</v>
      </c>
      <c r="V60">
        <v>2.7719999999999998</v>
      </c>
      <c r="W60">
        <v>-1.294</v>
      </c>
      <c r="X60">
        <v>3.173</v>
      </c>
      <c r="Y60">
        <v>-1.355</v>
      </c>
      <c r="Z60">
        <v>1.7410000000000001</v>
      </c>
      <c r="AA60">
        <v>-0.85</v>
      </c>
      <c r="AB60">
        <v>2.0840000000000001</v>
      </c>
      <c r="AC60">
        <v>-1.1879999999999999</v>
      </c>
      <c r="AD60">
        <v>3.589</v>
      </c>
      <c r="AE60">
        <v>-2.5569999999999999</v>
      </c>
      <c r="AF60">
        <v>3.7589999999999999</v>
      </c>
      <c r="AG60">
        <v>-1.9650000000000001</v>
      </c>
      <c r="AH60">
        <v>0.70399999999999996</v>
      </c>
      <c r="AI60">
        <v>-0.40899999999999997</v>
      </c>
      <c r="AJ60">
        <v>0.64800000000000002</v>
      </c>
      <c r="AK60">
        <v>-0.38300000000000001</v>
      </c>
      <c r="AL60">
        <v>3.3159999999999998</v>
      </c>
      <c r="AM60">
        <v>-1.343</v>
      </c>
      <c r="AN60">
        <v>1.079</v>
      </c>
      <c r="AO60">
        <v>-0.52700000000000002</v>
      </c>
    </row>
    <row r="62" spans="1:61">
      <c r="A62">
        <v>260</v>
      </c>
    </row>
    <row r="63" spans="1:61">
      <c r="A63">
        <v>19</v>
      </c>
      <c r="B63">
        <v>0.60399999999999998</v>
      </c>
      <c r="C63">
        <v>0.17</v>
      </c>
      <c r="D63">
        <v>1E-3</v>
      </c>
      <c r="E63">
        <v>0</v>
      </c>
      <c r="F63">
        <v>0.221</v>
      </c>
      <c r="G63">
        <v>9.1999999999999998E-2</v>
      </c>
      <c r="H63">
        <v>5.1230000000000002</v>
      </c>
      <c r="I63">
        <v>1.337</v>
      </c>
      <c r="J63">
        <v>3.036</v>
      </c>
      <c r="K63">
        <v>0.66300000000000003</v>
      </c>
      <c r="L63">
        <v>2.5</v>
      </c>
      <c r="M63">
        <v>0.78</v>
      </c>
      <c r="N63">
        <v>5.5410000000000004</v>
      </c>
      <c r="O63">
        <v>1.169</v>
      </c>
      <c r="P63">
        <v>0.192</v>
      </c>
      <c r="Q63">
        <v>0.05</v>
      </c>
      <c r="R63">
        <v>0.65</v>
      </c>
      <c r="S63">
        <v>0.253</v>
      </c>
      <c r="T63">
        <v>5.2370000000000001</v>
      </c>
      <c r="U63">
        <v>1.865</v>
      </c>
      <c r="V63">
        <v>0.56499999999999995</v>
      </c>
      <c r="W63">
        <v>5.2999999999999999E-2</v>
      </c>
      <c r="X63">
        <v>4.9880000000000004</v>
      </c>
      <c r="Y63">
        <v>1.1040000000000001</v>
      </c>
      <c r="Z63">
        <v>2.6779999999999999</v>
      </c>
      <c r="AA63">
        <v>0.219</v>
      </c>
      <c r="AB63">
        <v>4.976</v>
      </c>
      <c r="AC63">
        <v>0.505</v>
      </c>
      <c r="AD63">
        <v>2.1949999999999998</v>
      </c>
      <c r="AE63">
        <v>0.82299999999999995</v>
      </c>
      <c r="AF63">
        <v>2.33</v>
      </c>
      <c r="AG63">
        <v>1.177</v>
      </c>
      <c r="AH63">
        <v>3.351</v>
      </c>
      <c r="AI63">
        <v>1.103</v>
      </c>
      <c r="AJ63">
        <v>2.5310000000000001</v>
      </c>
      <c r="AK63">
        <v>0.89700000000000002</v>
      </c>
      <c r="AL63">
        <v>3.2810000000000001</v>
      </c>
      <c r="AM63">
        <v>1.077</v>
      </c>
    </row>
    <row r="64" spans="1:61">
      <c r="A64">
        <v>30</v>
      </c>
      <c r="B64">
        <v>1.1020000000000001</v>
      </c>
      <c r="C64">
        <v>-0.311</v>
      </c>
      <c r="D64">
        <v>0.65900000000000003</v>
      </c>
      <c r="E64">
        <v>-0.31</v>
      </c>
      <c r="F64">
        <v>2.7160000000000002</v>
      </c>
      <c r="G64">
        <v>-1.1160000000000001</v>
      </c>
      <c r="H64">
        <v>0.68799999999999994</v>
      </c>
      <c r="I64">
        <v>-0.50900000000000001</v>
      </c>
      <c r="J64">
        <v>0.81499999999999995</v>
      </c>
      <c r="K64">
        <v>-0.46400000000000002</v>
      </c>
      <c r="L64">
        <v>2.3809999999999998</v>
      </c>
      <c r="M64">
        <v>-1.149</v>
      </c>
      <c r="N64">
        <v>2.2799999999999998</v>
      </c>
      <c r="O64">
        <v>-1.581</v>
      </c>
      <c r="P64">
        <v>2.2400000000000002</v>
      </c>
      <c r="Q64">
        <v>-1.9650000000000001</v>
      </c>
      <c r="R64">
        <v>0.14599999999999999</v>
      </c>
      <c r="S64">
        <v>-0.13800000000000001</v>
      </c>
      <c r="T64">
        <v>0.14499999999999999</v>
      </c>
      <c r="U64">
        <v>-0.13100000000000001</v>
      </c>
      <c r="V64">
        <v>3.552</v>
      </c>
      <c r="W64">
        <v>-1.655</v>
      </c>
      <c r="X64">
        <v>2.552</v>
      </c>
      <c r="Y64">
        <v>-1.2330000000000001</v>
      </c>
      <c r="Z64">
        <v>2.601</v>
      </c>
      <c r="AA64">
        <v>-1.175</v>
      </c>
      <c r="AB64">
        <v>1.0880000000000001</v>
      </c>
      <c r="AC64">
        <v>-0.5</v>
      </c>
      <c r="AD64">
        <v>2.9489999999999998</v>
      </c>
      <c r="AE64">
        <v>-1.5</v>
      </c>
      <c r="AF64">
        <v>0.36899999999999999</v>
      </c>
      <c r="AG64">
        <v>-0.16400000000000001</v>
      </c>
      <c r="AH64">
        <v>0.45600000000000002</v>
      </c>
      <c r="AI64">
        <v>-0.26900000000000002</v>
      </c>
      <c r="AJ64">
        <v>2.0299999999999998</v>
      </c>
      <c r="AK64">
        <v>-0.86899999999999999</v>
      </c>
      <c r="AL64">
        <v>0.63800000000000001</v>
      </c>
      <c r="AM64">
        <v>-0.28899999999999998</v>
      </c>
      <c r="AN64">
        <v>0.81200000000000006</v>
      </c>
      <c r="AO64">
        <v>-0.40799999999999997</v>
      </c>
      <c r="AP64">
        <v>3.9420000000000002</v>
      </c>
      <c r="AQ64">
        <v>-0.94399999999999995</v>
      </c>
      <c r="AR64">
        <v>1.4430000000000001</v>
      </c>
      <c r="AS64">
        <v>-0.47499999999999998</v>
      </c>
      <c r="AT64">
        <v>0.81200000000000006</v>
      </c>
      <c r="AU64">
        <v>-0.155</v>
      </c>
      <c r="AV64">
        <v>1.944</v>
      </c>
      <c r="AW64">
        <v>-0.42699999999999999</v>
      </c>
      <c r="AX64">
        <v>1.9610000000000001</v>
      </c>
      <c r="AY64">
        <v>-0.36599999999999999</v>
      </c>
      <c r="AZ64">
        <v>1.0009999999999999</v>
      </c>
      <c r="BA64">
        <v>-0.23200000000000001</v>
      </c>
      <c r="BB64">
        <v>1.9910000000000001</v>
      </c>
      <c r="BC64">
        <v>-0.28799999999999998</v>
      </c>
      <c r="BD64">
        <v>3.6850000000000001</v>
      </c>
      <c r="BE64">
        <v>-0.51600000000000001</v>
      </c>
      <c r="BF64">
        <v>1.673</v>
      </c>
      <c r="BG64">
        <v>-0.16200000000000001</v>
      </c>
      <c r="BH64">
        <v>1.3280000000000001</v>
      </c>
      <c r="BI64">
        <v>-6.3E-2</v>
      </c>
    </row>
    <row r="66" spans="1:57">
      <c r="A66">
        <v>280</v>
      </c>
    </row>
    <row r="67" spans="1:57">
      <c r="A67">
        <v>13</v>
      </c>
      <c r="B67">
        <v>8.9849999999999994</v>
      </c>
      <c r="C67">
        <v>1.097</v>
      </c>
      <c r="D67">
        <v>4.899</v>
      </c>
      <c r="E67">
        <v>0.84599999999999997</v>
      </c>
      <c r="F67">
        <v>3.468</v>
      </c>
      <c r="G67">
        <v>1.0489999999999999</v>
      </c>
      <c r="H67">
        <v>9.8279999999999994</v>
      </c>
      <c r="I67">
        <v>1.458</v>
      </c>
      <c r="J67">
        <v>2.6890000000000001</v>
      </c>
      <c r="K67">
        <v>0.27800000000000002</v>
      </c>
      <c r="L67">
        <v>3.5419999999999998</v>
      </c>
      <c r="M67">
        <v>7.0999999999999994E-2</v>
      </c>
      <c r="N67">
        <v>2.9769999999999999</v>
      </c>
      <c r="O67">
        <v>0.53600000000000003</v>
      </c>
      <c r="P67">
        <v>1.375</v>
      </c>
      <c r="Q67">
        <v>0.44900000000000001</v>
      </c>
      <c r="R67">
        <v>2.0680000000000001</v>
      </c>
      <c r="S67">
        <v>0.64100000000000001</v>
      </c>
      <c r="T67">
        <v>5.8529999999999998</v>
      </c>
      <c r="U67">
        <v>1.8580000000000001</v>
      </c>
      <c r="V67">
        <v>2.8769999999999998</v>
      </c>
      <c r="W67">
        <v>1.002</v>
      </c>
      <c r="X67">
        <v>0.435</v>
      </c>
      <c r="Y67">
        <v>0.16300000000000001</v>
      </c>
      <c r="Z67">
        <v>1.0069999999999999</v>
      </c>
      <c r="AA67">
        <v>0.13600000000000001</v>
      </c>
    </row>
    <row r="68" spans="1:57">
      <c r="A68">
        <v>25</v>
      </c>
      <c r="B68">
        <v>1.69</v>
      </c>
      <c r="C68">
        <v>-0.20599999999999999</v>
      </c>
      <c r="D68">
        <v>0.02</v>
      </c>
      <c r="E68">
        <v>-2E-3</v>
      </c>
      <c r="F68">
        <v>1.2999999999999999E-2</v>
      </c>
      <c r="G68">
        <v>0</v>
      </c>
      <c r="H68">
        <v>8.9999999999999993E-3</v>
      </c>
      <c r="I68">
        <v>-2E-3</v>
      </c>
      <c r="J68">
        <v>0.221</v>
      </c>
      <c r="K68">
        <v>-4.7E-2</v>
      </c>
      <c r="L68">
        <v>10.336</v>
      </c>
      <c r="M68">
        <v>-2.1150000000000002</v>
      </c>
      <c r="N68">
        <v>0.29799999999999999</v>
      </c>
      <c r="O68">
        <v>-0.17</v>
      </c>
      <c r="P68">
        <v>0.26600000000000001</v>
      </c>
      <c r="Q68">
        <v>-0.153</v>
      </c>
      <c r="R68">
        <v>0.68200000000000005</v>
      </c>
      <c r="S68">
        <v>-0.36599999999999999</v>
      </c>
      <c r="T68">
        <v>1.5589999999999999</v>
      </c>
      <c r="U68">
        <v>-0.80800000000000005</v>
      </c>
      <c r="V68">
        <v>3.0550000000000002</v>
      </c>
      <c r="W68">
        <v>-1.5209999999999999</v>
      </c>
      <c r="X68">
        <v>1.9910000000000001</v>
      </c>
      <c r="Y68">
        <v>-0.82499999999999996</v>
      </c>
      <c r="Z68">
        <v>2.37</v>
      </c>
      <c r="AA68">
        <v>-1.087</v>
      </c>
      <c r="AB68">
        <v>1.91</v>
      </c>
      <c r="AC68">
        <v>-0.91300000000000003</v>
      </c>
      <c r="AD68">
        <v>1.1160000000000001</v>
      </c>
      <c r="AE68">
        <v>-0.51800000000000002</v>
      </c>
      <c r="AF68">
        <v>2.4279999999999999</v>
      </c>
      <c r="AG68">
        <v>-1.1990000000000001</v>
      </c>
      <c r="AH68">
        <v>1.1950000000000001</v>
      </c>
      <c r="AI68">
        <v>-0.51200000000000001</v>
      </c>
      <c r="AJ68">
        <v>4.694</v>
      </c>
      <c r="AK68">
        <v>-1.77</v>
      </c>
      <c r="AL68">
        <v>1.615</v>
      </c>
      <c r="AM68">
        <v>-0.54700000000000004</v>
      </c>
      <c r="AN68">
        <v>1.2370000000000001</v>
      </c>
      <c r="AO68">
        <v>-0.76900000000000002</v>
      </c>
      <c r="AP68">
        <v>0.76900000000000002</v>
      </c>
      <c r="AQ68">
        <v>-0.35099999999999998</v>
      </c>
      <c r="AR68">
        <v>1.135</v>
      </c>
      <c r="AS68">
        <v>-0.33300000000000002</v>
      </c>
      <c r="AT68">
        <v>5.6449999999999996</v>
      </c>
      <c r="AU68">
        <v>-1.0740000000000001</v>
      </c>
      <c r="AV68">
        <v>0.90800000000000003</v>
      </c>
      <c r="AW68">
        <v>1.7999999999999999E-2</v>
      </c>
      <c r="AX68">
        <v>4.8360000000000003</v>
      </c>
      <c r="AY68">
        <v>-0.68500000000000005</v>
      </c>
    </row>
    <row r="70" spans="1:57">
      <c r="A70">
        <v>300</v>
      </c>
    </row>
    <row r="71" spans="1:57">
      <c r="A71">
        <v>19</v>
      </c>
      <c r="B71">
        <v>3.573</v>
      </c>
      <c r="C71">
        <v>0.68300000000000005</v>
      </c>
      <c r="D71">
        <v>0.153</v>
      </c>
      <c r="E71">
        <v>0</v>
      </c>
      <c r="F71">
        <v>0.23499999999999999</v>
      </c>
      <c r="G71">
        <v>5.0999999999999997E-2</v>
      </c>
      <c r="H71">
        <v>0.26</v>
      </c>
      <c r="I71">
        <v>7.0000000000000001E-3</v>
      </c>
      <c r="J71">
        <v>11.340999999999999</v>
      </c>
      <c r="K71">
        <v>0.623</v>
      </c>
      <c r="L71">
        <v>6.5549999999999997</v>
      </c>
      <c r="M71">
        <v>1.21</v>
      </c>
      <c r="N71">
        <v>0.38700000000000001</v>
      </c>
      <c r="O71">
        <v>0.109</v>
      </c>
      <c r="P71">
        <v>5.7000000000000002E-2</v>
      </c>
      <c r="Q71">
        <v>0</v>
      </c>
      <c r="R71">
        <v>0.54600000000000004</v>
      </c>
      <c r="S71">
        <v>0</v>
      </c>
      <c r="T71">
        <v>2.6579999999999999</v>
      </c>
      <c r="U71">
        <v>0</v>
      </c>
      <c r="V71">
        <v>5.0979999999999999</v>
      </c>
      <c r="W71">
        <v>1.4019999999999999</v>
      </c>
      <c r="X71">
        <v>3.198</v>
      </c>
      <c r="Y71">
        <v>0.55900000000000005</v>
      </c>
      <c r="Z71">
        <v>2.4420000000000002</v>
      </c>
      <c r="AA71">
        <v>-0.65300000000000002</v>
      </c>
      <c r="AB71">
        <v>2.2480000000000002</v>
      </c>
      <c r="AC71">
        <v>0.115</v>
      </c>
      <c r="AD71">
        <v>1.546</v>
      </c>
      <c r="AE71">
        <v>0.45700000000000002</v>
      </c>
      <c r="AF71">
        <v>3.734</v>
      </c>
      <c r="AG71">
        <v>0.11899999999999999</v>
      </c>
      <c r="AH71">
        <v>1.823</v>
      </c>
      <c r="AI71">
        <v>0.74</v>
      </c>
      <c r="AJ71">
        <v>1.135</v>
      </c>
      <c r="AK71">
        <v>0.29299999999999998</v>
      </c>
      <c r="AL71">
        <v>3.0089999999999999</v>
      </c>
      <c r="AM71">
        <v>0.622</v>
      </c>
    </row>
    <row r="72" spans="1:57">
      <c r="A72">
        <v>14</v>
      </c>
      <c r="B72">
        <v>5.0119999999999996</v>
      </c>
      <c r="C72">
        <v>-0.95799999999999996</v>
      </c>
      <c r="D72">
        <v>8.048</v>
      </c>
      <c r="E72">
        <v>-0.255</v>
      </c>
      <c r="F72">
        <v>0.56799999999999995</v>
      </c>
      <c r="G72">
        <v>-7.0999999999999994E-2</v>
      </c>
      <c r="H72">
        <v>7.5999999999999998E-2</v>
      </c>
      <c r="I72">
        <v>2.5000000000000001E-2</v>
      </c>
      <c r="J72">
        <v>0.505</v>
      </c>
      <c r="K72">
        <v>-5.8000000000000003E-2</v>
      </c>
      <c r="L72">
        <v>6.0830000000000002</v>
      </c>
      <c r="M72">
        <v>-1.4510000000000001</v>
      </c>
      <c r="N72">
        <v>0.97099999999999997</v>
      </c>
      <c r="O72">
        <v>-0.59399999999999997</v>
      </c>
      <c r="P72">
        <v>4.9080000000000004</v>
      </c>
      <c r="Q72">
        <v>-1.895</v>
      </c>
      <c r="R72">
        <v>9.2550000000000008</v>
      </c>
      <c r="S72">
        <v>-2.6949999999999998</v>
      </c>
      <c r="T72">
        <v>1.1359999999999999</v>
      </c>
      <c r="U72">
        <v>-0.31900000000000001</v>
      </c>
      <c r="V72">
        <v>0.67800000000000005</v>
      </c>
      <c r="W72">
        <v>-0.21</v>
      </c>
      <c r="X72">
        <v>0.63200000000000001</v>
      </c>
      <c r="Y72">
        <v>-4.7E-2</v>
      </c>
      <c r="Z72">
        <v>5.8380000000000001</v>
      </c>
      <c r="AA72">
        <v>-1.498</v>
      </c>
      <c r="AB72">
        <v>6.29</v>
      </c>
      <c r="AC72">
        <v>-1.5389999999999999</v>
      </c>
    </row>
    <row r="74" spans="1:57">
      <c r="A74">
        <v>320</v>
      </c>
    </row>
    <row r="75" spans="1:57">
      <c r="A75">
        <v>22</v>
      </c>
      <c r="B75">
        <v>5.726</v>
      </c>
      <c r="C75">
        <v>-0.40500000000000003</v>
      </c>
      <c r="D75">
        <v>0.23300000000000001</v>
      </c>
      <c r="E75">
        <v>9.9000000000000005E-2</v>
      </c>
      <c r="F75">
        <v>2.6949999999999998</v>
      </c>
      <c r="G75">
        <v>-1E-3</v>
      </c>
      <c r="H75">
        <v>0.24299999999999999</v>
      </c>
      <c r="I75">
        <v>0.121</v>
      </c>
      <c r="J75">
        <v>1.9930000000000001</v>
      </c>
      <c r="K75">
        <v>1.2609999999999999</v>
      </c>
      <c r="L75">
        <v>2.774</v>
      </c>
      <c r="M75">
        <v>-7.1999999999999995E-2</v>
      </c>
      <c r="N75">
        <v>1.149</v>
      </c>
      <c r="O75">
        <v>0.189</v>
      </c>
      <c r="P75">
        <v>4.3659999999999997</v>
      </c>
      <c r="Q75">
        <v>-0.02</v>
      </c>
      <c r="R75">
        <v>0.60299999999999998</v>
      </c>
      <c r="S75">
        <v>0.378</v>
      </c>
      <c r="T75">
        <v>4.0449999999999999</v>
      </c>
      <c r="U75">
        <v>1.371</v>
      </c>
      <c r="V75">
        <v>2.7890000000000001</v>
      </c>
      <c r="W75">
        <v>0.629</v>
      </c>
      <c r="X75">
        <v>0.29099999999999998</v>
      </c>
      <c r="Y75">
        <v>8.5000000000000006E-2</v>
      </c>
      <c r="Z75">
        <v>2.093</v>
      </c>
      <c r="AA75">
        <v>0.30599999999999999</v>
      </c>
      <c r="AB75">
        <v>6.2839999999999998</v>
      </c>
      <c r="AC75">
        <v>1.1040000000000001</v>
      </c>
      <c r="AD75">
        <v>1.679</v>
      </c>
      <c r="AE75">
        <v>0.255</v>
      </c>
      <c r="AF75">
        <v>0.42099999999999999</v>
      </c>
      <c r="AG75">
        <v>6.8000000000000005E-2</v>
      </c>
      <c r="AH75">
        <v>3.327</v>
      </c>
      <c r="AI75">
        <v>1.3169999999999999</v>
      </c>
      <c r="AJ75">
        <v>2.5030000000000001</v>
      </c>
      <c r="AK75">
        <v>1.1419999999999999</v>
      </c>
      <c r="AL75">
        <v>0.13500000000000001</v>
      </c>
      <c r="AM75">
        <v>7.9000000000000001E-2</v>
      </c>
      <c r="AN75">
        <v>0.14299999999999999</v>
      </c>
      <c r="AO75">
        <v>7.0000000000000007E-2</v>
      </c>
      <c r="AP75">
        <v>1.228</v>
      </c>
      <c r="AQ75">
        <v>0.58599999999999997</v>
      </c>
      <c r="AR75">
        <v>5.28</v>
      </c>
      <c r="AS75">
        <v>2.9569999999999999</v>
      </c>
    </row>
    <row r="76" spans="1:57">
      <c r="A76">
        <v>16</v>
      </c>
      <c r="B76">
        <v>0.51500000000000001</v>
      </c>
      <c r="C76">
        <v>3.5999999999999997E-2</v>
      </c>
      <c r="D76">
        <v>5.5590000000000002</v>
      </c>
      <c r="E76">
        <v>-0.48599999999999999</v>
      </c>
      <c r="F76">
        <v>1.079</v>
      </c>
      <c r="G76">
        <v>0</v>
      </c>
      <c r="H76">
        <v>0.39800000000000002</v>
      </c>
      <c r="I76">
        <v>0</v>
      </c>
      <c r="J76">
        <v>3.2160000000000002</v>
      </c>
      <c r="K76">
        <v>-1.181</v>
      </c>
      <c r="L76">
        <v>3.0550000000000002</v>
      </c>
      <c r="M76">
        <v>-0.81899999999999995</v>
      </c>
      <c r="N76">
        <v>3.8180000000000001</v>
      </c>
      <c r="O76">
        <v>-0.47899999999999998</v>
      </c>
      <c r="P76">
        <v>2.81</v>
      </c>
      <c r="Q76">
        <v>-0.47599999999999998</v>
      </c>
      <c r="R76">
        <v>4.4889999999999999</v>
      </c>
      <c r="S76">
        <v>-0.78800000000000003</v>
      </c>
      <c r="T76">
        <v>7.9089999999999998</v>
      </c>
      <c r="U76">
        <v>-1.919</v>
      </c>
      <c r="V76">
        <v>6.5229999999999997</v>
      </c>
      <c r="W76">
        <v>-0.24</v>
      </c>
      <c r="X76">
        <v>0.104</v>
      </c>
      <c r="Y76">
        <v>-1.9E-2</v>
      </c>
      <c r="Z76">
        <v>0.27600000000000002</v>
      </c>
      <c r="AA76">
        <v>-2.4E-2</v>
      </c>
      <c r="AB76">
        <v>1.5009999999999999</v>
      </c>
      <c r="AC76">
        <v>-5.5E-2</v>
      </c>
      <c r="AD76">
        <v>3.8919999999999999</v>
      </c>
      <c r="AE76">
        <v>-1.0369999999999999</v>
      </c>
      <c r="AF76">
        <v>4.8550000000000004</v>
      </c>
      <c r="AG76">
        <v>-0.44900000000000001</v>
      </c>
    </row>
    <row r="78" spans="1:57">
      <c r="A78">
        <v>340</v>
      </c>
    </row>
    <row r="79" spans="1:57">
      <c r="A79">
        <v>28</v>
      </c>
      <c r="B79">
        <v>7.1529999999999996</v>
      </c>
      <c r="C79">
        <v>1.1379999999999999</v>
      </c>
      <c r="D79">
        <v>1.7450000000000001</v>
      </c>
      <c r="E79">
        <v>0.28999999999999998</v>
      </c>
      <c r="F79">
        <v>0.27100000000000002</v>
      </c>
      <c r="G79">
        <v>4.5999999999999999E-2</v>
      </c>
      <c r="H79">
        <v>0.13500000000000001</v>
      </c>
      <c r="I79">
        <v>5.3999999999999999E-2</v>
      </c>
      <c r="J79">
        <v>3.407</v>
      </c>
      <c r="K79">
        <v>1.274</v>
      </c>
      <c r="L79">
        <v>1.712</v>
      </c>
      <c r="M79">
        <v>0.63900000000000001</v>
      </c>
      <c r="N79">
        <v>0.105</v>
      </c>
      <c r="O79">
        <v>3.3000000000000002E-2</v>
      </c>
      <c r="P79">
        <v>1.367</v>
      </c>
      <c r="Q79">
        <v>0.752</v>
      </c>
      <c r="R79">
        <v>2.2999999999999998</v>
      </c>
      <c r="S79">
        <v>1.248</v>
      </c>
      <c r="T79">
        <v>0.1</v>
      </c>
      <c r="U79">
        <v>5.8000000000000003E-2</v>
      </c>
      <c r="V79">
        <v>3.8090000000000002</v>
      </c>
      <c r="W79">
        <v>1.9419999999999999</v>
      </c>
      <c r="X79">
        <v>0.77300000000000002</v>
      </c>
      <c r="Y79">
        <v>0.45800000000000002</v>
      </c>
      <c r="Z79">
        <v>3.0710000000000002</v>
      </c>
      <c r="AA79">
        <v>1.542</v>
      </c>
      <c r="AB79">
        <v>3.44</v>
      </c>
      <c r="AC79">
        <v>1.913</v>
      </c>
      <c r="AD79">
        <v>0.14199999999999999</v>
      </c>
      <c r="AE79">
        <v>7.0000000000000007E-2</v>
      </c>
      <c r="AF79">
        <v>0.16600000000000001</v>
      </c>
      <c r="AG79">
        <v>0.10299999999999999</v>
      </c>
      <c r="AH79">
        <v>3.4350000000000001</v>
      </c>
      <c r="AI79">
        <v>1.9139999999999999</v>
      </c>
      <c r="AJ79">
        <v>1.2450000000000001</v>
      </c>
      <c r="AK79">
        <v>0.85899999999999999</v>
      </c>
      <c r="AL79">
        <v>4.7409999999999997</v>
      </c>
      <c r="AM79">
        <v>3.1339999999999999</v>
      </c>
      <c r="AN79">
        <v>8.9999999999999993E-3</v>
      </c>
      <c r="AO79">
        <v>6.0000000000000001E-3</v>
      </c>
      <c r="AP79">
        <v>3.0000000000000001E-3</v>
      </c>
      <c r="AQ79">
        <v>1E-3</v>
      </c>
      <c r="AR79">
        <v>2.7090000000000001</v>
      </c>
      <c r="AS79">
        <v>1.5940000000000001</v>
      </c>
      <c r="AT79">
        <v>0.71</v>
      </c>
      <c r="AU79">
        <v>0.40600000000000003</v>
      </c>
      <c r="AV79">
        <v>3.2320000000000002</v>
      </c>
      <c r="AW79">
        <v>1.984</v>
      </c>
      <c r="AX79">
        <v>3.3000000000000002E-2</v>
      </c>
      <c r="AY79">
        <v>1.6E-2</v>
      </c>
      <c r="AZ79">
        <v>2.9380000000000002</v>
      </c>
      <c r="BA79">
        <v>1.542</v>
      </c>
      <c r="BB79">
        <v>0.92800000000000005</v>
      </c>
      <c r="BC79">
        <v>0.45800000000000002</v>
      </c>
      <c r="BD79">
        <v>0.32400000000000001</v>
      </c>
      <c r="BE79">
        <v>0.193</v>
      </c>
    </row>
    <row r="80" spans="1:57">
      <c r="A80">
        <v>17</v>
      </c>
      <c r="B80">
        <v>1.9890000000000001</v>
      </c>
      <c r="C80">
        <v>-0.316</v>
      </c>
      <c r="D80">
        <v>0.749</v>
      </c>
      <c r="E80">
        <v>-0.21</v>
      </c>
      <c r="F80">
        <v>0.89700000000000002</v>
      </c>
      <c r="G80">
        <v>-0.152</v>
      </c>
      <c r="H80">
        <v>1.407</v>
      </c>
      <c r="I80">
        <v>-0.29499999999999998</v>
      </c>
      <c r="J80">
        <v>6.7830000000000004</v>
      </c>
      <c r="K80">
        <v>-1.5529999999999999</v>
      </c>
      <c r="L80">
        <v>1.6930000000000001</v>
      </c>
      <c r="M80">
        <v>-0.40400000000000003</v>
      </c>
      <c r="N80">
        <v>5.0720000000000001</v>
      </c>
      <c r="O80">
        <v>-0.441</v>
      </c>
      <c r="P80">
        <v>8.7889999999999997</v>
      </c>
      <c r="Q80">
        <v>-1.155</v>
      </c>
      <c r="R80">
        <v>0.33900000000000002</v>
      </c>
      <c r="S80">
        <v>0</v>
      </c>
      <c r="T80">
        <v>2.16</v>
      </c>
      <c r="U80">
        <v>0</v>
      </c>
      <c r="V80">
        <v>0.18099999999999999</v>
      </c>
      <c r="W80">
        <v>0</v>
      </c>
      <c r="X80">
        <v>0.24299999999999999</v>
      </c>
      <c r="Y80">
        <v>0</v>
      </c>
      <c r="Z80">
        <v>1.5269999999999999</v>
      </c>
      <c r="AA80">
        <v>-0.33900000000000002</v>
      </c>
      <c r="AB80">
        <v>12.474</v>
      </c>
      <c r="AC80">
        <v>-0.35099999999999998</v>
      </c>
      <c r="AD80">
        <v>1.29</v>
      </c>
      <c r="AE80">
        <v>6.9000000000000006E-2</v>
      </c>
      <c r="AF80">
        <v>0.67400000000000004</v>
      </c>
      <c r="AG80">
        <v>4.0000000000000001E-3</v>
      </c>
      <c r="AH80">
        <v>3.734</v>
      </c>
      <c r="AI80">
        <v>-0.81599999999999995</v>
      </c>
    </row>
    <row r="82" spans="1:43">
      <c r="A82">
        <v>360</v>
      </c>
    </row>
    <row r="83" spans="1:43">
      <c r="A83">
        <v>18</v>
      </c>
      <c r="B83">
        <v>0.2</v>
      </c>
      <c r="C83">
        <v>6.6000000000000003E-2</v>
      </c>
      <c r="D83">
        <v>1.446</v>
      </c>
      <c r="E83">
        <v>0.63</v>
      </c>
      <c r="F83">
        <v>3.7490000000000001</v>
      </c>
      <c r="G83">
        <v>0.91300000000000003</v>
      </c>
      <c r="H83">
        <v>1.325</v>
      </c>
      <c r="I83">
        <v>0.46300000000000002</v>
      </c>
      <c r="J83">
        <v>3.1640000000000001</v>
      </c>
      <c r="K83">
        <v>1.151</v>
      </c>
      <c r="L83">
        <v>4.0350000000000001</v>
      </c>
      <c r="M83">
        <v>1.4730000000000001</v>
      </c>
      <c r="N83">
        <v>6.016</v>
      </c>
      <c r="O83">
        <v>3.0659999999999998</v>
      </c>
      <c r="P83">
        <v>2.7850000000000001</v>
      </c>
      <c r="Q83">
        <v>1.4750000000000001</v>
      </c>
      <c r="R83">
        <v>8.0009999999999994</v>
      </c>
      <c r="S83">
        <v>5.01</v>
      </c>
      <c r="T83">
        <v>1.657</v>
      </c>
      <c r="U83">
        <v>1.0529999999999999</v>
      </c>
      <c r="V83">
        <v>2.9369999999999998</v>
      </c>
      <c r="W83">
        <v>1.93</v>
      </c>
      <c r="X83">
        <v>4.5279999999999996</v>
      </c>
      <c r="Y83">
        <v>3.343</v>
      </c>
      <c r="Z83">
        <v>0.16300000000000001</v>
      </c>
      <c r="AA83">
        <v>0.123</v>
      </c>
      <c r="AB83">
        <v>0.24099999999999999</v>
      </c>
      <c r="AC83">
        <v>0.185</v>
      </c>
      <c r="AD83">
        <v>0.25</v>
      </c>
      <c r="AE83">
        <v>0.187</v>
      </c>
      <c r="AF83">
        <v>6.734</v>
      </c>
      <c r="AG83">
        <v>4.8860000000000001</v>
      </c>
      <c r="AH83">
        <v>1.0309999999999999</v>
      </c>
      <c r="AI83">
        <v>0.74199999999999999</v>
      </c>
      <c r="AJ83">
        <v>1.7410000000000001</v>
      </c>
      <c r="AK83">
        <v>0.75800000000000001</v>
      </c>
    </row>
    <row r="84" spans="1:43">
      <c r="A84">
        <v>19</v>
      </c>
      <c r="B84">
        <v>7.2160000000000002</v>
      </c>
      <c r="C84">
        <v>-2.3809999999999998</v>
      </c>
      <c r="D84">
        <v>2.82</v>
      </c>
      <c r="E84">
        <v>-0.92400000000000004</v>
      </c>
      <c r="F84">
        <v>5.6529999999999996</v>
      </c>
      <c r="G84">
        <v>-1.93</v>
      </c>
      <c r="H84">
        <v>0.27800000000000002</v>
      </c>
      <c r="I84">
        <v>-9.9000000000000005E-2</v>
      </c>
      <c r="J84">
        <v>5.7060000000000004</v>
      </c>
      <c r="K84">
        <v>-1.9710000000000001</v>
      </c>
      <c r="L84">
        <v>1.6140000000000001</v>
      </c>
      <c r="M84">
        <v>-3.6999999999999998E-2</v>
      </c>
      <c r="N84">
        <v>1.97</v>
      </c>
      <c r="O84">
        <v>-3.5999999999999997E-2</v>
      </c>
      <c r="P84">
        <v>4.9589999999999996</v>
      </c>
      <c r="Q84">
        <v>-3.5999999999999997E-2</v>
      </c>
      <c r="R84">
        <v>1.605</v>
      </c>
      <c r="S84">
        <v>6.0000000000000001E-3</v>
      </c>
      <c r="T84">
        <v>3.2040000000000002</v>
      </c>
      <c r="U84">
        <v>3.7999999999999999E-2</v>
      </c>
      <c r="V84">
        <v>3.5819999999999999</v>
      </c>
      <c r="W84">
        <v>6.6000000000000003E-2</v>
      </c>
      <c r="X84">
        <v>1.6659999999999999</v>
      </c>
      <c r="Y84">
        <v>0.746</v>
      </c>
      <c r="Z84">
        <v>1.5960000000000001</v>
      </c>
      <c r="AA84">
        <v>0.377</v>
      </c>
      <c r="AB84">
        <v>1.2350000000000001</v>
      </c>
      <c r="AC84">
        <v>0.501</v>
      </c>
      <c r="AD84">
        <v>2.3479999999999999</v>
      </c>
      <c r="AE84">
        <v>0.16200000000000001</v>
      </c>
      <c r="AF84">
        <v>0.161</v>
      </c>
      <c r="AG84">
        <v>6.3E-2</v>
      </c>
      <c r="AH84">
        <v>0.52600000000000002</v>
      </c>
      <c r="AI84">
        <v>9.5000000000000001E-2</v>
      </c>
      <c r="AJ84">
        <v>0.32300000000000001</v>
      </c>
      <c r="AK84">
        <v>-3.5000000000000003E-2</v>
      </c>
      <c r="AL84">
        <v>3.5379999999999998</v>
      </c>
      <c r="AM84">
        <v>-9.0999999999999998E-2</v>
      </c>
    </row>
    <row r="86" spans="1:43">
      <c r="A86">
        <v>380</v>
      </c>
    </row>
    <row r="87" spans="1:43">
      <c r="A87">
        <v>21</v>
      </c>
      <c r="B87">
        <v>2.4409999999999998</v>
      </c>
      <c r="C87">
        <v>0.67700000000000005</v>
      </c>
      <c r="D87">
        <v>0.185</v>
      </c>
      <c r="E87">
        <v>0.159</v>
      </c>
      <c r="F87">
        <v>2.6840000000000002</v>
      </c>
      <c r="G87">
        <v>1.841</v>
      </c>
      <c r="H87">
        <v>4.2709999999999999</v>
      </c>
      <c r="I87">
        <v>1.1180000000000001</v>
      </c>
      <c r="J87">
        <v>2.9710000000000001</v>
      </c>
      <c r="K87">
        <v>0.88200000000000001</v>
      </c>
      <c r="L87">
        <v>1.8009999999999999</v>
      </c>
      <c r="M87">
        <v>1.7729999999999999</v>
      </c>
      <c r="N87">
        <v>1.84</v>
      </c>
      <c r="O87">
        <v>0.69199999999999995</v>
      </c>
      <c r="P87">
        <v>6.8920000000000003</v>
      </c>
      <c r="Q87">
        <v>2.8079999999999998</v>
      </c>
      <c r="R87">
        <v>1.8140000000000001</v>
      </c>
      <c r="S87">
        <v>0.54700000000000004</v>
      </c>
      <c r="T87">
        <v>0.82299999999999995</v>
      </c>
      <c r="U87">
        <v>0.501</v>
      </c>
      <c r="V87">
        <v>1.44</v>
      </c>
      <c r="W87">
        <v>0.88800000000000001</v>
      </c>
      <c r="X87">
        <v>7.9219999999999997</v>
      </c>
      <c r="Y87">
        <v>4.7919999999999998</v>
      </c>
      <c r="Z87">
        <v>1.7</v>
      </c>
      <c r="AA87">
        <v>1.07</v>
      </c>
      <c r="AB87">
        <v>4.1079999999999997</v>
      </c>
      <c r="AC87">
        <v>2.5590000000000002</v>
      </c>
      <c r="AD87">
        <v>3.2149999999999999</v>
      </c>
      <c r="AE87">
        <v>1.958</v>
      </c>
      <c r="AF87">
        <v>0.71299999999999997</v>
      </c>
      <c r="AG87">
        <v>0.437</v>
      </c>
      <c r="AH87">
        <v>2.0249999999999999</v>
      </c>
      <c r="AI87">
        <v>1.2410000000000001</v>
      </c>
      <c r="AJ87">
        <v>1.123</v>
      </c>
      <c r="AK87">
        <v>0.68700000000000006</v>
      </c>
      <c r="AL87">
        <v>8.1000000000000003E-2</v>
      </c>
      <c r="AM87">
        <v>4.8000000000000001E-2</v>
      </c>
      <c r="AN87">
        <v>0.127</v>
      </c>
      <c r="AO87">
        <v>7.8E-2</v>
      </c>
      <c r="AP87">
        <v>1.825</v>
      </c>
      <c r="AQ87">
        <v>1.117</v>
      </c>
    </row>
    <row r="88" spans="1:43">
      <c r="A88">
        <v>12</v>
      </c>
      <c r="B88">
        <v>2.089</v>
      </c>
      <c r="C88">
        <v>-0.57899999999999996</v>
      </c>
      <c r="D88">
        <v>2.5430000000000001</v>
      </c>
      <c r="E88">
        <v>-0.745</v>
      </c>
      <c r="F88">
        <v>6.7050000000000001</v>
      </c>
      <c r="G88">
        <v>-2.57</v>
      </c>
      <c r="H88">
        <v>4.3879999999999999</v>
      </c>
      <c r="I88">
        <v>-1.43</v>
      </c>
      <c r="J88">
        <v>5.5960000000000001</v>
      </c>
      <c r="K88">
        <v>0</v>
      </c>
      <c r="L88">
        <v>2.956</v>
      </c>
      <c r="M88">
        <v>0</v>
      </c>
      <c r="N88">
        <v>5.4989999999999997</v>
      </c>
      <c r="O88">
        <v>-6.6000000000000003E-2</v>
      </c>
      <c r="P88">
        <v>1.792</v>
      </c>
      <c r="Q88">
        <v>6.6000000000000003E-2</v>
      </c>
      <c r="R88">
        <v>12.124000000000001</v>
      </c>
      <c r="S88">
        <v>0</v>
      </c>
      <c r="T88">
        <v>4.5970000000000004</v>
      </c>
      <c r="U88">
        <v>0.112</v>
      </c>
      <c r="V88">
        <v>1.665</v>
      </c>
      <c r="W88">
        <v>-0.112</v>
      </c>
      <c r="X88">
        <v>4.5999999999999999E-2</v>
      </c>
      <c r="Y88">
        <v>-8.9999999999999993E-3</v>
      </c>
    </row>
    <row r="90" spans="1:43">
      <c r="A90">
        <v>400</v>
      </c>
    </row>
    <row r="91" spans="1:43">
      <c r="A91">
        <v>16</v>
      </c>
      <c r="B91">
        <v>5.5250000000000004</v>
      </c>
      <c r="C91">
        <v>1.994</v>
      </c>
      <c r="D91">
        <v>3.637</v>
      </c>
      <c r="E91">
        <v>1.135</v>
      </c>
      <c r="F91">
        <v>2.411</v>
      </c>
      <c r="G91">
        <v>0.86499999999999999</v>
      </c>
      <c r="H91">
        <v>3.7280000000000002</v>
      </c>
      <c r="I91">
        <v>1.1599999999999999</v>
      </c>
      <c r="J91">
        <v>2.3319999999999999</v>
      </c>
      <c r="K91">
        <v>0.84</v>
      </c>
      <c r="L91">
        <v>3.7890000000000001</v>
      </c>
      <c r="M91">
        <v>1.31</v>
      </c>
      <c r="N91">
        <v>6.2190000000000003</v>
      </c>
      <c r="O91">
        <v>2.6190000000000002</v>
      </c>
      <c r="P91">
        <v>9.9000000000000005E-2</v>
      </c>
      <c r="Q91">
        <v>3.5999999999999997E-2</v>
      </c>
      <c r="R91">
        <v>0.28199999999999997</v>
      </c>
      <c r="S91">
        <v>0.14799999999999999</v>
      </c>
      <c r="T91">
        <v>4.4539999999999997</v>
      </c>
      <c r="U91">
        <v>1.9370000000000001</v>
      </c>
      <c r="V91">
        <v>0.115</v>
      </c>
      <c r="W91">
        <v>5.6000000000000001E-2</v>
      </c>
      <c r="X91">
        <v>6.8929999999999998</v>
      </c>
      <c r="Y91">
        <v>2.9969999999999999</v>
      </c>
      <c r="Z91">
        <v>3.6259999999999999</v>
      </c>
      <c r="AA91">
        <v>1.716</v>
      </c>
      <c r="AB91">
        <v>1.28</v>
      </c>
      <c r="AC91">
        <v>0.48499999999999999</v>
      </c>
      <c r="AD91">
        <v>3.16</v>
      </c>
      <c r="AE91">
        <v>1.476</v>
      </c>
      <c r="AF91">
        <v>2.4510000000000001</v>
      </c>
      <c r="AG91">
        <v>1.462</v>
      </c>
    </row>
    <row r="92" spans="1:43">
      <c r="A92">
        <v>14</v>
      </c>
      <c r="B92">
        <v>2.4209999999999998</v>
      </c>
      <c r="C92">
        <v>-0.874</v>
      </c>
      <c r="D92">
        <v>1.895</v>
      </c>
      <c r="E92">
        <v>-0.59799999999999998</v>
      </c>
      <c r="F92">
        <v>1.9219999999999999</v>
      </c>
      <c r="G92">
        <v>-0.53400000000000003</v>
      </c>
      <c r="H92">
        <v>5.0529999999999999</v>
      </c>
      <c r="I92">
        <v>-1.2789999999999999</v>
      </c>
      <c r="J92">
        <v>2.988</v>
      </c>
      <c r="K92">
        <v>-0.72099999999999997</v>
      </c>
      <c r="L92">
        <v>0.38700000000000001</v>
      </c>
      <c r="M92">
        <v>9.6000000000000002E-2</v>
      </c>
      <c r="N92">
        <v>6.5069999999999997</v>
      </c>
      <c r="O92">
        <v>-0.66400000000000003</v>
      </c>
      <c r="P92">
        <v>1.0369999999999999</v>
      </c>
      <c r="Q92">
        <v>2.7E-2</v>
      </c>
      <c r="R92">
        <v>16.824999999999999</v>
      </c>
      <c r="S92">
        <v>-1.46</v>
      </c>
      <c r="T92">
        <v>0.63600000000000001</v>
      </c>
      <c r="U92">
        <v>0</v>
      </c>
      <c r="V92">
        <v>0.50900000000000001</v>
      </c>
      <c r="W92">
        <v>0</v>
      </c>
      <c r="X92">
        <v>3.17</v>
      </c>
      <c r="Y92">
        <v>0</v>
      </c>
      <c r="Z92">
        <v>4.7560000000000002</v>
      </c>
      <c r="AA92">
        <v>-0.90900000000000003</v>
      </c>
      <c r="AB92">
        <v>1.893</v>
      </c>
      <c r="AC92">
        <v>-0.375</v>
      </c>
    </row>
    <row r="94" spans="1:43">
      <c r="A94">
        <v>420</v>
      </c>
    </row>
    <row r="95" spans="1:43">
      <c r="A95">
        <v>16</v>
      </c>
      <c r="B95">
        <v>1.304</v>
      </c>
      <c r="C95">
        <v>0.316</v>
      </c>
      <c r="D95">
        <v>3.5659999999999998</v>
      </c>
      <c r="E95">
        <v>0.69599999999999995</v>
      </c>
      <c r="F95">
        <v>5.7130000000000001</v>
      </c>
      <c r="G95">
        <v>1.4319999999999999</v>
      </c>
      <c r="H95">
        <v>1.659</v>
      </c>
      <c r="I95">
        <v>0.27300000000000002</v>
      </c>
      <c r="J95">
        <v>3.395</v>
      </c>
      <c r="K95">
        <v>0.69</v>
      </c>
      <c r="L95">
        <v>3.6110000000000002</v>
      </c>
      <c r="M95">
        <v>1.258</v>
      </c>
      <c r="N95">
        <v>4.1040000000000001</v>
      </c>
      <c r="O95">
        <v>1.1279999999999999</v>
      </c>
      <c r="P95">
        <v>7.7350000000000003</v>
      </c>
      <c r="Q95">
        <v>2.71</v>
      </c>
      <c r="R95">
        <v>1.3360000000000001</v>
      </c>
      <c r="S95">
        <v>0.44900000000000001</v>
      </c>
      <c r="T95">
        <v>0.42099999999999999</v>
      </c>
      <c r="U95">
        <v>0.34499999999999997</v>
      </c>
      <c r="V95">
        <v>3.9449999999999998</v>
      </c>
      <c r="W95">
        <v>1.4890000000000001</v>
      </c>
      <c r="X95">
        <v>2.218</v>
      </c>
      <c r="Y95">
        <v>0.78500000000000003</v>
      </c>
      <c r="Z95">
        <v>3.26</v>
      </c>
      <c r="AA95">
        <v>0.79800000000000004</v>
      </c>
      <c r="AB95">
        <v>0.69499999999999995</v>
      </c>
      <c r="AC95">
        <v>0.28599999999999998</v>
      </c>
      <c r="AD95">
        <v>2.42</v>
      </c>
      <c r="AE95">
        <v>0.89500000000000002</v>
      </c>
      <c r="AF95">
        <v>4.6180000000000003</v>
      </c>
      <c r="AG95">
        <v>1.526</v>
      </c>
    </row>
    <row r="96" spans="1:43">
      <c r="A96">
        <v>19</v>
      </c>
      <c r="B96">
        <v>0.63600000000000001</v>
      </c>
      <c r="C96">
        <v>-0.154</v>
      </c>
      <c r="D96">
        <v>1.3660000000000001</v>
      </c>
      <c r="E96">
        <v>-0.29499999999999998</v>
      </c>
      <c r="F96">
        <v>3.758</v>
      </c>
      <c r="G96">
        <v>-0.66100000000000003</v>
      </c>
      <c r="H96">
        <v>2.0760000000000001</v>
      </c>
      <c r="I96">
        <v>-0.23799999999999999</v>
      </c>
      <c r="J96">
        <v>2.3199999999999998</v>
      </c>
      <c r="K96">
        <v>-0.504</v>
      </c>
      <c r="L96">
        <v>5.5720000000000001</v>
      </c>
      <c r="M96">
        <v>-0.59799999999999998</v>
      </c>
      <c r="N96">
        <v>0.17799999999999999</v>
      </c>
      <c r="O96">
        <v>-3.5999999999999997E-2</v>
      </c>
      <c r="P96">
        <v>0.27200000000000002</v>
      </c>
      <c r="Q96">
        <v>-1.2E-2</v>
      </c>
      <c r="R96">
        <v>5.875</v>
      </c>
      <c r="S96">
        <v>-0.78</v>
      </c>
      <c r="T96">
        <v>1.155</v>
      </c>
      <c r="U96">
        <v>-0.09</v>
      </c>
      <c r="V96">
        <v>2.3929999999999998</v>
      </c>
      <c r="W96">
        <v>-0.41499999999999998</v>
      </c>
      <c r="X96">
        <v>6.7510000000000003</v>
      </c>
      <c r="Y96">
        <v>-0.54400000000000004</v>
      </c>
      <c r="Z96">
        <v>0.375</v>
      </c>
      <c r="AA96">
        <v>-3.1E-2</v>
      </c>
      <c r="AB96">
        <v>0.85299999999999998</v>
      </c>
      <c r="AC96">
        <v>-9.1999999999999998E-2</v>
      </c>
      <c r="AD96">
        <v>9.3789999999999996</v>
      </c>
      <c r="AE96">
        <v>-1.784</v>
      </c>
      <c r="AF96">
        <v>1.1299999999999999</v>
      </c>
      <c r="AG96">
        <v>-0.216</v>
      </c>
      <c r="AH96">
        <v>2.242</v>
      </c>
      <c r="AI96">
        <v>-0.59199999999999997</v>
      </c>
      <c r="AJ96">
        <v>2.1629999999999998</v>
      </c>
      <c r="AK96">
        <v>-0.54900000000000004</v>
      </c>
      <c r="AL96">
        <v>1.5069999999999999</v>
      </c>
      <c r="AM96">
        <v>-0.42199999999999999</v>
      </c>
    </row>
    <row r="98" spans="1:45">
      <c r="A98">
        <v>440</v>
      </c>
    </row>
    <row r="99" spans="1:45">
      <c r="A99">
        <v>14</v>
      </c>
      <c r="B99">
        <v>1.2849999999999999</v>
      </c>
      <c r="C99">
        <v>5.2999999999999999E-2</v>
      </c>
      <c r="D99">
        <v>0.23400000000000001</v>
      </c>
      <c r="E99">
        <v>0.03</v>
      </c>
      <c r="F99">
        <v>0.41499999999999998</v>
      </c>
      <c r="G99">
        <v>3.2000000000000001E-2</v>
      </c>
      <c r="H99">
        <v>8.0090000000000003</v>
      </c>
      <c r="I99">
        <v>0.81899999999999995</v>
      </c>
      <c r="J99">
        <v>0.70199999999999996</v>
      </c>
      <c r="K99">
        <v>0.28799999999999998</v>
      </c>
      <c r="L99">
        <v>11.163</v>
      </c>
      <c r="M99">
        <v>2.7610000000000001</v>
      </c>
      <c r="N99">
        <v>0.76500000000000001</v>
      </c>
      <c r="O99">
        <v>0.216</v>
      </c>
      <c r="P99">
        <v>2.085</v>
      </c>
      <c r="Q99">
        <v>0.59</v>
      </c>
      <c r="R99">
        <v>4.4039999999999999</v>
      </c>
      <c r="S99">
        <v>1.4259999999999999</v>
      </c>
      <c r="T99">
        <v>2.2879999999999998</v>
      </c>
      <c r="U99">
        <v>0.95199999999999996</v>
      </c>
      <c r="V99">
        <v>8.9420000000000002</v>
      </c>
      <c r="W99">
        <v>3.6709999999999998</v>
      </c>
      <c r="X99">
        <v>2.5</v>
      </c>
      <c r="Y99">
        <v>1.1060000000000001</v>
      </c>
      <c r="Z99">
        <v>3.6890000000000001</v>
      </c>
      <c r="AA99">
        <v>1.478</v>
      </c>
      <c r="AB99">
        <v>3.5179999999999998</v>
      </c>
      <c r="AC99">
        <v>1.57</v>
      </c>
    </row>
    <row r="100" spans="1:45">
      <c r="A100">
        <v>18</v>
      </c>
      <c r="B100">
        <v>0.39</v>
      </c>
      <c r="C100">
        <v>-1.6E-2</v>
      </c>
      <c r="D100">
        <v>6.1630000000000003</v>
      </c>
      <c r="E100">
        <v>-0.17199999999999999</v>
      </c>
      <c r="F100">
        <v>1.29</v>
      </c>
      <c r="G100">
        <v>-2.7E-2</v>
      </c>
      <c r="H100">
        <v>7.2439999999999998</v>
      </c>
      <c r="I100">
        <v>0.19900000000000001</v>
      </c>
      <c r="J100">
        <v>5.0439999999999996</v>
      </c>
      <c r="K100">
        <v>9.5000000000000001E-2</v>
      </c>
      <c r="L100">
        <v>0.23100000000000001</v>
      </c>
      <c r="M100">
        <v>-8.0000000000000002E-3</v>
      </c>
      <c r="N100">
        <v>0.39100000000000001</v>
      </c>
      <c r="O100">
        <v>2E-3</v>
      </c>
      <c r="P100">
        <v>4.9119999999999999</v>
      </c>
      <c r="Q100">
        <v>-2.3E-2</v>
      </c>
      <c r="R100">
        <v>0.05</v>
      </c>
      <c r="S100">
        <v>-1E-3</v>
      </c>
      <c r="T100">
        <v>1.5669999999999999</v>
      </c>
      <c r="U100">
        <v>-6.6000000000000003E-2</v>
      </c>
      <c r="V100">
        <v>3.6949999999999998</v>
      </c>
      <c r="W100">
        <v>-0.25800000000000001</v>
      </c>
      <c r="X100">
        <v>1.454</v>
      </c>
      <c r="Y100">
        <v>-4.3999999999999997E-2</v>
      </c>
      <c r="Z100">
        <v>4.7270000000000003</v>
      </c>
      <c r="AA100">
        <v>-0.48899999999999999</v>
      </c>
      <c r="AB100">
        <v>1.663</v>
      </c>
      <c r="AC100">
        <v>-0.19</v>
      </c>
      <c r="AD100">
        <v>6.1970000000000001</v>
      </c>
      <c r="AE100">
        <v>-1.0189999999999999</v>
      </c>
      <c r="AF100">
        <v>1.042</v>
      </c>
      <c r="AG100">
        <v>-0.11</v>
      </c>
      <c r="AH100">
        <v>0.80700000000000005</v>
      </c>
      <c r="AI100">
        <v>-0.17</v>
      </c>
      <c r="AJ100">
        <v>3.1320000000000001</v>
      </c>
      <c r="AK100">
        <v>-0.54900000000000004</v>
      </c>
    </row>
    <row r="102" spans="1:45">
      <c r="A102">
        <v>460</v>
      </c>
    </row>
    <row r="103" spans="1:45">
      <c r="A103">
        <v>18</v>
      </c>
      <c r="B103">
        <v>0.80700000000000005</v>
      </c>
      <c r="C103">
        <v>0.02</v>
      </c>
      <c r="D103">
        <v>1.3</v>
      </c>
      <c r="E103">
        <v>7.0999999999999994E-2</v>
      </c>
      <c r="F103">
        <v>1.631</v>
      </c>
      <c r="G103">
        <v>-0.104</v>
      </c>
      <c r="H103">
        <v>4.5039999999999996</v>
      </c>
      <c r="I103">
        <v>-5.3999999999999999E-2</v>
      </c>
      <c r="J103">
        <v>6.8520000000000003</v>
      </c>
      <c r="K103">
        <v>0.21199999999999999</v>
      </c>
      <c r="L103">
        <v>1.238</v>
      </c>
      <c r="M103">
        <v>8.6999999999999994E-2</v>
      </c>
      <c r="N103">
        <v>2.6659999999999999</v>
      </c>
      <c r="O103">
        <v>0.24299999999999999</v>
      </c>
      <c r="P103">
        <v>4.5410000000000004</v>
      </c>
      <c r="Q103">
        <v>0.503</v>
      </c>
      <c r="R103">
        <v>2.8769999999999998</v>
      </c>
      <c r="S103">
        <v>0.42299999999999999</v>
      </c>
      <c r="T103">
        <v>3.4630000000000001</v>
      </c>
      <c r="U103">
        <v>0.64300000000000002</v>
      </c>
      <c r="V103">
        <v>2.8069999999999999</v>
      </c>
      <c r="W103">
        <v>1.321</v>
      </c>
      <c r="X103">
        <v>2.14</v>
      </c>
      <c r="Y103">
        <v>0.33400000000000002</v>
      </c>
      <c r="Z103">
        <v>1.3680000000000001</v>
      </c>
      <c r="AA103">
        <v>0.60799999999999998</v>
      </c>
      <c r="AB103">
        <v>3.8660000000000001</v>
      </c>
      <c r="AC103">
        <v>2.1349999999999998</v>
      </c>
      <c r="AD103">
        <v>4.8730000000000002</v>
      </c>
      <c r="AE103">
        <v>3.1190000000000002</v>
      </c>
      <c r="AF103">
        <v>1.75</v>
      </c>
      <c r="AG103">
        <v>1.1120000000000001</v>
      </c>
      <c r="AH103">
        <v>1.367</v>
      </c>
      <c r="AI103">
        <v>0.79300000000000004</v>
      </c>
      <c r="AJ103">
        <v>1.952</v>
      </c>
      <c r="AK103">
        <v>1.024</v>
      </c>
    </row>
    <row r="104" spans="1:45">
      <c r="A104">
        <v>16</v>
      </c>
      <c r="B104">
        <v>2.657</v>
      </c>
      <c r="C104">
        <v>-6.7000000000000004E-2</v>
      </c>
      <c r="D104">
        <v>6.1130000000000004</v>
      </c>
      <c r="E104">
        <v>0.56999999999999995</v>
      </c>
      <c r="F104">
        <v>0.247</v>
      </c>
      <c r="G104">
        <v>3.9E-2</v>
      </c>
      <c r="H104">
        <v>5.2889999999999997</v>
      </c>
      <c r="I104">
        <v>0.70899999999999996</v>
      </c>
      <c r="J104">
        <v>4.1669999999999998</v>
      </c>
      <c r="K104">
        <v>0.38400000000000001</v>
      </c>
      <c r="L104">
        <v>4.3810000000000002</v>
      </c>
      <c r="M104">
        <v>0.625</v>
      </c>
      <c r="N104">
        <v>0.77600000000000002</v>
      </c>
      <c r="O104">
        <v>0.128</v>
      </c>
      <c r="P104">
        <v>0.502</v>
      </c>
      <c r="Q104">
        <v>8.5999999999999993E-2</v>
      </c>
      <c r="R104">
        <v>8.1129999999999995</v>
      </c>
      <c r="S104">
        <v>0.66500000000000004</v>
      </c>
      <c r="T104">
        <v>3.19</v>
      </c>
      <c r="U104">
        <v>0.20599999999999999</v>
      </c>
      <c r="V104">
        <v>2.343</v>
      </c>
      <c r="W104">
        <v>-2E-3</v>
      </c>
      <c r="X104">
        <v>2.992</v>
      </c>
      <c r="Y104">
        <v>3.4000000000000002E-2</v>
      </c>
      <c r="Z104">
        <v>3.024</v>
      </c>
      <c r="AA104">
        <v>-9.8000000000000004E-2</v>
      </c>
      <c r="AB104">
        <v>1.847</v>
      </c>
      <c r="AC104">
        <v>-0.104</v>
      </c>
      <c r="AD104">
        <v>2.97</v>
      </c>
      <c r="AE104">
        <v>-0.23300000000000001</v>
      </c>
      <c r="AF104">
        <v>1.391</v>
      </c>
      <c r="AG104">
        <v>-0.184</v>
      </c>
    </row>
    <row r="106" spans="1:45">
      <c r="A106">
        <v>480</v>
      </c>
    </row>
    <row r="107" spans="1:45">
      <c r="A107">
        <v>16</v>
      </c>
      <c r="B107">
        <v>3.26</v>
      </c>
      <c r="C107">
        <v>-0.23100000000000001</v>
      </c>
      <c r="D107">
        <v>1.39</v>
      </c>
      <c r="E107">
        <v>-2E-3</v>
      </c>
      <c r="F107">
        <v>3.14</v>
      </c>
      <c r="G107">
        <v>3.1E-2</v>
      </c>
      <c r="H107">
        <v>5.6130000000000004</v>
      </c>
      <c r="I107">
        <v>-1.9E-2</v>
      </c>
      <c r="J107">
        <v>4.742</v>
      </c>
      <c r="K107">
        <v>0.35</v>
      </c>
      <c r="L107">
        <v>3.246</v>
      </c>
      <c r="M107">
        <v>0.219</v>
      </c>
      <c r="N107">
        <v>3.7610000000000001</v>
      </c>
      <c r="O107">
        <v>0.61299999999999999</v>
      </c>
      <c r="P107">
        <v>1.474</v>
      </c>
      <c r="Q107">
        <v>0.23200000000000001</v>
      </c>
      <c r="R107">
        <v>2.008</v>
      </c>
      <c r="S107">
        <v>0.46100000000000002</v>
      </c>
      <c r="T107">
        <v>3.6120000000000001</v>
      </c>
      <c r="U107">
        <v>0.81699999999999995</v>
      </c>
      <c r="V107">
        <v>1.546</v>
      </c>
      <c r="W107">
        <v>0.49</v>
      </c>
      <c r="X107">
        <v>4.2380000000000004</v>
      </c>
      <c r="Y107">
        <v>1.101</v>
      </c>
      <c r="Z107">
        <v>2.1970000000000001</v>
      </c>
      <c r="AA107">
        <v>0.47799999999999998</v>
      </c>
      <c r="AB107">
        <v>3.069</v>
      </c>
      <c r="AC107">
        <v>0.96</v>
      </c>
      <c r="AD107">
        <v>2.0569999999999999</v>
      </c>
      <c r="AE107">
        <v>0.745</v>
      </c>
      <c r="AF107">
        <v>4.6479999999999997</v>
      </c>
      <c r="AG107">
        <v>1.466</v>
      </c>
    </row>
    <row r="108" spans="1:45">
      <c r="A108">
        <v>17</v>
      </c>
      <c r="B108">
        <v>0.14099999999999999</v>
      </c>
      <c r="C108">
        <v>0.01</v>
      </c>
      <c r="D108">
        <v>3.7250000000000001</v>
      </c>
      <c r="E108">
        <v>0.22800000000000001</v>
      </c>
      <c r="F108">
        <v>2.9729999999999999</v>
      </c>
      <c r="G108">
        <v>0.38200000000000001</v>
      </c>
      <c r="H108">
        <v>0.59</v>
      </c>
      <c r="I108">
        <v>7.9000000000000001E-2</v>
      </c>
      <c r="J108">
        <v>1.399</v>
      </c>
      <c r="K108">
        <v>0.26200000000000001</v>
      </c>
      <c r="L108">
        <v>4.8689999999999998</v>
      </c>
      <c r="M108">
        <v>0.875</v>
      </c>
      <c r="N108">
        <v>3.0419999999999998</v>
      </c>
      <c r="O108">
        <v>0.60199999999999998</v>
      </c>
      <c r="P108">
        <v>3.661</v>
      </c>
      <c r="Q108">
        <v>0.874</v>
      </c>
      <c r="R108">
        <v>0.51800000000000002</v>
      </c>
      <c r="S108">
        <v>8.7999999999999995E-2</v>
      </c>
      <c r="T108">
        <v>9.1430000000000007</v>
      </c>
      <c r="U108">
        <v>2.4649999999999999</v>
      </c>
      <c r="V108">
        <v>8.2309999999999999</v>
      </c>
      <c r="W108">
        <v>1.34</v>
      </c>
      <c r="X108">
        <v>1.9219999999999999</v>
      </c>
      <c r="Y108">
        <v>0.38600000000000001</v>
      </c>
      <c r="Z108">
        <v>1.6160000000000001</v>
      </c>
      <c r="AA108">
        <v>0.106</v>
      </c>
      <c r="AB108">
        <v>3.0550000000000002</v>
      </c>
      <c r="AC108">
        <v>0.27300000000000002</v>
      </c>
      <c r="AD108">
        <v>1.4179999999999999</v>
      </c>
      <c r="AE108">
        <v>-2E-3</v>
      </c>
      <c r="AF108">
        <v>1.738</v>
      </c>
      <c r="AG108">
        <v>3.0000000000000001E-3</v>
      </c>
      <c r="AH108">
        <v>1.958</v>
      </c>
      <c r="AI108">
        <v>-0.188</v>
      </c>
    </row>
    <row r="110" spans="1:45">
      <c r="A110">
        <v>500</v>
      </c>
    </row>
    <row r="111" spans="1:45">
      <c r="A111">
        <v>22</v>
      </c>
      <c r="B111">
        <v>2.4359999999999999</v>
      </c>
      <c r="C111">
        <v>-0.504</v>
      </c>
      <c r="D111">
        <v>2.8140000000000001</v>
      </c>
      <c r="E111">
        <v>-0.13200000000000001</v>
      </c>
      <c r="F111">
        <v>4.8129999999999997</v>
      </c>
      <c r="G111">
        <v>-0.51</v>
      </c>
      <c r="H111">
        <v>5.8129999999999997</v>
      </c>
      <c r="I111">
        <v>0.26700000000000002</v>
      </c>
      <c r="J111">
        <v>0.08</v>
      </c>
      <c r="K111">
        <v>8.0000000000000002E-3</v>
      </c>
      <c r="L111">
        <v>0.20100000000000001</v>
      </c>
      <c r="M111">
        <v>-8.0000000000000002E-3</v>
      </c>
      <c r="N111">
        <v>3.1179999999999999</v>
      </c>
      <c r="O111">
        <v>-4.5999999999999999E-2</v>
      </c>
      <c r="P111">
        <v>8.1010000000000009</v>
      </c>
      <c r="Q111">
        <v>0.55300000000000005</v>
      </c>
      <c r="R111">
        <v>2.0720000000000001</v>
      </c>
      <c r="S111">
        <v>0.23</v>
      </c>
      <c r="T111">
        <v>2.0049999999999999</v>
      </c>
      <c r="U111">
        <v>0.24</v>
      </c>
      <c r="V111">
        <v>1.927</v>
      </c>
      <c r="W111">
        <v>0.52200000000000002</v>
      </c>
      <c r="X111">
        <v>2.617</v>
      </c>
      <c r="Y111">
        <v>0.86799999999999999</v>
      </c>
      <c r="Z111">
        <v>1.863</v>
      </c>
      <c r="AA111">
        <v>0.39700000000000002</v>
      </c>
      <c r="AB111">
        <v>4.05</v>
      </c>
      <c r="AC111">
        <v>1.1220000000000001</v>
      </c>
      <c r="AD111">
        <v>0.13800000000000001</v>
      </c>
      <c r="AE111">
        <v>3.2000000000000001E-2</v>
      </c>
      <c r="AF111">
        <v>1.9E-2</v>
      </c>
      <c r="AG111">
        <v>7.0000000000000001E-3</v>
      </c>
      <c r="AH111">
        <v>4.3999999999999997E-2</v>
      </c>
      <c r="AI111">
        <v>2.1999999999999999E-2</v>
      </c>
      <c r="AJ111">
        <v>0.93</v>
      </c>
      <c r="AK111">
        <v>0.32500000000000001</v>
      </c>
      <c r="AL111">
        <v>4.7290000000000001</v>
      </c>
      <c r="AM111">
        <v>1.675</v>
      </c>
      <c r="AN111">
        <v>0.23499999999999999</v>
      </c>
      <c r="AO111">
        <v>0.121</v>
      </c>
      <c r="AP111">
        <v>0.63200000000000001</v>
      </c>
      <c r="AQ111">
        <v>0.371</v>
      </c>
      <c r="AR111">
        <v>1.3640000000000001</v>
      </c>
      <c r="AS111">
        <v>0.82799999999999996</v>
      </c>
    </row>
    <row r="112" spans="1:45">
      <c r="A112">
        <v>20</v>
      </c>
      <c r="B112">
        <v>5.157</v>
      </c>
      <c r="C112">
        <v>1.0680000000000001</v>
      </c>
      <c r="D112">
        <v>0.22</v>
      </c>
      <c r="E112">
        <v>4.3999999999999997E-2</v>
      </c>
      <c r="F112">
        <v>0.40100000000000002</v>
      </c>
      <c r="G112">
        <v>0.111</v>
      </c>
      <c r="H112">
        <v>3.177</v>
      </c>
      <c r="I112">
        <v>0.85699999999999998</v>
      </c>
      <c r="J112">
        <v>1.9870000000000001</v>
      </c>
      <c r="K112">
        <v>0.56000000000000005</v>
      </c>
      <c r="L112">
        <v>1.5669999999999999</v>
      </c>
      <c r="M112">
        <v>0.49099999999999999</v>
      </c>
      <c r="N112">
        <v>3.8530000000000002</v>
      </c>
      <c r="O112">
        <v>0.85</v>
      </c>
      <c r="P112">
        <v>3.1110000000000002</v>
      </c>
      <c r="Q112">
        <v>0.29599999999999999</v>
      </c>
      <c r="R112">
        <v>1.9670000000000001</v>
      </c>
      <c r="S112">
        <v>0.253</v>
      </c>
      <c r="T112">
        <v>8.4939999999999998</v>
      </c>
      <c r="U112">
        <v>2.5870000000000002</v>
      </c>
      <c r="V112">
        <v>2.8639999999999999</v>
      </c>
      <c r="W112">
        <v>1.33</v>
      </c>
      <c r="X112">
        <v>1.964</v>
      </c>
      <c r="Y112">
        <v>1.145</v>
      </c>
      <c r="Z112">
        <v>2.2930000000000001</v>
      </c>
      <c r="AA112">
        <v>0.58199999999999996</v>
      </c>
      <c r="AB112">
        <v>2.3809999999999998</v>
      </c>
      <c r="AC112">
        <v>0.625</v>
      </c>
      <c r="AD112">
        <v>1.3720000000000001</v>
      </c>
      <c r="AE112">
        <v>0.26900000000000002</v>
      </c>
      <c r="AF112">
        <v>3.258</v>
      </c>
      <c r="AG112">
        <v>0.64800000000000002</v>
      </c>
      <c r="AH112">
        <v>0.80700000000000005</v>
      </c>
      <c r="AI112">
        <v>0.13400000000000001</v>
      </c>
      <c r="AJ112">
        <v>2.8140000000000001</v>
      </c>
      <c r="AK112">
        <v>0.112</v>
      </c>
      <c r="AL112">
        <v>1.702</v>
      </c>
      <c r="AM112">
        <v>0.108</v>
      </c>
      <c r="AN112">
        <v>0.61299999999999999</v>
      </c>
      <c r="AO112">
        <v>-7.4999999999999997E-2</v>
      </c>
    </row>
    <row r="114" spans="1:43">
      <c r="A114">
        <v>520</v>
      </c>
    </row>
    <row r="115" spans="1:43">
      <c r="A115">
        <v>17</v>
      </c>
      <c r="B115">
        <v>2.8879999999999999</v>
      </c>
      <c r="C115">
        <v>-0.04</v>
      </c>
      <c r="D115">
        <v>7.4210000000000003</v>
      </c>
      <c r="E115">
        <v>7.6999999999999999E-2</v>
      </c>
      <c r="F115">
        <v>2.1339999999999999</v>
      </c>
      <c r="G115">
        <v>0</v>
      </c>
      <c r="H115">
        <v>2.746</v>
      </c>
      <c r="I115">
        <v>0</v>
      </c>
      <c r="J115">
        <v>1.002</v>
      </c>
      <c r="K115">
        <v>0</v>
      </c>
      <c r="L115">
        <v>0.49299999999999999</v>
      </c>
      <c r="M115">
        <v>0</v>
      </c>
      <c r="N115">
        <v>1.4390000000000001</v>
      </c>
      <c r="O115">
        <v>0.42599999999999999</v>
      </c>
      <c r="P115">
        <v>0.628</v>
      </c>
      <c r="Q115">
        <v>9.4E-2</v>
      </c>
      <c r="R115">
        <v>2.9609999999999999</v>
      </c>
      <c r="S115">
        <v>0.89800000000000002</v>
      </c>
      <c r="T115">
        <v>4.7430000000000003</v>
      </c>
      <c r="U115">
        <v>0.77900000000000003</v>
      </c>
      <c r="V115">
        <v>5.7480000000000002</v>
      </c>
      <c r="W115">
        <v>1.0469999999999999</v>
      </c>
      <c r="X115">
        <v>2.351</v>
      </c>
      <c r="Y115">
        <v>0.52</v>
      </c>
      <c r="Z115">
        <v>0.76900000000000002</v>
      </c>
      <c r="AA115">
        <v>0.23599999999999999</v>
      </c>
      <c r="AB115">
        <v>4.4039999999999999</v>
      </c>
      <c r="AC115">
        <v>1.8640000000000001</v>
      </c>
      <c r="AD115">
        <v>2.6720000000000002</v>
      </c>
      <c r="AE115">
        <v>2.1360000000000001</v>
      </c>
      <c r="AF115">
        <v>6.0469999999999997</v>
      </c>
      <c r="AG115">
        <v>2.5470000000000002</v>
      </c>
      <c r="AH115">
        <v>1.5529999999999999</v>
      </c>
      <c r="AI115">
        <v>0.53300000000000003</v>
      </c>
    </row>
    <row r="116" spans="1:43">
      <c r="A116">
        <v>20</v>
      </c>
      <c r="B116">
        <v>2.1469999999999998</v>
      </c>
      <c r="C116">
        <v>0.03</v>
      </c>
      <c r="D116">
        <v>0.46</v>
      </c>
      <c r="E116">
        <v>8.0000000000000002E-3</v>
      </c>
      <c r="F116">
        <v>2.536</v>
      </c>
      <c r="G116">
        <v>0.871</v>
      </c>
      <c r="H116">
        <v>3.556</v>
      </c>
      <c r="I116">
        <v>0.67</v>
      </c>
      <c r="J116">
        <v>4.5149999999999997</v>
      </c>
      <c r="K116">
        <v>0.94699999999999995</v>
      </c>
      <c r="L116">
        <v>0.95899999999999996</v>
      </c>
      <c r="M116">
        <v>0.26800000000000002</v>
      </c>
      <c r="N116">
        <v>6.5519999999999996</v>
      </c>
      <c r="O116">
        <v>2.0950000000000002</v>
      </c>
      <c r="P116">
        <v>8.6780000000000008</v>
      </c>
      <c r="Q116">
        <v>3.2360000000000002</v>
      </c>
      <c r="R116">
        <v>1.8740000000000001</v>
      </c>
      <c r="S116">
        <v>0.58399999999999996</v>
      </c>
      <c r="T116">
        <v>1.968</v>
      </c>
      <c r="U116">
        <v>0.63700000000000001</v>
      </c>
      <c r="V116">
        <v>2.097</v>
      </c>
      <c r="W116">
        <v>0.69299999999999995</v>
      </c>
      <c r="X116">
        <v>1.3080000000000001</v>
      </c>
      <c r="Y116">
        <v>0.44800000000000001</v>
      </c>
      <c r="Z116">
        <v>0.96799999999999997</v>
      </c>
      <c r="AA116">
        <v>0.307</v>
      </c>
      <c r="AB116">
        <v>2.27</v>
      </c>
      <c r="AC116">
        <v>0.58799999999999997</v>
      </c>
      <c r="AD116">
        <v>1.383</v>
      </c>
      <c r="AE116">
        <v>0.34799999999999998</v>
      </c>
      <c r="AF116">
        <v>0.32700000000000001</v>
      </c>
      <c r="AG116">
        <v>4.9000000000000002E-2</v>
      </c>
      <c r="AH116">
        <v>1.621</v>
      </c>
      <c r="AI116">
        <v>0.26100000000000001</v>
      </c>
      <c r="AJ116">
        <v>1.641</v>
      </c>
      <c r="AK116">
        <v>0.27400000000000002</v>
      </c>
      <c r="AL116">
        <v>0.81299999999999994</v>
      </c>
      <c r="AM116">
        <v>-0.01</v>
      </c>
      <c r="AN116">
        <v>4.327</v>
      </c>
      <c r="AO116">
        <v>-2.9000000000000001E-2</v>
      </c>
    </row>
    <row r="118" spans="1:43">
      <c r="A118">
        <v>540</v>
      </c>
    </row>
    <row r="119" spans="1:43">
      <c r="A119">
        <v>10</v>
      </c>
      <c r="B119">
        <v>2.9990000000000001</v>
      </c>
      <c r="C119">
        <v>0.03</v>
      </c>
      <c r="D119">
        <v>3.8769999999999998</v>
      </c>
      <c r="E119">
        <v>9.4E-2</v>
      </c>
      <c r="F119">
        <v>10.965</v>
      </c>
      <c r="G119">
        <v>0.55400000000000005</v>
      </c>
      <c r="H119">
        <v>1.171</v>
      </c>
      <c r="I119">
        <v>0</v>
      </c>
      <c r="J119">
        <v>5.8440000000000003</v>
      </c>
      <c r="K119">
        <v>0</v>
      </c>
      <c r="L119">
        <v>3.0569999999999999</v>
      </c>
      <c r="M119">
        <v>0</v>
      </c>
      <c r="N119">
        <v>2.238</v>
      </c>
      <c r="O119">
        <v>0.61199999999999999</v>
      </c>
      <c r="P119">
        <v>8.2669999999999995</v>
      </c>
      <c r="Q119">
        <v>2.0670000000000002</v>
      </c>
      <c r="R119">
        <v>7.2869999999999999</v>
      </c>
      <c r="S119">
        <v>2.9980000000000002</v>
      </c>
      <c r="T119">
        <v>4.2949999999999999</v>
      </c>
      <c r="U119">
        <v>1.1339999999999999</v>
      </c>
    </row>
    <row r="120" spans="1:43">
      <c r="A120">
        <v>17</v>
      </c>
      <c r="B120">
        <v>0.26100000000000001</v>
      </c>
      <c r="C120">
        <v>-3.0000000000000001E-3</v>
      </c>
      <c r="D120">
        <v>0.82799999999999996</v>
      </c>
      <c r="E120">
        <v>1.2E-2</v>
      </c>
      <c r="F120">
        <v>0.995</v>
      </c>
      <c r="G120">
        <v>1.7999999999999999E-2</v>
      </c>
      <c r="H120">
        <v>13.55</v>
      </c>
      <c r="I120">
        <v>-1.272</v>
      </c>
      <c r="J120">
        <v>0.255</v>
      </c>
      <c r="K120">
        <v>6.7000000000000004E-2</v>
      </c>
      <c r="L120">
        <v>2.6789999999999998</v>
      </c>
      <c r="M120">
        <v>-0.14199999999999999</v>
      </c>
      <c r="N120">
        <v>1.2</v>
      </c>
      <c r="O120">
        <v>-0.125</v>
      </c>
      <c r="P120">
        <v>0.629</v>
      </c>
      <c r="Q120">
        <v>1.9E-2</v>
      </c>
      <c r="R120">
        <v>5.33</v>
      </c>
      <c r="S120">
        <v>-5.0000000000000001E-3</v>
      </c>
      <c r="T120">
        <v>3.085</v>
      </c>
      <c r="U120">
        <v>0.11</v>
      </c>
      <c r="V120">
        <v>9.0640000000000001</v>
      </c>
      <c r="W120">
        <v>0.85199999999999998</v>
      </c>
      <c r="X120">
        <v>1.7789999999999999</v>
      </c>
      <c r="Y120">
        <v>0.111</v>
      </c>
      <c r="Z120">
        <v>1.5669999999999999</v>
      </c>
      <c r="AA120">
        <v>0.16400000000000001</v>
      </c>
      <c r="AB120">
        <v>0.79100000000000004</v>
      </c>
      <c r="AC120">
        <v>0.32800000000000001</v>
      </c>
      <c r="AD120">
        <v>4.9589999999999996</v>
      </c>
      <c r="AE120">
        <v>-0.14599999999999999</v>
      </c>
      <c r="AF120">
        <v>1.629</v>
      </c>
      <c r="AG120">
        <v>0.187</v>
      </c>
      <c r="AH120">
        <v>1.401</v>
      </c>
      <c r="AI120">
        <v>-8.8999999999999996E-2</v>
      </c>
    </row>
    <row r="122" spans="1:43">
      <c r="A122">
        <v>554.59</v>
      </c>
    </row>
    <row r="123" spans="1:43">
      <c r="A123">
        <v>19</v>
      </c>
      <c r="B123">
        <v>2.117</v>
      </c>
      <c r="C123">
        <v>0.27500000000000002</v>
      </c>
      <c r="D123">
        <v>5.7560000000000002</v>
      </c>
      <c r="E123">
        <v>-1.4850000000000001</v>
      </c>
      <c r="F123">
        <v>1.054</v>
      </c>
      <c r="G123">
        <v>6.6000000000000003E-2</v>
      </c>
      <c r="H123">
        <v>1.9730000000000001</v>
      </c>
      <c r="I123">
        <v>-0.247</v>
      </c>
      <c r="J123">
        <v>0.91800000000000004</v>
      </c>
      <c r="K123">
        <v>-1.2E-2</v>
      </c>
      <c r="L123">
        <v>1.9650000000000001</v>
      </c>
      <c r="M123">
        <v>-0.63900000000000001</v>
      </c>
      <c r="N123">
        <v>9.8889999999999993</v>
      </c>
      <c r="O123">
        <v>0</v>
      </c>
      <c r="P123">
        <v>2.6040000000000001</v>
      </c>
      <c r="Q123">
        <v>0</v>
      </c>
      <c r="R123">
        <v>0.91300000000000003</v>
      </c>
      <c r="S123">
        <v>0</v>
      </c>
      <c r="T123">
        <v>0.371</v>
      </c>
      <c r="U123">
        <v>0</v>
      </c>
      <c r="V123">
        <v>2.464</v>
      </c>
      <c r="W123">
        <v>0.79200000000000004</v>
      </c>
      <c r="X123">
        <v>1.0720000000000001</v>
      </c>
      <c r="Y123">
        <v>0.42699999999999999</v>
      </c>
      <c r="Z123">
        <v>2.2400000000000002</v>
      </c>
      <c r="AA123">
        <v>0.50700000000000001</v>
      </c>
      <c r="AB123">
        <v>7.8639999999999999</v>
      </c>
      <c r="AC123">
        <v>1.224</v>
      </c>
      <c r="AD123">
        <v>3.4830000000000001</v>
      </c>
      <c r="AE123">
        <v>0.45900000000000002</v>
      </c>
      <c r="AF123">
        <v>2.2290000000000001</v>
      </c>
      <c r="AG123">
        <v>0.59099999999999997</v>
      </c>
      <c r="AH123">
        <v>0.93500000000000005</v>
      </c>
      <c r="AI123">
        <v>0</v>
      </c>
      <c r="AJ123">
        <v>2.044</v>
      </c>
      <c r="AK123">
        <v>0</v>
      </c>
      <c r="AL123">
        <v>0.11</v>
      </c>
      <c r="AM123">
        <v>2.1999999999999999E-2</v>
      </c>
    </row>
    <row r="124" spans="1:43">
      <c r="A124">
        <v>17</v>
      </c>
      <c r="B124">
        <v>0.32600000000000001</v>
      </c>
      <c r="C124">
        <v>-4.2000000000000003E-2</v>
      </c>
      <c r="D124">
        <v>2.27</v>
      </c>
      <c r="E124">
        <v>-1.3480000000000001</v>
      </c>
      <c r="F124">
        <v>4.3339999999999996</v>
      </c>
      <c r="G124">
        <v>-4.0179999999999998</v>
      </c>
      <c r="H124">
        <v>0.89100000000000001</v>
      </c>
      <c r="I124">
        <v>-0.63500000000000001</v>
      </c>
      <c r="J124">
        <v>0.26400000000000001</v>
      </c>
      <c r="K124">
        <v>0</v>
      </c>
      <c r="L124">
        <v>0.34599999999999997</v>
      </c>
      <c r="M124">
        <v>0</v>
      </c>
      <c r="N124">
        <v>6.5810000000000004</v>
      </c>
      <c r="O124">
        <v>0</v>
      </c>
      <c r="P124">
        <v>6.7370000000000001</v>
      </c>
      <c r="Q124">
        <v>0</v>
      </c>
      <c r="R124">
        <v>4.9569999999999999</v>
      </c>
      <c r="S124">
        <v>0</v>
      </c>
      <c r="T124">
        <v>5.3440000000000003</v>
      </c>
      <c r="U124">
        <v>-0.54</v>
      </c>
      <c r="V124">
        <v>0.78800000000000003</v>
      </c>
      <c r="W124">
        <v>9.5000000000000001E-2</v>
      </c>
      <c r="X124">
        <v>1.556</v>
      </c>
      <c r="Y124">
        <v>-0.38100000000000001</v>
      </c>
      <c r="Z124">
        <v>4.1399999999999997</v>
      </c>
      <c r="AA124">
        <v>-0.23300000000000001</v>
      </c>
      <c r="AB124">
        <v>1.4710000000000001</v>
      </c>
      <c r="AC124">
        <v>-0.442</v>
      </c>
      <c r="AD124">
        <v>1.075</v>
      </c>
      <c r="AE124">
        <v>-0.13300000000000001</v>
      </c>
      <c r="AF124">
        <v>8.8239999999999998</v>
      </c>
      <c r="AG124">
        <v>-1.7749999999999999</v>
      </c>
      <c r="AH124">
        <v>9.8000000000000004E-2</v>
      </c>
      <c r="AI124">
        <v>-0.02</v>
      </c>
    </row>
    <row r="126" spans="1:43">
      <c r="A126">
        <v>560</v>
      </c>
    </row>
    <row r="127" spans="1:43">
      <c r="A127">
        <v>21</v>
      </c>
      <c r="B127">
        <v>3.38</v>
      </c>
      <c r="C127">
        <v>0.32700000000000001</v>
      </c>
      <c r="D127">
        <v>1.089</v>
      </c>
      <c r="E127">
        <v>0.14199999999999999</v>
      </c>
      <c r="F127">
        <v>1.42</v>
      </c>
      <c r="G127">
        <v>-0.36499999999999999</v>
      </c>
      <c r="H127">
        <v>4.0789999999999997</v>
      </c>
      <c r="I127">
        <v>0.26100000000000001</v>
      </c>
      <c r="J127">
        <v>0.33</v>
      </c>
      <c r="K127">
        <v>-4.1000000000000002E-2</v>
      </c>
      <c r="L127">
        <v>4.8550000000000004</v>
      </c>
      <c r="M127">
        <v>-5.8000000000000003E-2</v>
      </c>
      <c r="N127">
        <v>2.5219999999999998</v>
      </c>
      <c r="O127">
        <v>-0.81599999999999995</v>
      </c>
      <c r="P127">
        <v>3.0640000000000001</v>
      </c>
      <c r="Q127">
        <v>-0.86799999999999999</v>
      </c>
      <c r="R127">
        <v>2.5510000000000002</v>
      </c>
      <c r="S127">
        <v>9.4E-2</v>
      </c>
      <c r="T127">
        <v>5.077</v>
      </c>
      <c r="U127">
        <v>-0.46899999999999997</v>
      </c>
      <c r="V127">
        <v>1.0389999999999999</v>
      </c>
      <c r="W127">
        <v>0.17899999999999999</v>
      </c>
      <c r="X127">
        <v>1.1679999999999999</v>
      </c>
      <c r="Y127">
        <v>0.373</v>
      </c>
      <c r="Z127">
        <v>1.633</v>
      </c>
      <c r="AA127">
        <v>-4.8000000000000001E-2</v>
      </c>
      <c r="AB127">
        <v>1.2310000000000001</v>
      </c>
      <c r="AC127">
        <v>1.9E-2</v>
      </c>
      <c r="AD127">
        <v>2.7949999999999999</v>
      </c>
      <c r="AE127">
        <v>0.14499999999999999</v>
      </c>
      <c r="AF127">
        <v>0.123</v>
      </c>
      <c r="AG127">
        <v>1.9E-2</v>
      </c>
      <c r="AH127">
        <v>0.04</v>
      </c>
      <c r="AI127">
        <v>5.0000000000000001E-3</v>
      </c>
      <c r="AJ127">
        <v>7.4690000000000003</v>
      </c>
      <c r="AK127">
        <v>1.984</v>
      </c>
      <c r="AL127">
        <v>3.145</v>
      </c>
      <c r="AM127">
        <v>0</v>
      </c>
      <c r="AN127">
        <v>2.2610000000000001</v>
      </c>
      <c r="AO127">
        <v>0</v>
      </c>
      <c r="AP127">
        <v>0.72799999999999998</v>
      </c>
      <c r="AQ127">
        <v>0</v>
      </c>
    </row>
    <row r="128" spans="1:43">
      <c r="A128">
        <v>13</v>
      </c>
      <c r="B128">
        <v>0.84799999999999998</v>
      </c>
      <c r="C128">
        <v>-8.2000000000000003E-2</v>
      </c>
      <c r="D128">
        <v>3.0939999999999999</v>
      </c>
      <c r="E128">
        <v>-2.8769999999999998</v>
      </c>
      <c r="F128">
        <v>5.5350000000000001</v>
      </c>
      <c r="G128">
        <v>-2.1920000000000002</v>
      </c>
      <c r="H128">
        <v>1.6539999999999999</v>
      </c>
      <c r="I128">
        <v>-1.9650000000000001</v>
      </c>
      <c r="J128">
        <v>4.09</v>
      </c>
      <c r="K128">
        <v>0</v>
      </c>
      <c r="L128">
        <v>3.613</v>
      </c>
      <c r="M128">
        <v>0</v>
      </c>
      <c r="N128">
        <v>2.6659999999999999</v>
      </c>
      <c r="O128">
        <v>0</v>
      </c>
      <c r="P128">
        <v>9.8550000000000004</v>
      </c>
      <c r="Q128">
        <v>-0.99399999999999999</v>
      </c>
      <c r="R128">
        <v>3.1619999999999999</v>
      </c>
      <c r="S128">
        <v>-0.379</v>
      </c>
      <c r="T128">
        <v>0.42699999999999999</v>
      </c>
      <c r="U128">
        <v>-0.11</v>
      </c>
      <c r="V128">
        <v>1.99</v>
      </c>
      <c r="W128">
        <v>-0.51800000000000002</v>
      </c>
      <c r="X128">
        <v>2.3879999999999999</v>
      </c>
      <c r="Y128">
        <v>0</v>
      </c>
      <c r="Z128">
        <v>10.678000000000001</v>
      </c>
      <c r="AA128">
        <v>-1.639</v>
      </c>
    </row>
    <row r="130" spans="1:47">
      <c r="A130">
        <v>580</v>
      </c>
    </row>
    <row r="131" spans="1:47">
      <c r="A131">
        <v>20</v>
      </c>
      <c r="B131">
        <v>2.2610000000000001</v>
      </c>
      <c r="C131">
        <v>0.46</v>
      </c>
      <c r="D131">
        <v>3.5190000000000001</v>
      </c>
      <c r="E131">
        <v>0.78300000000000003</v>
      </c>
      <c r="F131">
        <v>1.272</v>
      </c>
      <c r="G131">
        <v>0.27100000000000002</v>
      </c>
      <c r="H131">
        <v>0.74199999999999999</v>
      </c>
      <c r="I131">
        <v>0.14799999999999999</v>
      </c>
      <c r="J131">
        <v>3.0840000000000001</v>
      </c>
      <c r="K131">
        <v>0.71199999999999997</v>
      </c>
      <c r="L131">
        <v>2.6779999999999999</v>
      </c>
      <c r="M131">
        <v>0.53200000000000003</v>
      </c>
      <c r="N131">
        <v>2.0649999999999999</v>
      </c>
      <c r="O131">
        <v>0.33800000000000002</v>
      </c>
      <c r="P131">
        <v>3.7719999999999998</v>
      </c>
      <c r="Q131">
        <v>0.68600000000000005</v>
      </c>
      <c r="R131">
        <v>2.6459999999999999</v>
      </c>
      <c r="S131">
        <v>0.61799999999999999</v>
      </c>
      <c r="T131">
        <v>0.81699999999999995</v>
      </c>
      <c r="U131">
        <v>0.13800000000000001</v>
      </c>
      <c r="V131">
        <v>4.1130000000000004</v>
      </c>
      <c r="W131">
        <v>0.373</v>
      </c>
      <c r="X131">
        <v>0.34599999999999997</v>
      </c>
      <c r="Y131">
        <v>5.0000000000000001E-3</v>
      </c>
      <c r="Z131">
        <v>0.186</v>
      </c>
      <c r="AA131">
        <v>-4.0000000000000001E-3</v>
      </c>
      <c r="AB131">
        <v>3.9079999999999999</v>
      </c>
      <c r="AC131">
        <v>-2E-3</v>
      </c>
      <c r="AD131">
        <v>2.0449999999999999</v>
      </c>
      <c r="AE131">
        <v>-0.27100000000000002</v>
      </c>
      <c r="AF131">
        <v>0.33600000000000002</v>
      </c>
      <c r="AG131">
        <v>-2.7E-2</v>
      </c>
      <c r="AH131">
        <v>0.91400000000000003</v>
      </c>
      <c r="AI131">
        <v>-6.0999999999999999E-2</v>
      </c>
      <c r="AJ131">
        <v>0.77200000000000002</v>
      </c>
      <c r="AK131">
        <v>-6.4000000000000001E-2</v>
      </c>
      <c r="AL131">
        <v>12.147</v>
      </c>
      <c r="AM131">
        <v>-0.40799999999999997</v>
      </c>
      <c r="AN131">
        <v>2.3759999999999999</v>
      </c>
      <c r="AO131">
        <v>-0.33600000000000002</v>
      </c>
    </row>
    <row r="132" spans="1:47">
      <c r="A132">
        <v>23</v>
      </c>
      <c r="B132">
        <v>0.21299999999999999</v>
      </c>
      <c r="C132">
        <v>-4.2999999999999997E-2</v>
      </c>
      <c r="D132">
        <v>1.3260000000000001</v>
      </c>
      <c r="E132">
        <v>-0.255</v>
      </c>
      <c r="F132">
        <v>5.3049999999999997</v>
      </c>
      <c r="G132">
        <v>-1.393</v>
      </c>
      <c r="H132">
        <v>7.7160000000000002</v>
      </c>
      <c r="I132">
        <v>-1.7190000000000001</v>
      </c>
      <c r="J132">
        <v>1.6</v>
      </c>
      <c r="K132">
        <v>-0.39700000000000002</v>
      </c>
      <c r="L132">
        <v>3.226</v>
      </c>
      <c r="M132">
        <v>-0.95</v>
      </c>
      <c r="N132">
        <v>0.41899999999999998</v>
      </c>
      <c r="O132">
        <v>-0.20899999999999999</v>
      </c>
      <c r="P132">
        <v>0.44700000000000001</v>
      </c>
      <c r="Q132">
        <v>-0.223</v>
      </c>
      <c r="R132">
        <v>6.6950000000000003</v>
      </c>
      <c r="S132">
        <v>-2.488</v>
      </c>
      <c r="T132">
        <v>3.653</v>
      </c>
      <c r="U132">
        <v>-1.579</v>
      </c>
      <c r="V132">
        <v>0.68700000000000006</v>
      </c>
      <c r="W132">
        <v>-0.23899999999999999</v>
      </c>
      <c r="X132">
        <v>0.54600000000000004</v>
      </c>
      <c r="Y132">
        <v>-0.189</v>
      </c>
      <c r="Z132">
        <v>0.13500000000000001</v>
      </c>
      <c r="AA132">
        <v>-4.0000000000000001E-3</v>
      </c>
      <c r="AB132">
        <v>2.2069999999999999</v>
      </c>
      <c r="AC132">
        <v>-0.58299999999999996</v>
      </c>
      <c r="AD132">
        <v>3.2280000000000002</v>
      </c>
      <c r="AE132">
        <v>-0.48599999999999999</v>
      </c>
      <c r="AF132">
        <v>2.262</v>
      </c>
      <c r="AG132">
        <v>-0.36299999999999999</v>
      </c>
      <c r="AH132">
        <v>1.764</v>
      </c>
      <c r="AI132">
        <v>-0.246</v>
      </c>
      <c r="AJ132">
        <v>2.3079999999999998</v>
      </c>
      <c r="AK132">
        <v>-0.41299999999999998</v>
      </c>
      <c r="AL132">
        <v>2.1389999999999998</v>
      </c>
      <c r="AM132">
        <v>-0.42899999999999999</v>
      </c>
      <c r="AN132">
        <v>0.40799999999999997</v>
      </c>
      <c r="AO132">
        <v>-0.125</v>
      </c>
      <c r="AP132">
        <v>0.33400000000000002</v>
      </c>
      <c r="AQ132">
        <v>-8.8999999999999996E-2</v>
      </c>
      <c r="AR132">
        <v>1.25</v>
      </c>
      <c r="AS132">
        <v>-0.33400000000000002</v>
      </c>
      <c r="AT132">
        <v>2.1320000000000001</v>
      </c>
      <c r="AU132">
        <v>-0.54700000000000004</v>
      </c>
    </row>
    <row r="134" spans="1:47">
      <c r="A134">
        <v>600</v>
      </c>
    </row>
    <row r="135" spans="1:47">
      <c r="A135">
        <v>18</v>
      </c>
      <c r="B135">
        <v>0.29399999999999998</v>
      </c>
      <c r="C135">
        <v>8.7999999999999995E-2</v>
      </c>
      <c r="D135">
        <v>3.21</v>
      </c>
      <c r="E135">
        <v>0.80200000000000005</v>
      </c>
      <c r="F135">
        <v>8.3989999999999991</v>
      </c>
      <c r="G135">
        <v>2.0289999999999999</v>
      </c>
      <c r="H135">
        <v>4.8689999999999998</v>
      </c>
      <c r="I135">
        <v>1.456</v>
      </c>
      <c r="J135">
        <v>6.9619999999999997</v>
      </c>
      <c r="K135">
        <v>2.3929999999999998</v>
      </c>
      <c r="L135">
        <v>0.80300000000000005</v>
      </c>
      <c r="M135">
        <v>0.16200000000000001</v>
      </c>
      <c r="N135">
        <v>3.1309999999999998</v>
      </c>
      <c r="O135">
        <v>0.79500000000000004</v>
      </c>
      <c r="P135">
        <v>5.694</v>
      </c>
      <c r="Q135">
        <v>1.448</v>
      </c>
      <c r="R135">
        <v>1.306</v>
      </c>
      <c r="S135">
        <v>0.14899999999999999</v>
      </c>
      <c r="T135">
        <v>5.0620000000000003</v>
      </c>
      <c r="U135">
        <v>0.51400000000000001</v>
      </c>
      <c r="V135">
        <v>3.6819999999999999</v>
      </c>
      <c r="W135">
        <v>8.2000000000000003E-2</v>
      </c>
      <c r="X135">
        <v>0.36</v>
      </c>
      <c r="Y135">
        <v>3.0000000000000001E-3</v>
      </c>
      <c r="Z135">
        <v>0.38800000000000001</v>
      </c>
      <c r="AA135">
        <v>-2.4E-2</v>
      </c>
      <c r="AB135">
        <v>3.33</v>
      </c>
      <c r="AC135">
        <v>-0.17199999999999999</v>
      </c>
      <c r="AD135">
        <v>1.343</v>
      </c>
      <c r="AE135">
        <v>-6.8000000000000005E-2</v>
      </c>
      <c r="AF135">
        <v>0.21299999999999999</v>
      </c>
      <c r="AG135">
        <v>-2.3E-2</v>
      </c>
      <c r="AH135">
        <v>0.46200000000000002</v>
      </c>
      <c r="AI135">
        <v>-7.3999999999999996E-2</v>
      </c>
      <c r="AJ135">
        <v>0.49099999999999999</v>
      </c>
      <c r="AK135">
        <v>-7.8E-2</v>
      </c>
    </row>
    <row r="136" spans="1:47">
      <c r="A136">
        <v>19</v>
      </c>
      <c r="B136">
        <v>3.9769999999999999</v>
      </c>
      <c r="C136">
        <v>-1.194</v>
      </c>
      <c r="D136">
        <v>2.0139999999999998</v>
      </c>
      <c r="E136">
        <v>-0.49199999999999999</v>
      </c>
      <c r="F136">
        <v>2.7669999999999999</v>
      </c>
      <c r="G136">
        <v>-0.59</v>
      </c>
      <c r="H136">
        <v>4.5960000000000001</v>
      </c>
      <c r="I136">
        <v>-0.93200000000000005</v>
      </c>
      <c r="J136">
        <v>4.4370000000000003</v>
      </c>
      <c r="K136">
        <v>-1.0680000000000001</v>
      </c>
      <c r="L136">
        <v>1.458</v>
      </c>
      <c r="M136">
        <v>-0.39700000000000002</v>
      </c>
      <c r="N136">
        <v>3.9870000000000001</v>
      </c>
      <c r="O136">
        <v>-0.94899999999999995</v>
      </c>
      <c r="P136">
        <v>1.6919999999999999</v>
      </c>
      <c r="Q136">
        <v>-0.47599999999999998</v>
      </c>
      <c r="R136">
        <v>0.77800000000000002</v>
      </c>
      <c r="S136">
        <v>-0.17699999999999999</v>
      </c>
      <c r="T136">
        <v>6.9749999999999996</v>
      </c>
      <c r="U136">
        <v>-1.663</v>
      </c>
      <c r="V136">
        <v>0.625</v>
      </c>
      <c r="W136">
        <v>-0.17199999999999999</v>
      </c>
      <c r="X136">
        <v>0.65100000000000002</v>
      </c>
      <c r="Y136">
        <v>-0.16500000000000001</v>
      </c>
      <c r="Z136">
        <v>5.3760000000000003</v>
      </c>
      <c r="AA136">
        <v>-1.321</v>
      </c>
      <c r="AB136">
        <v>2.6</v>
      </c>
      <c r="AC136">
        <v>-0.67900000000000005</v>
      </c>
      <c r="AD136">
        <v>1.4870000000000001</v>
      </c>
      <c r="AE136">
        <v>-0.38</v>
      </c>
      <c r="AF136">
        <v>0.93799999999999994</v>
      </c>
      <c r="AG136">
        <v>-0.253</v>
      </c>
      <c r="AH136">
        <v>2.839</v>
      </c>
      <c r="AI136">
        <v>-0.88500000000000001</v>
      </c>
      <c r="AJ136">
        <v>1.478</v>
      </c>
      <c r="AK136">
        <v>-0.48199999999999998</v>
      </c>
      <c r="AL136">
        <v>1.325</v>
      </c>
      <c r="AM136">
        <v>-0.41199999999999998</v>
      </c>
    </row>
    <row r="138" spans="1:47">
      <c r="A138">
        <v>614.59</v>
      </c>
    </row>
    <row r="139" spans="1:47">
      <c r="A139">
        <v>23</v>
      </c>
      <c r="B139">
        <v>7.87</v>
      </c>
      <c r="C139">
        <v>2.9390000000000001</v>
      </c>
      <c r="D139">
        <v>1.288</v>
      </c>
      <c r="E139">
        <v>0.38600000000000001</v>
      </c>
      <c r="F139">
        <v>0.4</v>
      </c>
      <c r="G139">
        <v>0.16500000000000001</v>
      </c>
      <c r="H139">
        <v>0.92700000000000005</v>
      </c>
      <c r="I139">
        <v>0.39300000000000002</v>
      </c>
      <c r="J139">
        <v>4.03</v>
      </c>
      <c r="K139">
        <v>1.607</v>
      </c>
      <c r="L139">
        <v>2.375</v>
      </c>
      <c r="M139">
        <v>1.0469999999999999</v>
      </c>
      <c r="N139">
        <v>2.161</v>
      </c>
      <c r="O139">
        <v>0.95299999999999996</v>
      </c>
      <c r="P139">
        <v>0.33500000000000002</v>
      </c>
      <c r="Q139">
        <v>0.14199999999999999</v>
      </c>
      <c r="R139">
        <v>0.2</v>
      </c>
      <c r="S139">
        <v>0.06</v>
      </c>
      <c r="T139">
        <v>4.68</v>
      </c>
      <c r="U139">
        <v>1.954</v>
      </c>
      <c r="V139">
        <v>0.504</v>
      </c>
      <c r="W139">
        <v>0.218</v>
      </c>
      <c r="X139">
        <v>1.7569999999999999</v>
      </c>
      <c r="Y139">
        <v>0.59599999999999997</v>
      </c>
      <c r="Z139">
        <v>2.0070000000000001</v>
      </c>
      <c r="AA139">
        <v>0.64600000000000002</v>
      </c>
      <c r="AB139">
        <v>1.4259999999999999</v>
      </c>
      <c r="AC139">
        <v>0.38300000000000001</v>
      </c>
      <c r="AD139">
        <v>3.4</v>
      </c>
      <c r="AE139">
        <v>0.74099999999999999</v>
      </c>
      <c r="AF139">
        <v>2.27</v>
      </c>
      <c r="AG139">
        <v>0.52700000000000002</v>
      </c>
      <c r="AH139">
        <v>0.69899999999999995</v>
      </c>
      <c r="AI139">
        <v>6.4000000000000001E-2</v>
      </c>
      <c r="AJ139">
        <v>1.7370000000000001</v>
      </c>
      <c r="AK139">
        <v>0.14599999999999999</v>
      </c>
      <c r="AL139">
        <v>2.9060000000000001</v>
      </c>
      <c r="AM139">
        <v>0.21099999999999999</v>
      </c>
      <c r="AN139">
        <v>3.899</v>
      </c>
      <c r="AO139">
        <v>-0.35099999999999998</v>
      </c>
      <c r="AP139">
        <v>1.774</v>
      </c>
      <c r="AQ139">
        <v>-6.3E-2</v>
      </c>
      <c r="AR139">
        <v>1.887</v>
      </c>
      <c r="AS139">
        <v>-0.30199999999999999</v>
      </c>
      <c r="AT139">
        <v>1.466</v>
      </c>
      <c r="AU139">
        <v>-0.17100000000000001</v>
      </c>
    </row>
    <row r="140" spans="1:47">
      <c r="A140">
        <v>15</v>
      </c>
      <c r="B140">
        <v>1.589</v>
      </c>
      <c r="C140">
        <v>-0.59299999999999997</v>
      </c>
      <c r="D140">
        <v>0.33800000000000002</v>
      </c>
      <c r="E140">
        <v>-8.8999999999999996E-2</v>
      </c>
      <c r="F140">
        <v>8.7390000000000008</v>
      </c>
      <c r="G140">
        <v>-2.4159999999999999</v>
      </c>
      <c r="H140">
        <v>4.6079999999999997</v>
      </c>
      <c r="I140">
        <v>-1.4119999999999999</v>
      </c>
      <c r="J140">
        <v>3.6059999999999999</v>
      </c>
      <c r="K140">
        <v>-1.018</v>
      </c>
      <c r="L140">
        <v>8.6440000000000001</v>
      </c>
      <c r="M140">
        <v>-2.7389999999999999</v>
      </c>
      <c r="N140">
        <v>0.54500000000000004</v>
      </c>
      <c r="O140">
        <v>-0.18</v>
      </c>
      <c r="P140">
        <v>0.91500000000000004</v>
      </c>
      <c r="Q140">
        <v>-0.32100000000000001</v>
      </c>
      <c r="R140">
        <v>6.1189999999999998</v>
      </c>
      <c r="S140">
        <v>-2.0659999999999998</v>
      </c>
      <c r="T140">
        <v>2.3820000000000001</v>
      </c>
      <c r="U140">
        <v>-0.78200000000000003</v>
      </c>
      <c r="V140">
        <v>1.776</v>
      </c>
      <c r="W140">
        <v>-0.56499999999999995</v>
      </c>
      <c r="X140">
        <v>0.39300000000000002</v>
      </c>
      <c r="Y140">
        <v>-0.16300000000000001</v>
      </c>
      <c r="Z140">
        <v>3.3359999999999999</v>
      </c>
      <c r="AA140">
        <v>-1.0549999999999999</v>
      </c>
      <c r="AB140">
        <v>6.8109999999999999</v>
      </c>
      <c r="AC140">
        <v>-3.2330000000000001</v>
      </c>
      <c r="AD140">
        <v>0.19900000000000001</v>
      </c>
      <c r="AE140">
        <v>-7.8E-2</v>
      </c>
    </row>
    <row r="142" spans="1:47">
      <c r="A142">
        <v>620</v>
      </c>
    </row>
    <row r="143" spans="1:47">
      <c r="A143">
        <v>22</v>
      </c>
      <c r="B143">
        <v>8.8949999999999996</v>
      </c>
      <c r="C143">
        <v>3.1240000000000001</v>
      </c>
      <c r="D143">
        <v>1.4550000000000001</v>
      </c>
      <c r="E143">
        <v>0.68799999999999994</v>
      </c>
      <c r="F143">
        <v>3.7709999999999999</v>
      </c>
      <c r="G143">
        <v>1.7190000000000001</v>
      </c>
      <c r="H143">
        <v>2.1429999999999998</v>
      </c>
      <c r="I143">
        <v>0.91600000000000004</v>
      </c>
      <c r="J143">
        <v>1.373</v>
      </c>
      <c r="K143">
        <v>0.67400000000000004</v>
      </c>
      <c r="L143">
        <v>1.798</v>
      </c>
      <c r="M143">
        <v>0.62</v>
      </c>
      <c r="N143">
        <v>1.8660000000000001</v>
      </c>
      <c r="O143">
        <v>0.76500000000000001</v>
      </c>
      <c r="P143">
        <v>0.86499999999999999</v>
      </c>
      <c r="Q143">
        <v>0.26100000000000001</v>
      </c>
      <c r="R143">
        <v>0.437</v>
      </c>
      <c r="S143">
        <v>0.182</v>
      </c>
      <c r="T143">
        <v>0.39800000000000002</v>
      </c>
      <c r="U143">
        <v>0.17199999999999999</v>
      </c>
      <c r="V143">
        <v>4.0830000000000002</v>
      </c>
      <c r="W143">
        <v>1.0569999999999999</v>
      </c>
      <c r="X143">
        <v>3.133</v>
      </c>
      <c r="Y143">
        <v>0.94299999999999995</v>
      </c>
      <c r="Z143">
        <v>1.4590000000000001</v>
      </c>
      <c r="AA143">
        <v>0.39400000000000002</v>
      </c>
      <c r="AB143">
        <v>0.56000000000000005</v>
      </c>
      <c r="AC143">
        <v>0.16800000000000001</v>
      </c>
      <c r="AD143">
        <v>1.6779999999999999</v>
      </c>
      <c r="AE143">
        <v>0.36399999999999999</v>
      </c>
      <c r="AF143">
        <v>3.2610000000000001</v>
      </c>
      <c r="AG143">
        <v>0.77200000000000002</v>
      </c>
      <c r="AH143">
        <v>0.60599999999999998</v>
      </c>
      <c r="AI143">
        <v>0.106</v>
      </c>
      <c r="AJ143">
        <v>0.95699999999999996</v>
      </c>
      <c r="AK143">
        <v>0.19700000000000001</v>
      </c>
      <c r="AL143">
        <v>1.4259999999999999</v>
      </c>
      <c r="AM143">
        <v>5.8000000000000003E-2</v>
      </c>
      <c r="AN143">
        <v>3.7</v>
      </c>
      <c r="AO143">
        <v>0.09</v>
      </c>
      <c r="AP143">
        <v>2.137</v>
      </c>
      <c r="AQ143">
        <v>-5.0000000000000001E-3</v>
      </c>
      <c r="AR143">
        <v>4</v>
      </c>
      <c r="AS143">
        <v>-0.105</v>
      </c>
    </row>
    <row r="144" spans="1:47">
      <c r="A144">
        <v>17</v>
      </c>
      <c r="B144">
        <v>2.4470000000000001</v>
      </c>
      <c r="C144">
        <v>-0.85899999999999999</v>
      </c>
      <c r="D144">
        <v>3.1E-2</v>
      </c>
      <c r="E144">
        <v>-1.2E-2</v>
      </c>
      <c r="F144">
        <v>1.2E-2</v>
      </c>
      <c r="G144">
        <v>-4.0000000000000001E-3</v>
      </c>
      <c r="H144">
        <v>0.09</v>
      </c>
      <c r="I144">
        <v>-0.03</v>
      </c>
      <c r="J144">
        <v>5.7930000000000001</v>
      </c>
      <c r="K144">
        <v>-1.9750000000000001</v>
      </c>
      <c r="L144">
        <v>1.748</v>
      </c>
      <c r="M144">
        <v>-0.48299999999999998</v>
      </c>
      <c r="N144">
        <v>3.7959999999999998</v>
      </c>
      <c r="O144">
        <v>-1.163</v>
      </c>
      <c r="P144">
        <v>4.6879999999999997</v>
      </c>
      <c r="Q144">
        <v>-1.4390000000000001</v>
      </c>
      <c r="R144">
        <v>1.042</v>
      </c>
      <c r="S144">
        <v>-0.33</v>
      </c>
      <c r="T144">
        <v>4.4720000000000004</v>
      </c>
      <c r="U144">
        <v>-1.56</v>
      </c>
      <c r="V144">
        <v>4.6020000000000003</v>
      </c>
      <c r="W144">
        <v>-1.5209999999999999</v>
      </c>
      <c r="X144">
        <v>2.3149999999999999</v>
      </c>
      <c r="Y144">
        <v>-0.81299999999999994</v>
      </c>
      <c r="Z144">
        <v>5.6130000000000004</v>
      </c>
      <c r="AA144">
        <v>-2.0859999999999999</v>
      </c>
      <c r="AB144">
        <v>2.7719999999999998</v>
      </c>
      <c r="AC144">
        <v>-0.88200000000000001</v>
      </c>
      <c r="AD144">
        <v>2.0609999999999999</v>
      </c>
      <c r="AE144">
        <v>-0.85599999999999998</v>
      </c>
      <c r="AF144">
        <v>2.06</v>
      </c>
      <c r="AG144">
        <v>-0.65100000000000002</v>
      </c>
      <c r="AH144">
        <v>6.4569999999999999</v>
      </c>
      <c r="AI144">
        <v>-3.0649999999999999</v>
      </c>
    </row>
    <row r="146" spans="1:41">
      <c r="A146">
        <v>640</v>
      </c>
    </row>
    <row r="147" spans="1:41">
      <c r="A147">
        <v>16</v>
      </c>
      <c r="B147">
        <v>1.5920000000000001</v>
      </c>
      <c r="C147">
        <v>0.47899999999999998</v>
      </c>
      <c r="D147">
        <v>2.84</v>
      </c>
      <c r="E147">
        <v>0.876</v>
      </c>
      <c r="F147">
        <v>4.226</v>
      </c>
      <c r="G147">
        <v>1.1240000000000001</v>
      </c>
      <c r="H147">
        <v>3.5990000000000002</v>
      </c>
      <c r="I147">
        <v>0.90100000000000002</v>
      </c>
      <c r="J147">
        <v>4.8479999999999999</v>
      </c>
      <c r="K147">
        <v>1.099</v>
      </c>
      <c r="L147">
        <v>6.0629999999999997</v>
      </c>
      <c r="M147">
        <v>1.746</v>
      </c>
      <c r="N147">
        <v>1.085</v>
      </c>
      <c r="O147">
        <v>0.254</v>
      </c>
      <c r="P147">
        <v>3.0190000000000001</v>
      </c>
      <c r="Q147">
        <v>0.89300000000000002</v>
      </c>
      <c r="R147">
        <v>3.778</v>
      </c>
      <c r="S147">
        <v>1.107</v>
      </c>
      <c r="T147">
        <v>5.1779999999999999</v>
      </c>
      <c r="U147">
        <v>0.45800000000000002</v>
      </c>
      <c r="V147">
        <v>6.532</v>
      </c>
      <c r="W147">
        <v>0.54400000000000004</v>
      </c>
      <c r="X147">
        <v>2.8730000000000002</v>
      </c>
      <c r="Y147">
        <v>0.215</v>
      </c>
      <c r="Z147">
        <v>1.756</v>
      </c>
      <c r="AA147">
        <v>4.5999999999999999E-2</v>
      </c>
      <c r="AB147">
        <v>0.76500000000000001</v>
      </c>
      <c r="AC147">
        <v>-8.9999999999999993E-3</v>
      </c>
      <c r="AD147">
        <v>1.4850000000000001</v>
      </c>
      <c r="AE147">
        <v>-3.6999999999999998E-2</v>
      </c>
      <c r="AF147">
        <v>0.36</v>
      </c>
      <c r="AG147">
        <v>-1.2E-2</v>
      </c>
    </row>
    <row r="148" spans="1:41">
      <c r="A148">
        <v>20</v>
      </c>
      <c r="B148">
        <v>0.63900000000000001</v>
      </c>
      <c r="C148">
        <v>-0.192</v>
      </c>
      <c r="D148">
        <v>5.2569999999999997</v>
      </c>
      <c r="E148">
        <v>-1.329</v>
      </c>
      <c r="F148">
        <v>0.20799999999999999</v>
      </c>
      <c r="G148">
        <v>-6.5000000000000002E-2</v>
      </c>
      <c r="H148">
        <v>0.38200000000000001</v>
      </c>
      <c r="I148">
        <v>-0.1</v>
      </c>
      <c r="J148">
        <v>3.613</v>
      </c>
      <c r="K148">
        <v>-1.0660000000000001</v>
      </c>
      <c r="L148">
        <v>2.9249999999999998</v>
      </c>
      <c r="M148">
        <v>-0.76900000000000002</v>
      </c>
      <c r="N148">
        <v>3.371</v>
      </c>
      <c r="O148">
        <v>-1.038</v>
      </c>
      <c r="P148">
        <v>3.93</v>
      </c>
      <c r="Q148">
        <v>-0.96199999999999997</v>
      </c>
      <c r="R148">
        <v>2.2400000000000002</v>
      </c>
      <c r="S148">
        <v>-0.63500000000000001</v>
      </c>
      <c r="T148">
        <v>1.3320000000000001</v>
      </c>
      <c r="U148">
        <v>0.121</v>
      </c>
      <c r="V148">
        <v>4.8449999999999998</v>
      </c>
      <c r="W148">
        <v>-1.266</v>
      </c>
      <c r="X148">
        <v>2.2690000000000001</v>
      </c>
      <c r="Y148">
        <v>-1.242</v>
      </c>
      <c r="Z148">
        <v>6.82</v>
      </c>
      <c r="AA148">
        <v>-2.9780000000000002</v>
      </c>
      <c r="AB148">
        <v>0.81</v>
      </c>
      <c r="AC148">
        <v>-0.34899999999999998</v>
      </c>
      <c r="AD148">
        <v>3.823</v>
      </c>
      <c r="AE148">
        <v>-1.651</v>
      </c>
      <c r="AF148">
        <v>1.234</v>
      </c>
      <c r="AG148">
        <v>-0.52900000000000003</v>
      </c>
      <c r="AH148">
        <v>2.819</v>
      </c>
      <c r="AI148">
        <v>-1.256</v>
      </c>
      <c r="AJ148">
        <v>0.50800000000000001</v>
      </c>
      <c r="AK148">
        <v>-0.215</v>
      </c>
      <c r="AL148">
        <v>1.2150000000000001</v>
      </c>
      <c r="AM148">
        <v>-0.50800000000000001</v>
      </c>
      <c r="AN148">
        <v>1.76</v>
      </c>
      <c r="AO148">
        <v>-0.80800000000000005</v>
      </c>
    </row>
    <row r="150" spans="1:41">
      <c r="A150">
        <v>660</v>
      </c>
    </row>
    <row r="151" spans="1:41">
      <c r="A151">
        <v>16</v>
      </c>
      <c r="B151">
        <v>1.415</v>
      </c>
      <c r="C151">
        <v>0.32400000000000001</v>
      </c>
      <c r="D151">
        <v>4.3150000000000004</v>
      </c>
      <c r="E151">
        <v>0.997</v>
      </c>
      <c r="F151">
        <v>4.4770000000000003</v>
      </c>
      <c r="G151">
        <v>1.0029999999999999</v>
      </c>
      <c r="H151">
        <v>7.8390000000000004</v>
      </c>
      <c r="I151">
        <v>1.7150000000000001</v>
      </c>
      <c r="J151">
        <v>1.2909999999999999</v>
      </c>
      <c r="K151">
        <v>0.28499999999999998</v>
      </c>
      <c r="L151">
        <v>0.86299999999999999</v>
      </c>
      <c r="M151">
        <v>0.20200000000000001</v>
      </c>
      <c r="N151">
        <v>4.7969999999999997</v>
      </c>
      <c r="O151">
        <v>0.92700000000000005</v>
      </c>
      <c r="P151">
        <v>3.7090000000000001</v>
      </c>
      <c r="Q151">
        <v>0.72299999999999998</v>
      </c>
      <c r="R151">
        <v>0.93500000000000005</v>
      </c>
      <c r="S151">
        <v>0.14699999999999999</v>
      </c>
      <c r="T151">
        <v>7.4729999999999999</v>
      </c>
      <c r="U151">
        <v>1.508</v>
      </c>
      <c r="V151">
        <v>3.8170000000000002</v>
      </c>
      <c r="W151">
        <v>0.39400000000000002</v>
      </c>
      <c r="X151">
        <v>2.1869999999999998</v>
      </c>
      <c r="Y151">
        <v>9.8000000000000004E-2</v>
      </c>
      <c r="Z151">
        <v>0.88</v>
      </c>
      <c r="AA151">
        <v>0</v>
      </c>
      <c r="AB151">
        <v>1.863</v>
      </c>
      <c r="AC151">
        <v>0</v>
      </c>
      <c r="AD151">
        <v>1.4670000000000001</v>
      </c>
      <c r="AE151">
        <v>3.9E-2</v>
      </c>
      <c r="AF151">
        <v>2.6709999999999998</v>
      </c>
      <c r="AG151">
        <v>-3.1E-2</v>
      </c>
    </row>
    <row r="152" spans="1:41">
      <c r="A152">
        <v>14</v>
      </c>
      <c r="B152">
        <v>1.8560000000000001</v>
      </c>
      <c r="C152">
        <v>-0.42499999999999999</v>
      </c>
      <c r="D152">
        <v>5.6020000000000003</v>
      </c>
      <c r="E152">
        <v>-1.2509999999999999</v>
      </c>
      <c r="F152">
        <v>1.72</v>
      </c>
      <c r="G152">
        <v>-0.39600000000000002</v>
      </c>
      <c r="H152">
        <v>7.1719999999999997</v>
      </c>
      <c r="I152">
        <v>-1.6040000000000001</v>
      </c>
      <c r="J152">
        <v>0.66500000000000004</v>
      </c>
      <c r="K152">
        <v>-0.14899999999999999</v>
      </c>
      <c r="L152">
        <v>7.8550000000000004</v>
      </c>
      <c r="M152">
        <v>-1.851</v>
      </c>
      <c r="N152">
        <v>6.1109999999999998</v>
      </c>
      <c r="O152">
        <v>-1.276</v>
      </c>
      <c r="P152">
        <v>3.0539999999999998</v>
      </c>
      <c r="Q152">
        <v>-0.72399999999999998</v>
      </c>
      <c r="R152">
        <v>8.6199999999999992</v>
      </c>
      <c r="S152">
        <v>-3.5840000000000001</v>
      </c>
      <c r="T152">
        <v>0.96399999999999997</v>
      </c>
      <c r="U152">
        <v>-0.41599999999999998</v>
      </c>
      <c r="V152">
        <v>0.47699999999999998</v>
      </c>
      <c r="W152">
        <v>-0.20499999999999999</v>
      </c>
      <c r="X152">
        <v>4.1639999999999997</v>
      </c>
      <c r="Y152">
        <v>-1.7949999999999999</v>
      </c>
      <c r="Z152">
        <v>1.1759999999999999</v>
      </c>
      <c r="AA152">
        <v>-0.505</v>
      </c>
      <c r="AB152">
        <v>0.56499999999999995</v>
      </c>
      <c r="AC152">
        <v>-0.24399999999999999</v>
      </c>
    </row>
    <row r="154" spans="1:41">
      <c r="A154">
        <v>674.59</v>
      </c>
    </row>
    <row r="155" spans="1:41">
      <c r="A155">
        <v>14</v>
      </c>
      <c r="B155">
        <v>2.931</v>
      </c>
      <c r="C155">
        <v>0.7</v>
      </c>
      <c r="D155">
        <v>2.9489999999999998</v>
      </c>
      <c r="E155">
        <v>0.69599999999999995</v>
      </c>
      <c r="F155">
        <v>6.5880000000000001</v>
      </c>
      <c r="G155">
        <v>1.6040000000000001</v>
      </c>
      <c r="H155">
        <v>1.6830000000000001</v>
      </c>
      <c r="I155">
        <v>0.39600000000000002</v>
      </c>
      <c r="J155">
        <v>0.21099999999999999</v>
      </c>
      <c r="K155">
        <v>4.4999999999999998E-2</v>
      </c>
      <c r="L155">
        <v>1.7230000000000001</v>
      </c>
      <c r="M155">
        <v>0.38300000000000001</v>
      </c>
      <c r="N155">
        <v>7.1920000000000002</v>
      </c>
      <c r="O155">
        <v>1.5720000000000001</v>
      </c>
      <c r="P155">
        <v>7.5309999999999997</v>
      </c>
      <c r="Q155">
        <v>1.2070000000000001</v>
      </c>
      <c r="R155">
        <v>6.0540000000000003</v>
      </c>
      <c r="S155">
        <v>0.79300000000000004</v>
      </c>
      <c r="T155">
        <v>1.976</v>
      </c>
      <c r="U155">
        <v>0.23</v>
      </c>
      <c r="V155">
        <v>0.28799999999999998</v>
      </c>
      <c r="W155">
        <v>2E-3</v>
      </c>
      <c r="X155">
        <v>5.9660000000000002</v>
      </c>
      <c r="Y155">
        <v>0.47799999999999998</v>
      </c>
      <c r="Z155">
        <v>1.552</v>
      </c>
      <c r="AA155">
        <v>-2.7E-2</v>
      </c>
      <c r="AB155">
        <v>3.3570000000000002</v>
      </c>
      <c r="AC155">
        <v>0.13</v>
      </c>
    </row>
    <row r="156" spans="1:41">
      <c r="A156">
        <v>17</v>
      </c>
      <c r="B156">
        <v>2.5289999999999999</v>
      </c>
      <c r="C156">
        <v>-0.60399999999999998</v>
      </c>
      <c r="D156">
        <v>5.03</v>
      </c>
      <c r="E156">
        <v>-1.2110000000000001</v>
      </c>
      <c r="F156">
        <v>3.64</v>
      </c>
      <c r="G156">
        <v>-0.78900000000000003</v>
      </c>
      <c r="H156">
        <v>0.41399999999999998</v>
      </c>
      <c r="I156">
        <v>-0.11</v>
      </c>
      <c r="J156">
        <v>2.92</v>
      </c>
      <c r="K156">
        <v>-0.66600000000000004</v>
      </c>
      <c r="L156">
        <v>4.3849999999999998</v>
      </c>
      <c r="M156">
        <v>-1.046</v>
      </c>
      <c r="N156">
        <v>0.82599999999999996</v>
      </c>
      <c r="O156">
        <v>-0.17899999999999999</v>
      </c>
      <c r="P156">
        <v>3.3079999999999998</v>
      </c>
      <c r="Q156">
        <v>-0.88200000000000001</v>
      </c>
      <c r="R156">
        <v>5.2190000000000003</v>
      </c>
      <c r="S156">
        <v>-1.1180000000000001</v>
      </c>
      <c r="T156">
        <v>4.1029999999999998</v>
      </c>
      <c r="U156">
        <v>-1.7230000000000001</v>
      </c>
      <c r="V156">
        <v>5.407</v>
      </c>
      <c r="W156">
        <v>-2.2770000000000001</v>
      </c>
      <c r="X156">
        <v>1.464</v>
      </c>
      <c r="Y156">
        <v>-0.6</v>
      </c>
      <c r="Z156">
        <v>2.0550000000000002</v>
      </c>
      <c r="AA156">
        <v>-0.97</v>
      </c>
      <c r="AB156">
        <v>4.5810000000000004</v>
      </c>
      <c r="AC156">
        <v>-1.863</v>
      </c>
      <c r="AD156">
        <v>1.329</v>
      </c>
      <c r="AE156">
        <v>-0.56699999999999995</v>
      </c>
      <c r="AF156">
        <v>2.456</v>
      </c>
      <c r="AG156">
        <v>-0.99</v>
      </c>
      <c r="AH156">
        <v>0.33500000000000002</v>
      </c>
      <c r="AI156">
        <v>-0.14299999999999999</v>
      </c>
    </row>
    <row r="158" spans="1:41">
      <c r="A158">
        <v>680</v>
      </c>
    </row>
    <row r="159" spans="1:41">
      <c r="A159">
        <v>13</v>
      </c>
      <c r="B159">
        <v>5.6230000000000002</v>
      </c>
      <c r="C159">
        <v>1.212</v>
      </c>
      <c r="D159">
        <v>2.9159999999999999</v>
      </c>
      <c r="E159">
        <v>0.69</v>
      </c>
      <c r="F159">
        <v>2.0289999999999999</v>
      </c>
      <c r="G159">
        <v>0.495</v>
      </c>
      <c r="H159">
        <v>5.73</v>
      </c>
      <c r="I159">
        <v>1.5049999999999999</v>
      </c>
      <c r="J159">
        <v>7.8959999999999999</v>
      </c>
      <c r="K159">
        <v>1.76</v>
      </c>
      <c r="L159">
        <v>1.0960000000000001</v>
      </c>
      <c r="M159">
        <v>0.24</v>
      </c>
      <c r="N159">
        <v>0.86699999999999999</v>
      </c>
      <c r="O159">
        <v>0.13900000000000001</v>
      </c>
      <c r="P159">
        <v>1.4570000000000001</v>
      </c>
      <c r="Q159">
        <v>0.191</v>
      </c>
      <c r="R159">
        <v>9.4179999999999993</v>
      </c>
      <c r="S159">
        <v>1.3029999999999999</v>
      </c>
      <c r="T159">
        <v>4.5359999999999996</v>
      </c>
      <c r="U159">
        <v>0.36699999999999999</v>
      </c>
      <c r="V159">
        <v>2.6230000000000002</v>
      </c>
      <c r="W159">
        <v>0.21099999999999999</v>
      </c>
      <c r="X159">
        <v>0.46200000000000002</v>
      </c>
      <c r="Y159">
        <v>-8.0000000000000002E-3</v>
      </c>
      <c r="Z159">
        <v>5.3470000000000004</v>
      </c>
      <c r="AA159">
        <v>0.20899999999999999</v>
      </c>
    </row>
    <row r="160" spans="1:41">
      <c r="A160">
        <v>14</v>
      </c>
      <c r="B160">
        <v>4.016</v>
      </c>
      <c r="C160">
        <v>-0.86599999999999999</v>
      </c>
      <c r="D160">
        <v>3.8</v>
      </c>
      <c r="E160">
        <v>-0.93700000000000006</v>
      </c>
      <c r="F160">
        <v>3.82</v>
      </c>
      <c r="G160">
        <v>-1.2689999999999999</v>
      </c>
      <c r="H160">
        <v>1.5329999999999999</v>
      </c>
      <c r="I160">
        <v>-0.40799999999999997</v>
      </c>
      <c r="J160">
        <v>2.7040000000000002</v>
      </c>
      <c r="K160">
        <v>-0.61799999999999999</v>
      </c>
      <c r="L160">
        <v>5.7610000000000001</v>
      </c>
      <c r="M160">
        <v>-1.393</v>
      </c>
      <c r="N160">
        <v>3.0939999999999999</v>
      </c>
      <c r="O160">
        <v>-0.95599999999999996</v>
      </c>
      <c r="P160">
        <v>1.9</v>
      </c>
      <c r="Q160">
        <v>-0.77600000000000002</v>
      </c>
      <c r="R160">
        <v>8.1310000000000002</v>
      </c>
      <c r="S160">
        <v>-3.4660000000000002</v>
      </c>
      <c r="T160">
        <v>3.2970000000000002</v>
      </c>
      <c r="U160">
        <v>-1.409</v>
      </c>
      <c r="V160">
        <v>6.3209999999999997</v>
      </c>
      <c r="W160">
        <v>-2.605</v>
      </c>
      <c r="X160">
        <v>1.3480000000000001</v>
      </c>
      <c r="Y160">
        <v>-0.55400000000000005</v>
      </c>
      <c r="Z160">
        <v>3.4740000000000002</v>
      </c>
      <c r="AA160">
        <v>-1.7190000000000001</v>
      </c>
      <c r="AB160">
        <v>0.8</v>
      </c>
      <c r="AC160">
        <v>-0.46100000000000002</v>
      </c>
    </row>
    <row r="162" spans="1:33">
      <c r="A162">
        <v>700</v>
      </c>
    </row>
    <row r="163" spans="1:33">
      <c r="A163">
        <v>12</v>
      </c>
      <c r="B163">
        <v>2.7570000000000001</v>
      </c>
      <c r="C163">
        <v>1.0329999999999999</v>
      </c>
      <c r="D163">
        <v>4.8730000000000002</v>
      </c>
      <c r="E163">
        <v>1.4430000000000001</v>
      </c>
      <c r="F163">
        <v>1.4930000000000001</v>
      </c>
      <c r="G163">
        <v>0.315</v>
      </c>
      <c r="H163">
        <v>1.466</v>
      </c>
      <c r="I163">
        <v>0.47699999999999998</v>
      </c>
      <c r="J163">
        <v>6.7240000000000002</v>
      </c>
      <c r="K163">
        <v>2.363</v>
      </c>
      <c r="L163">
        <v>6.2480000000000002</v>
      </c>
      <c r="M163">
        <v>2.0710000000000002</v>
      </c>
      <c r="N163">
        <v>1.226</v>
      </c>
      <c r="O163">
        <v>0.47</v>
      </c>
      <c r="P163">
        <v>0.26400000000000001</v>
      </c>
      <c r="Q163">
        <v>0.113</v>
      </c>
      <c r="R163">
        <v>3.2949999999999999</v>
      </c>
      <c r="S163">
        <v>0.79300000000000004</v>
      </c>
      <c r="T163">
        <v>6.1959999999999997</v>
      </c>
      <c r="U163">
        <v>1.341</v>
      </c>
      <c r="V163">
        <v>9.7210000000000001</v>
      </c>
      <c r="W163">
        <v>0.35</v>
      </c>
      <c r="X163">
        <v>5.7370000000000001</v>
      </c>
      <c r="Y163">
        <v>0.20200000000000001</v>
      </c>
    </row>
    <row r="164" spans="1:33">
      <c r="A164">
        <v>11</v>
      </c>
      <c r="B164">
        <v>10.538</v>
      </c>
      <c r="C164">
        <v>-3.9489999999999998</v>
      </c>
      <c r="D164">
        <v>5.6219999999999999</v>
      </c>
      <c r="E164">
        <v>-2.2040000000000002</v>
      </c>
      <c r="F164">
        <v>3.1819999999999999</v>
      </c>
      <c r="G164">
        <v>-1.429</v>
      </c>
      <c r="H164">
        <v>4.3209999999999997</v>
      </c>
      <c r="I164">
        <v>-1.966</v>
      </c>
      <c r="J164">
        <v>0.125</v>
      </c>
      <c r="K164">
        <v>-5.7000000000000002E-2</v>
      </c>
      <c r="L164">
        <v>7.5140000000000002</v>
      </c>
      <c r="M164">
        <v>-3.452</v>
      </c>
      <c r="N164">
        <v>3.363</v>
      </c>
      <c r="O164">
        <v>-1.56</v>
      </c>
      <c r="P164">
        <v>1.3140000000000001</v>
      </c>
      <c r="Q164">
        <v>-0.57199999999999995</v>
      </c>
      <c r="R164">
        <v>2.0049999999999999</v>
      </c>
      <c r="S164">
        <v>-1.01</v>
      </c>
      <c r="T164">
        <v>5.0549999999999997</v>
      </c>
      <c r="U164">
        <v>-2.4489999999999998</v>
      </c>
      <c r="V164">
        <v>6.9610000000000003</v>
      </c>
      <c r="W164">
        <v>-3.6669999999999998</v>
      </c>
    </row>
    <row r="166" spans="1:33">
      <c r="A166">
        <v>720</v>
      </c>
    </row>
    <row r="167" spans="1:33">
      <c r="A167">
        <v>10</v>
      </c>
      <c r="B167">
        <v>9.3849999999999998</v>
      </c>
      <c r="C167">
        <v>3.6659999999999999</v>
      </c>
      <c r="D167">
        <v>1.9530000000000001</v>
      </c>
      <c r="E167">
        <v>0.75800000000000001</v>
      </c>
      <c r="F167">
        <v>0.313</v>
      </c>
      <c r="G167">
        <v>9.6000000000000002E-2</v>
      </c>
      <c r="H167">
        <v>0.83899999999999997</v>
      </c>
      <c r="I167">
        <v>0.28100000000000003</v>
      </c>
      <c r="J167">
        <v>16.158999999999999</v>
      </c>
      <c r="K167">
        <v>6.2460000000000004</v>
      </c>
      <c r="L167">
        <v>3.43</v>
      </c>
      <c r="M167">
        <v>1.4790000000000001</v>
      </c>
      <c r="N167">
        <v>1.6020000000000001</v>
      </c>
      <c r="O167">
        <v>0.39</v>
      </c>
      <c r="P167">
        <v>11.984999999999999</v>
      </c>
      <c r="Q167">
        <v>3.3559999999999999</v>
      </c>
      <c r="R167">
        <v>0.20200000000000001</v>
      </c>
      <c r="S167">
        <v>7.0000000000000001E-3</v>
      </c>
      <c r="T167">
        <v>4.1310000000000002</v>
      </c>
      <c r="U167">
        <v>0.22600000000000001</v>
      </c>
    </row>
    <row r="168" spans="1:33">
      <c r="A168">
        <v>10</v>
      </c>
      <c r="B168">
        <v>2.363</v>
      </c>
      <c r="C168">
        <v>-0.92300000000000004</v>
      </c>
      <c r="D168">
        <v>1.292</v>
      </c>
      <c r="E168">
        <v>-0.501</v>
      </c>
      <c r="F168">
        <v>7.1820000000000004</v>
      </c>
      <c r="G168">
        <v>-3.5619999999999998</v>
      </c>
      <c r="H168">
        <v>7.0229999999999997</v>
      </c>
      <c r="I168">
        <v>-3.15</v>
      </c>
      <c r="J168">
        <v>5.7229999999999999</v>
      </c>
      <c r="K168">
        <v>-2.637</v>
      </c>
      <c r="L168">
        <v>1.627</v>
      </c>
      <c r="M168">
        <v>-0.875</v>
      </c>
      <c r="N168">
        <v>2.7919999999999998</v>
      </c>
      <c r="O168">
        <v>-1.4379999999999999</v>
      </c>
      <c r="P168">
        <v>6.9580000000000002</v>
      </c>
      <c r="Q168">
        <v>-3.246</v>
      </c>
      <c r="R168">
        <v>2.7240000000000002</v>
      </c>
      <c r="S168">
        <v>-1.3280000000000001</v>
      </c>
      <c r="T168">
        <v>12.314</v>
      </c>
      <c r="U168">
        <v>-7.3879999999999999</v>
      </c>
    </row>
    <row r="170" spans="1:33">
      <c r="A170">
        <v>740</v>
      </c>
    </row>
    <row r="171" spans="1:33">
      <c r="A171">
        <v>10</v>
      </c>
      <c r="B171">
        <v>13.973000000000001</v>
      </c>
      <c r="C171">
        <v>6.5469999999999997</v>
      </c>
      <c r="D171">
        <v>12.47</v>
      </c>
      <c r="E171">
        <v>4.3099999999999996</v>
      </c>
      <c r="F171">
        <v>8.6989999999999998</v>
      </c>
      <c r="G171">
        <v>3.3620000000000001</v>
      </c>
      <c r="H171">
        <v>2.0270000000000001</v>
      </c>
      <c r="I171">
        <v>0.83699999999999997</v>
      </c>
      <c r="J171">
        <v>3.15</v>
      </c>
      <c r="K171">
        <v>1.163</v>
      </c>
      <c r="L171">
        <v>0.90800000000000003</v>
      </c>
      <c r="M171">
        <v>0.34499999999999997</v>
      </c>
      <c r="N171">
        <v>3.1389999999999998</v>
      </c>
      <c r="O171">
        <v>1.141</v>
      </c>
      <c r="P171">
        <v>1.2929999999999999</v>
      </c>
      <c r="Q171">
        <v>0.51400000000000001</v>
      </c>
      <c r="R171">
        <v>2.3650000000000002</v>
      </c>
      <c r="S171">
        <v>0.91500000000000004</v>
      </c>
      <c r="T171">
        <v>1.976</v>
      </c>
      <c r="U171">
        <v>0.85899999999999999</v>
      </c>
    </row>
    <row r="172" spans="1:33">
      <c r="A172">
        <v>16</v>
      </c>
      <c r="B172">
        <v>1.2230000000000001</v>
      </c>
      <c r="C172">
        <v>-0.57299999999999995</v>
      </c>
      <c r="D172">
        <v>1.1850000000000001</v>
      </c>
      <c r="E172">
        <v>-0.6</v>
      </c>
      <c r="F172">
        <v>0.61099999999999999</v>
      </c>
      <c r="G172">
        <v>-0.214</v>
      </c>
      <c r="H172">
        <v>4.601</v>
      </c>
      <c r="I172">
        <v>-2.4670000000000001</v>
      </c>
      <c r="J172">
        <v>8.7520000000000007</v>
      </c>
      <c r="K172">
        <v>-4.7869999999999999</v>
      </c>
      <c r="L172">
        <v>2.048</v>
      </c>
      <c r="M172">
        <v>-1.141</v>
      </c>
      <c r="N172">
        <v>7.0209999999999999</v>
      </c>
      <c r="O172">
        <v>-3.5209999999999999</v>
      </c>
      <c r="P172">
        <v>6.226</v>
      </c>
      <c r="Q172">
        <v>-3.0920000000000001</v>
      </c>
      <c r="R172">
        <v>1.1930000000000001</v>
      </c>
      <c r="S172">
        <v>-0.50700000000000001</v>
      </c>
      <c r="T172">
        <v>3.0350000000000001</v>
      </c>
      <c r="U172">
        <v>-1.5720000000000001</v>
      </c>
      <c r="V172">
        <v>1.7609999999999999</v>
      </c>
      <c r="W172">
        <v>-0.90400000000000003</v>
      </c>
      <c r="X172">
        <v>2.72</v>
      </c>
      <c r="Y172">
        <v>-1.347</v>
      </c>
      <c r="Z172">
        <v>4.9390000000000001</v>
      </c>
      <c r="AA172">
        <v>-2.5459999999999998</v>
      </c>
      <c r="AB172">
        <v>2.57</v>
      </c>
      <c r="AC172">
        <v>-1.2270000000000001</v>
      </c>
      <c r="AD172">
        <v>1.276</v>
      </c>
      <c r="AE172">
        <v>-0.624</v>
      </c>
      <c r="AF172">
        <v>0.83799999999999997</v>
      </c>
      <c r="AG172">
        <v>-0.30199999999999999</v>
      </c>
    </row>
    <row r="174" spans="1:33">
      <c r="A174">
        <v>760</v>
      </c>
    </row>
    <row r="175" spans="1:33">
      <c r="A175">
        <v>11</v>
      </c>
      <c r="B175">
        <v>11.021000000000001</v>
      </c>
      <c r="C175">
        <v>5.2069999999999999</v>
      </c>
      <c r="D175">
        <v>7.9409999999999998</v>
      </c>
      <c r="E175">
        <v>3.9670000000000001</v>
      </c>
      <c r="F175">
        <v>5.28</v>
      </c>
      <c r="G175">
        <v>2.2240000000000002</v>
      </c>
      <c r="H175">
        <v>2.67</v>
      </c>
      <c r="I175">
        <v>1.1100000000000001</v>
      </c>
      <c r="J175">
        <v>10.654</v>
      </c>
      <c r="K175">
        <v>4.5419999999999998</v>
      </c>
      <c r="L175">
        <v>1.21</v>
      </c>
      <c r="M175">
        <v>0.497</v>
      </c>
      <c r="N175">
        <v>7.5339999999999998</v>
      </c>
      <c r="O175">
        <v>3.512</v>
      </c>
      <c r="P175">
        <v>0.77200000000000002</v>
      </c>
      <c r="Q175">
        <v>0.33900000000000002</v>
      </c>
      <c r="R175">
        <v>0.47099999999999997</v>
      </c>
      <c r="S175">
        <v>0.20599999999999999</v>
      </c>
      <c r="T175">
        <v>1.528</v>
      </c>
      <c r="U175">
        <v>0.71599999999999997</v>
      </c>
      <c r="V175">
        <v>0.91800000000000004</v>
      </c>
      <c r="W175">
        <v>0.378</v>
      </c>
    </row>
    <row r="176" spans="1:33">
      <c r="A176">
        <v>9</v>
      </c>
      <c r="B176">
        <v>3.6760000000000002</v>
      </c>
      <c r="C176">
        <v>-1.7370000000000001</v>
      </c>
      <c r="D176">
        <v>0.82399999999999995</v>
      </c>
      <c r="E176">
        <v>-0.502</v>
      </c>
      <c r="F176">
        <v>7.09</v>
      </c>
      <c r="G176">
        <v>-3.21</v>
      </c>
      <c r="H176">
        <v>9.5969999999999995</v>
      </c>
      <c r="I176">
        <v>-4.7380000000000004</v>
      </c>
      <c r="J176">
        <v>4.6970000000000001</v>
      </c>
      <c r="K176">
        <v>-2.4409999999999998</v>
      </c>
      <c r="L176">
        <v>1.6779999999999999</v>
      </c>
      <c r="M176">
        <v>-0.74299999999999999</v>
      </c>
      <c r="N176">
        <v>7.3680000000000003</v>
      </c>
      <c r="O176">
        <v>-4.0359999999999996</v>
      </c>
      <c r="P176">
        <v>6.5170000000000003</v>
      </c>
      <c r="Q176">
        <v>-3.339</v>
      </c>
      <c r="R176">
        <v>8.5549999999999997</v>
      </c>
      <c r="S176">
        <v>-2.2839999999999998</v>
      </c>
    </row>
    <row r="178" spans="1:43">
      <c r="A178">
        <v>780</v>
      </c>
    </row>
    <row r="179" spans="1:43">
      <c r="A179">
        <v>15</v>
      </c>
      <c r="B179">
        <v>5.0289999999999999</v>
      </c>
      <c r="C179">
        <v>2.8820000000000001</v>
      </c>
      <c r="D179">
        <v>3.085</v>
      </c>
      <c r="E179">
        <v>1.446</v>
      </c>
      <c r="F179">
        <v>3.1779999999999999</v>
      </c>
      <c r="G179">
        <v>1.456</v>
      </c>
      <c r="H179">
        <v>6.9020000000000001</v>
      </c>
      <c r="I179">
        <v>3.48</v>
      </c>
      <c r="J179">
        <v>4.1139999999999999</v>
      </c>
      <c r="K179">
        <v>1.752</v>
      </c>
      <c r="L179">
        <v>3.1709999999999998</v>
      </c>
      <c r="M179">
        <v>1.4119999999999999</v>
      </c>
      <c r="N179">
        <v>3.8530000000000002</v>
      </c>
      <c r="O179">
        <v>1.681</v>
      </c>
      <c r="P179">
        <v>1.7569999999999999</v>
      </c>
      <c r="Q179">
        <v>0.76900000000000002</v>
      </c>
      <c r="R179">
        <v>0.94599999999999995</v>
      </c>
      <c r="S179">
        <v>0.70399999999999996</v>
      </c>
      <c r="T179">
        <v>0.31</v>
      </c>
      <c r="U179">
        <v>-0.18</v>
      </c>
      <c r="V179">
        <v>1.7629999999999999</v>
      </c>
      <c r="W179">
        <v>0.96499999999999997</v>
      </c>
      <c r="X179">
        <v>4.4039999999999999</v>
      </c>
      <c r="Y179">
        <v>2.262</v>
      </c>
      <c r="Z179">
        <v>3.004</v>
      </c>
      <c r="AA179">
        <v>1.5349999999999999</v>
      </c>
      <c r="AB179">
        <v>3.8780000000000001</v>
      </c>
      <c r="AC179">
        <v>2.234</v>
      </c>
      <c r="AD179">
        <v>4.6040000000000001</v>
      </c>
      <c r="AE179">
        <v>2.1480000000000001</v>
      </c>
    </row>
    <row r="180" spans="1:43">
      <c r="A180">
        <v>18</v>
      </c>
      <c r="B180">
        <v>0.71299999999999997</v>
      </c>
      <c r="C180">
        <v>-0.40899999999999997</v>
      </c>
      <c r="D180">
        <v>2.06</v>
      </c>
      <c r="E180">
        <v>-1.3009999999999999</v>
      </c>
      <c r="F180">
        <v>2.286</v>
      </c>
      <c r="G180">
        <v>-1.4590000000000001</v>
      </c>
      <c r="H180">
        <v>1.9550000000000001</v>
      </c>
      <c r="I180">
        <v>-1.33</v>
      </c>
      <c r="J180">
        <v>1.1359999999999999</v>
      </c>
      <c r="K180">
        <v>-0.71599999999999997</v>
      </c>
      <c r="L180">
        <v>1.556</v>
      </c>
      <c r="M180">
        <v>-0.98599999999999999</v>
      </c>
      <c r="N180">
        <v>1.998</v>
      </c>
      <c r="O180">
        <v>-0.78900000000000003</v>
      </c>
      <c r="P180">
        <v>2.84</v>
      </c>
      <c r="Q180">
        <v>-1.2110000000000001</v>
      </c>
      <c r="R180">
        <v>1.532</v>
      </c>
      <c r="S180">
        <v>-0.66100000000000003</v>
      </c>
      <c r="T180">
        <v>3.06</v>
      </c>
      <c r="U180">
        <v>-1.339</v>
      </c>
      <c r="V180">
        <v>0.47699999999999998</v>
      </c>
      <c r="W180">
        <v>-0.20499999999999999</v>
      </c>
      <c r="X180">
        <v>1.232</v>
      </c>
      <c r="Y180">
        <v>-0.54200000000000004</v>
      </c>
      <c r="Z180">
        <v>5.5519999999999996</v>
      </c>
      <c r="AA180">
        <v>-2.33</v>
      </c>
      <c r="AB180">
        <v>2.0459999999999998</v>
      </c>
      <c r="AC180">
        <v>-0.92200000000000004</v>
      </c>
      <c r="AD180">
        <v>1.8680000000000001</v>
      </c>
      <c r="AE180">
        <v>-0.80900000000000005</v>
      </c>
      <c r="AF180">
        <v>2.718</v>
      </c>
      <c r="AG180">
        <v>-1.1910000000000001</v>
      </c>
      <c r="AH180">
        <v>10.897</v>
      </c>
      <c r="AI180">
        <v>-3.0750000000000002</v>
      </c>
      <c r="AJ180">
        <v>6.0750000000000002</v>
      </c>
      <c r="AK180">
        <v>-1.3080000000000001</v>
      </c>
    </row>
    <row r="182" spans="1:43">
      <c r="A182">
        <v>800</v>
      </c>
    </row>
    <row r="183" spans="1:43">
      <c r="A183">
        <v>21</v>
      </c>
      <c r="B183">
        <v>2.3E-2</v>
      </c>
      <c r="C183">
        <v>1.0999999999999999E-2</v>
      </c>
      <c r="D183">
        <v>1.5029999999999999</v>
      </c>
      <c r="E183">
        <v>0.81699999999999995</v>
      </c>
      <c r="F183">
        <v>3.3250000000000002</v>
      </c>
      <c r="G183">
        <v>1.7669999999999999</v>
      </c>
      <c r="H183">
        <v>2.2639999999999998</v>
      </c>
      <c r="I183">
        <v>1.1739999999999999</v>
      </c>
      <c r="J183">
        <v>2.226</v>
      </c>
      <c r="K183">
        <v>1.222</v>
      </c>
      <c r="L183">
        <v>1.07</v>
      </c>
      <c r="M183">
        <v>0.54700000000000004</v>
      </c>
      <c r="N183">
        <v>2.4020000000000001</v>
      </c>
      <c r="O183">
        <v>1.29</v>
      </c>
      <c r="P183">
        <v>0.59699999999999998</v>
      </c>
      <c r="Q183">
        <v>0.26600000000000001</v>
      </c>
      <c r="R183">
        <v>3.3290000000000002</v>
      </c>
      <c r="S183">
        <v>1.734</v>
      </c>
      <c r="T183">
        <v>1.484</v>
      </c>
      <c r="U183">
        <v>0.68</v>
      </c>
      <c r="V183">
        <v>5.1159999999999997</v>
      </c>
      <c r="W183">
        <v>2.3250000000000002</v>
      </c>
      <c r="X183">
        <v>2.1509999999999998</v>
      </c>
      <c r="Y183">
        <v>0.995</v>
      </c>
      <c r="Z183">
        <v>1.9370000000000001</v>
      </c>
      <c r="AA183">
        <v>0.877</v>
      </c>
      <c r="AB183">
        <v>3.82</v>
      </c>
      <c r="AC183">
        <v>1.899</v>
      </c>
      <c r="AD183">
        <v>2.492</v>
      </c>
      <c r="AE183">
        <v>1.224</v>
      </c>
      <c r="AF183">
        <v>3.59</v>
      </c>
      <c r="AG183">
        <v>1.7230000000000001</v>
      </c>
      <c r="AH183">
        <v>0.59199999999999997</v>
      </c>
      <c r="AI183">
        <v>0.27700000000000002</v>
      </c>
      <c r="AJ183">
        <v>3.0990000000000002</v>
      </c>
      <c r="AK183">
        <v>1.7829999999999999</v>
      </c>
      <c r="AL183">
        <v>0.76400000000000001</v>
      </c>
      <c r="AM183">
        <v>0.44800000000000001</v>
      </c>
      <c r="AN183">
        <v>0.46300000000000002</v>
      </c>
      <c r="AO183">
        <v>0.25900000000000001</v>
      </c>
      <c r="AP183">
        <v>7.7510000000000003</v>
      </c>
      <c r="AQ183">
        <v>4.0019999999999998</v>
      </c>
    </row>
    <row r="184" spans="1:43">
      <c r="A184">
        <v>15</v>
      </c>
      <c r="B184">
        <v>4.47</v>
      </c>
      <c r="C184">
        <v>-2.15</v>
      </c>
      <c r="D184">
        <v>2.4129999999999998</v>
      </c>
      <c r="E184">
        <v>-1.022</v>
      </c>
      <c r="F184">
        <v>1.474</v>
      </c>
      <c r="G184">
        <v>-0.65600000000000003</v>
      </c>
      <c r="H184">
        <v>3.1030000000000002</v>
      </c>
      <c r="I184">
        <v>-1.3440000000000001</v>
      </c>
      <c r="J184">
        <v>1.425</v>
      </c>
      <c r="K184">
        <v>-0.63300000000000001</v>
      </c>
      <c r="L184">
        <v>2.8730000000000002</v>
      </c>
      <c r="M184">
        <v>-1.367</v>
      </c>
      <c r="N184">
        <v>0.99</v>
      </c>
      <c r="O184">
        <v>-0.443</v>
      </c>
      <c r="P184">
        <v>1.643</v>
      </c>
      <c r="Q184">
        <v>-0.748</v>
      </c>
      <c r="R184">
        <v>4.3129999999999997</v>
      </c>
      <c r="S184">
        <v>-1.8460000000000001</v>
      </c>
      <c r="T184">
        <v>2.117</v>
      </c>
      <c r="U184">
        <v>-0.96299999999999997</v>
      </c>
      <c r="V184">
        <v>4.3920000000000003</v>
      </c>
      <c r="W184">
        <v>-0.68300000000000005</v>
      </c>
      <c r="X184">
        <v>12.936</v>
      </c>
      <c r="Y184">
        <v>-3.9750000000000001</v>
      </c>
      <c r="Z184">
        <v>1.248</v>
      </c>
      <c r="AA184">
        <v>-0.67600000000000005</v>
      </c>
      <c r="AB184">
        <v>5.1710000000000003</v>
      </c>
      <c r="AC184">
        <v>-2.145</v>
      </c>
      <c r="AD184">
        <v>1.4319999999999999</v>
      </c>
      <c r="AE184">
        <v>-0.38700000000000001</v>
      </c>
    </row>
    <row r="186" spans="1:43">
      <c r="A186">
        <v>820</v>
      </c>
    </row>
    <row r="187" spans="1:43">
      <c r="A187">
        <v>14</v>
      </c>
      <c r="B187">
        <v>1.35</v>
      </c>
      <c r="C187">
        <v>0.63100000000000001</v>
      </c>
      <c r="D187">
        <v>4.3529999999999998</v>
      </c>
      <c r="E187">
        <v>1.863</v>
      </c>
      <c r="F187">
        <v>1.782</v>
      </c>
      <c r="G187">
        <v>0.80100000000000005</v>
      </c>
      <c r="H187">
        <v>0.61499999999999999</v>
      </c>
      <c r="I187">
        <v>0.27100000000000002</v>
      </c>
      <c r="J187">
        <v>8.0340000000000007</v>
      </c>
      <c r="K187">
        <v>3.4750000000000001</v>
      </c>
      <c r="L187">
        <v>0.15</v>
      </c>
      <c r="M187">
        <v>6.4000000000000001E-2</v>
      </c>
      <c r="N187">
        <v>1.198</v>
      </c>
      <c r="O187">
        <v>0.50900000000000001</v>
      </c>
      <c r="P187">
        <v>9.657</v>
      </c>
      <c r="Q187">
        <v>4.3730000000000002</v>
      </c>
      <c r="R187">
        <v>3.4849999999999999</v>
      </c>
      <c r="S187">
        <v>1.754</v>
      </c>
      <c r="T187">
        <v>2.5670000000000002</v>
      </c>
      <c r="U187">
        <v>1.3</v>
      </c>
      <c r="V187">
        <v>3.855</v>
      </c>
      <c r="W187">
        <v>2.1469999999999998</v>
      </c>
      <c r="X187">
        <v>10.342000000000001</v>
      </c>
      <c r="Y187">
        <v>4.4960000000000004</v>
      </c>
      <c r="Z187">
        <v>2.3319999999999999</v>
      </c>
      <c r="AA187">
        <v>0.95399999999999996</v>
      </c>
      <c r="AB187">
        <v>0.28100000000000003</v>
      </c>
      <c r="AC187">
        <v>0.104</v>
      </c>
    </row>
    <row r="188" spans="1:43">
      <c r="A188">
        <v>14</v>
      </c>
      <c r="B188">
        <v>5.5</v>
      </c>
      <c r="C188">
        <v>-2.57</v>
      </c>
      <c r="D188">
        <v>3.3170000000000002</v>
      </c>
      <c r="E188">
        <v>-1.6639999999999999</v>
      </c>
      <c r="F188">
        <v>2.6429999999999998</v>
      </c>
      <c r="G188">
        <v>-1.6439999999999999</v>
      </c>
      <c r="H188">
        <v>3.0209999999999999</v>
      </c>
      <c r="I188">
        <v>-1.488</v>
      </c>
      <c r="J188">
        <v>3.7629999999999999</v>
      </c>
      <c r="K188">
        <v>-1.972</v>
      </c>
      <c r="L188">
        <v>1.4850000000000001</v>
      </c>
      <c r="M188">
        <v>-0.72</v>
      </c>
      <c r="N188">
        <v>1.913</v>
      </c>
      <c r="O188">
        <v>-0.90100000000000002</v>
      </c>
      <c r="P188">
        <v>7.5839999999999996</v>
      </c>
      <c r="Q188">
        <v>-1.254</v>
      </c>
      <c r="R188">
        <v>4.6550000000000002</v>
      </c>
      <c r="S188">
        <v>-0.746</v>
      </c>
      <c r="T188">
        <v>1.9450000000000001</v>
      </c>
      <c r="U188">
        <v>-1.5920000000000001</v>
      </c>
      <c r="V188">
        <v>4.8890000000000002</v>
      </c>
      <c r="W188">
        <v>-3.4329999999999998</v>
      </c>
      <c r="X188">
        <v>8.0760000000000005</v>
      </c>
      <c r="Y188">
        <v>-2.9649999999999999</v>
      </c>
      <c r="Z188">
        <v>6.4000000000000001E-2</v>
      </c>
      <c r="AA188">
        <v>-3.9E-2</v>
      </c>
      <c r="AB188">
        <v>1.1439999999999999</v>
      </c>
      <c r="AC188">
        <v>-0.85</v>
      </c>
    </row>
    <row r="190" spans="1:43">
      <c r="A190">
        <v>840</v>
      </c>
    </row>
    <row r="191" spans="1:43">
      <c r="A191">
        <v>15</v>
      </c>
      <c r="B191">
        <v>7.2859999999999996</v>
      </c>
      <c r="C191">
        <v>3.266</v>
      </c>
      <c r="D191">
        <v>4.3810000000000002</v>
      </c>
      <c r="E191">
        <v>1.9279999999999999</v>
      </c>
      <c r="F191">
        <v>0.59499999999999997</v>
      </c>
      <c r="G191">
        <v>0.25700000000000001</v>
      </c>
      <c r="H191">
        <v>3.387</v>
      </c>
      <c r="I191">
        <v>1.4339999999999999</v>
      </c>
      <c r="J191">
        <v>1.2689999999999999</v>
      </c>
      <c r="K191">
        <v>0.56599999999999995</v>
      </c>
      <c r="L191">
        <v>1.083</v>
      </c>
      <c r="M191">
        <v>0.33900000000000002</v>
      </c>
      <c r="N191">
        <v>6.7069999999999999</v>
      </c>
      <c r="O191">
        <v>2.512</v>
      </c>
      <c r="P191">
        <v>4.915</v>
      </c>
      <c r="Q191">
        <v>1.657</v>
      </c>
      <c r="R191">
        <v>4.5140000000000002</v>
      </c>
      <c r="S191">
        <v>1.4910000000000001</v>
      </c>
      <c r="T191">
        <v>4.7089999999999996</v>
      </c>
      <c r="U191">
        <v>1.5760000000000001</v>
      </c>
      <c r="V191">
        <v>3.37</v>
      </c>
      <c r="W191">
        <v>1.24</v>
      </c>
      <c r="X191">
        <v>3.677</v>
      </c>
      <c r="Y191">
        <v>2.25</v>
      </c>
      <c r="Z191">
        <v>0.74399999999999999</v>
      </c>
      <c r="AA191">
        <v>0.28999999999999998</v>
      </c>
      <c r="AB191">
        <v>0.53</v>
      </c>
      <c r="AC191">
        <v>0.188</v>
      </c>
      <c r="AD191">
        <v>2.8319999999999999</v>
      </c>
      <c r="AE191">
        <v>0.60599999999999998</v>
      </c>
    </row>
    <row r="192" spans="1:43">
      <c r="A192">
        <v>16</v>
      </c>
      <c r="B192">
        <v>5.5549999999999997</v>
      </c>
      <c r="C192">
        <v>-2.4900000000000002</v>
      </c>
      <c r="D192">
        <v>7.5999999999999998E-2</v>
      </c>
      <c r="E192">
        <v>-3.2000000000000001E-2</v>
      </c>
      <c r="F192">
        <v>0.11899999999999999</v>
      </c>
      <c r="G192">
        <v>-5.5E-2</v>
      </c>
      <c r="H192">
        <v>5.7000000000000002E-2</v>
      </c>
      <c r="I192">
        <v>-2.8000000000000001E-2</v>
      </c>
      <c r="J192">
        <v>0.74099999999999999</v>
      </c>
      <c r="K192">
        <v>-0.46</v>
      </c>
      <c r="L192">
        <v>14.317</v>
      </c>
      <c r="M192">
        <v>-9.1080000000000005</v>
      </c>
      <c r="N192">
        <v>2.7549999999999999</v>
      </c>
      <c r="O192">
        <v>-1.004</v>
      </c>
      <c r="P192">
        <v>2.472</v>
      </c>
      <c r="Q192">
        <v>-0.82099999999999995</v>
      </c>
      <c r="R192">
        <v>7.5869999999999997</v>
      </c>
      <c r="S192">
        <v>-1.9870000000000001</v>
      </c>
      <c r="T192">
        <v>0.86899999999999999</v>
      </c>
      <c r="U192">
        <v>-1.1299999999999999</v>
      </c>
      <c r="V192">
        <v>1.125</v>
      </c>
      <c r="W192">
        <v>-1.4339999999999999</v>
      </c>
      <c r="X192">
        <v>3.343</v>
      </c>
      <c r="Y192">
        <v>-1.3759999999999999</v>
      </c>
      <c r="Z192">
        <v>2.9580000000000002</v>
      </c>
      <c r="AA192">
        <v>-0.83899999999999997</v>
      </c>
      <c r="AB192">
        <v>4.1959999999999997</v>
      </c>
      <c r="AC192">
        <v>-1.403</v>
      </c>
      <c r="AD192">
        <v>3.5390000000000001</v>
      </c>
      <c r="AE192">
        <v>-3.4729999999999999</v>
      </c>
      <c r="AF192">
        <v>0.28899999999999998</v>
      </c>
      <c r="AG192">
        <v>-0.192</v>
      </c>
    </row>
    <row r="194" spans="1:53">
      <c r="A194">
        <v>860</v>
      </c>
    </row>
    <row r="195" spans="1:53">
      <c r="A195">
        <v>15</v>
      </c>
      <c r="B195">
        <v>6.3319999999999999</v>
      </c>
      <c r="C195">
        <v>4.33</v>
      </c>
      <c r="D195">
        <v>1.0860000000000001</v>
      </c>
      <c r="E195">
        <v>-0.39400000000000002</v>
      </c>
      <c r="F195">
        <v>2.9769999999999999</v>
      </c>
      <c r="G195">
        <v>0.77300000000000002</v>
      </c>
      <c r="H195">
        <v>2.407</v>
      </c>
      <c r="I195">
        <v>1.093</v>
      </c>
      <c r="J195">
        <v>3.2330000000000001</v>
      </c>
      <c r="K195">
        <v>0.97199999999999998</v>
      </c>
      <c r="L195">
        <v>3.1360000000000001</v>
      </c>
      <c r="M195">
        <v>0.91400000000000003</v>
      </c>
      <c r="N195">
        <v>2.8239999999999998</v>
      </c>
      <c r="O195">
        <v>0.82099999999999995</v>
      </c>
      <c r="P195">
        <v>3.7410000000000001</v>
      </c>
      <c r="Q195">
        <v>1.135</v>
      </c>
      <c r="R195">
        <v>8.4130000000000003</v>
      </c>
      <c r="S195">
        <v>2.4260000000000002</v>
      </c>
      <c r="T195">
        <v>1.0369999999999999</v>
      </c>
      <c r="U195">
        <v>0.318</v>
      </c>
      <c r="V195">
        <v>1.2609999999999999</v>
      </c>
      <c r="W195">
        <v>0.38500000000000001</v>
      </c>
      <c r="X195">
        <v>5.7930000000000001</v>
      </c>
      <c r="Y195">
        <v>1.6559999999999999</v>
      </c>
      <c r="Z195">
        <v>1.1919999999999999</v>
      </c>
      <c r="AA195">
        <v>0.34399999999999997</v>
      </c>
      <c r="AB195">
        <v>1.3959999999999999</v>
      </c>
      <c r="AC195">
        <v>0.45400000000000001</v>
      </c>
      <c r="AD195">
        <v>5.1719999999999997</v>
      </c>
      <c r="AE195">
        <v>1.526</v>
      </c>
    </row>
    <row r="196" spans="1:53">
      <c r="A196">
        <v>11</v>
      </c>
      <c r="B196">
        <v>7.9969999999999999</v>
      </c>
      <c r="C196">
        <v>-5.4690000000000003</v>
      </c>
      <c r="D196">
        <v>2.0950000000000002</v>
      </c>
      <c r="E196">
        <v>-1.0900000000000001</v>
      </c>
      <c r="F196">
        <v>1.0209999999999999</v>
      </c>
      <c r="G196">
        <v>-0.48399999999999999</v>
      </c>
      <c r="H196">
        <v>1.4630000000000001</v>
      </c>
      <c r="I196">
        <v>-0.93200000000000005</v>
      </c>
      <c r="J196">
        <v>2.7759999999999998</v>
      </c>
      <c r="K196">
        <v>-1.9159999999999999</v>
      </c>
      <c r="L196">
        <v>2.4009999999999998</v>
      </c>
      <c r="M196">
        <v>-0.99199999999999999</v>
      </c>
      <c r="N196">
        <v>4.8</v>
      </c>
      <c r="O196">
        <v>-2.766</v>
      </c>
      <c r="P196">
        <v>15.898999999999999</v>
      </c>
      <c r="Q196">
        <v>-8.8130000000000006</v>
      </c>
      <c r="R196">
        <v>2.1419999999999999</v>
      </c>
      <c r="S196">
        <v>-1.133</v>
      </c>
      <c r="T196">
        <v>4.4269999999999996</v>
      </c>
      <c r="U196">
        <v>-2.7709999999999999</v>
      </c>
      <c r="V196">
        <v>4.9800000000000004</v>
      </c>
      <c r="W196">
        <v>-3.1659999999999999</v>
      </c>
    </row>
    <row r="198" spans="1:53">
      <c r="A198">
        <v>880</v>
      </c>
    </row>
    <row r="199" spans="1:53">
      <c r="A199">
        <v>15</v>
      </c>
      <c r="B199">
        <v>0.59499999999999997</v>
      </c>
      <c r="C199">
        <v>0.44900000000000001</v>
      </c>
      <c r="D199">
        <v>0.999</v>
      </c>
      <c r="E199">
        <v>0.72499999999999998</v>
      </c>
      <c r="F199">
        <v>5.8369999999999997</v>
      </c>
      <c r="G199">
        <v>1.679</v>
      </c>
      <c r="H199">
        <v>1.258</v>
      </c>
      <c r="I199">
        <v>0.32100000000000001</v>
      </c>
      <c r="J199">
        <v>2.9980000000000002</v>
      </c>
      <c r="K199">
        <v>0.90700000000000003</v>
      </c>
      <c r="L199">
        <v>3.7650000000000001</v>
      </c>
      <c r="M199">
        <v>1.093</v>
      </c>
      <c r="N199">
        <v>4.3600000000000003</v>
      </c>
      <c r="O199">
        <v>1.27</v>
      </c>
      <c r="P199">
        <v>2.4990000000000001</v>
      </c>
      <c r="Q199">
        <v>0.73</v>
      </c>
      <c r="R199">
        <v>4.6749999999999998</v>
      </c>
      <c r="S199">
        <v>1.3580000000000001</v>
      </c>
      <c r="T199">
        <v>2.1960000000000002</v>
      </c>
      <c r="U199">
        <v>0.64200000000000002</v>
      </c>
      <c r="V199">
        <v>2.294</v>
      </c>
      <c r="W199">
        <v>0.67400000000000004</v>
      </c>
      <c r="X199">
        <v>4.6619999999999999</v>
      </c>
      <c r="Y199">
        <v>1.3260000000000001</v>
      </c>
      <c r="Z199">
        <v>2.8530000000000002</v>
      </c>
      <c r="AA199">
        <v>0.69899999999999995</v>
      </c>
      <c r="AB199">
        <v>5.5880000000000001</v>
      </c>
      <c r="AC199">
        <v>1.3009999999999999</v>
      </c>
      <c r="AD199">
        <v>5.4210000000000003</v>
      </c>
      <c r="AE199">
        <v>1.427</v>
      </c>
    </row>
    <row r="200" spans="1:53">
      <c r="A200">
        <v>16</v>
      </c>
      <c r="B200">
        <v>0.80300000000000005</v>
      </c>
      <c r="C200">
        <v>-0.60599999999999998</v>
      </c>
      <c r="D200">
        <v>0.47499999999999998</v>
      </c>
      <c r="E200">
        <v>-0.34100000000000003</v>
      </c>
      <c r="F200">
        <v>0.14699999999999999</v>
      </c>
      <c r="G200">
        <v>-0.10100000000000001</v>
      </c>
      <c r="H200">
        <v>1.0229999999999999</v>
      </c>
      <c r="I200">
        <v>-0.77100000000000002</v>
      </c>
      <c r="J200">
        <v>6.5490000000000004</v>
      </c>
      <c r="K200">
        <v>-5.0819999999999999</v>
      </c>
      <c r="L200">
        <v>1.206</v>
      </c>
      <c r="M200">
        <v>-0.92800000000000005</v>
      </c>
      <c r="N200">
        <v>1.9390000000000001</v>
      </c>
      <c r="O200">
        <v>-1.661</v>
      </c>
      <c r="P200">
        <v>0.65500000000000003</v>
      </c>
      <c r="Q200">
        <v>-0.59099999999999997</v>
      </c>
      <c r="R200">
        <v>2.3879999999999999</v>
      </c>
      <c r="S200">
        <v>-2.0489999999999999</v>
      </c>
      <c r="T200">
        <v>11.773</v>
      </c>
      <c r="U200">
        <v>-8.0280000000000005</v>
      </c>
      <c r="V200">
        <v>0.90200000000000002</v>
      </c>
      <c r="W200">
        <v>-0.66700000000000004</v>
      </c>
      <c r="X200">
        <v>3.7120000000000002</v>
      </c>
      <c r="Y200">
        <v>-0.91900000000000004</v>
      </c>
      <c r="Z200">
        <v>2.08</v>
      </c>
      <c r="AA200">
        <v>-0.21099999999999999</v>
      </c>
      <c r="AB200">
        <v>6.0309999999999997</v>
      </c>
      <c r="AC200">
        <v>-4.1769999999999996</v>
      </c>
      <c r="AD200">
        <v>9.4280000000000008</v>
      </c>
      <c r="AE200">
        <v>-6.3929999999999998</v>
      </c>
      <c r="AF200">
        <v>0.89200000000000002</v>
      </c>
      <c r="AG200">
        <v>-1.01</v>
      </c>
    </row>
    <row r="202" spans="1:53">
      <c r="A202">
        <v>900</v>
      </c>
    </row>
    <row r="203" spans="1:53">
      <c r="A203">
        <v>14</v>
      </c>
      <c r="B203">
        <v>0.156</v>
      </c>
      <c r="C203">
        <v>0.11</v>
      </c>
      <c r="D203">
        <v>1.407</v>
      </c>
      <c r="E203">
        <v>0.90400000000000003</v>
      </c>
      <c r="F203">
        <v>6.5810000000000004</v>
      </c>
      <c r="G203">
        <v>2.4140000000000001</v>
      </c>
      <c r="H203">
        <v>2.9969999999999999</v>
      </c>
      <c r="I203">
        <v>0.68200000000000005</v>
      </c>
      <c r="J203">
        <v>4.1390000000000002</v>
      </c>
      <c r="K203">
        <v>1.0049999999999999</v>
      </c>
      <c r="L203">
        <v>4.367</v>
      </c>
      <c r="M203">
        <v>0.995</v>
      </c>
      <c r="N203">
        <v>6.0049999999999999</v>
      </c>
      <c r="O203">
        <v>1.4350000000000001</v>
      </c>
      <c r="P203">
        <v>2.5950000000000002</v>
      </c>
      <c r="Q203">
        <v>0.56499999999999995</v>
      </c>
      <c r="R203">
        <v>3.6539999999999999</v>
      </c>
      <c r="S203">
        <v>0.81599999999999995</v>
      </c>
      <c r="T203">
        <v>4.585</v>
      </c>
      <c r="U203">
        <v>0.93200000000000005</v>
      </c>
      <c r="V203">
        <v>0.83699999999999997</v>
      </c>
      <c r="W203">
        <v>0.159</v>
      </c>
      <c r="X203">
        <v>0.56000000000000005</v>
      </c>
      <c r="Y203">
        <v>9.1999999999999998E-2</v>
      </c>
      <c r="Z203">
        <v>1.042</v>
      </c>
      <c r="AA203">
        <v>0.186</v>
      </c>
      <c r="AB203">
        <v>11.076000000000001</v>
      </c>
      <c r="AC203">
        <v>2.073</v>
      </c>
    </row>
    <row r="204" spans="1:53">
      <c r="A204">
        <v>26</v>
      </c>
      <c r="B204">
        <v>0.998</v>
      </c>
      <c r="C204">
        <v>-0.70099999999999996</v>
      </c>
      <c r="D204">
        <v>3.3540000000000001</v>
      </c>
      <c r="E204">
        <v>-2.3029999999999999</v>
      </c>
      <c r="F204">
        <v>1.569</v>
      </c>
      <c r="G204">
        <v>-1.159</v>
      </c>
      <c r="H204">
        <v>1.1240000000000001</v>
      </c>
      <c r="I204">
        <v>-0.82799999999999996</v>
      </c>
      <c r="J204">
        <v>1.21</v>
      </c>
      <c r="K204">
        <v>-0.89800000000000002</v>
      </c>
      <c r="L204">
        <v>2.4009999999999998</v>
      </c>
      <c r="M204">
        <v>-1.64</v>
      </c>
      <c r="N204">
        <v>1.1479999999999999</v>
      </c>
      <c r="O204">
        <v>-0.88200000000000001</v>
      </c>
      <c r="P204">
        <v>0.77600000000000002</v>
      </c>
      <c r="Q204">
        <v>-0.624</v>
      </c>
      <c r="R204">
        <v>3.4980000000000002</v>
      </c>
      <c r="S204">
        <v>-2.8540000000000001</v>
      </c>
      <c r="T204">
        <v>2.161</v>
      </c>
      <c r="U204">
        <v>-1.623</v>
      </c>
      <c r="V204">
        <v>1.3839999999999999</v>
      </c>
      <c r="W204">
        <v>-1.119</v>
      </c>
      <c r="X204">
        <v>1.556</v>
      </c>
      <c r="Y204">
        <v>-1.258</v>
      </c>
      <c r="Z204">
        <v>2.3159999999999998</v>
      </c>
      <c r="AA204">
        <v>-1.788</v>
      </c>
      <c r="AB204">
        <v>0.45600000000000002</v>
      </c>
      <c r="AC204">
        <v>-0.34599999999999997</v>
      </c>
      <c r="AD204">
        <v>2.4780000000000002</v>
      </c>
      <c r="AE204">
        <v>-1.865</v>
      </c>
      <c r="AF204">
        <v>2.593</v>
      </c>
      <c r="AG204">
        <v>-0.63800000000000001</v>
      </c>
      <c r="AH204">
        <v>4.6319999999999997</v>
      </c>
      <c r="AI204">
        <v>-0.51500000000000001</v>
      </c>
      <c r="AJ204">
        <v>2.7639999999999998</v>
      </c>
      <c r="AK204">
        <v>-2.3809999999999998</v>
      </c>
      <c r="AL204">
        <v>1.446</v>
      </c>
      <c r="AM204">
        <v>-0.89400000000000002</v>
      </c>
      <c r="AN204">
        <v>2.681</v>
      </c>
      <c r="AO204">
        <v>-1.5720000000000001</v>
      </c>
      <c r="AP204">
        <v>1.3919999999999999</v>
      </c>
      <c r="AQ204">
        <v>-0.80300000000000005</v>
      </c>
      <c r="AR204">
        <v>2.2679999999999998</v>
      </c>
      <c r="AS204">
        <v>-1.1970000000000001</v>
      </c>
      <c r="AT204">
        <v>2.4529999999999998</v>
      </c>
      <c r="AU204">
        <v>-1.298</v>
      </c>
      <c r="AV204">
        <v>1.105</v>
      </c>
      <c r="AW204">
        <v>-0.70199999999999996</v>
      </c>
      <c r="AX204">
        <v>1.0249999999999999</v>
      </c>
      <c r="AY204">
        <v>-1.242</v>
      </c>
      <c r="AZ204">
        <v>1.214</v>
      </c>
      <c r="BA204">
        <v>-1.113</v>
      </c>
    </row>
    <row r="206" spans="1:53">
      <c r="A206">
        <v>920</v>
      </c>
    </row>
    <row r="207" spans="1:53">
      <c r="A207">
        <v>16</v>
      </c>
      <c r="B207">
        <v>3.1520000000000001</v>
      </c>
      <c r="C207">
        <v>1.613</v>
      </c>
      <c r="D207">
        <v>0.63300000000000001</v>
      </c>
      <c r="E207">
        <v>0.28199999999999997</v>
      </c>
      <c r="F207">
        <v>2.585</v>
      </c>
      <c r="G207">
        <v>1.1970000000000001</v>
      </c>
      <c r="H207">
        <v>6.694</v>
      </c>
      <c r="I207">
        <v>2.6440000000000001</v>
      </c>
      <c r="J207">
        <v>0.245</v>
      </c>
      <c r="K207">
        <v>8.7999999999999995E-2</v>
      </c>
      <c r="L207">
        <v>0.22700000000000001</v>
      </c>
      <c r="M207">
        <v>7.0999999999999994E-2</v>
      </c>
      <c r="N207">
        <v>4.53</v>
      </c>
      <c r="O207">
        <v>1.478</v>
      </c>
      <c r="P207">
        <v>0.38100000000000001</v>
      </c>
      <c r="Q207">
        <v>0.25800000000000001</v>
      </c>
      <c r="R207">
        <v>1.9390000000000001</v>
      </c>
      <c r="S207">
        <v>0.52600000000000002</v>
      </c>
      <c r="T207">
        <v>3.5880000000000001</v>
      </c>
      <c r="U207">
        <v>0.435</v>
      </c>
      <c r="V207">
        <v>1.5429999999999999</v>
      </c>
      <c r="W207">
        <v>1.4999999999999999E-2</v>
      </c>
      <c r="X207">
        <v>4.2770000000000001</v>
      </c>
      <c r="Y207">
        <v>0.80300000000000005</v>
      </c>
      <c r="Z207">
        <v>2.7610000000000001</v>
      </c>
      <c r="AA207">
        <v>0.48499999999999999</v>
      </c>
      <c r="AB207">
        <v>9.7550000000000008</v>
      </c>
      <c r="AC207">
        <v>1.5449999999999999</v>
      </c>
      <c r="AD207">
        <v>4.6529999999999996</v>
      </c>
      <c r="AE207">
        <v>0.88200000000000001</v>
      </c>
      <c r="AF207">
        <v>3.0379999999999998</v>
      </c>
      <c r="AG207">
        <v>0.56100000000000005</v>
      </c>
    </row>
    <row r="208" spans="1:53">
      <c r="A208">
        <v>20</v>
      </c>
      <c r="B208">
        <v>0.20399999999999999</v>
      </c>
      <c r="C208">
        <v>-0.105</v>
      </c>
      <c r="D208">
        <v>2.5299999999999998</v>
      </c>
      <c r="E208">
        <v>-1.3360000000000001</v>
      </c>
      <c r="F208">
        <v>1.113</v>
      </c>
      <c r="G208">
        <v>-0.66400000000000003</v>
      </c>
      <c r="H208">
        <v>1.214</v>
      </c>
      <c r="I208">
        <v>-0.84199999999999997</v>
      </c>
      <c r="J208">
        <v>8.3800000000000008</v>
      </c>
      <c r="K208">
        <v>-5.7229999999999999</v>
      </c>
      <c r="L208">
        <v>0.85299999999999998</v>
      </c>
      <c r="M208">
        <v>-0.58399999999999996</v>
      </c>
      <c r="N208">
        <v>4.157</v>
      </c>
      <c r="O208">
        <v>-2.8370000000000002</v>
      </c>
      <c r="P208">
        <v>1.4E-2</v>
      </c>
      <c r="Q208">
        <v>-0.01</v>
      </c>
      <c r="R208">
        <v>8.9999999999999993E-3</v>
      </c>
      <c r="S208">
        <v>-8.0000000000000002E-3</v>
      </c>
      <c r="T208">
        <v>4.2999999999999997E-2</v>
      </c>
      <c r="U208">
        <v>-1.2999999999999999E-2</v>
      </c>
      <c r="V208">
        <v>12.461</v>
      </c>
      <c r="W208">
        <v>-4.8639999999999999</v>
      </c>
      <c r="X208">
        <v>2.35</v>
      </c>
      <c r="Y208">
        <v>-1.119</v>
      </c>
      <c r="Z208">
        <v>1.573</v>
      </c>
      <c r="AA208">
        <v>-1.038</v>
      </c>
      <c r="AB208">
        <v>2.4900000000000002</v>
      </c>
      <c r="AC208">
        <v>-1.839</v>
      </c>
      <c r="AD208">
        <v>2.6640000000000001</v>
      </c>
      <c r="AE208">
        <v>-1.419</v>
      </c>
      <c r="AF208">
        <v>2.3940000000000001</v>
      </c>
      <c r="AG208">
        <v>-1.369</v>
      </c>
      <c r="AH208">
        <v>2.911</v>
      </c>
      <c r="AI208">
        <v>-1.365</v>
      </c>
      <c r="AJ208">
        <v>2.069</v>
      </c>
      <c r="AK208">
        <v>-0.97</v>
      </c>
      <c r="AL208">
        <v>1.2430000000000001</v>
      </c>
      <c r="AM208">
        <v>-0.85299999999999998</v>
      </c>
      <c r="AN208">
        <v>1.327</v>
      </c>
      <c r="AO208">
        <v>-1.0449999999999999</v>
      </c>
    </row>
    <row r="210" spans="1:55">
      <c r="A210">
        <v>940</v>
      </c>
    </row>
    <row r="211" spans="1:55">
      <c r="A211">
        <v>20</v>
      </c>
      <c r="B211">
        <v>1.5669999999999999</v>
      </c>
      <c r="C211">
        <v>1.0449999999999999</v>
      </c>
      <c r="D211">
        <v>1.1020000000000001</v>
      </c>
      <c r="E211">
        <v>0.63100000000000001</v>
      </c>
      <c r="F211">
        <v>2.35</v>
      </c>
      <c r="G211">
        <v>1.3620000000000001</v>
      </c>
      <c r="H211">
        <v>1.125</v>
      </c>
      <c r="I211">
        <v>0.63800000000000001</v>
      </c>
      <c r="J211">
        <v>1.3779999999999999</v>
      </c>
      <c r="K211">
        <v>0.82099999999999995</v>
      </c>
      <c r="L211">
        <v>1.3460000000000001</v>
      </c>
      <c r="M211">
        <v>0.85199999999999998</v>
      </c>
      <c r="N211">
        <v>0.67200000000000004</v>
      </c>
      <c r="O211">
        <v>0.32700000000000001</v>
      </c>
      <c r="P211">
        <v>7.0410000000000004</v>
      </c>
      <c r="Q211">
        <v>1.6870000000000001</v>
      </c>
      <c r="R211">
        <v>0.47099999999999997</v>
      </c>
      <c r="S211">
        <v>4.1000000000000002E-2</v>
      </c>
      <c r="T211">
        <v>0.38400000000000001</v>
      </c>
      <c r="U211">
        <v>0.128</v>
      </c>
      <c r="V211">
        <v>0.77300000000000002</v>
      </c>
      <c r="W211">
        <v>0.14299999999999999</v>
      </c>
      <c r="X211">
        <v>4.9400000000000004</v>
      </c>
      <c r="Y211">
        <v>0.95599999999999996</v>
      </c>
      <c r="Z211">
        <v>5.8639999999999999</v>
      </c>
      <c r="AA211">
        <v>1.044</v>
      </c>
      <c r="AB211">
        <v>8.8859999999999992</v>
      </c>
      <c r="AC211">
        <v>1.7869999999999999</v>
      </c>
      <c r="AD211">
        <v>0.48199999999999998</v>
      </c>
      <c r="AE211">
        <v>0.11700000000000001</v>
      </c>
      <c r="AF211">
        <v>0.33200000000000002</v>
      </c>
      <c r="AG211">
        <v>9.6000000000000002E-2</v>
      </c>
      <c r="AH211">
        <v>5.9059999999999997</v>
      </c>
      <c r="AI211">
        <v>1.57</v>
      </c>
      <c r="AJ211">
        <v>1.2170000000000001</v>
      </c>
      <c r="AK211">
        <v>0.43</v>
      </c>
      <c r="AL211">
        <v>3.34</v>
      </c>
      <c r="AM211">
        <v>1.044</v>
      </c>
      <c r="AN211">
        <v>0.82199999999999995</v>
      </c>
      <c r="AO211">
        <v>0.312</v>
      </c>
    </row>
    <row r="212" spans="1:55">
      <c r="A212">
        <v>27</v>
      </c>
      <c r="B212">
        <v>0.13200000000000001</v>
      </c>
      <c r="C212">
        <v>-8.7999999999999995E-2</v>
      </c>
      <c r="D212">
        <v>0.371</v>
      </c>
      <c r="E212">
        <v>-0.23599999999999999</v>
      </c>
      <c r="F212">
        <v>0.58499999999999996</v>
      </c>
      <c r="G212">
        <v>-0.36499999999999999</v>
      </c>
      <c r="H212">
        <v>2.7050000000000001</v>
      </c>
      <c r="I212">
        <v>-1.5920000000000001</v>
      </c>
      <c r="J212">
        <v>2.3340000000000001</v>
      </c>
      <c r="K212">
        <v>-1.448</v>
      </c>
      <c r="L212">
        <v>1.47</v>
      </c>
      <c r="M212">
        <v>-0.93600000000000005</v>
      </c>
      <c r="N212">
        <v>1.825</v>
      </c>
      <c r="O212">
        <v>-0.314</v>
      </c>
      <c r="P212">
        <v>4.3209999999999997</v>
      </c>
      <c r="Q212">
        <v>-2.0059999999999998</v>
      </c>
      <c r="R212">
        <v>6.665</v>
      </c>
      <c r="S212">
        <v>-1.292</v>
      </c>
      <c r="T212">
        <v>0.13600000000000001</v>
      </c>
      <c r="U212">
        <v>-2.7E-2</v>
      </c>
      <c r="V212">
        <v>9.7000000000000003E-2</v>
      </c>
      <c r="W212">
        <v>-2.1000000000000001E-2</v>
      </c>
      <c r="X212">
        <v>1.444</v>
      </c>
      <c r="Y212">
        <v>-1.8759999999999999</v>
      </c>
      <c r="Z212">
        <v>2.2290000000000001</v>
      </c>
      <c r="AA212">
        <v>-1.6759999999999999</v>
      </c>
      <c r="AB212">
        <v>0.58499999999999996</v>
      </c>
      <c r="AC212">
        <v>-0.44800000000000001</v>
      </c>
      <c r="AD212">
        <v>5.5430000000000001</v>
      </c>
      <c r="AE212">
        <v>-3.952</v>
      </c>
      <c r="AF212">
        <v>7.4999999999999997E-2</v>
      </c>
      <c r="AG212">
        <v>-4.8000000000000001E-2</v>
      </c>
      <c r="AH212">
        <v>2.1349999999999998</v>
      </c>
      <c r="AI212">
        <v>-1.482</v>
      </c>
      <c r="AJ212">
        <v>3.258</v>
      </c>
      <c r="AK212">
        <v>-1.74</v>
      </c>
      <c r="AL212">
        <v>1.1559999999999999</v>
      </c>
      <c r="AM212">
        <v>-0.995</v>
      </c>
      <c r="AN212">
        <v>1.0309999999999999</v>
      </c>
      <c r="AO212">
        <v>-0.97399999999999998</v>
      </c>
      <c r="AP212">
        <v>1.1100000000000001</v>
      </c>
      <c r="AQ212">
        <v>-1.2929999999999999</v>
      </c>
      <c r="AR212">
        <v>1.768</v>
      </c>
      <c r="AS212">
        <v>-1.516</v>
      </c>
      <c r="AT212">
        <v>3.6749999999999998</v>
      </c>
      <c r="AU212">
        <v>-1.8180000000000001</v>
      </c>
      <c r="AV212">
        <v>0.42499999999999999</v>
      </c>
      <c r="AW212">
        <v>-0.182</v>
      </c>
      <c r="AX212">
        <v>0.61499999999999999</v>
      </c>
      <c r="AY212">
        <v>-0.186</v>
      </c>
      <c r="AZ212">
        <v>3.8879999999999999</v>
      </c>
      <c r="BA212">
        <v>-1.0209999999999999</v>
      </c>
      <c r="BB212">
        <v>0.42199999999999999</v>
      </c>
      <c r="BC212">
        <v>-0.20799999999999999</v>
      </c>
    </row>
    <row r="214" spans="1:55">
      <c r="A214">
        <v>960</v>
      </c>
    </row>
    <row r="215" spans="1:55">
      <c r="A215">
        <v>21</v>
      </c>
      <c r="B215">
        <v>1.3620000000000001</v>
      </c>
      <c r="C215">
        <v>5.5E-2</v>
      </c>
      <c r="D215">
        <v>4.6870000000000003</v>
      </c>
      <c r="E215">
        <v>1.7869999999999999</v>
      </c>
      <c r="F215">
        <v>5.5979999999999999</v>
      </c>
      <c r="G215">
        <v>0.91700000000000004</v>
      </c>
      <c r="H215">
        <v>2.589</v>
      </c>
      <c r="I215">
        <v>1.256</v>
      </c>
      <c r="J215">
        <v>0.65900000000000003</v>
      </c>
      <c r="K215">
        <v>0.35399999999999998</v>
      </c>
      <c r="L215">
        <v>0.85399999999999998</v>
      </c>
      <c r="M215">
        <v>0.39</v>
      </c>
      <c r="N215">
        <v>4.8499999999999996</v>
      </c>
      <c r="O215">
        <v>1.7689999999999999</v>
      </c>
      <c r="P215">
        <v>0.77400000000000002</v>
      </c>
      <c r="Q215">
        <v>0.23100000000000001</v>
      </c>
      <c r="R215">
        <v>3.8650000000000002</v>
      </c>
      <c r="S215">
        <v>1.27</v>
      </c>
      <c r="T215">
        <v>2.2450000000000001</v>
      </c>
      <c r="U215">
        <v>0.73</v>
      </c>
      <c r="V215">
        <v>2.7690000000000001</v>
      </c>
      <c r="W215">
        <v>0.88600000000000001</v>
      </c>
      <c r="X215">
        <v>2.0190000000000001</v>
      </c>
      <c r="Y215">
        <v>0.59599999999999997</v>
      </c>
      <c r="Z215">
        <v>0.59899999999999998</v>
      </c>
      <c r="AA215">
        <v>0.22</v>
      </c>
      <c r="AB215">
        <v>0.89200000000000002</v>
      </c>
      <c r="AC215">
        <v>0.29799999999999999</v>
      </c>
      <c r="AD215">
        <v>3.7549999999999999</v>
      </c>
      <c r="AE215">
        <v>1.258</v>
      </c>
      <c r="AF215">
        <v>2.2040000000000002</v>
      </c>
      <c r="AG215">
        <v>0.74199999999999999</v>
      </c>
      <c r="AH215">
        <v>3.601</v>
      </c>
      <c r="AI215">
        <v>1.1399999999999999</v>
      </c>
      <c r="AJ215">
        <v>2.4</v>
      </c>
      <c r="AK215">
        <v>0.86</v>
      </c>
      <c r="AL215">
        <v>1.43</v>
      </c>
      <c r="AM215">
        <v>0.83399999999999996</v>
      </c>
      <c r="AN215">
        <v>2.1739999999999999</v>
      </c>
      <c r="AO215">
        <v>1.1659999999999999</v>
      </c>
      <c r="AP215">
        <v>0.67400000000000004</v>
      </c>
      <c r="AQ215">
        <v>0.32400000000000001</v>
      </c>
    </row>
    <row r="216" spans="1:55">
      <c r="A216">
        <v>20</v>
      </c>
      <c r="B216">
        <v>1.696</v>
      </c>
      <c r="C216">
        <v>-6.8000000000000005E-2</v>
      </c>
      <c r="D216">
        <v>1.1080000000000001</v>
      </c>
      <c r="E216">
        <v>-0.34599999999999997</v>
      </c>
      <c r="F216">
        <v>4.532</v>
      </c>
      <c r="G216">
        <v>-2.214</v>
      </c>
      <c r="H216">
        <v>4.915</v>
      </c>
      <c r="I216">
        <v>-2.2000000000000002</v>
      </c>
      <c r="J216">
        <v>4.556</v>
      </c>
      <c r="K216">
        <v>-2.4129999999999998</v>
      </c>
      <c r="L216">
        <v>2.8959999999999999</v>
      </c>
      <c r="M216">
        <v>-1.746</v>
      </c>
      <c r="N216">
        <v>0.96499999999999997</v>
      </c>
      <c r="O216">
        <v>-0.20799999999999999</v>
      </c>
      <c r="P216">
        <v>0.83399999999999996</v>
      </c>
      <c r="Q216">
        <v>-0.45400000000000001</v>
      </c>
      <c r="R216">
        <v>3.875</v>
      </c>
      <c r="S216">
        <v>-1.593</v>
      </c>
      <c r="T216">
        <v>0.51400000000000001</v>
      </c>
      <c r="U216">
        <v>-0.28299999999999997</v>
      </c>
      <c r="V216">
        <v>4.9960000000000004</v>
      </c>
      <c r="W216">
        <v>-2.8740000000000001</v>
      </c>
      <c r="X216">
        <v>2.544</v>
      </c>
      <c r="Y216">
        <v>-1.2310000000000001</v>
      </c>
      <c r="Z216">
        <v>3.512</v>
      </c>
      <c r="AA216">
        <v>-1.613</v>
      </c>
      <c r="AB216">
        <v>2.4129999999999998</v>
      </c>
      <c r="AC216">
        <v>-1.056</v>
      </c>
      <c r="AD216">
        <v>1.7629999999999999</v>
      </c>
      <c r="AE216">
        <v>-0.94399999999999995</v>
      </c>
      <c r="AF216">
        <v>4.1710000000000003</v>
      </c>
      <c r="AG216">
        <v>-1.879</v>
      </c>
      <c r="AH216">
        <v>0.25600000000000001</v>
      </c>
      <c r="AI216">
        <v>-0.121</v>
      </c>
      <c r="AJ216">
        <v>2.3210000000000002</v>
      </c>
      <c r="AK216">
        <v>-1.091</v>
      </c>
      <c r="AL216">
        <v>2.0369999999999999</v>
      </c>
      <c r="AM216">
        <v>-0.90900000000000003</v>
      </c>
      <c r="AN216">
        <v>9.4E-2</v>
      </c>
      <c r="AO216">
        <v>-4.7E-2</v>
      </c>
    </row>
    <row r="218" spans="1:55">
      <c r="A218">
        <v>980</v>
      </c>
    </row>
    <row r="219" spans="1:55">
      <c r="A219">
        <v>18</v>
      </c>
      <c r="B219">
        <v>0.51600000000000001</v>
      </c>
      <c r="C219">
        <v>0.215</v>
      </c>
      <c r="D219">
        <v>2.8530000000000002</v>
      </c>
      <c r="E219">
        <v>1.3140000000000001</v>
      </c>
      <c r="F219">
        <v>2.3839999999999999</v>
      </c>
      <c r="G219">
        <v>1.1100000000000001</v>
      </c>
      <c r="H219">
        <v>1.88</v>
      </c>
      <c r="I219">
        <v>0.89</v>
      </c>
      <c r="J219">
        <v>1.454</v>
      </c>
      <c r="K219">
        <v>0.70499999999999996</v>
      </c>
      <c r="L219">
        <v>3.3530000000000002</v>
      </c>
      <c r="M219">
        <v>1.2949999999999999</v>
      </c>
      <c r="N219">
        <v>1.732</v>
      </c>
      <c r="O219">
        <v>0.96499999999999997</v>
      </c>
      <c r="P219">
        <v>2.472</v>
      </c>
      <c r="Q219">
        <v>1.5469999999999999</v>
      </c>
      <c r="R219">
        <v>2.887</v>
      </c>
      <c r="S219">
        <v>0.56799999999999995</v>
      </c>
      <c r="T219">
        <v>6.73</v>
      </c>
      <c r="U219">
        <v>0.92100000000000004</v>
      </c>
      <c r="V219">
        <v>2.96</v>
      </c>
      <c r="W219">
        <v>1.0960000000000001</v>
      </c>
      <c r="X219">
        <v>2.222</v>
      </c>
      <c r="Y219">
        <v>0.90400000000000003</v>
      </c>
      <c r="Z219">
        <v>4.3920000000000003</v>
      </c>
      <c r="AA219">
        <v>1.643</v>
      </c>
      <c r="AB219">
        <v>0.91800000000000004</v>
      </c>
      <c r="AC219">
        <v>0.35699999999999998</v>
      </c>
      <c r="AD219">
        <v>4.5309999999999997</v>
      </c>
      <c r="AE219">
        <v>1.752</v>
      </c>
      <c r="AF219">
        <v>0.63900000000000001</v>
      </c>
      <c r="AG219">
        <v>0.248</v>
      </c>
      <c r="AH219">
        <v>0.51500000000000001</v>
      </c>
      <c r="AI219">
        <v>0.2</v>
      </c>
      <c r="AJ219">
        <v>7.5609999999999999</v>
      </c>
      <c r="AK219">
        <v>2.9279999999999999</v>
      </c>
    </row>
    <row r="220" spans="1:55">
      <c r="A220">
        <v>18</v>
      </c>
      <c r="B220">
        <v>1.1279999999999999</v>
      </c>
      <c r="C220">
        <v>-0.47099999999999997</v>
      </c>
      <c r="D220">
        <v>4.9480000000000004</v>
      </c>
      <c r="E220">
        <v>-1.82</v>
      </c>
      <c r="F220">
        <v>0.53</v>
      </c>
      <c r="G220">
        <v>-0.18</v>
      </c>
      <c r="H220">
        <v>1.55</v>
      </c>
      <c r="I220">
        <v>-0.46200000000000002</v>
      </c>
      <c r="J220">
        <v>5.4909999999999997</v>
      </c>
      <c r="K220">
        <v>-1.538</v>
      </c>
      <c r="L220">
        <v>2.8450000000000002</v>
      </c>
      <c r="M220">
        <v>-1.22</v>
      </c>
      <c r="N220">
        <v>2.085</v>
      </c>
      <c r="O220">
        <v>-0.78</v>
      </c>
      <c r="P220">
        <v>2.3650000000000002</v>
      </c>
      <c r="Q220">
        <v>-0.76</v>
      </c>
      <c r="R220">
        <v>4.2869999999999999</v>
      </c>
      <c r="S220">
        <v>-1.24</v>
      </c>
      <c r="T220">
        <v>4.4690000000000003</v>
      </c>
      <c r="U220">
        <v>-1.4930000000000001</v>
      </c>
      <c r="V220">
        <v>1.3660000000000001</v>
      </c>
      <c r="W220">
        <v>-0.40500000000000003</v>
      </c>
      <c r="X220">
        <v>4.6079999999999997</v>
      </c>
      <c r="Y220">
        <v>-1.6459999999999999</v>
      </c>
      <c r="Z220">
        <v>0.63</v>
      </c>
      <c r="AA220">
        <v>-0.224</v>
      </c>
      <c r="AB220">
        <v>4.1920000000000002</v>
      </c>
      <c r="AC220">
        <v>-1.4810000000000001</v>
      </c>
      <c r="AD220">
        <v>3.661</v>
      </c>
      <c r="AE220">
        <v>-1.292</v>
      </c>
      <c r="AF220">
        <v>1.79</v>
      </c>
      <c r="AG220">
        <v>-0.66100000000000003</v>
      </c>
      <c r="AH220">
        <v>2.5430000000000001</v>
      </c>
      <c r="AI220">
        <v>-0.79900000000000004</v>
      </c>
      <c r="AJ220">
        <v>1.5129999999999999</v>
      </c>
      <c r="AK220">
        <v>-0.51400000000000001</v>
      </c>
    </row>
    <row r="222" spans="1:55">
      <c r="A222">
        <v>1000</v>
      </c>
    </row>
    <row r="223" spans="1:55">
      <c r="A223">
        <v>18</v>
      </c>
      <c r="B223">
        <v>1.6759999999999999</v>
      </c>
      <c r="C223">
        <v>0.45800000000000002</v>
      </c>
      <c r="D223">
        <v>2.7029999999999998</v>
      </c>
      <c r="E223">
        <v>0.59399999999999997</v>
      </c>
      <c r="F223">
        <v>3.202</v>
      </c>
      <c r="G223">
        <v>0.84099999999999997</v>
      </c>
      <c r="H223">
        <v>1.9390000000000001</v>
      </c>
      <c r="I223">
        <v>0.56299999999999994</v>
      </c>
      <c r="J223">
        <v>2.6819999999999999</v>
      </c>
      <c r="K223">
        <v>1.4370000000000001</v>
      </c>
      <c r="L223">
        <v>2.0449999999999999</v>
      </c>
      <c r="M223">
        <v>0.66500000000000004</v>
      </c>
      <c r="N223">
        <v>2.319</v>
      </c>
      <c r="O223">
        <v>-9.5000000000000001E-2</v>
      </c>
      <c r="P223">
        <v>4.1150000000000002</v>
      </c>
      <c r="Q223">
        <v>0.21</v>
      </c>
      <c r="R223">
        <v>8.9719999999999995</v>
      </c>
      <c r="S223">
        <v>0.96299999999999997</v>
      </c>
      <c r="T223">
        <v>2.09</v>
      </c>
      <c r="U223">
        <v>0.25600000000000001</v>
      </c>
      <c r="V223">
        <v>0.52400000000000002</v>
      </c>
      <c r="W223">
        <v>0.217</v>
      </c>
      <c r="X223">
        <v>8.6579999999999995</v>
      </c>
      <c r="Y223">
        <v>1.7829999999999999</v>
      </c>
      <c r="Z223">
        <v>0.79400000000000004</v>
      </c>
      <c r="AA223">
        <v>0.35899999999999999</v>
      </c>
      <c r="AB223">
        <v>4.9420000000000002</v>
      </c>
      <c r="AC223">
        <v>2.5739999999999998</v>
      </c>
      <c r="AD223">
        <v>1.47</v>
      </c>
      <c r="AE223">
        <v>0.77600000000000002</v>
      </c>
      <c r="AF223">
        <v>0.26600000000000001</v>
      </c>
      <c r="AG223">
        <v>0.17</v>
      </c>
      <c r="AH223">
        <v>0.504</v>
      </c>
      <c r="AI223">
        <v>0.253</v>
      </c>
      <c r="AJ223">
        <v>1.0980000000000001</v>
      </c>
      <c r="AK223">
        <v>0.57299999999999995</v>
      </c>
    </row>
    <row r="224" spans="1:55">
      <c r="A224">
        <v>17</v>
      </c>
      <c r="B224">
        <v>0.38800000000000001</v>
      </c>
      <c r="C224">
        <v>-0.106</v>
      </c>
      <c r="D224">
        <v>2.1259999999999999</v>
      </c>
      <c r="E224">
        <v>-0.79700000000000004</v>
      </c>
      <c r="F224">
        <v>8.5559999999999992</v>
      </c>
      <c r="G224">
        <v>-2.879</v>
      </c>
      <c r="H224">
        <v>0.439</v>
      </c>
      <c r="I224">
        <v>-0.185</v>
      </c>
      <c r="J224">
        <v>0.88200000000000001</v>
      </c>
      <c r="K224">
        <v>-0.33100000000000002</v>
      </c>
      <c r="L224">
        <v>5.3010000000000002</v>
      </c>
      <c r="M224">
        <v>-1.02</v>
      </c>
      <c r="N224">
        <v>3.6429999999999998</v>
      </c>
      <c r="O224">
        <v>-1.3340000000000001</v>
      </c>
      <c r="P224">
        <v>2.907</v>
      </c>
      <c r="Q224">
        <v>-1.454</v>
      </c>
      <c r="R224">
        <v>1.0509999999999999</v>
      </c>
      <c r="S224">
        <v>-0.39300000000000002</v>
      </c>
      <c r="T224">
        <v>2.8490000000000002</v>
      </c>
      <c r="U224">
        <v>-0.753</v>
      </c>
      <c r="V224">
        <v>2.8570000000000002</v>
      </c>
      <c r="W224">
        <v>-1.157</v>
      </c>
      <c r="X224">
        <v>0.98799999999999999</v>
      </c>
      <c r="Y224">
        <v>-0.29799999999999999</v>
      </c>
      <c r="Z224">
        <v>7.4909999999999997</v>
      </c>
      <c r="AA224">
        <v>-2.5779999999999998</v>
      </c>
      <c r="AB224">
        <v>2.1659999999999999</v>
      </c>
      <c r="AC224">
        <v>-0.82099999999999995</v>
      </c>
      <c r="AD224">
        <v>1.9990000000000001</v>
      </c>
      <c r="AE224">
        <v>-0.68899999999999995</v>
      </c>
      <c r="AF224">
        <v>3.71</v>
      </c>
      <c r="AG224">
        <v>-1.3109999999999999</v>
      </c>
      <c r="AH224">
        <v>2.649</v>
      </c>
      <c r="AI224">
        <v>-0.83199999999999996</v>
      </c>
    </row>
    <row r="226" spans="1:49">
      <c r="A226">
        <v>1020</v>
      </c>
    </row>
    <row r="227" spans="1:49">
      <c r="A227">
        <v>24</v>
      </c>
      <c r="B227">
        <v>1.4910000000000001</v>
      </c>
      <c r="C227">
        <v>0.36799999999999999</v>
      </c>
      <c r="D227">
        <v>2.9140000000000001</v>
      </c>
      <c r="E227">
        <v>0.627</v>
      </c>
      <c r="F227">
        <v>2.1059999999999999</v>
      </c>
      <c r="G227">
        <v>0.39500000000000002</v>
      </c>
      <c r="H227">
        <v>0.315</v>
      </c>
      <c r="I227">
        <v>3.2000000000000001E-2</v>
      </c>
      <c r="J227">
        <v>1.48</v>
      </c>
      <c r="K227">
        <v>0.23799999999999999</v>
      </c>
      <c r="L227">
        <v>1.7190000000000001</v>
      </c>
      <c r="M227">
        <v>0.48099999999999998</v>
      </c>
      <c r="N227">
        <v>0.54400000000000004</v>
      </c>
      <c r="O227">
        <v>6.7000000000000004E-2</v>
      </c>
      <c r="P227">
        <v>1.8109999999999999</v>
      </c>
      <c r="Q227">
        <v>0.17100000000000001</v>
      </c>
      <c r="R227">
        <v>1.9330000000000001</v>
      </c>
      <c r="S227">
        <v>-0.16700000000000001</v>
      </c>
      <c r="T227">
        <v>0.48</v>
      </c>
      <c r="U227">
        <v>-6.0999999999999999E-2</v>
      </c>
      <c r="V227">
        <v>1.752</v>
      </c>
      <c r="W227">
        <v>-0.49</v>
      </c>
      <c r="X227">
        <v>1.7589999999999999</v>
      </c>
      <c r="Y227">
        <v>-0.54200000000000004</v>
      </c>
      <c r="Z227">
        <v>3.3889999999999998</v>
      </c>
      <c r="AA227">
        <v>-1.337</v>
      </c>
      <c r="AB227">
        <v>0.17</v>
      </c>
      <c r="AC227">
        <v>-0.08</v>
      </c>
      <c r="AD227">
        <v>9.9000000000000005E-2</v>
      </c>
      <c r="AE227">
        <v>-4.1000000000000002E-2</v>
      </c>
      <c r="AF227">
        <v>1.395</v>
      </c>
      <c r="AG227">
        <v>-0.34499999999999997</v>
      </c>
      <c r="AH227">
        <v>0.35399999999999998</v>
      </c>
      <c r="AI227">
        <v>0.03</v>
      </c>
      <c r="AJ227">
        <v>9.6020000000000003</v>
      </c>
      <c r="AK227">
        <v>-0.65200000000000002</v>
      </c>
      <c r="AL227">
        <v>1.2170000000000001</v>
      </c>
      <c r="AM227">
        <v>7.3999999999999996E-2</v>
      </c>
      <c r="AN227">
        <v>10.308</v>
      </c>
      <c r="AO227">
        <v>0.85</v>
      </c>
      <c r="AP227">
        <v>0.41</v>
      </c>
      <c r="AQ227">
        <v>4.2999999999999997E-2</v>
      </c>
      <c r="AR227">
        <v>4.1000000000000002E-2</v>
      </c>
      <c r="AS227">
        <v>0</v>
      </c>
      <c r="AT227">
        <v>0.748</v>
      </c>
      <c r="AU227">
        <v>0.29899999999999999</v>
      </c>
      <c r="AV227">
        <v>3.9630000000000001</v>
      </c>
      <c r="AW227">
        <v>0.98399999999999999</v>
      </c>
    </row>
    <row r="228" spans="1:49">
      <c r="A228">
        <v>21</v>
      </c>
      <c r="B228">
        <v>1.377</v>
      </c>
      <c r="C228">
        <v>-0.34</v>
      </c>
      <c r="D228">
        <v>3.3149999999999999</v>
      </c>
      <c r="E228">
        <v>-1.8149999999999999</v>
      </c>
      <c r="F228">
        <v>0.30599999999999999</v>
      </c>
      <c r="G228">
        <v>-0.185</v>
      </c>
      <c r="H228">
        <v>0.61699999999999999</v>
      </c>
      <c r="I228">
        <v>-0.34899999999999998</v>
      </c>
      <c r="J228">
        <v>2.86</v>
      </c>
      <c r="K228">
        <v>-1.651</v>
      </c>
      <c r="L228">
        <v>3.4390000000000001</v>
      </c>
      <c r="M228">
        <v>-1.948</v>
      </c>
      <c r="N228">
        <v>0.09</v>
      </c>
      <c r="O228">
        <v>-5.1999999999999998E-2</v>
      </c>
      <c r="P228">
        <v>4.4999999999999998E-2</v>
      </c>
      <c r="Q228">
        <v>-2.5999999999999999E-2</v>
      </c>
      <c r="R228">
        <v>3.6999999999999998E-2</v>
      </c>
      <c r="S228">
        <v>-2.1000000000000001E-2</v>
      </c>
      <c r="T228">
        <v>3.794</v>
      </c>
      <c r="U228">
        <v>-2.3460000000000001</v>
      </c>
      <c r="V228">
        <v>2.7330000000000001</v>
      </c>
      <c r="W228">
        <v>-1.6080000000000001</v>
      </c>
      <c r="X228">
        <v>0.42499999999999999</v>
      </c>
      <c r="Y228">
        <v>-0.22600000000000001</v>
      </c>
      <c r="Z228">
        <v>0.65700000000000003</v>
      </c>
      <c r="AA228">
        <v>-0.23799999999999999</v>
      </c>
      <c r="AB228">
        <v>16.536999999999999</v>
      </c>
      <c r="AC228">
        <v>-7.444</v>
      </c>
      <c r="AD228">
        <v>0.14599999999999999</v>
      </c>
      <c r="AE228">
        <v>-5.3999999999999999E-2</v>
      </c>
      <c r="AF228">
        <v>9.1999999999999998E-2</v>
      </c>
      <c r="AG228">
        <v>-3.7999999999999999E-2</v>
      </c>
      <c r="AH228">
        <v>0.39600000000000002</v>
      </c>
      <c r="AI228">
        <v>-0.16400000000000001</v>
      </c>
      <c r="AJ228">
        <v>4.6260000000000003</v>
      </c>
      <c r="AK228">
        <v>-2.1160000000000001</v>
      </c>
      <c r="AL228">
        <v>4.6349999999999998</v>
      </c>
      <c r="AM228">
        <v>-1.0940000000000001</v>
      </c>
      <c r="AN228">
        <v>3.1840000000000002</v>
      </c>
      <c r="AO228">
        <v>-1.091</v>
      </c>
      <c r="AP228">
        <v>0.68899999999999995</v>
      </c>
      <c r="AQ228">
        <v>-0.21199999999999999</v>
      </c>
    </row>
    <row r="230" spans="1:49">
      <c r="A230">
        <v>1040</v>
      </c>
    </row>
    <row r="231" spans="1:49">
      <c r="A231">
        <v>18</v>
      </c>
      <c r="B231">
        <v>4.0339999999999998</v>
      </c>
      <c r="C231">
        <v>0.97299999999999998</v>
      </c>
      <c r="D231">
        <v>6.6849999999999996</v>
      </c>
      <c r="E231">
        <v>1.9850000000000001</v>
      </c>
      <c r="F231">
        <v>4.3999999999999997E-2</v>
      </c>
      <c r="G231">
        <v>1.4999999999999999E-2</v>
      </c>
      <c r="H231">
        <v>4.0000000000000001E-3</v>
      </c>
      <c r="I231">
        <v>4.0000000000000001E-3</v>
      </c>
      <c r="J231">
        <v>4.2999999999999997E-2</v>
      </c>
      <c r="K231">
        <v>-4.0000000000000001E-3</v>
      </c>
      <c r="L231">
        <v>5.0679999999999996</v>
      </c>
      <c r="M231">
        <v>0</v>
      </c>
      <c r="N231">
        <v>0.61299999999999999</v>
      </c>
      <c r="O231">
        <v>-0.32</v>
      </c>
      <c r="P231">
        <v>1.462</v>
      </c>
      <c r="Q231">
        <v>-0.622</v>
      </c>
      <c r="R231">
        <v>0.59699999999999998</v>
      </c>
      <c r="S231">
        <v>-0.17100000000000001</v>
      </c>
      <c r="T231">
        <v>1.0089999999999999</v>
      </c>
      <c r="U231">
        <v>-0.20300000000000001</v>
      </c>
      <c r="V231">
        <v>7.5410000000000004</v>
      </c>
      <c r="W231">
        <v>-2.6659999999999999</v>
      </c>
      <c r="X231">
        <v>4.2300000000000004</v>
      </c>
      <c r="Y231">
        <v>-1E-3</v>
      </c>
      <c r="Z231">
        <v>1.0429999999999999</v>
      </c>
      <c r="AA231">
        <v>1E-3</v>
      </c>
      <c r="AB231">
        <v>4.383</v>
      </c>
      <c r="AC231">
        <v>0.35199999999999998</v>
      </c>
      <c r="AD231">
        <v>9.1029999999999998</v>
      </c>
      <c r="AE231">
        <v>0.14699999999999999</v>
      </c>
      <c r="AF231">
        <v>0.91400000000000003</v>
      </c>
      <c r="AG231">
        <v>0.52600000000000002</v>
      </c>
      <c r="AH231">
        <v>2.0230000000000001</v>
      </c>
      <c r="AI231">
        <v>-0.28799999999999998</v>
      </c>
      <c r="AJ231">
        <v>1.204</v>
      </c>
      <c r="AK231">
        <v>0.109</v>
      </c>
    </row>
    <row r="232" spans="1:49">
      <c r="A232">
        <v>16</v>
      </c>
      <c r="B232">
        <v>0.18</v>
      </c>
      <c r="C232">
        <v>-4.2999999999999997E-2</v>
      </c>
      <c r="D232">
        <v>3.5870000000000002</v>
      </c>
      <c r="E232">
        <v>-0.98399999999999999</v>
      </c>
      <c r="F232">
        <v>2.1560000000000001</v>
      </c>
      <c r="G232">
        <v>-0.73199999999999998</v>
      </c>
      <c r="H232">
        <v>5.1909999999999998</v>
      </c>
      <c r="I232">
        <v>-2.7469999999999999</v>
      </c>
      <c r="J232">
        <v>1.1839999999999999</v>
      </c>
      <c r="K232">
        <v>-0.52200000000000002</v>
      </c>
      <c r="L232">
        <v>2.8330000000000002</v>
      </c>
      <c r="M232">
        <v>-1.4910000000000001</v>
      </c>
      <c r="N232">
        <v>6.4690000000000003</v>
      </c>
      <c r="O232">
        <v>-3.0150000000000001</v>
      </c>
      <c r="P232">
        <v>1.5940000000000001</v>
      </c>
      <c r="Q232">
        <v>-0.81899999999999995</v>
      </c>
      <c r="R232">
        <v>1.3</v>
      </c>
      <c r="S232">
        <v>-0.67600000000000005</v>
      </c>
      <c r="T232">
        <v>1.3440000000000001</v>
      </c>
      <c r="U232">
        <v>-0.69199999999999995</v>
      </c>
      <c r="V232">
        <v>4.3630000000000004</v>
      </c>
      <c r="W232">
        <v>-2.0859999999999999</v>
      </c>
      <c r="X232">
        <v>9.5760000000000005</v>
      </c>
      <c r="Y232">
        <v>-5.3869999999999996</v>
      </c>
      <c r="Z232">
        <v>5.1059999999999999</v>
      </c>
      <c r="AA232">
        <v>-2.67</v>
      </c>
      <c r="AB232">
        <v>1.6240000000000001</v>
      </c>
      <c r="AC232">
        <v>-1.165</v>
      </c>
      <c r="AD232">
        <v>3.2469999999999999</v>
      </c>
      <c r="AE232">
        <v>-0.81399999999999995</v>
      </c>
      <c r="AF232">
        <v>0.247</v>
      </c>
      <c r="AG232">
        <v>-5.7000000000000002E-2</v>
      </c>
    </row>
    <row r="234" spans="1:49">
      <c r="A234">
        <v>1049.7249999999999</v>
      </c>
    </row>
    <row r="235" spans="1:49">
      <c r="A235">
        <v>12</v>
      </c>
      <c r="B235">
        <v>3.8759999999999999</v>
      </c>
      <c r="C235">
        <v>1.2030000000000001</v>
      </c>
      <c r="D235">
        <v>6.0949999999999998</v>
      </c>
      <c r="E235">
        <v>1.4259999999999999</v>
      </c>
      <c r="F235">
        <v>5.6639999999999997</v>
      </c>
      <c r="G235">
        <v>-3.9E-2</v>
      </c>
      <c r="H235">
        <v>2.5659999999999998</v>
      </c>
      <c r="I235">
        <v>-1.0389999999999999</v>
      </c>
      <c r="J235">
        <v>1.276</v>
      </c>
      <c r="K235">
        <v>-0.113</v>
      </c>
      <c r="L235">
        <v>1.1679999999999999</v>
      </c>
      <c r="M235">
        <v>-0.26100000000000001</v>
      </c>
      <c r="N235">
        <v>5.399</v>
      </c>
      <c r="O235">
        <v>-1.907</v>
      </c>
      <c r="P235">
        <v>1.8120000000000001</v>
      </c>
      <c r="Q235">
        <v>-1E-3</v>
      </c>
      <c r="R235">
        <v>0.44800000000000001</v>
      </c>
      <c r="S235">
        <v>0</v>
      </c>
      <c r="T235">
        <v>14.891999999999999</v>
      </c>
      <c r="U235">
        <v>1.1930000000000001</v>
      </c>
      <c r="V235">
        <v>4.1429999999999998</v>
      </c>
      <c r="W235">
        <v>6.4000000000000001E-2</v>
      </c>
      <c r="X235">
        <v>2.66</v>
      </c>
      <c r="Y235">
        <v>1.5289999999999999</v>
      </c>
    </row>
    <row r="236" spans="1:49">
      <c r="A236">
        <v>17</v>
      </c>
      <c r="B236">
        <v>2.0990000000000002</v>
      </c>
      <c r="C236">
        <v>-0.65100000000000002</v>
      </c>
      <c r="D236">
        <v>0.47199999999999998</v>
      </c>
      <c r="E236">
        <v>-0.14599999999999999</v>
      </c>
      <c r="F236">
        <v>5.468</v>
      </c>
      <c r="G236">
        <v>-1.8919999999999999</v>
      </c>
      <c r="H236">
        <v>2.472</v>
      </c>
      <c r="I236">
        <v>-1.0740000000000001</v>
      </c>
      <c r="J236">
        <v>2.347</v>
      </c>
      <c r="K236">
        <v>-1.034</v>
      </c>
      <c r="L236">
        <v>0.17699999999999999</v>
      </c>
      <c r="M236">
        <v>-9.2999999999999999E-2</v>
      </c>
      <c r="N236">
        <v>0.80100000000000005</v>
      </c>
      <c r="O236">
        <v>-0.373</v>
      </c>
      <c r="P236">
        <v>1.851</v>
      </c>
      <c r="Q236">
        <v>-0.80700000000000005</v>
      </c>
      <c r="R236">
        <v>13.537000000000001</v>
      </c>
      <c r="S236">
        <v>-5.9390000000000001</v>
      </c>
      <c r="T236">
        <v>0.92500000000000004</v>
      </c>
      <c r="U236">
        <v>-0.36699999999999999</v>
      </c>
      <c r="V236">
        <v>3.206</v>
      </c>
      <c r="W236">
        <v>-1.5740000000000001</v>
      </c>
      <c r="X236">
        <v>7.87</v>
      </c>
      <c r="Y236">
        <v>-4.4880000000000004</v>
      </c>
      <c r="Z236">
        <v>0.77200000000000002</v>
      </c>
      <c r="AA236">
        <v>-0.435</v>
      </c>
      <c r="AB236">
        <v>3.45</v>
      </c>
      <c r="AC236">
        <v>-1.9239999999999999</v>
      </c>
      <c r="AD236">
        <v>0.03</v>
      </c>
      <c r="AE236">
        <v>-1.7999999999999999E-2</v>
      </c>
      <c r="AF236">
        <v>3.7909999999999999</v>
      </c>
      <c r="AG236">
        <v>-1.982</v>
      </c>
      <c r="AH236">
        <v>0.73299999999999998</v>
      </c>
      <c r="AI236">
        <v>-0.16400000000000001</v>
      </c>
    </row>
    <row r="238" spans="1:49">
      <c r="A238">
        <v>1060</v>
      </c>
    </row>
    <row r="239" spans="1:49">
      <c r="A239">
        <v>10</v>
      </c>
      <c r="B239">
        <v>1.399</v>
      </c>
      <c r="C239">
        <v>0.433</v>
      </c>
      <c r="D239">
        <v>1.25</v>
      </c>
      <c r="E239">
        <v>0.38700000000000001</v>
      </c>
      <c r="F239">
        <v>1.284</v>
      </c>
      <c r="G239">
        <v>0.3</v>
      </c>
      <c r="H239">
        <v>16.699000000000002</v>
      </c>
      <c r="I239">
        <v>-0.10100000000000001</v>
      </c>
      <c r="J239">
        <v>2.2000000000000002</v>
      </c>
      <c r="K239">
        <v>-0.89200000000000002</v>
      </c>
      <c r="L239">
        <v>4.7190000000000003</v>
      </c>
      <c r="M239">
        <v>-0.82099999999999995</v>
      </c>
      <c r="N239">
        <v>4.4580000000000002</v>
      </c>
      <c r="O239">
        <v>1.0429999999999999</v>
      </c>
      <c r="P239">
        <v>15.204000000000001</v>
      </c>
      <c r="Q239">
        <v>1.0269999999999999</v>
      </c>
      <c r="R239">
        <v>1.377</v>
      </c>
      <c r="S239">
        <v>0.49</v>
      </c>
      <c r="T239">
        <v>1.41</v>
      </c>
      <c r="U239">
        <v>0.41899999999999998</v>
      </c>
    </row>
    <row r="240" spans="1:49">
      <c r="A240">
        <v>15</v>
      </c>
      <c r="B240">
        <v>3.8130000000000002</v>
      </c>
      <c r="C240">
        <v>-1.18</v>
      </c>
      <c r="D240">
        <v>0.20799999999999999</v>
      </c>
      <c r="E240">
        <v>-7.1999999999999995E-2</v>
      </c>
      <c r="F240">
        <v>0.20599999999999999</v>
      </c>
      <c r="G240">
        <v>-0.09</v>
      </c>
      <c r="H240">
        <v>9.7710000000000008</v>
      </c>
      <c r="I240">
        <v>-3.8380000000000001</v>
      </c>
      <c r="J240">
        <v>3.4990000000000001</v>
      </c>
      <c r="K240">
        <v>-1.4019999999999999</v>
      </c>
      <c r="L240">
        <v>3.7570000000000001</v>
      </c>
      <c r="M240">
        <v>-1.5089999999999999</v>
      </c>
      <c r="N240">
        <v>4.3719999999999999</v>
      </c>
      <c r="O240">
        <v>-1.915</v>
      </c>
      <c r="P240">
        <v>3.722</v>
      </c>
      <c r="Q240">
        <v>-1.4750000000000001</v>
      </c>
      <c r="R240">
        <v>6.0780000000000003</v>
      </c>
      <c r="S240">
        <v>-2.98</v>
      </c>
      <c r="T240">
        <v>4.3140000000000001</v>
      </c>
      <c r="U240">
        <v>-1.9750000000000001</v>
      </c>
      <c r="V240">
        <v>4.82</v>
      </c>
      <c r="W240">
        <v>-2.3639999999999999</v>
      </c>
      <c r="X240">
        <v>0.92200000000000004</v>
      </c>
      <c r="Y240">
        <v>-0.46600000000000003</v>
      </c>
      <c r="Z240">
        <v>2.0539999999999998</v>
      </c>
      <c r="AA240">
        <v>-0.97299999999999998</v>
      </c>
      <c r="AB240">
        <v>1.8</v>
      </c>
      <c r="AC240">
        <v>-0.84799999999999998</v>
      </c>
      <c r="AD240">
        <v>0.66400000000000003</v>
      </c>
      <c r="AE240">
        <v>-0.31900000000000001</v>
      </c>
    </row>
    <row r="242" spans="1:45">
      <c r="A242">
        <v>1080</v>
      </c>
    </row>
    <row r="243" spans="1:45">
      <c r="A243">
        <v>19</v>
      </c>
      <c r="B243">
        <v>1.2190000000000001</v>
      </c>
      <c r="C243">
        <v>0.20499999999999999</v>
      </c>
      <c r="D243">
        <v>5.6029999999999998</v>
      </c>
      <c r="E243">
        <v>0.29799999999999999</v>
      </c>
      <c r="F243">
        <v>5.0570000000000004</v>
      </c>
      <c r="G243">
        <v>-0.46100000000000002</v>
      </c>
      <c r="H243">
        <v>0.54600000000000004</v>
      </c>
      <c r="I243">
        <v>3.5000000000000003E-2</v>
      </c>
      <c r="J243">
        <v>2.4009999999999998</v>
      </c>
      <c r="K243">
        <v>-0.108</v>
      </c>
      <c r="L243">
        <v>0.29299999999999998</v>
      </c>
      <c r="M243">
        <v>-0.01</v>
      </c>
      <c r="N243">
        <v>2.6179999999999999</v>
      </c>
      <c r="O243">
        <v>0.04</v>
      </c>
      <c r="P243">
        <v>0.23499999999999999</v>
      </c>
      <c r="Q243">
        <v>-2.5000000000000001E-2</v>
      </c>
      <c r="R243">
        <v>0.36899999999999999</v>
      </c>
      <c r="S243">
        <v>-5.2999999999999999E-2</v>
      </c>
      <c r="T243">
        <v>2.1219999999999999</v>
      </c>
      <c r="U243">
        <v>9.0999999999999998E-2</v>
      </c>
      <c r="V243">
        <v>16.024999999999999</v>
      </c>
      <c r="W243">
        <v>4.5350000000000001</v>
      </c>
      <c r="X243">
        <v>4.2140000000000004</v>
      </c>
      <c r="Y243">
        <v>1.2090000000000001</v>
      </c>
      <c r="Z243">
        <v>2.4220000000000002</v>
      </c>
      <c r="AA243">
        <v>1.159</v>
      </c>
      <c r="AB243">
        <v>1.77</v>
      </c>
      <c r="AC243">
        <v>1.514</v>
      </c>
      <c r="AD243">
        <v>3.5630000000000002</v>
      </c>
      <c r="AE243">
        <v>2.96</v>
      </c>
      <c r="AF243">
        <v>0.38600000000000001</v>
      </c>
      <c r="AG243">
        <v>0.23899999999999999</v>
      </c>
      <c r="AH243">
        <v>0.39400000000000002</v>
      </c>
      <c r="AI243">
        <v>0.40400000000000003</v>
      </c>
      <c r="AJ243">
        <v>0.64</v>
      </c>
      <c r="AK243">
        <v>0.65700000000000003</v>
      </c>
      <c r="AL243">
        <v>0.122</v>
      </c>
      <c r="AM243">
        <v>0.11899999999999999</v>
      </c>
    </row>
    <row r="244" spans="1:45">
      <c r="A244">
        <v>14</v>
      </c>
      <c r="B244">
        <v>1.367</v>
      </c>
      <c r="C244">
        <v>-0.23</v>
      </c>
      <c r="D244">
        <v>3.0529999999999999</v>
      </c>
      <c r="E244">
        <v>-0.78200000000000003</v>
      </c>
      <c r="F244">
        <v>4.2320000000000002</v>
      </c>
      <c r="G244">
        <v>-1.218</v>
      </c>
      <c r="H244">
        <v>1.9219999999999999</v>
      </c>
      <c r="I244">
        <v>-0.70699999999999996</v>
      </c>
      <c r="J244">
        <v>3.8340000000000001</v>
      </c>
      <c r="K244">
        <v>-1.2929999999999999</v>
      </c>
      <c r="L244">
        <v>2.9550000000000001</v>
      </c>
      <c r="M244">
        <v>-1.091</v>
      </c>
      <c r="N244">
        <v>9.4320000000000004</v>
      </c>
      <c r="O244">
        <v>-2.879</v>
      </c>
      <c r="P244">
        <v>8.5999999999999993E-2</v>
      </c>
      <c r="Q244">
        <v>-3.1E-2</v>
      </c>
      <c r="R244">
        <v>7.1999999999999995E-2</v>
      </c>
      <c r="S244">
        <v>-2.5999999999999999E-2</v>
      </c>
      <c r="T244">
        <v>9.8770000000000007</v>
      </c>
      <c r="U244">
        <v>-3.4980000000000002</v>
      </c>
      <c r="V244">
        <v>3.1789999999999998</v>
      </c>
      <c r="W244">
        <v>-0.96899999999999997</v>
      </c>
      <c r="X244">
        <v>3.581</v>
      </c>
      <c r="Y244">
        <v>-1.538</v>
      </c>
      <c r="Z244">
        <v>1.1910000000000001</v>
      </c>
      <c r="AA244">
        <v>-0.51900000000000002</v>
      </c>
      <c r="AB244">
        <v>5.22</v>
      </c>
      <c r="AC244">
        <v>-1.9430000000000001</v>
      </c>
    </row>
    <row r="246" spans="1:45">
      <c r="A246">
        <v>1100</v>
      </c>
    </row>
    <row r="247" spans="1:45">
      <c r="A247">
        <v>22</v>
      </c>
      <c r="B247">
        <v>1.381</v>
      </c>
      <c r="C247">
        <v>0.45600000000000002</v>
      </c>
      <c r="D247">
        <v>4.431</v>
      </c>
      <c r="E247">
        <v>1.018</v>
      </c>
      <c r="F247">
        <v>0.88200000000000001</v>
      </c>
      <c r="G247">
        <v>0.247</v>
      </c>
      <c r="H247">
        <v>1.821</v>
      </c>
      <c r="I247">
        <v>0.14599999999999999</v>
      </c>
      <c r="J247">
        <v>3.2229999999999999</v>
      </c>
      <c r="K247">
        <v>0.16700000000000001</v>
      </c>
      <c r="L247">
        <v>0.90600000000000003</v>
      </c>
      <c r="M247">
        <v>0.33100000000000002</v>
      </c>
      <c r="N247">
        <v>4.5659999999999998</v>
      </c>
      <c r="O247">
        <v>1.502</v>
      </c>
      <c r="P247">
        <v>3.0390000000000001</v>
      </c>
      <c r="Q247">
        <v>1</v>
      </c>
      <c r="R247">
        <v>6.28</v>
      </c>
      <c r="S247">
        <v>2.2770000000000001</v>
      </c>
      <c r="T247">
        <v>1.798</v>
      </c>
      <c r="U247">
        <v>0.72299999999999998</v>
      </c>
      <c r="V247">
        <v>1.587</v>
      </c>
      <c r="W247">
        <v>0.69699999999999995</v>
      </c>
      <c r="X247">
        <v>3.4089999999999998</v>
      </c>
      <c r="Y247">
        <v>1.3029999999999999</v>
      </c>
      <c r="Z247">
        <v>1.33</v>
      </c>
      <c r="AA247">
        <v>0.63200000000000001</v>
      </c>
      <c r="AB247">
        <v>4.319</v>
      </c>
      <c r="AC247">
        <v>2.3199999999999998</v>
      </c>
      <c r="AD247">
        <v>2.2959999999999998</v>
      </c>
      <c r="AE247">
        <v>2.004</v>
      </c>
      <c r="AF247">
        <v>1.1399999999999999</v>
      </c>
      <c r="AG247">
        <v>1.044</v>
      </c>
      <c r="AH247">
        <v>1.454</v>
      </c>
      <c r="AI247">
        <v>1.3280000000000001</v>
      </c>
      <c r="AJ247">
        <v>0.76700000000000002</v>
      </c>
      <c r="AK247">
        <v>0.67200000000000004</v>
      </c>
      <c r="AL247">
        <v>1.8149999999999999</v>
      </c>
      <c r="AM247">
        <v>1.677</v>
      </c>
      <c r="AN247">
        <v>0.36599999999999999</v>
      </c>
      <c r="AO247">
        <v>0.32300000000000001</v>
      </c>
      <c r="AP247">
        <v>0.71599999999999997</v>
      </c>
      <c r="AQ247">
        <v>0.68100000000000005</v>
      </c>
      <c r="AR247">
        <v>2.4729999999999999</v>
      </c>
      <c r="AS247">
        <v>2.1949999999999998</v>
      </c>
    </row>
    <row r="248" spans="1:45">
      <c r="A248">
        <v>13</v>
      </c>
      <c r="B248">
        <v>0.40300000000000002</v>
      </c>
      <c r="C248">
        <v>-0.13300000000000001</v>
      </c>
      <c r="D248">
        <v>4.774</v>
      </c>
      <c r="E248">
        <v>-0.41599999999999998</v>
      </c>
      <c r="F248">
        <v>13.359</v>
      </c>
      <c r="G248">
        <v>-1.7210000000000001</v>
      </c>
      <c r="H248">
        <v>5.0640000000000001</v>
      </c>
      <c r="I248">
        <v>-1.833</v>
      </c>
      <c r="J248">
        <v>0</v>
      </c>
      <c r="K248">
        <v>0</v>
      </c>
      <c r="L248">
        <v>8.4000000000000005E-2</v>
      </c>
      <c r="M248">
        <v>-0.03</v>
      </c>
      <c r="N248">
        <v>0.378</v>
      </c>
      <c r="O248">
        <v>-7.0999999999999994E-2</v>
      </c>
      <c r="P248">
        <v>8.8610000000000007</v>
      </c>
      <c r="Q248">
        <v>-1.6180000000000001</v>
      </c>
      <c r="R248">
        <v>2.0640000000000001</v>
      </c>
      <c r="S248">
        <v>-0.311</v>
      </c>
      <c r="T248">
        <v>1.69</v>
      </c>
      <c r="U248">
        <v>-0.50800000000000001</v>
      </c>
      <c r="V248">
        <v>8.9879999999999995</v>
      </c>
      <c r="W248">
        <v>-2.5950000000000002</v>
      </c>
      <c r="X248">
        <v>3.8</v>
      </c>
      <c r="Y248">
        <v>-0.89800000000000002</v>
      </c>
      <c r="Z248">
        <v>0.53400000000000003</v>
      </c>
      <c r="AA248">
        <v>-0.14399999999999999</v>
      </c>
    </row>
    <row r="250" spans="1:45">
      <c r="A250">
        <v>1120</v>
      </c>
    </row>
    <row r="251" spans="1:45">
      <c r="A251">
        <v>17</v>
      </c>
      <c r="B251">
        <v>1.105</v>
      </c>
      <c r="C251">
        <v>0.26600000000000001</v>
      </c>
      <c r="D251">
        <v>4.3049999999999997</v>
      </c>
      <c r="E251">
        <v>1.0609999999999999</v>
      </c>
      <c r="F251">
        <v>0.18099999999999999</v>
      </c>
      <c r="G251">
        <v>0.13700000000000001</v>
      </c>
      <c r="H251">
        <v>0.436</v>
      </c>
      <c r="I251">
        <v>-0.01</v>
      </c>
      <c r="J251">
        <v>13.776</v>
      </c>
      <c r="K251">
        <v>1.873</v>
      </c>
      <c r="L251">
        <v>1.3540000000000001</v>
      </c>
      <c r="M251">
        <v>0</v>
      </c>
      <c r="N251">
        <v>0.36099999999999999</v>
      </c>
      <c r="O251">
        <v>0</v>
      </c>
      <c r="P251">
        <v>0.628</v>
      </c>
      <c r="Q251">
        <v>0.63600000000000001</v>
      </c>
      <c r="R251">
        <v>7.3280000000000003</v>
      </c>
      <c r="S251">
        <v>5.3639999999999999</v>
      </c>
      <c r="T251">
        <v>5.601</v>
      </c>
      <c r="U251">
        <v>1.617</v>
      </c>
      <c r="V251">
        <v>3.3359999999999999</v>
      </c>
      <c r="W251">
        <v>1.9490000000000001</v>
      </c>
      <c r="X251">
        <v>0.96899999999999997</v>
      </c>
      <c r="Y251">
        <v>0.66</v>
      </c>
      <c r="Z251">
        <v>0.317</v>
      </c>
      <c r="AA251">
        <v>0.29799999999999999</v>
      </c>
      <c r="AB251">
        <v>4.42</v>
      </c>
      <c r="AC251">
        <v>4.1139999999999999</v>
      </c>
      <c r="AD251">
        <v>3.3559999999999999</v>
      </c>
      <c r="AE251">
        <v>2.9279999999999999</v>
      </c>
      <c r="AF251">
        <v>0.88200000000000001</v>
      </c>
      <c r="AG251">
        <v>0.81699999999999995</v>
      </c>
      <c r="AH251">
        <v>1.647</v>
      </c>
      <c r="AI251">
        <v>1.268</v>
      </c>
    </row>
    <row r="252" spans="1:45">
      <c r="A252">
        <v>14</v>
      </c>
      <c r="B252">
        <v>2.794</v>
      </c>
      <c r="C252">
        <v>-0.67300000000000004</v>
      </c>
      <c r="D252">
        <v>5.7990000000000004</v>
      </c>
      <c r="E252">
        <v>-0.17499999999999999</v>
      </c>
      <c r="F252">
        <v>3.9129999999999998</v>
      </c>
      <c r="G252">
        <v>-0.09</v>
      </c>
      <c r="H252">
        <v>1.478</v>
      </c>
      <c r="I252">
        <v>-2.5999999999999999E-2</v>
      </c>
      <c r="J252">
        <v>2.302</v>
      </c>
      <c r="K252">
        <v>-0.02</v>
      </c>
      <c r="L252">
        <v>5.3940000000000001</v>
      </c>
      <c r="M252">
        <v>2.3E-2</v>
      </c>
      <c r="N252">
        <v>4.0129999999999999</v>
      </c>
      <c r="O252">
        <v>-0.96099999999999997</v>
      </c>
      <c r="P252">
        <v>3.2349999999999999</v>
      </c>
      <c r="Q252">
        <v>-0.52700000000000002</v>
      </c>
      <c r="R252">
        <v>0.51600000000000001</v>
      </c>
      <c r="S252">
        <v>-1.4999999999999999E-2</v>
      </c>
      <c r="T252">
        <v>1.137</v>
      </c>
      <c r="U252">
        <v>-0.20699999999999999</v>
      </c>
      <c r="V252">
        <v>2.38</v>
      </c>
      <c r="W252">
        <v>-0.254</v>
      </c>
      <c r="X252">
        <v>11.385</v>
      </c>
      <c r="Y252">
        <v>-1.746</v>
      </c>
      <c r="Z252">
        <v>4.3150000000000004</v>
      </c>
      <c r="AA252">
        <v>-1.1459999999999999</v>
      </c>
      <c r="AB252">
        <v>1.337</v>
      </c>
      <c r="AC252">
        <v>-0.26</v>
      </c>
    </row>
    <row r="254" spans="1:45">
      <c r="A254">
        <v>1140</v>
      </c>
    </row>
    <row r="255" spans="1:45">
      <c r="A255">
        <v>11</v>
      </c>
      <c r="B255">
        <v>12.776</v>
      </c>
      <c r="C255">
        <v>0.23799999999999999</v>
      </c>
      <c r="D255">
        <v>8.4109999999999996</v>
      </c>
      <c r="E255">
        <v>0.68700000000000006</v>
      </c>
      <c r="F255">
        <v>2.3570000000000002</v>
      </c>
      <c r="G255">
        <v>1.1759999999999999</v>
      </c>
      <c r="H255">
        <v>2.4710000000000001</v>
      </c>
      <c r="I255">
        <v>2.0059999999999998</v>
      </c>
      <c r="J255">
        <v>3.9790000000000001</v>
      </c>
      <c r="K255">
        <v>1.603</v>
      </c>
      <c r="L255">
        <v>5.2610000000000001</v>
      </c>
      <c r="M255">
        <v>1.3560000000000001</v>
      </c>
      <c r="N255">
        <v>4.7510000000000003</v>
      </c>
      <c r="O255">
        <v>1.859</v>
      </c>
      <c r="P255">
        <v>3.6459999999999999</v>
      </c>
      <c r="Q255">
        <v>2.073</v>
      </c>
      <c r="R255">
        <v>3.8279999999999998</v>
      </c>
      <c r="S255">
        <v>2.8980000000000001</v>
      </c>
      <c r="T255">
        <v>1.6459999999999999</v>
      </c>
      <c r="U255">
        <v>1.329</v>
      </c>
      <c r="V255">
        <v>0.873</v>
      </c>
      <c r="W255">
        <v>0.623</v>
      </c>
    </row>
    <row r="256" spans="1:45">
      <c r="A256">
        <v>20</v>
      </c>
      <c r="B256">
        <v>0.497</v>
      </c>
      <c r="C256">
        <v>-8.9999999999999993E-3</v>
      </c>
      <c r="D256">
        <v>0.76400000000000001</v>
      </c>
      <c r="E256">
        <v>-8.5999999999999993E-2</v>
      </c>
      <c r="F256">
        <v>3.36</v>
      </c>
      <c r="G256">
        <v>0.432</v>
      </c>
      <c r="H256">
        <v>0.92400000000000004</v>
      </c>
      <c r="I256">
        <v>-0.13600000000000001</v>
      </c>
      <c r="J256">
        <v>2.5819999999999999</v>
      </c>
      <c r="K256">
        <v>0.28199999999999997</v>
      </c>
      <c r="L256">
        <v>0.91</v>
      </c>
      <c r="M256">
        <v>-4.8000000000000001E-2</v>
      </c>
      <c r="N256">
        <v>4.657</v>
      </c>
      <c r="O256">
        <v>0.77300000000000002</v>
      </c>
      <c r="P256">
        <v>5.46</v>
      </c>
      <c r="Q256">
        <v>-0.30199999999999999</v>
      </c>
      <c r="R256">
        <v>0.129</v>
      </c>
      <c r="S256">
        <v>3.0000000000000001E-3</v>
      </c>
      <c r="T256">
        <v>6.8710000000000004</v>
      </c>
      <c r="U256">
        <v>-0.16</v>
      </c>
      <c r="V256">
        <v>0.61099999999999999</v>
      </c>
      <c r="W256">
        <v>-1.2999999999999999E-2</v>
      </c>
      <c r="X256">
        <v>0.66800000000000004</v>
      </c>
      <c r="Y256">
        <v>-7.5999999999999998E-2</v>
      </c>
      <c r="Z256">
        <v>5.86</v>
      </c>
      <c r="AA256">
        <v>-0.69</v>
      </c>
      <c r="AB256">
        <v>5.7080000000000002</v>
      </c>
      <c r="AC256">
        <v>-1</v>
      </c>
      <c r="AD256">
        <v>0.10199999999999999</v>
      </c>
      <c r="AE256">
        <v>-0.01</v>
      </c>
      <c r="AF256">
        <v>5.3999999999999999E-2</v>
      </c>
      <c r="AG256">
        <v>-1.6E-2</v>
      </c>
      <c r="AH256">
        <v>3.5870000000000002</v>
      </c>
      <c r="AI256">
        <v>-0.63500000000000001</v>
      </c>
      <c r="AJ256">
        <v>3.9009999999999998</v>
      </c>
      <c r="AK256">
        <v>-0.8</v>
      </c>
      <c r="AL256">
        <v>2.48</v>
      </c>
      <c r="AM256">
        <v>-0.58299999999999996</v>
      </c>
      <c r="AN256">
        <v>0.874</v>
      </c>
      <c r="AO256">
        <v>-0.17699999999999999</v>
      </c>
    </row>
    <row r="258" spans="1:43">
      <c r="A258">
        <v>1149.7249999999999</v>
      </c>
    </row>
    <row r="259" spans="1:43">
      <c r="A259">
        <v>14</v>
      </c>
      <c r="B259">
        <v>1.4650000000000001</v>
      </c>
      <c r="C259">
        <v>-0.80200000000000005</v>
      </c>
      <c r="D259">
        <v>11.468999999999999</v>
      </c>
      <c r="E259">
        <v>0</v>
      </c>
      <c r="F259">
        <v>6.1520000000000001</v>
      </c>
      <c r="G259">
        <v>0</v>
      </c>
      <c r="H259">
        <v>0.80800000000000005</v>
      </c>
      <c r="I259">
        <v>0</v>
      </c>
      <c r="J259">
        <v>5.03</v>
      </c>
      <c r="K259">
        <v>1.8839999999999999</v>
      </c>
      <c r="L259">
        <v>0.55500000000000005</v>
      </c>
      <c r="M259">
        <v>0.11600000000000001</v>
      </c>
      <c r="N259">
        <v>0.17</v>
      </c>
      <c r="O259">
        <v>0.10100000000000001</v>
      </c>
      <c r="P259">
        <v>5.38</v>
      </c>
      <c r="Q259">
        <v>1.899</v>
      </c>
      <c r="R259">
        <v>7.1369999999999996</v>
      </c>
      <c r="S259">
        <v>3.1579999999999999</v>
      </c>
      <c r="T259">
        <v>5.1360000000000001</v>
      </c>
      <c r="U259">
        <v>2.0129999999999999</v>
      </c>
      <c r="V259">
        <v>2.3119999999999998</v>
      </c>
      <c r="W259">
        <v>0.82899999999999996</v>
      </c>
      <c r="X259">
        <v>1.7210000000000001</v>
      </c>
      <c r="Y259">
        <v>1.2390000000000001</v>
      </c>
      <c r="Z259">
        <v>2.31</v>
      </c>
      <c r="AA259">
        <v>1.5980000000000001</v>
      </c>
      <c r="AB259">
        <v>0.35399999999999998</v>
      </c>
      <c r="AC259">
        <v>0.20799999999999999</v>
      </c>
    </row>
    <row r="260" spans="1:43">
      <c r="A260">
        <v>21</v>
      </c>
      <c r="B260">
        <v>5.0000000000000001E-3</v>
      </c>
      <c r="C260">
        <v>3.0000000000000001E-3</v>
      </c>
      <c r="D260">
        <v>0.873</v>
      </c>
      <c r="E260">
        <v>0.48199999999999998</v>
      </c>
      <c r="F260">
        <v>1.8049999999999999</v>
      </c>
      <c r="G260">
        <v>0.71399999999999997</v>
      </c>
      <c r="H260">
        <v>1.9139999999999999</v>
      </c>
      <c r="I260">
        <v>0.85199999999999998</v>
      </c>
      <c r="J260">
        <v>3.403</v>
      </c>
      <c r="K260">
        <v>1.1479999999999999</v>
      </c>
      <c r="L260">
        <v>0.70099999999999996</v>
      </c>
      <c r="M260">
        <v>0.23699999999999999</v>
      </c>
      <c r="N260">
        <v>1.2450000000000001</v>
      </c>
      <c r="O260">
        <v>0.317</v>
      </c>
      <c r="P260">
        <v>2.0790000000000002</v>
      </c>
      <c r="Q260">
        <v>0.46500000000000002</v>
      </c>
      <c r="R260">
        <v>2.0070000000000001</v>
      </c>
      <c r="S260">
        <v>0.28100000000000003</v>
      </c>
      <c r="T260">
        <v>3.2810000000000001</v>
      </c>
      <c r="U260">
        <v>0.45100000000000001</v>
      </c>
      <c r="V260">
        <v>3.6429999999999998</v>
      </c>
      <c r="W260">
        <v>2E-3</v>
      </c>
      <c r="X260">
        <v>0.76900000000000002</v>
      </c>
      <c r="Y260">
        <v>-8.0000000000000002E-3</v>
      </c>
      <c r="Z260">
        <v>3.9169999999999998</v>
      </c>
      <c r="AA260">
        <v>-0.61199999999999999</v>
      </c>
      <c r="AB260">
        <v>3.7970000000000002</v>
      </c>
      <c r="AC260">
        <v>-0.64300000000000002</v>
      </c>
      <c r="AD260">
        <v>0.46300000000000002</v>
      </c>
      <c r="AE260">
        <v>-0.11</v>
      </c>
      <c r="AF260">
        <v>4.0609999999999999</v>
      </c>
      <c r="AG260">
        <v>-1.0189999999999999</v>
      </c>
      <c r="AH260">
        <v>2.5760000000000001</v>
      </c>
      <c r="AI260">
        <v>-0.72699999999999998</v>
      </c>
      <c r="AJ260">
        <v>5.4</v>
      </c>
      <c r="AK260">
        <v>-1.5549999999999999</v>
      </c>
      <c r="AL260">
        <v>0.86199999999999999</v>
      </c>
      <c r="AM260">
        <v>-0.25900000000000001</v>
      </c>
      <c r="AN260">
        <v>2.698</v>
      </c>
      <c r="AO260">
        <v>-0.82</v>
      </c>
      <c r="AP260">
        <v>4.5010000000000003</v>
      </c>
      <c r="AQ260">
        <v>-0.93200000000000005</v>
      </c>
    </row>
    <row r="262" spans="1:43">
      <c r="A262">
        <v>1160</v>
      </c>
    </row>
    <row r="263" spans="1:43">
      <c r="A263">
        <v>18</v>
      </c>
      <c r="B263">
        <v>7.0000000000000007E-2</v>
      </c>
      <c r="C263">
        <v>-0.05</v>
      </c>
      <c r="D263">
        <v>1.6419999999999999</v>
      </c>
      <c r="E263">
        <v>-0.86399999999999999</v>
      </c>
      <c r="F263">
        <v>6.3540000000000001</v>
      </c>
      <c r="G263">
        <v>-2.6379999999999999</v>
      </c>
      <c r="H263">
        <v>0.92400000000000004</v>
      </c>
      <c r="I263">
        <v>0</v>
      </c>
      <c r="J263">
        <v>5.7949999999999999</v>
      </c>
      <c r="K263">
        <v>0</v>
      </c>
      <c r="L263">
        <v>2.105</v>
      </c>
      <c r="M263">
        <v>0</v>
      </c>
      <c r="N263">
        <v>2.415</v>
      </c>
      <c r="O263">
        <v>0</v>
      </c>
      <c r="P263">
        <v>0.34399999999999997</v>
      </c>
      <c r="Q263">
        <v>0.129</v>
      </c>
      <c r="R263">
        <v>8.9269999999999996</v>
      </c>
      <c r="S263">
        <v>1.871</v>
      </c>
      <c r="T263">
        <v>2.6989999999999998</v>
      </c>
      <c r="U263">
        <v>1.607</v>
      </c>
      <c r="V263">
        <v>1.111</v>
      </c>
      <c r="W263">
        <v>0.39300000000000002</v>
      </c>
      <c r="X263">
        <v>1.49</v>
      </c>
      <c r="Y263">
        <v>0.66</v>
      </c>
      <c r="Z263">
        <v>2.2959999999999998</v>
      </c>
      <c r="AA263">
        <v>0.90200000000000002</v>
      </c>
      <c r="AB263">
        <v>8.8219999999999992</v>
      </c>
      <c r="AC263">
        <v>4.3250000000000002</v>
      </c>
      <c r="AD263">
        <v>0.14899999999999999</v>
      </c>
      <c r="AE263">
        <v>9.2999999999999999E-2</v>
      </c>
      <c r="AF263">
        <v>0.155</v>
      </c>
      <c r="AG263">
        <v>5.8000000000000003E-2</v>
      </c>
      <c r="AH263">
        <v>3.6429999999999998</v>
      </c>
      <c r="AI263">
        <v>1.962</v>
      </c>
      <c r="AJ263">
        <v>1.0580000000000001</v>
      </c>
      <c r="AK263">
        <v>0.59799999999999998</v>
      </c>
    </row>
    <row r="264" spans="1:43">
      <c r="A264">
        <v>21</v>
      </c>
      <c r="B264">
        <v>2.133</v>
      </c>
      <c r="C264">
        <v>1.5289999999999999</v>
      </c>
      <c r="D264">
        <v>1.2210000000000001</v>
      </c>
      <c r="E264">
        <v>0.91900000000000004</v>
      </c>
      <c r="F264">
        <v>2.2269999999999999</v>
      </c>
      <c r="G264">
        <v>1.748</v>
      </c>
      <c r="H264">
        <v>0.503</v>
      </c>
      <c r="I264">
        <v>0.252</v>
      </c>
      <c r="J264">
        <v>3.8559999999999999</v>
      </c>
      <c r="K264">
        <v>1.6879999999999999</v>
      </c>
      <c r="L264">
        <v>0.94399999999999995</v>
      </c>
      <c r="M264">
        <v>0.312</v>
      </c>
      <c r="N264">
        <v>2.9169999999999998</v>
      </c>
      <c r="O264">
        <v>0.47799999999999998</v>
      </c>
      <c r="P264">
        <v>1.081</v>
      </c>
      <c r="Q264">
        <v>0.13300000000000001</v>
      </c>
      <c r="R264">
        <v>2.5609999999999999</v>
      </c>
      <c r="S264">
        <v>0.28699999999999998</v>
      </c>
      <c r="T264">
        <v>1.3380000000000001</v>
      </c>
      <c r="U264">
        <v>3.9E-2</v>
      </c>
      <c r="V264">
        <v>2.246</v>
      </c>
      <c r="W264">
        <v>8.7999999999999995E-2</v>
      </c>
      <c r="X264">
        <v>2.2250000000000001</v>
      </c>
      <c r="Y264">
        <v>-0.16400000000000001</v>
      </c>
      <c r="Z264">
        <v>2.032</v>
      </c>
      <c r="AA264">
        <v>-0.114</v>
      </c>
      <c r="AB264">
        <v>3.4689999999999999</v>
      </c>
      <c r="AC264">
        <v>-0.85599999999999998</v>
      </c>
      <c r="AD264">
        <v>2.2559999999999998</v>
      </c>
      <c r="AE264">
        <v>-0.379</v>
      </c>
      <c r="AF264">
        <v>11.257</v>
      </c>
      <c r="AG264">
        <v>-3.1539999999999999</v>
      </c>
      <c r="AH264">
        <v>1.01</v>
      </c>
      <c r="AI264">
        <v>-0.28699999999999998</v>
      </c>
      <c r="AJ264">
        <v>9.0999999999999998E-2</v>
      </c>
      <c r="AK264">
        <v>-2.1999999999999999E-2</v>
      </c>
      <c r="AL264">
        <v>3.37</v>
      </c>
      <c r="AM264">
        <v>-0.98599999999999999</v>
      </c>
      <c r="AN264">
        <v>1.6459999999999999</v>
      </c>
      <c r="AO264">
        <v>-0.54600000000000004</v>
      </c>
      <c r="AP264">
        <v>1.617</v>
      </c>
      <c r="AQ264">
        <v>-0.5</v>
      </c>
    </row>
    <row r="266" spans="1:43">
      <c r="A266">
        <v>1180</v>
      </c>
    </row>
    <row r="267" spans="1:43">
      <c r="A267">
        <v>19</v>
      </c>
      <c r="B267">
        <v>1.2450000000000001</v>
      </c>
      <c r="C267">
        <v>-0.504</v>
      </c>
      <c r="D267">
        <v>1.04</v>
      </c>
      <c r="E267">
        <v>-0.52800000000000002</v>
      </c>
      <c r="F267">
        <v>2.0619999999999998</v>
      </c>
      <c r="G267">
        <v>-1.472</v>
      </c>
      <c r="H267">
        <v>3.1680000000000001</v>
      </c>
      <c r="I267">
        <v>-1.544</v>
      </c>
      <c r="J267">
        <v>2.8279999999999998</v>
      </c>
      <c r="K267">
        <v>-0.45600000000000002</v>
      </c>
      <c r="L267">
        <v>2.1619999999999999</v>
      </c>
      <c r="M267">
        <v>-9.0999999999999998E-2</v>
      </c>
      <c r="N267">
        <v>3.915</v>
      </c>
      <c r="O267">
        <v>9.0999999999999998E-2</v>
      </c>
      <c r="P267">
        <v>1.867</v>
      </c>
      <c r="Q267">
        <v>0</v>
      </c>
      <c r="R267">
        <v>4.3630000000000004</v>
      </c>
      <c r="S267">
        <v>0</v>
      </c>
      <c r="T267">
        <v>1.766</v>
      </c>
      <c r="U267">
        <v>0</v>
      </c>
      <c r="V267">
        <v>4.9690000000000003</v>
      </c>
      <c r="W267">
        <v>1.657</v>
      </c>
      <c r="X267">
        <v>0.55000000000000004</v>
      </c>
      <c r="Y267">
        <v>0.16</v>
      </c>
      <c r="Z267">
        <v>0.58399999999999996</v>
      </c>
      <c r="AA267">
        <v>0.183</v>
      </c>
      <c r="AB267">
        <v>2.6320000000000001</v>
      </c>
      <c r="AC267">
        <v>1.968</v>
      </c>
      <c r="AD267">
        <v>7.266</v>
      </c>
      <c r="AE267">
        <v>3.0310000000000001</v>
      </c>
      <c r="AF267">
        <v>1.82</v>
      </c>
      <c r="AG267">
        <v>1.0009999999999999</v>
      </c>
      <c r="AH267">
        <v>4.1470000000000002</v>
      </c>
      <c r="AI267">
        <v>1.9670000000000001</v>
      </c>
      <c r="AJ267">
        <v>2.952</v>
      </c>
      <c r="AK267">
        <v>1.345</v>
      </c>
      <c r="AL267">
        <v>0.66300000000000003</v>
      </c>
      <c r="AM267">
        <v>0.307</v>
      </c>
    </row>
    <row r="268" spans="1:43">
      <c r="A268">
        <v>20</v>
      </c>
      <c r="B268">
        <v>1.264</v>
      </c>
      <c r="C268">
        <v>0.51200000000000001</v>
      </c>
      <c r="D268">
        <v>9.1349999999999998</v>
      </c>
      <c r="E268">
        <v>4.859</v>
      </c>
      <c r="F268">
        <v>1.702</v>
      </c>
      <c r="G268">
        <v>0.94799999999999995</v>
      </c>
      <c r="H268">
        <v>2.2490000000000001</v>
      </c>
      <c r="I268">
        <v>1.177</v>
      </c>
      <c r="J268">
        <v>0.99</v>
      </c>
      <c r="K268">
        <v>0.52100000000000002</v>
      </c>
      <c r="L268">
        <v>2.9420000000000002</v>
      </c>
      <c r="M268">
        <v>1.4790000000000001</v>
      </c>
      <c r="N268">
        <v>8.1000000000000003E-2</v>
      </c>
      <c r="O268">
        <v>0</v>
      </c>
      <c r="P268">
        <v>6.2E-2</v>
      </c>
      <c r="Q268">
        <v>0</v>
      </c>
      <c r="R268">
        <v>1.85</v>
      </c>
      <c r="S268">
        <v>0</v>
      </c>
      <c r="T268">
        <v>1.018</v>
      </c>
      <c r="U268">
        <v>0</v>
      </c>
      <c r="V268">
        <v>4.4589999999999996</v>
      </c>
      <c r="W268">
        <v>0</v>
      </c>
      <c r="X268">
        <v>6.5519999999999996</v>
      </c>
      <c r="Y268">
        <v>0.505</v>
      </c>
      <c r="Z268">
        <v>3.206</v>
      </c>
      <c r="AA268">
        <v>-0.41699999999999998</v>
      </c>
      <c r="AB268">
        <v>0.57399999999999995</v>
      </c>
      <c r="AC268">
        <v>-8.8999999999999996E-2</v>
      </c>
      <c r="AD268">
        <v>7.101</v>
      </c>
      <c r="AE268">
        <v>-1.7490000000000001</v>
      </c>
      <c r="AF268">
        <v>0.99399999999999999</v>
      </c>
      <c r="AG268">
        <v>-0.251</v>
      </c>
      <c r="AH268">
        <v>8.4000000000000005E-2</v>
      </c>
      <c r="AI268">
        <v>-2.5000000000000001E-2</v>
      </c>
      <c r="AJ268">
        <v>0.13500000000000001</v>
      </c>
      <c r="AK268">
        <v>-3.6999999999999998E-2</v>
      </c>
      <c r="AL268">
        <v>4.7039999999999997</v>
      </c>
      <c r="AM268">
        <v>-1.5269999999999999</v>
      </c>
      <c r="AN268">
        <v>0.89800000000000002</v>
      </c>
      <c r="AO268">
        <v>-0.218</v>
      </c>
    </row>
    <row r="270" spans="1:43">
      <c r="A270">
        <v>1200</v>
      </c>
    </row>
    <row r="271" spans="1:43">
      <c r="A271">
        <v>15</v>
      </c>
      <c r="B271">
        <v>0.26800000000000002</v>
      </c>
      <c r="C271">
        <v>-9.4E-2</v>
      </c>
      <c r="D271">
        <v>0.35199999999999998</v>
      </c>
      <c r="E271">
        <v>-0.114</v>
      </c>
      <c r="F271">
        <v>5.1749999999999998</v>
      </c>
      <c r="G271">
        <v>-1.8859999999999999</v>
      </c>
      <c r="H271">
        <v>10.022</v>
      </c>
      <c r="I271">
        <v>-0.73599999999999999</v>
      </c>
      <c r="J271">
        <v>2.577</v>
      </c>
      <c r="K271">
        <v>-0.26</v>
      </c>
      <c r="L271">
        <v>0.56499999999999995</v>
      </c>
      <c r="M271">
        <v>0.223</v>
      </c>
      <c r="N271">
        <v>6.5860000000000003</v>
      </c>
      <c r="O271">
        <v>0.77400000000000002</v>
      </c>
      <c r="P271">
        <v>3.9020000000000001</v>
      </c>
      <c r="Q271">
        <v>0.97199999999999998</v>
      </c>
      <c r="R271">
        <v>4.8710000000000004</v>
      </c>
      <c r="S271">
        <v>1.028</v>
      </c>
      <c r="T271">
        <v>5.6639999999999997</v>
      </c>
      <c r="U271">
        <v>3.2040000000000002</v>
      </c>
      <c r="V271">
        <v>1.552</v>
      </c>
      <c r="W271">
        <v>0.55000000000000004</v>
      </c>
      <c r="X271">
        <v>3.5339999999999998</v>
      </c>
      <c r="Y271">
        <v>0.245</v>
      </c>
      <c r="Z271">
        <v>0.221</v>
      </c>
      <c r="AA271">
        <v>0.10199999999999999</v>
      </c>
      <c r="AB271">
        <v>0.28699999999999998</v>
      </c>
      <c r="AC271">
        <v>0.14499999999999999</v>
      </c>
      <c r="AD271">
        <v>4.4240000000000004</v>
      </c>
      <c r="AE271">
        <v>2.1850000000000001</v>
      </c>
    </row>
    <row r="272" spans="1:43">
      <c r="A272">
        <v>14</v>
      </c>
      <c r="B272">
        <v>2.8000000000000001E-2</v>
      </c>
      <c r="C272">
        <v>0.01</v>
      </c>
      <c r="D272">
        <v>11.266</v>
      </c>
      <c r="E272">
        <v>3.8740000000000001</v>
      </c>
      <c r="F272">
        <v>0.22</v>
      </c>
      <c r="G272">
        <v>9.6000000000000002E-2</v>
      </c>
      <c r="H272">
        <v>3.8570000000000002</v>
      </c>
      <c r="I272">
        <v>1.9259999999999999</v>
      </c>
      <c r="J272">
        <v>0.40899999999999997</v>
      </c>
      <c r="K272">
        <v>0.188</v>
      </c>
      <c r="L272">
        <v>4.9630000000000001</v>
      </c>
      <c r="M272">
        <v>1.8120000000000001</v>
      </c>
      <c r="N272">
        <v>0.91700000000000004</v>
      </c>
      <c r="O272">
        <v>0.186</v>
      </c>
      <c r="P272">
        <v>0.91600000000000004</v>
      </c>
      <c r="Q272">
        <v>0.16900000000000001</v>
      </c>
      <c r="R272">
        <v>7.9660000000000002</v>
      </c>
      <c r="S272">
        <v>1.645</v>
      </c>
      <c r="T272">
        <v>14.101000000000001</v>
      </c>
      <c r="U272">
        <v>0</v>
      </c>
      <c r="V272">
        <v>0.17899999999999999</v>
      </c>
      <c r="W272">
        <v>0</v>
      </c>
      <c r="X272">
        <v>3.1E-2</v>
      </c>
      <c r="Y272">
        <v>-8.0000000000000002E-3</v>
      </c>
      <c r="Z272">
        <v>5.2999999999999999E-2</v>
      </c>
      <c r="AA272">
        <v>-1.4E-2</v>
      </c>
      <c r="AB272">
        <v>5.0949999999999998</v>
      </c>
      <c r="AC272">
        <v>-1.5309999999999999</v>
      </c>
    </row>
    <row r="274" spans="1:41">
      <c r="A274">
        <v>1220</v>
      </c>
    </row>
    <row r="275" spans="1:41">
      <c r="A275">
        <v>17</v>
      </c>
      <c r="B275">
        <v>0.17499999999999999</v>
      </c>
      <c r="C275">
        <v>-6.4000000000000001E-2</v>
      </c>
      <c r="D275">
        <v>0.77200000000000002</v>
      </c>
      <c r="E275">
        <v>-8.6999999999999994E-2</v>
      </c>
      <c r="F275">
        <v>1.069</v>
      </c>
      <c r="G275">
        <v>-8.1000000000000003E-2</v>
      </c>
      <c r="H275">
        <v>9.2140000000000004</v>
      </c>
      <c r="I275">
        <v>-0.92200000000000004</v>
      </c>
      <c r="J275">
        <v>2.5139999999999998</v>
      </c>
      <c r="K275">
        <v>-0.13</v>
      </c>
      <c r="L275">
        <v>10.657</v>
      </c>
      <c r="M275">
        <v>-0.77900000000000003</v>
      </c>
      <c r="N275">
        <v>0.79</v>
      </c>
      <c r="O275">
        <v>0</v>
      </c>
      <c r="P275">
        <v>1.1919999999999999</v>
      </c>
      <c r="Q275">
        <v>0</v>
      </c>
      <c r="R275">
        <v>0.39400000000000002</v>
      </c>
      <c r="S275">
        <v>0</v>
      </c>
      <c r="T275">
        <v>0.47199999999999998</v>
      </c>
      <c r="U275">
        <v>0.72799999999999998</v>
      </c>
      <c r="V275">
        <v>1.5940000000000001</v>
      </c>
      <c r="W275">
        <v>0.17199999999999999</v>
      </c>
      <c r="X275">
        <v>1.54</v>
      </c>
      <c r="Y275">
        <v>1.1000000000000001</v>
      </c>
      <c r="Z275">
        <v>6.75</v>
      </c>
      <c r="AA275">
        <v>1.2490000000000001</v>
      </c>
      <c r="AB275">
        <v>4.0590000000000002</v>
      </c>
      <c r="AC275">
        <v>0.751</v>
      </c>
      <c r="AD275">
        <v>2.74</v>
      </c>
      <c r="AE275">
        <v>1.704</v>
      </c>
      <c r="AF275">
        <v>0.64500000000000002</v>
      </c>
      <c r="AG275">
        <v>0.29599999999999999</v>
      </c>
      <c r="AH275">
        <v>5.423</v>
      </c>
      <c r="AI275">
        <v>1.149</v>
      </c>
    </row>
    <row r="276" spans="1:41">
      <c r="A276">
        <v>14</v>
      </c>
      <c r="B276">
        <v>0.38</v>
      </c>
      <c r="C276">
        <v>0.14000000000000001</v>
      </c>
      <c r="D276">
        <v>5.9059999999999997</v>
      </c>
      <c r="E276">
        <v>1.796</v>
      </c>
      <c r="F276">
        <v>3.9239999999999999</v>
      </c>
      <c r="G276">
        <v>1.3779999999999999</v>
      </c>
      <c r="H276">
        <v>1.9350000000000001</v>
      </c>
      <c r="I276">
        <v>0.622</v>
      </c>
      <c r="J276">
        <v>4.4740000000000002</v>
      </c>
      <c r="K276">
        <v>1.1830000000000001</v>
      </c>
      <c r="L276">
        <v>2.984</v>
      </c>
      <c r="M276">
        <v>0.81699999999999995</v>
      </c>
      <c r="N276">
        <v>2.1989999999999998</v>
      </c>
      <c r="O276">
        <v>0.91400000000000003</v>
      </c>
      <c r="P276">
        <v>5.73</v>
      </c>
      <c r="Q276">
        <v>2.1349999999999998</v>
      </c>
      <c r="R276">
        <v>0.93700000000000006</v>
      </c>
      <c r="S276">
        <v>0.4</v>
      </c>
      <c r="T276">
        <v>1.6919999999999999</v>
      </c>
      <c r="U276">
        <v>0.55100000000000005</v>
      </c>
      <c r="V276">
        <v>3.972</v>
      </c>
      <c r="W276">
        <v>1.385</v>
      </c>
      <c r="X276">
        <v>1.9950000000000001</v>
      </c>
      <c r="Y276">
        <v>0.61499999999999999</v>
      </c>
      <c r="Z276">
        <v>8.8879999999999999</v>
      </c>
      <c r="AA276">
        <v>0</v>
      </c>
      <c r="AB276">
        <v>4.9829999999999997</v>
      </c>
      <c r="AC276">
        <v>0.58199999999999996</v>
      </c>
    </row>
    <row r="278" spans="1:41">
      <c r="A278">
        <v>1240</v>
      </c>
    </row>
    <row r="279" spans="1:41">
      <c r="A279">
        <v>20</v>
      </c>
      <c r="B279">
        <v>4.37</v>
      </c>
      <c r="C279">
        <v>-0.438</v>
      </c>
      <c r="D279">
        <v>3.1720000000000002</v>
      </c>
      <c r="E279">
        <v>-0.63400000000000001</v>
      </c>
      <c r="F279">
        <v>0.88700000000000001</v>
      </c>
      <c r="G279">
        <v>-0.13100000000000001</v>
      </c>
      <c r="H279">
        <v>2.5270000000000001</v>
      </c>
      <c r="I279">
        <v>-0.125</v>
      </c>
      <c r="J279">
        <v>4.0449999999999999</v>
      </c>
      <c r="K279">
        <v>0.17199999999999999</v>
      </c>
      <c r="L279">
        <v>0.39</v>
      </c>
      <c r="M279">
        <v>2.7E-2</v>
      </c>
      <c r="N279">
        <v>0.90400000000000003</v>
      </c>
      <c r="O279">
        <v>5.8000000000000003E-2</v>
      </c>
      <c r="P279">
        <v>3.1680000000000001</v>
      </c>
      <c r="Q279">
        <v>0.193</v>
      </c>
      <c r="R279">
        <v>5.0910000000000002</v>
      </c>
      <c r="S279">
        <v>-7.2999999999999995E-2</v>
      </c>
      <c r="T279">
        <v>0.191</v>
      </c>
      <c r="U279">
        <v>-1.2E-2</v>
      </c>
      <c r="V279">
        <v>0.64500000000000002</v>
      </c>
      <c r="W279">
        <v>2.8000000000000001E-2</v>
      </c>
      <c r="X279">
        <v>0.49399999999999999</v>
      </c>
      <c r="Y279">
        <v>7.5999999999999998E-2</v>
      </c>
      <c r="Z279">
        <v>1.37</v>
      </c>
      <c r="AA279">
        <v>0.27300000000000002</v>
      </c>
      <c r="AB279">
        <v>3.74</v>
      </c>
      <c r="AC279">
        <v>0.55500000000000005</v>
      </c>
      <c r="AD279">
        <v>3.9249999999999998</v>
      </c>
      <c r="AE279">
        <v>0.96099999999999997</v>
      </c>
      <c r="AF279">
        <v>1.399</v>
      </c>
      <c r="AG279">
        <v>0.38300000000000001</v>
      </c>
      <c r="AH279">
        <v>1E-3</v>
      </c>
      <c r="AI279">
        <v>0</v>
      </c>
      <c r="AJ279">
        <v>3.7719999999999998</v>
      </c>
      <c r="AK279">
        <v>0.77500000000000002</v>
      </c>
      <c r="AL279">
        <v>4.3339999999999996</v>
      </c>
      <c r="AM279">
        <v>1.627</v>
      </c>
      <c r="AN279">
        <v>5.5739999999999998</v>
      </c>
      <c r="AO279">
        <v>2.5259999999999998</v>
      </c>
    </row>
    <row r="280" spans="1:41">
      <c r="A280">
        <v>16</v>
      </c>
      <c r="B280">
        <v>1.2829999999999999</v>
      </c>
      <c r="C280">
        <v>0.129</v>
      </c>
      <c r="D280">
        <v>1.895</v>
      </c>
      <c r="E280">
        <v>0.06</v>
      </c>
      <c r="F280">
        <v>2.0310000000000001</v>
      </c>
      <c r="G280">
        <v>0.114</v>
      </c>
      <c r="H280">
        <v>6.125</v>
      </c>
      <c r="I280">
        <v>1.002</v>
      </c>
      <c r="J280">
        <v>2.044</v>
      </c>
      <c r="K280">
        <v>0.79700000000000004</v>
      </c>
      <c r="L280">
        <v>2.9820000000000002</v>
      </c>
      <c r="M280">
        <v>0.82599999999999996</v>
      </c>
      <c r="N280">
        <v>1.1519999999999999</v>
      </c>
      <c r="O280">
        <v>0.372</v>
      </c>
      <c r="P280">
        <v>1.0229999999999999</v>
      </c>
      <c r="Q280">
        <v>0.39900000000000002</v>
      </c>
      <c r="R280">
        <v>6.0869999999999997</v>
      </c>
      <c r="S280">
        <v>1.968</v>
      </c>
      <c r="T280">
        <v>1.2789999999999999</v>
      </c>
      <c r="U280">
        <v>0.57099999999999995</v>
      </c>
      <c r="V280">
        <v>3.7970000000000002</v>
      </c>
      <c r="W280">
        <v>0.876</v>
      </c>
      <c r="X280">
        <v>9.3770000000000007</v>
      </c>
      <c r="Y280">
        <v>3.3479999999999999</v>
      </c>
      <c r="Z280">
        <v>2.9140000000000001</v>
      </c>
      <c r="AA280">
        <v>0.90800000000000003</v>
      </c>
      <c r="AB280">
        <v>2.198</v>
      </c>
      <c r="AC280">
        <v>0.433</v>
      </c>
      <c r="AD280">
        <v>2.5529999999999999</v>
      </c>
      <c r="AE280">
        <v>0.45500000000000002</v>
      </c>
      <c r="AF280">
        <v>3.2589999999999999</v>
      </c>
      <c r="AG280">
        <v>0.35599999999999998</v>
      </c>
    </row>
    <row r="282" spans="1:41">
      <c r="A282">
        <v>1260</v>
      </c>
    </row>
    <row r="283" spans="1:41">
      <c r="A283">
        <v>15</v>
      </c>
      <c r="B283">
        <v>12.61</v>
      </c>
      <c r="C283">
        <v>1.145</v>
      </c>
      <c r="D283">
        <v>6.9669999999999996</v>
      </c>
      <c r="E283">
        <v>0.52</v>
      </c>
      <c r="F283">
        <v>1.228</v>
      </c>
      <c r="G283">
        <v>0.13900000000000001</v>
      </c>
      <c r="H283">
        <v>7.2999999999999995E-2</v>
      </c>
      <c r="I283">
        <v>4.4999999999999998E-2</v>
      </c>
      <c r="J283">
        <v>2.3719999999999999</v>
      </c>
      <c r="K283">
        <v>1.6E-2</v>
      </c>
      <c r="L283">
        <v>2.3479999999999999</v>
      </c>
      <c r="M283">
        <v>0.11</v>
      </c>
      <c r="N283">
        <v>2.2530000000000001</v>
      </c>
      <c r="O283">
        <v>0</v>
      </c>
      <c r="P283">
        <v>1.889</v>
      </c>
      <c r="Q283">
        <v>0.435</v>
      </c>
      <c r="R283">
        <v>5.4050000000000002</v>
      </c>
      <c r="S283">
        <v>1.706</v>
      </c>
      <c r="T283">
        <v>5.1109999999999998</v>
      </c>
      <c r="U283">
        <v>1.3140000000000001</v>
      </c>
      <c r="V283">
        <v>1.577</v>
      </c>
      <c r="W283">
        <v>0.54500000000000004</v>
      </c>
      <c r="X283">
        <v>1.619</v>
      </c>
      <c r="Y283">
        <v>0.193</v>
      </c>
      <c r="Z283">
        <v>2.0939999999999999</v>
      </c>
      <c r="AA283">
        <v>0.18099999999999999</v>
      </c>
      <c r="AB283">
        <v>3.1970000000000001</v>
      </c>
      <c r="AC283">
        <v>0.40600000000000003</v>
      </c>
      <c r="AD283">
        <v>1.2549999999999999</v>
      </c>
      <c r="AE283">
        <v>0.13400000000000001</v>
      </c>
    </row>
    <row r="284" spans="1:41">
      <c r="A284">
        <v>15</v>
      </c>
      <c r="B284">
        <v>1.98</v>
      </c>
      <c r="C284">
        <v>-0.18</v>
      </c>
      <c r="D284">
        <v>4.5069999999999997</v>
      </c>
      <c r="E284">
        <v>-5.3999999999999999E-2</v>
      </c>
      <c r="F284">
        <v>3.306</v>
      </c>
      <c r="G284">
        <v>5.5E-2</v>
      </c>
      <c r="H284">
        <v>2.3889999999999998</v>
      </c>
      <c r="I284">
        <v>-0.245</v>
      </c>
      <c r="J284">
        <v>2.0569999999999999</v>
      </c>
      <c r="K284">
        <v>0.39900000000000002</v>
      </c>
      <c r="L284">
        <v>3.3159999999999998</v>
      </c>
      <c r="M284">
        <v>1.3720000000000001</v>
      </c>
      <c r="N284">
        <v>5.37</v>
      </c>
      <c r="O284">
        <v>1.0169999999999999</v>
      </c>
      <c r="P284">
        <v>2.2210000000000001</v>
      </c>
      <c r="Q284">
        <v>0.86899999999999999</v>
      </c>
      <c r="R284">
        <v>6.0860000000000003</v>
      </c>
      <c r="S284">
        <v>1.9279999999999999</v>
      </c>
      <c r="T284">
        <v>4.2249999999999996</v>
      </c>
      <c r="U284">
        <v>1.4750000000000001</v>
      </c>
      <c r="V284">
        <v>4.1790000000000003</v>
      </c>
      <c r="W284">
        <v>1.631</v>
      </c>
      <c r="X284">
        <v>2.5489999999999999</v>
      </c>
      <c r="Y284">
        <v>0.95699999999999996</v>
      </c>
      <c r="Z284">
        <v>2.4369999999999998</v>
      </c>
      <c r="AA284">
        <v>0.752</v>
      </c>
      <c r="AB284">
        <v>1.9470000000000001</v>
      </c>
      <c r="AC284">
        <v>0.72599999999999998</v>
      </c>
      <c r="AD284">
        <v>3.4319999999999999</v>
      </c>
      <c r="AE284">
        <v>0.76</v>
      </c>
    </row>
    <row r="286" spans="1:41">
      <c r="A286">
        <v>1280</v>
      </c>
    </row>
    <row r="287" spans="1:41">
      <c r="A287">
        <v>12</v>
      </c>
      <c r="B287">
        <v>6.0259999999999998</v>
      </c>
      <c r="C287">
        <v>1.546</v>
      </c>
      <c r="D287">
        <v>1.0229999999999999</v>
      </c>
      <c r="E287">
        <v>7.2999999999999995E-2</v>
      </c>
      <c r="F287">
        <v>0.57099999999999995</v>
      </c>
      <c r="G287">
        <v>8.6999999999999994E-2</v>
      </c>
      <c r="H287">
        <v>3.5470000000000002</v>
      </c>
      <c r="I287">
        <v>0.432</v>
      </c>
      <c r="J287">
        <v>1.23</v>
      </c>
      <c r="K287">
        <v>0.14899999999999999</v>
      </c>
      <c r="L287">
        <v>6.1139999999999999</v>
      </c>
      <c r="M287">
        <v>0.65400000000000003</v>
      </c>
      <c r="N287">
        <v>1.1399999999999999</v>
      </c>
      <c r="O287">
        <v>-3.0000000000000001E-3</v>
      </c>
      <c r="P287">
        <v>1.5009999999999999</v>
      </c>
      <c r="Q287">
        <v>0.129</v>
      </c>
      <c r="R287">
        <v>5.9459999999999997</v>
      </c>
      <c r="S287">
        <v>6.8000000000000005E-2</v>
      </c>
      <c r="T287">
        <v>2.3679999999999999</v>
      </c>
      <c r="U287">
        <v>0.17299999999999999</v>
      </c>
      <c r="V287">
        <v>4.8250000000000002</v>
      </c>
      <c r="W287">
        <v>0.60299999999999998</v>
      </c>
      <c r="X287">
        <v>15.709</v>
      </c>
      <c r="Y287">
        <v>1.5580000000000001</v>
      </c>
    </row>
    <row r="288" spans="1:41">
      <c r="A288">
        <v>17</v>
      </c>
      <c r="B288">
        <v>1.494</v>
      </c>
      <c r="C288">
        <v>-0.38300000000000001</v>
      </c>
      <c r="D288">
        <v>0.52100000000000002</v>
      </c>
      <c r="E288">
        <v>-0.115</v>
      </c>
      <c r="F288">
        <v>0.44500000000000001</v>
      </c>
      <c r="G288">
        <v>0</v>
      </c>
      <c r="H288">
        <v>14.101000000000001</v>
      </c>
      <c r="I288">
        <v>0</v>
      </c>
      <c r="J288">
        <v>5.04</v>
      </c>
      <c r="K288">
        <v>-1.7000000000000001E-2</v>
      </c>
      <c r="L288">
        <v>0.247</v>
      </c>
      <c r="M288">
        <v>1.7000000000000001E-2</v>
      </c>
      <c r="N288">
        <v>0.59</v>
      </c>
      <c r="O288">
        <v>0.27400000000000002</v>
      </c>
      <c r="P288">
        <v>4.0119999999999996</v>
      </c>
      <c r="Q288">
        <v>1.726</v>
      </c>
      <c r="R288">
        <v>2.472</v>
      </c>
      <c r="S288">
        <v>1.1839999999999999</v>
      </c>
      <c r="T288">
        <v>1.593</v>
      </c>
      <c r="U288">
        <v>0.81599999999999995</v>
      </c>
      <c r="V288">
        <v>0.61099999999999999</v>
      </c>
      <c r="W288">
        <v>0.249</v>
      </c>
      <c r="X288">
        <v>3.6</v>
      </c>
      <c r="Y288">
        <v>1.296</v>
      </c>
      <c r="Z288">
        <v>6.7329999999999997</v>
      </c>
      <c r="AA288">
        <v>2.456</v>
      </c>
      <c r="AB288">
        <v>0.8</v>
      </c>
      <c r="AC288">
        <v>0.27300000000000002</v>
      </c>
      <c r="AD288">
        <v>4.1269999999999998</v>
      </c>
      <c r="AE288">
        <v>1.7270000000000001</v>
      </c>
      <c r="AF288">
        <v>3.1190000000000002</v>
      </c>
      <c r="AG288">
        <v>0.73</v>
      </c>
      <c r="AH288">
        <v>0.49199999999999999</v>
      </c>
      <c r="AI288">
        <v>3.5000000000000003E-2</v>
      </c>
    </row>
    <row r="290" spans="1:27">
      <c r="A290">
        <v>1284.9590000000001</v>
      </c>
    </row>
    <row r="291" spans="1:27">
      <c r="A291">
        <v>10</v>
      </c>
      <c r="B291">
        <v>2.2050000000000001</v>
      </c>
      <c r="C291">
        <v>0.16200000000000001</v>
      </c>
      <c r="D291">
        <v>6.202</v>
      </c>
      <c r="E291">
        <v>1.6459999999999999</v>
      </c>
      <c r="F291">
        <v>2.165</v>
      </c>
      <c r="G291">
        <v>0.35399999999999998</v>
      </c>
      <c r="H291">
        <v>5.33</v>
      </c>
      <c r="I291">
        <v>0.57299999999999995</v>
      </c>
      <c r="J291">
        <v>2.9020000000000001</v>
      </c>
      <c r="K291">
        <v>-5.0000000000000001E-3</v>
      </c>
      <c r="L291">
        <v>0.59599999999999997</v>
      </c>
      <c r="M291">
        <v>5.1999999999999998E-2</v>
      </c>
      <c r="N291">
        <v>2.3719999999999999</v>
      </c>
      <c r="O291">
        <v>0.03</v>
      </c>
      <c r="P291">
        <v>8.7070000000000007</v>
      </c>
      <c r="Q291">
        <v>0.64200000000000002</v>
      </c>
      <c r="R291">
        <v>17.36</v>
      </c>
      <c r="S291">
        <v>2.1829999999999998</v>
      </c>
      <c r="T291">
        <v>2.1629999999999998</v>
      </c>
      <c r="U291">
        <v>0.215</v>
      </c>
    </row>
    <row r="292" spans="1:27">
      <c r="A292">
        <v>12</v>
      </c>
      <c r="B292">
        <v>3.496</v>
      </c>
      <c r="C292">
        <v>-0.25600000000000001</v>
      </c>
      <c r="D292">
        <v>15.68</v>
      </c>
      <c r="E292">
        <v>-0.06</v>
      </c>
      <c r="F292">
        <v>3.8839999999999999</v>
      </c>
      <c r="G292">
        <v>0.26200000000000001</v>
      </c>
      <c r="H292">
        <v>2.3170000000000002</v>
      </c>
      <c r="I292">
        <v>0.216</v>
      </c>
      <c r="J292">
        <v>1.734</v>
      </c>
      <c r="K292">
        <v>0.998</v>
      </c>
      <c r="L292">
        <v>3.5830000000000002</v>
      </c>
      <c r="M292">
        <v>1.879</v>
      </c>
      <c r="N292">
        <v>2.1989999999999998</v>
      </c>
      <c r="O292">
        <v>1.1240000000000001</v>
      </c>
      <c r="P292">
        <v>4.5789999999999997</v>
      </c>
      <c r="Q292">
        <v>1.859</v>
      </c>
      <c r="R292">
        <v>0.96199999999999997</v>
      </c>
      <c r="S292">
        <v>0.34599999999999997</v>
      </c>
      <c r="T292">
        <v>2.3889999999999998</v>
      </c>
      <c r="U292">
        <v>0.95199999999999996</v>
      </c>
      <c r="V292">
        <v>6.8129999999999997</v>
      </c>
      <c r="W292">
        <v>2.6709999999999998</v>
      </c>
      <c r="X292">
        <v>2.3639999999999999</v>
      </c>
      <c r="Y292">
        <v>0.27900000000000003</v>
      </c>
    </row>
    <row r="294" spans="1:27">
      <c r="A294">
        <v>1300</v>
      </c>
    </row>
    <row r="295" spans="1:27">
      <c r="A295">
        <v>8</v>
      </c>
      <c r="B295">
        <v>1.3180000000000001</v>
      </c>
      <c r="C295">
        <v>9.8000000000000004E-2</v>
      </c>
      <c r="D295">
        <v>11.231</v>
      </c>
      <c r="E295">
        <v>0.52300000000000002</v>
      </c>
      <c r="F295">
        <v>0.84199999999999997</v>
      </c>
      <c r="G295">
        <v>0.223</v>
      </c>
      <c r="H295">
        <v>2.2770000000000001</v>
      </c>
      <c r="I295">
        <v>0.27600000000000002</v>
      </c>
      <c r="J295">
        <v>11.273</v>
      </c>
      <c r="K295">
        <v>1.1950000000000001</v>
      </c>
      <c r="L295">
        <v>6.4359999999999999</v>
      </c>
      <c r="M295">
        <v>0.48699999999999999</v>
      </c>
      <c r="N295">
        <v>11.61</v>
      </c>
      <c r="O295">
        <v>1.4850000000000001</v>
      </c>
      <c r="P295">
        <v>5.0119999999999996</v>
      </c>
      <c r="Q295">
        <v>0.44500000000000001</v>
      </c>
    </row>
    <row r="296" spans="1:27">
      <c r="A296">
        <v>12</v>
      </c>
      <c r="B296">
        <v>10.622</v>
      </c>
      <c r="C296">
        <v>-0.78900000000000003</v>
      </c>
      <c r="D296">
        <v>1.44</v>
      </c>
      <c r="E296">
        <v>-8.0000000000000002E-3</v>
      </c>
      <c r="F296">
        <v>0.35</v>
      </c>
      <c r="G296">
        <v>2.3E-2</v>
      </c>
      <c r="H296">
        <v>0.79200000000000004</v>
      </c>
      <c r="I296">
        <v>7.2999999999999995E-2</v>
      </c>
      <c r="J296">
        <v>12.118</v>
      </c>
      <c r="K296">
        <v>-3.5000000000000003E-2</v>
      </c>
      <c r="L296">
        <v>8.4779999999999998</v>
      </c>
      <c r="M296">
        <v>3.58</v>
      </c>
      <c r="N296">
        <v>0.90600000000000003</v>
      </c>
      <c r="O296">
        <v>0.45900000000000002</v>
      </c>
      <c r="P296">
        <v>1.335</v>
      </c>
      <c r="Q296">
        <v>0.55600000000000005</v>
      </c>
      <c r="R296">
        <v>5.952</v>
      </c>
      <c r="S296">
        <v>2.5449999999999999</v>
      </c>
      <c r="T296">
        <v>2.552</v>
      </c>
      <c r="U296">
        <v>1.0760000000000001</v>
      </c>
      <c r="V296">
        <v>4.9969999999999999</v>
      </c>
      <c r="W296">
        <v>1.585</v>
      </c>
      <c r="X296">
        <v>0.45700000000000002</v>
      </c>
      <c r="Y296">
        <v>0.14899999999999999</v>
      </c>
    </row>
    <row r="298" spans="1:27">
      <c r="A298">
        <v>1320</v>
      </c>
    </row>
    <row r="299" spans="1:27">
      <c r="A299">
        <v>11</v>
      </c>
      <c r="B299">
        <v>1.9239999999999999</v>
      </c>
      <c r="C299">
        <v>2.1999999999999999E-2</v>
      </c>
      <c r="D299">
        <v>3.7280000000000002</v>
      </c>
      <c r="E299">
        <v>6.9000000000000006E-2</v>
      </c>
      <c r="F299">
        <v>2.077</v>
      </c>
      <c r="G299">
        <v>0.224</v>
      </c>
      <c r="H299">
        <v>4.3639999999999999</v>
      </c>
      <c r="I299">
        <v>-1.4E-2</v>
      </c>
      <c r="J299">
        <v>1E-3</v>
      </c>
      <c r="K299">
        <v>0</v>
      </c>
      <c r="L299">
        <v>1.403</v>
      </c>
      <c r="M299">
        <v>0.187</v>
      </c>
      <c r="N299">
        <v>4.3529999999999998</v>
      </c>
      <c r="O299">
        <v>0.34899999999999998</v>
      </c>
      <c r="P299">
        <v>8.7140000000000004</v>
      </c>
      <c r="Q299">
        <v>1.0169999999999999</v>
      </c>
      <c r="R299">
        <v>9.99</v>
      </c>
      <c r="S299">
        <v>1.274</v>
      </c>
      <c r="T299">
        <v>12.45</v>
      </c>
      <c r="U299">
        <v>1.131</v>
      </c>
      <c r="V299">
        <v>0.997</v>
      </c>
      <c r="W299">
        <v>0.114</v>
      </c>
    </row>
    <row r="300" spans="1:27">
      <c r="A300">
        <v>13</v>
      </c>
      <c r="B300">
        <v>5.524</v>
      </c>
      <c r="C300">
        <v>-6.4000000000000001E-2</v>
      </c>
      <c r="D300">
        <v>4.8719999999999999</v>
      </c>
      <c r="E300">
        <v>-0.70799999999999996</v>
      </c>
      <c r="F300">
        <v>14.13</v>
      </c>
      <c r="G300">
        <v>0.32300000000000001</v>
      </c>
      <c r="H300">
        <v>5.3890000000000002</v>
      </c>
      <c r="I300">
        <v>0.14599999999999999</v>
      </c>
      <c r="J300">
        <v>1.79</v>
      </c>
      <c r="K300">
        <v>0.91700000000000004</v>
      </c>
      <c r="L300">
        <v>2.3460000000000001</v>
      </c>
      <c r="M300">
        <v>1.083</v>
      </c>
      <c r="N300">
        <v>1.8680000000000001</v>
      </c>
      <c r="O300">
        <v>0.84599999999999997</v>
      </c>
      <c r="P300">
        <v>4.5209999999999999</v>
      </c>
      <c r="Q300">
        <v>1.6539999999999999</v>
      </c>
      <c r="R300">
        <v>2.2250000000000001</v>
      </c>
      <c r="S300">
        <v>1.089</v>
      </c>
      <c r="T300">
        <v>0.875</v>
      </c>
      <c r="U300">
        <v>0.41099999999999998</v>
      </c>
      <c r="V300">
        <v>1.575</v>
      </c>
      <c r="W300">
        <v>0.56000000000000005</v>
      </c>
      <c r="X300">
        <v>3.1909999999999998</v>
      </c>
      <c r="Y300">
        <v>0.90400000000000003</v>
      </c>
      <c r="Z300">
        <v>1.694</v>
      </c>
      <c r="AA300">
        <v>0.55000000000000004</v>
      </c>
    </row>
    <row r="302" spans="1:27">
      <c r="A302">
        <v>1340</v>
      </c>
    </row>
    <row r="303" spans="1:27">
      <c r="A303">
        <v>4</v>
      </c>
      <c r="B303">
        <v>10.089</v>
      </c>
      <c r="C303">
        <v>0.27100000000000002</v>
      </c>
      <c r="D303">
        <v>13.619</v>
      </c>
      <c r="E303">
        <v>0.45400000000000001</v>
      </c>
      <c r="F303">
        <v>11.147</v>
      </c>
      <c r="G303">
        <v>1.2769999999999999</v>
      </c>
      <c r="H303">
        <v>15.145</v>
      </c>
      <c r="I303">
        <v>1.4350000000000001</v>
      </c>
    </row>
    <row r="304" spans="1:27">
      <c r="A304">
        <v>9</v>
      </c>
      <c r="B304">
        <v>11.335000000000001</v>
      </c>
      <c r="C304">
        <v>-0.30399999999999999</v>
      </c>
      <c r="D304">
        <v>19.295999999999999</v>
      </c>
      <c r="E304">
        <v>0.92900000000000005</v>
      </c>
      <c r="F304">
        <v>1.6040000000000001</v>
      </c>
      <c r="G304">
        <v>0.33100000000000002</v>
      </c>
      <c r="H304">
        <v>3.169</v>
      </c>
      <c r="I304">
        <v>1.4450000000000001</v>
      </c>
      <c r="J304">
        <v>2.7320000000000002</v>
      </c>
      <c r="K304">
        <v>1.081</v>
      </c>
      <c r="L304">
        <v>4.8129999999999997</v>
      </c>
      <c r="M304">
        <v>1.474</v>
      </c>
      <c r="N304">
        <v>1.181</v>
      </c>
      <c r="O304">
        <v>0.307</v>
      </c>
      <c r="P304">
        <v>2.9649999999999999</v>
      </c>
      <c r="Q304">
        <v>0.56000000000000005</v>
      </c>
      <c r="R304">
        <v>2.9039999999999999</v>
      </c>
      <c r="S304">
        <v>0.5</v>
      </c>
    </row>
    <row r="306" spans="1:31">
      <c r="A306">
        <v>1360</v>
      </c>
    </row>
    <row r="307" spans="1:31">
      <c r="A307">
        <v>6</v>
      </c>
      <c r="B307">
        <v>7.0170000000000003</v>
      </c>
      <c r="C307">
        <v>0.214</v>
      </c>
      <c r="D307">
        <v>16.942</v>
      </c>
      <c r="E307">
        <v>1.19</v>
      </c>
      <c r="F307">
        <v>5.9249999999999998</v>
      </c>
      <c r="G307">
        <v>0.19400000000000001</v>
      </c>
      <c r="H307">
        <v>4.5659999999999998</v>
      </c>
      <c r="I307">
        <v>0.312</v>
      </c>
      <c r="J307">
        <v>3.07</v>
      </c>
      <c r="K307">
        <v>0.33500000000000002</v>
      </c>
      <c r="L307">
        <v>12.48</v>
      </c>
      <c r="M307">
        <v>1.0529999999999999</v>
      </c>
    </row>
    <row r="308" spans="1:31">
      <c r="A308">
        <v>10</v>
      </c>
      <c r="B308">
        <v>26.384</v>
      </c>
      <c r="C308">
        <v>-0.80600000000000005</v>
      </c>
      <c r="D308">
        <v>6.37</v>
      </c>
      <c r="E308">
        <v>1.1619999999999999</v>
      </c>
      <c r="F308">
        <v>0.49199999999999999</v>
      </c>
      <c r="G308">
        <v>1E-3</v>
      </c>
      <c r="H308">
        <v>1.589</v>
      </c>
      <c r="I308">
        <v>0.29599999999999999</v>
      </c>
      <c r="J308">
        <v>7.0659999999999998</v>
      </c>
      <c r="K308">
        <v>0.90100000000000002</v>
      </c>
      <c r="L308">
        <v>0.95</v>
      </c>
      <c r="M308">
        <v>0.13900000000000001</v>
      </c>
      <c r="N308">
        <v>2.4</v>
      </c>
      <c r="O308">
        <v>0.18099999999999999</v>
      </c>
      <c r="P308">
        <v>1.5389999999999999</v>
      </c>
      <c r="Q308">
        <v>0.13100000000000001</v>
      </c>
      <c r="R308">
        <v>1.778</v>
      </c>
      <c r="S308">
        <v>6.2E-2</v>
      </c>
      <c r="T308">
        <v>1.4319999999999999</v>
      </c>
      <c r="U308">
        <v>3.9E-2</v>
      </c>
    </row>
    <row r="310" spans="1:31">
      <c r="A310">
        <v>1380</v>
      </c>
    </row>
    <row r="311" spans="1:31">
      <c r="A311">
        <v>3</v>
      </c>
      <c r="B311">
        <v>0.151</v>
      </c>
      <c r="C311">
        <v>1.0999999999999999E-2</v>
      </c>
      <c r="D311">
        <v>29.562000000000001</v>
      </c>
      <c r="E311">
        <v>1.0009999999999999</v>
      </c>
      <c r="F311">
        <v>20.288</v>
      </c>
      <c r="G311">
        <v>1.409</v>
      </c>
    </row>
    <row r="312" spans="1:31">
      <c r="A312">
        <v>10</v>
      </c>
      <c r="B312">
        <v>20.001000000000001</v>
      </c>
      <c r="C312">
        <v>-1.419</v>
      </c>
      <c r="D312">
        <v>3.2959999999999998</v>
      </c>
      <c r="E312">
        <v>-9.9000000000000005E-2</v>
      </c>
      <c r="F312">
        <v>5.0199999999999996</v>
      </c>
      <c r="G312">
        <v>-7.5999999999999998E-2</v>
      </c>
      <c r="H312">
        <v>7.0439999999999996</v>
      </c>
      <c r="I312">
        <v>-6.7000000000000004E-2</v>
      </c>
      <c r="J312">
        <v>0.85</v>
      </c>
      <c r="K312">
        <v>0.121</v>
      </c>
      <c r="L312">
        <v>0.97699999999999998</v>
      </c>
      <c r="M312">
        <v>0.19500000000000001</v>
      </c>
      <c r="N312">
        <v>3.101</v>
      </c>
      <c r="O312">
        <v>-2.3E-2</v>
      </c>
      <c r="P312">
        <v>1.821</v>
      </c>
      <c r="Q312">
        <v>9.4E-2</v>
      </c>
      <c r="R312">
        <v>4.3049999999999997</v>
      </c>
      <c r="S312">
        <v>0.19900000000000001</v>
      </c>
      <c r="T312">
        <v>3.5859999999999999</v>
      </c>
      <c r="U312">
        <v>0.55200000000000005</v>
      </c>
    </row>
    <row r="314" spans="1:31">
      <c r="A314">
        <v>1384.9590000000001</v>
      </c>
    </row>
    <row r="315" spans="1:31">
      <c r="A315">
        <v>2</v>
      </c>
      <c r="B315">
        <v>29.638999999999999</v>
      </c>
      <c r="C315">
        <v>1.0109999999999999</v>
      </c>
      <c r="D315">
        <v>20.361000000000001</v>
      </c>
      <c r="E315">
        <v>1.419</v>
      </c>
    </row>
    <row r="316" spans="1:31">
      <c r="A316">
        <v>10</v>
      </c>
      <c r="B316">
        <v>5.8769999999999998</v>
      </c>
      <c r="C316">
        <v>-0.2</v>
      </c>
      <c r="D316">
        <v>11.528</v>
      </c>
      <c r="E316">
        <v>-0.82</v>
      </c>
      <c r="F316">
        <v>4.5709999999999997</v>
      </c>
      <c r="G316">
        <v>-0.13800000000000001</v>
      </c>
      <c r="H316">
        <v>3.411</v>
      </c>
      <c r="I316">
        <v>-5.1999999999999998E-2</v>
      </c>
      <c r="J316">
        <v>3.7749999999999999</v>
      </c>
      <c r="K316">
        <v>-0.128</v>
      </c>
      <c r="L316">
        <v>7.1959999999999997</v>
      </c>
      <c r="M316">
        <v>-0.158</v>
      </c>
      <c r="N316">
        <v>2.9420000000000002</v>
      </c>
      <c r="O316">
        <v>-0.01</v>
      </c>
      <c r="P316">
        <v>4.9459999999999997</v>
      </c>
      <c r="Q316">
        <v>0.09</v>
      </c>
      <c r="R316">
        <v>0.52100000000000002</v>
      </c>
      <c r="S316">
        <v>2.8000000000000001E-2</v>
      </c>
      <c r="T316">
        <v>5.234</v>
      </c>
      <c r="U316">
        <v>0.13300000000000001</v>
      </c>
    </row>
    <row r="318" spans="1:31">
      <c r="A318">
        <v>1400</v>
      </c>
    </row>
    <row r="319" spans="1:31">
      <c r="A319">
        <v>11</v>
      </c>
      <c r="B319">
        <v>3.802</v>
      </c>
      <c r="C319">
        <v>0.247</v>
      </c>
      <c r="D319">
        <v>9.8879999999999999</v>
      </c>
      <c r="E319">
        <v>0.69499999999999995</v>
      </c>
      <c r="F319">
        <v>9.1509999999999998</v>
      </c>
      <c r="G319">
        <v>0.70899999999999996</v>
      </c>
      <c r="H319">
        <v>1.9850000000000001</v>
      </c>
      <c r="I319">
        <v>0</v>
      </c>
      <c r="J319">
        <v>0.36699999999999999</v>
      </c>
      <c r="K319">
        <v>0</v>
      </c>
      <c r="L319">
        <v>0.46400000000000002</v>
      </c>
      <c r="M319">
        <v>0</v>
      </c>
      <c r="N319">
        <v>10.648999999999999</v>
      </c>
      <c r="O319">
        <v>1.282</v>
      </c>
      <c r="P319">
        <v>3.1389999999999998</v>
      </c>
      <c r="Q319">
        <v>0.27800000000000002</v>
      </c>
      <c r="R319">
        <v>0.71799999999999997</v>
      </c>
      <c r="S319">
        <v>6.2E-2</v>
      </c>
      <c r="T319">
        <v>4.2549999999999999</v>
      </c>
      <c r="U319">
        <v>0.378</v>
      </c>
      <c r="V319">
        <v>5.5819999999999999</v>
      </c>
      <c r="W319">
        <v>1.98</v>
      </c>
    </row>
    <row r="320" spans="1:31">
      <c r="A320">
        <v>15</v>
      </c>
      <c r="B320">
        <v>5.3869999999999996</v>
      </c>
      <c r="C320">
        <v>-0.35</v>
      </c>
      <c r="D320">
        <v>3.5169999999999999</v>
      </c>
      <c r="E320">
        <v>-0.437</v>
      </c>
      <c r="F320">
        <v>0.61299999999999999</v>
      </c>
      <c r="G320">
        <v>-5.2999999999999999E-2</v>
      </c>
      <c r="H320">
        <v>7.2210000000000001</v>
      </c>
      <c r="I320">
        <v>-0.70799999999999996</v>
      </c>
      <c r="J320">
        <v>1.228</v>
      </c>
      <c r="K320">
        <v>-3.6999999999999998E-2</v>
      </c>
      <c r="L320">
        <v>2.7919999999999998</v>
      </c>
      <c r="M320">
        <v>-0.21199999999999999</v>
      </c>
      <c r="N320">
        <v>3.5089999999999999</v>
      </c>
      <c r="O320">
        <v>7.4999999999999997E-2</v>
      </c>
      <c r="P320">
        <v>7.7759999999999998</v>
      </c>
      <c r="Q320">
        <v>-0.218</v>
      </c>
      <c r="R320">
        <v>1.643</v>
      </c>
      <c r="S320">
        <v>-5.7000000000000002E-2</v>
      </c>
      <c r="T320">
        <v>1.3620000000000001</v>
      </c>
      <c r="U320">
        <v>-3.1E-2</v>
      </c>
      <c r="V320">
        <v>0.55500000000000005</v>
      </c>
      <c r="W320">
        <v>-2E-3</v>
      </c>
      <c r="X320">
        <v>0.93</v>
      </c>
      <c r="Y320">
        <v>1.6E-2</v>
      </c>
      <c r="Z320">
        <v>4.2080000000000002</v>
      </c>
      <c r="AA320">
        <v>0.222</v>
      </c>
      <c r="AB320">
        <v>3.0419999999999998</v>
      </c>
      <c r="AC320">
        <v>7.5999999999999998E-2</v>
      </c>
      <c r="AD320">
        <v>6.2160000000000002</v>
      </c>
      <c r="AE320">
        <v>9.1999999999999998E-2</v>
      </c>
    </row>
    <row r="322" spans="1:47">
      <c r="A322">
        <v>1420</v>
      </c>
    </row>
    <row r="323" spans="1:47">
      <c r="A323">
        <v>9</v>
      </c>
      <c r="B323">
        <v>2.0619999999999998</v>
      </c>
      <c r="C323">
        <v>0.20399999999999999</v>
      </c>
      <c r="D323">
        <v>12.545</v>
      </c>
      <c r="E323">
        <v>0.502</v>
      </c>
      <c r="F323">
        <v>3.637</v>
      </c>
      <c r="G323">
        <v>0.40400000000000003</v>
      </c>
      <c r="H323">
        <v>9.0129999999999999</v>
      </c>
      <c r="I323">
        <v>2.5790000000000002</v>
      </c>
      <c r="J323">
        <v>6.6239999999999997</v>
      </c>
      <c r="K323">
        <v>1.5609999999999999</v>
      </c>
      <c r="L323">
        <v>5.2240000000000002</v>
      </c>
      <c r="M323">
        <v>1.349</v>
      </c>
      <c r="N323">
        <v>2.0099999999999998</v>
      </c>
      <c r="O323">
        <v>0.66100000000000003</v>
      </c>
      <c r="P323">
        <v>2.7839999999999998</v>
      </c>
      <c r="Q323">
        <v>0.82299999999999995</v>
      </c>
      <c r="R323">
        <v>6.1020000000000003</v>
      </c>
      <c r="S323">
        <v>1.657</v>
      </c>
    </row>
    <row r="324" spans="1:47">
      <c r="A324">
        <v>15</v>
      </c>
      <c r="B324">
        <v>0.64200000000000002</v>
      </c>
      <c r="C324">
        <v>-6.3E-2</v>
      </c>
      <c r="D324">
        <v>1.51</v>
      </c>
      <c r="E324">
        <v>-0.16500000000000001</v>
      </c>
      <c r="F324">
        <v>12.867000000000001</v>
      </c>
      <c r="G324">
        <v>-1.1719999999999999</v>
      </c>
      <c r="H324">
        <v>0.13200000000000001</v>
      </c>
      <c r="I324">
        <v>-1.9E-2</v>
      </c>
      <c r="J324">
        <v>5.7000000000000002E-2</v>
      </c>
      <c r="K324">
        <v>0</v>
      </c>
      <c r="L324">
        <v>0.159</v>
      </c>
      <c r="M324">
        <v>-8.9999999999999993E-3</v>
      </c>
      <c r="N324">
        <v>9.3320000000000007</v>
      </c>
      <c r="O324">
        <v>-0.71099999999999997</v>
      </c>
      <c r="P324">
        <v>2.036</v>
      </c>
      <c r="Q324">
        <v>-0.121</v>
      </c>
      <c r="R324">
        <v>2.2360000000000002</v>
      </c>
      <c r="S324">
        <v>-8.2000000000000003E-2</v>
      </c>
      <c r="T324">
        <v>5.6289999999999996</v>
      </c>
      <c r="U324">
        <v>-0.129</v>
      </c>
      <c r="V324">
        <v>2.4670000000000001</v>
      </c>
      <c r="W324">
        <v>1.6E-2</v>
      </c>
      <c r="X324">
        <v>0.72</v>
      </c>
      <c r="Y324">
        <v>4.2999999999999997E-2</v>
      </c>
      <c r="Z324">
        <v>2.3769999999999998</v>
      </c>
      <c r="AA324">
        <v>-8.3000000000000004E-2</v>
      </c>
      <c r="AB324">
        <v>7.91</v>
      </c>
      <c r="AC324">
        <v>0.22900000000000001</v>
      </c>
      <c r="AD324">
        <v>1.927</v>
      </c>
      <c r="AE324">
        <v>-0.17399999999999999</v>
      </c>
    </row>
    <row r="326" spans="1:47">
      <c r="A326">
        <v>1440</v>
      </c>
    </row>
    <row r="327" spans="1:47">
      <c r="A327">
        <v>15</v>
      </c>
      <c r="B327">
        <v>4.3410000000000002</v>
      </c>
      <c r="C327">
        <v>0.315</v>
      </c>
      <c r="D327">
        <v>1.9019999999999999</v>
      </c>
      <c r="E327">
        <v>0.155</v>
      </c>
      <c r="F327">
        <v>3.1360000000000001</v>
      </c>
      <c r="G327">
        <v>0.30499999999999999</v>
      </c>
      <c r="H327">
        <v>2.3730000000000002</v>
      </c>
      <c r="I327">
        <v>0.185</v>
      </c>
      <c r="J327">
        <v>1.857</v>
      </c>
      <c r="K327">
        <v>0.26400000000000001</v>
      </c>
      <c r="L327">
        <v>2.2010000000000001</v>
      </c>
      <c r="M327">
        <v>0.64500000000000002</v>
      </c>
      <c r="N327">
        <v>10.506</v>
      </c>
      <c r="O327">
        <v>2.0259999999999998</v>
      </c>
      <c r="P327">
        <v>6.6909999999999998</v>
      </c>
      <c r="Q327">
        <v>0.80900000000000005</v>
      </c>
      <c r="R327">
        <v>3.3650000000000002</v>
      </c>
      <c r="S327">
        <v>0.52</v>
      </c>
      <c r="T327">
        <v>0.252</v>
      </c>
      <c r="U327">
        <v>0</v>
      </c>
      <c r="V327">
        <v>1.516</v>
      </c>
      <c r="W327">
        <v>0</v>
      </c>
      <c r="X327">
        <v>3.4060000000000001</v>
      </c>
      <c r="Y327">
        <v>2.0870000000000002</v>
      </c>
      <c r="Z327">
        <v>5.2279999999999998</v>
      </c>
      <c r="AA327">
        <v>3.46</v>
      </c>
      <c r="AB327">
        <v>0.68500000000000005</v>
      </c>
      <c r="AC327">
        <v>0.317</v>
      </c>
      <c r="AD327">
        <v>2.5409999999999999</v>
      </c>
      <c r="AE327">
        <v>0.83599999999999997</v>
      </c>
    </row>
    <row r="328" spans="1:47">
      <c r="A328">
        <v>15</v>
      </c>
      <c r="B328">
        <v>9.0449999999999999</v>
      </c>
      <c r="C328">
        <v>-0.65600000000000003</v>
      </c>
      <c r="D328">
        <v>0.63400000000000001</v>
      </c>
      <c r="E328">
        <v>-4.3999999999999997E-2</v>
      </c>
      <c r="F328">
        <v>0.91500000000000004</v>
      </c>
      <c r="G328">
        <v>-7.3999999999999996E-2</v>
      </c>
      <c r="H328">
        <v>4.1360000000000001</v>
      </c>
      <c r="I328">
        <v>-0.4</v>
      </c>
      <c r="J328">
        <v>0.91600000000000004</v>
      </c>
      <c r="K328">
        <v>-3.2000000000000001E-2</v>
      </c>
      <c r="L328">
        <v>2.6520000000000001</v>
      </c>
      <c r="M328">
        <v>-0.26100000000000001</v>
      </c>
      <c r="N328">
        <v>23.274999999999999</v>
      </c>
      <c r="O328">
        <v>-0.56399999999999995</v>
      </c>
      <c r="P328">
        <v>0.77300000000000002</v>
      </c>
      <c r="Q328">
        <v>-3.3000000000000002E-2</v>
      </c>
      <c r="R328">
        <v>0.09</v>
      </c>
      <c r="S328">
        <v>-2E-3</v>
      </c>
      <c r="T328">
        <v>7.0000000000000007E-2</v>
      </c>
      <c r="U328">
        <v>0</v>
      </c>
      <c r="V328">
        <v>0.29099999999999998</v>
      </c>
      <c r="W328">
        <v>-1.7999999999999999E-2</v>
      </c>
      <c r="X328">
        <v>9.9000000000000005E-2</v>
      </c>
      <c r="Y328">
        <v>-4.0000000000000001E-3</v>
      </c>
      <c r="Z328">
        <v>0.30399999999999999</v>
      </c>
      <c r="AA328">
        <v>-1.4999999999999999E-2</v>
      </c>
      <c r="AB328">
        <v>3.0110000000000001</v>
      </c>
      <c r="AC328">
        <v>-0.16600000000000001</v>
      </c>
      <c r="AD328">
        <v>3.7890000000000001</v>
      </c>
      <c r="AE328">
        <v>-0.21299999999999999</v>
      </c>
    </row>
    <row r="330" spans="1:47">
      <c r="A330">
        <v>1460</v>
      </c>
    </row>
    <row r="331" spans="1:47">
      <c r="A331">
        <v>16</v>
      </c>
      <c r="B331">
        <v>1.321</v>
      </c>
      <c r="C331">
        <v>0.111</v>
      </c>
      <c r="D331">
        <v>2.84</v>
      </c>
      <c r="E331">
        <v>0.96899999999999997</v>
      </c>
      <c r="F331">
        <v>7.7939999999999996</v>
      </c>
      <c r="G331">
        <v>2.0569999999999999</v>
      </c>
      <c r="H331">
        <v>1.0049999999999999</v>
      </c>
      <c r="I331">
        <v>6.7000000000000004E-2</v>
      </c>
      <c r="J331">
        <v>0.47899999999999998</v>
      </c>
      <c r="K331">
        <v>2.9000000000000001E-2</v>
      </c>
      <c r="L331">
        <v>4.1130000000000004</v>
      </c>
      <c r="M331">
        <v>0.49299999999999999</v>
      </c>
      <c r="N331">
        <v>9.8629999999999995</v>
      </c>
      <c r="O331">
        <v>0.38500000000000001</v>
      </c>
      <c r="P331">
        <v>6.0140000000000002</v>
      </c>
      <c r="Q331">
        <v>1.1779999999999999</v>
      </c>
      <c r="R331">
        <v>2.464</v>
      </c>
      <c r="S331">
        <v>0.82199999999999995</v>
      </c>
      <c r="T331">
        <v>1.103</v>
      </c>
      <c r="U331">
        <v>0.249</v>
      </c>
      <c r="V331">
        <v>3.0139999999999998</v>
      </c>
      <c r="W331">
        <v>0.80100000000000005</v>
      </c>
      <c r="X331">
        <v>4.4550000000000001</v>
      </c>
      <c r="Y331">
        <v>2.2629999999999999</v>
      </c>
      <c r="Z331">
        <v>1.3620000000000001</v>
      </c>
      <c r="AA331">
        <v>0.68700000000000006</v>
      </c>
      <c r="AB331">
        <v>0.73399999999999999</v>
      </c>
      <c r="AC331">
        <v>0.52500000000000002</v>
      </c>
      <c r="AD331">
        <v>1.94</v>
      </c>
      <c r="AE331">
        <v>1.4750000000000001</v>
      </c>
      <c r="AF331">
        <v>1.5</v>
      </c>
      <c r="AG331">
        <v>1.2689999999999999</v>
      </c>
    </row>
    <row r="332" spans="1:47">
      <c r="A332">
        <v>7</v>
      </c>
      <c r="B332">
        <v>4.3390000000000004</v>
      </c>
      <c r="C332">
        <v>-0.36499999999999999</v>
      </c>
      <c r="D332">
        <v>4.1189999999999998</v>
      </c>
      <c r="E332">
        <v>-0.26100000000000001</v>
      </c>
      <c r="F332">
        <v>9.7040000000000006</v>
      </c>
      <c r="G332">
        <v>-1.264</v>
      </c>
      <c r="H332">
        <v>8.2279999999999998</v>
      </c>
      <c r="I332">
        <v>-0.35199999999999998</v>
      </c>
      <c r="J332">
        <v>8.3379999999999992</v>
      </c>
      <c r="K332">
        <v>-0.214</v>
      </c>
      <c r="L332">
        <v>6.492</v>
      </c>
      <c r="M332">
        <v>-4.8000000000000001E-2</v>
      </c>
      <c r="N332">
        <v>8.7789999999999999</v>
      </c>
      <c r="O332">
        <v>-0.53900000000000003</v>
      </c>
    </row>
    <row r="334" spans="1:47">
      <c r="A334">
        <v>1480</v>
      </c>
    </row>
    <row r="335" spans="1:47">
      <c r="A335">
        <v>23</v>
      </c>
      <c r="B335">
        <v>11.19</v>
      </c>
      <c r="C335">
        <v>2.7349999999999999</v>
      </c>
      <c r="D335">
        <v>0.113</v>
      </c>
      <c r="E335">
        <v>2.7E-2</v>
      </c>
      <c r="F335">
        <v>0.19500000000000001</v>
      </c>
      <c r="G335">
        <v>3.9E-2</v>
      </c>
      <c r="H335">
        <v>6.9</v>
      </c>
      <c r="I335">
        <v>1.3</v>
      </c>
      <c r="J335">
        <v>4.1829999999999998</v>
      </c>
      <c r="K335">
        <v>0.88</v>
      </c>
      <c r="L335">
        <v>3.1469999999999998</v>
      </c>
      <c r="M335">
        <v>-0.182</v>
      </c>
      <c r="N335">
        <v>8.0000000000000002E-3</v>
      </c>
      <c r="O335">
        <v>1E-3</v>
      </c>
      <c r="P335">
        <v>4.0000000000000001E-3</v>
      </c>
      <c r="Q335">
        <v>0</v>
      </c>
      <c r="R335">
        <v>3.8769999999999998</v>
      </c>
      <c r="S335">
        <v>0.86399999999999999</v>
      </c>
      <c r="T335">
        <v>5.1479999999999997</v>
      </c>
      <c r="U335">
        <v>-0.96799999999999997</v>
      </c>
      <c r="V335">
        <v>0.23599999999999999</v>
      </c>
      <c r="W335">
        <v>0.03</v>
      </c>
      <c r="X335">
        <v>2.2949999999999999</v>
      </c>
      <c r="Y335">
        <v>7.5999999999999998E-2</v>
      </c>
      <c r="Z335">
        <v>0.30299999999999999</v>
      </c>
      <c r="AA335">
        <v>5.6000000000000001E-2</v>
      </c>
      <c r="AB335">
        <v>0.125</v>
      </c>
      <c r="AC335">
        <v>2.3E-2</v>
      </c>
      <c r="AD335">
        <v>2.7490000000000001</v>
      </c>
      <c r="AE335">
        <v>1.38</v>
      </c>
      <c r="AF335">
        <v>1.667</v>
      </c>
      <c r="AG335">
        <v>0.54100000000000004</v>
      </c>
      <c r="AH335">
        <v>0.187</v>
      </c>
      <c r="AI335">
        <v>3.3000000000000002E-2</v>
      </c>
      <c r="AJ335">
        <v>8.1000000000000003E-2</v>
      </c>
      <c r="AK335">
        <v>2.5000000000000001E-2</v>
      </c>
      <c r="AL335">
        <v>2.9910000000000001</v>
      </c>
      <c r="AM335">
        <v>0.98</v>
      </c>
      <c r="AN335">
        <v>1.9610000000000001</v>
      </c>
      <c r="AO335">
        <v>0.96199999999999997</v>
      </c>
      <c r="AP335">
        <v>0.56599999999999995</v>
      </c>
      <c r="AQ335">
        <v>0.29299999999999998</v>
      </c>
      <c r="AR335">
        <v>1.2190000000000001</v>
      </c>
      <c r="AS335">
        <v>0.63600000000000001</v>
      </c>
      <c r="AT335">
        <v>0.85599999999999998</v>
      </c>
      <c r="AU335">
        <v>0.51700000000000002</v>
      </c>
    </row>
    <row r="336" spans="1:47">
      <c r="A336">
        <v>17</v>
      </c>
      <c r="B336">
        <v>1.2999999999999999E-2</v>
      </c>
      <c r="C336">
        <v>-3.0000000000000001E-3</v>
      </c>
      <c r="D336">
        <v>0.747</v>
      </c>
      <c r="E336">
        <v>-0.56999999999999995</v>
      </c>
      <c r="F336">
        <v>5.0279999999999996</v>
      </c>
      <c r="G336">
        <v>-1.35</v>
      </c>
      <c r="H336">
        <v>3.214</v>
      </c>
      <c r="I336">
        <v>-3.0000000000000001E-3</v>
      </c>
      <c r="J336">
        <v>2.8940000000000001</v>
      </c>
      <c r="K336">
        <v>-0.50800000000000001</v>
      </c>
      <c r="L336">
        <v>4.4550000000000001</v>
      </c>
      <c r="M336">
        <v>-2.0059999999999998</v>
      </c>
      <c r="N336">
        <v>1.4390000000000001</v>
      </c>
      <c r="O336">
        <v>-0.75900000000000001</v>
      </c>
      <c r="P336">
        <v>0.307</v>
      </c>
      <c r="Q336">
        <v>0</v>
      </c>
      <c r="R336">
        <v>0.24</v>
      </c>
      <c r="S336">
        <v>0</v>
      </c>
      <c r="T336">
        <v>3.7869999999999999</v>
      </c>
      <c r="U336">
        <v>-0.71899999999999997</v>
      </c>
      <c r="V336">
        <v>2.5779999999999998</v>
      </c>
      <c r="W336">
        <v>-0.20699999999999999</v>
      </c>
      <c r="X336">
        <v>7.9790000000000001</v>
      </c>
      <c r="Y336">
        <v>-0.39300000000000002</v>
      </c>
      <c r="Z336">
        <v>4.9119999999999999</v>
      </c>
      <c r="AA336">
        <v>0.14399999999999999</v>
      </c>
      <c r="AB336">
        <v>3.2829999999999999</v>
      </c>
      <c r="AC336">
        <v>-0.23200000000000001</v>
      </c>
      <c r="AD336">
        <v>2.4359999999999999</v>
      </c>
      <c r="AE336">
        <v>-5.3999999999999999E-2</v>
      </c>
      <c r="AF336">
        <v>3.798</v>
      </c>
      <c r="AG336">
        <v>-0.54</v>
      </c>
      <c r="AH336">
        <v>2.89</v>
      </c>
      <c r="AI336">
        <v>0</v>
      </c>
    </row>
    <row r="338" spans="1:35">
      <c r="A338">
        <v>1500</v>
      </c>
    </row>
    <row r="339" spans="1:35">
      <c r="A339">
        <v>15</v>
      </c>
      <c r="B339">
        <v>5.2329999999999997</v>
      </c>
      <c r="C339">
        <v>1.3049999999999999</v>
      </c>
      <c r="D339">
        <v>0.622</v>
      </c>
      <c r="E339">
        <v>0.14799999999999999</v>
      </c>
      <c r="F339">
        <v>0.67900000000000005</v>
      </c>
      <c r="G339">
        <v>8.6999999999999994E-2</v>
      </c>
      <c r="H339">
        <v>14.676</v>
      </c>
      <c r="I339">
        <v>1.577</v>
      </c>
      <c r="J339">
        <v>8.3000000000000004E-2</v>
      </c>
      <c r="K339">
        <v>1.2E-2</v>
      </c>
      <c r="L339">
        <v>2.8000000000000001E-2</v>
      </c>
      <c r="M339">
        <v>0</v>
      </c>
      <c r="N339">
        <v>0.24299999999999999</v>
      </c>
      <c r="O339">
        <v>1.4E-2</v>
      </c>
      <c r="P339">
        <v>10.669</v>
      </c>
      <c r="Q339">
        <v>1.079</v>
      </c>
      <c r="R339">
        <v>3.0609999999999999</v>
      </c>
      <c r="S339">
        <v>-9.7000000000000003E-2</v>
      </c>
      <c r="T339">
        <v>4.59</v>
      </c>
      <c r="U339">
        <v>0.97499999999999998</v>
      </c>
      <c r="V339">
        <v>1.3220000000000001</v>
      </c>
      <c r="W339">
        <v>0.29399999999999998</v>
      </c>
      <c r="X339">
        <v>0.40100000000000002</v>
      </c>
      <c r="Y339">
        <v>7.0000000000000007E-2</v>
      </c>
      <c r="Z339">
        <v>0.437</v>
      </c>
      <c r="AA339">
        <v>7.1999999999999995E-2</v>
      </c>
      <c r="AB339">
        <v>6.8360000000000003</v>
      </c>
      <c r="AC339">
        <v>1.8140000000000001</v>
      </c>
      <c r="AD339">
        <v>1.1180000000000001</v>
      </c>
      <c r="AE339">
        <v>0.20200000000000001</v>
      </c>
    </row>
    <row r="340" spans="1:35">
      <c r="A340">
        <v>11</v>
      </c>
      <c r="B340">
        <v>2.1640000000000001</v>
      </c>
      <c r="C340">
        <v>-0.54</v>
      </c>
      <c r="D340">
        <v>3.18</v>
      </c>
      <c r="E340">
        <v>-0.71599999999999997</v>
      </c>
      <c r="F340">
        <v>1.46</v>
      </c>
      <c r="G340">
        <v>-0.32800000000000001</v>
      </c>
      <c r="H340">
        <v>5.7220000000000004</v>
      </c>
      <c r="I340">
        <v>-1.5489999999999999</v>
      </c>
      <c r="J340">
        <v>4.3280000000000003</v>
      </c>
      <c r="K340">
        <v>-1.6539999999999999</v>
      </c>
      <c r="L340">
        <v>22.077000000000002</v>
      </c>
      <c r="M340">
        <v>-5.7720000000000002</v>
      </c>
      <c r="N340">
        <v>0.59899999999999998</v>
      </c>
      <c r="O340">
        <v>-0.16200000000000001</v>
      </c>
      <c r="P340">
        <v>0.24099999999999999</v>
      </c>
      <c r="Q340">
        <v>-6.7000000000000004E-2</v>
      </c>
      <c r="R340">
        <v>1.115</v>
      </c>
      <c r="S340">
        <v>-0.255</v>
      </c>
      <c r="T340">
        <v>8.5229999999999997</v>
      </c>
      <c r="U340">
        <v>-1.857</v>
      </c>
      <c r="V340">
        <v>0.59099999999999997</v>
      </c>
      <c r="W340">
        <v>-0.20200000000000001</v>
      </c>
    </row>
    <row r="342" spans="1:35">
      <c r="A342">
        <v>1520</v>
      </c>
    </row>
    <row r="343" spans="1:35">
      <c r="A343">
        <v>14</v>
      </c>
      <c r="B343">
        <v>4.0540000000000003</v>
      </c>
      <c r="C343">
        <v>5.2999999999999999E-2</v>
      </c>
      <c r="D343">
        <v>0.40799999999999997</v>
      </c>
      <c r="E343">
        <v>7.8E-2</v>
      </c>
      <c r="F343">
        <v>3.4790000000000001</v>
      </c>
      <c r="G343">
        <v>0.61199999999999999</v>
      </c>
      <c r="H343">
        <v>4.7389999999999999</v>
      </c>
      <c r="I343">
        <v>1.4019999999999999</v>
      </c>
      <c r="J343">
        <v>1.905</v>
      </c>
      <c r="K343">
        <v>-0.09</v>
      </c>
      <c r="L343">
        <v>5.4829999999999997</v>
      </c>
      <c r="M343">
        <v>1.306</v>
      </c>
      <c r="N343">
        <v>2.9950000000000001</v>
      </c>
      <c r="O343">
        <v>0.35299999999999998</v>
      </c>
      <c r="P343">
        <v>6.1769999999999996</v>
      </c>
      <c r="Q343">
        <v>0.60399999999999998</v>
      </c>
      <c r="R343">
        <v>3.9390000000000001</v>
      </c>
      <c r="S343">
        <v>0.58299999999999996</v>
      </c>
      <c r="T343">
        <v>2.5579999999999998</v>
      </c>
      <c r="U343">
        <v>-0.14000000000000001</v>
      </c>
      <c r="V343">
        <v>3.6890000000000001</v>
      </c>
      <c r="W343">
        <v>-0.13100000000000001</v>
      </c>
      <c r="X343">
        <v>1.9359999999999999</v>
      </c>
      <c r="Y343">
        <v>0.496</v>
      </c>
      <c r="Z343">
        <v>1.4670000000000001</v>
      </c>
      <c r="AA343">
        <v>0.84</v>
      </c>
      <c r="AB343">
        <v>7.1710000000000003</v>
      </c>
      <c r="AC343">
        <v>0.40699999999999997</v>
      </c>
    </row>
    <row r="344" spans="1:35">
      <c r="A344">
        <v>13</v>
      </c>
      <c r="B344">
        <v>6.165</v>
      </c>
      <c r="C344">
        <v>-0.08</v>
      </c>
      <c r="D344">
        <v>1.7889999999999999</v>
      </c>
      <c r="E344">
        <v>-0.96299999999999997</v>
      </c>
      <c r="F344">
        <v>1.6759999999999999</v>
      </c>
      <c r="G344">
        <v>-0.92600000000000005</v>
      </c>
      <c r="H344">
        <v>2.6360000000000001</v>
      </c>
      <c r="I344">
        <v>-2.2320000000000002</v>
      </c>
      <c r="J344">
        <v>1.9019999999999999</v>
      </c>
      <c r="K344">
        <v>-0.74199999999999999</v>
      </c>
      <c r="L344">
        <v>3.181</v>
      </c>
      <c r="M344">
        <v>-1.278</v>
      </c>
      <c r="N344">
        <v>5.7839999999999998</v>
      </c>
      <c r="O344">
        <v>-1.976</v>
      </c>
      <c r="P344">
        <v>2.6520000000000001</v>
      </c>
      <c r="Q344">
        <v>-0.66400000000000003</v>
      </c>
      <c r="R344">
        <v>10.648999999999999</v>
      </c>
      <c r="S344">
        <v>-2.9670000000000001</v>
      </c>
      <c r="T344">
        <v>2.343</v>
      </c>
      <c r="U344">
        <v>-0.60799999999999998</v>
      </c>
      <c r="V344">
        <v>1.4590000000000001</v>
      </c>
      <c r="W344">
        <v>-0.373</v>
      </c>
      <c r="X344">
        <v>9.2460000000000004</v>
      </c>
      <c r="Y344">
        <v>-2.3130000000000002</v>
      </c>
      <c r="Z344">
        <v>0.51700000000000002</v>
      </c>
      <c r="AA344">
        <v>-0.11799999999999999</v>
      </c>
    </row>
    <row r="346" spans="1:35">
      <c r="A346">
        <v>1527.607</v>
      </c>
    </row>
    <row r="347" spans="1:35">
      <c r="A347">
        <v>13</v>
      </c>
      <c r="B347">
        <v>1.7350000000000001</v>
      </c>
      <c r="C347">
        <v>0.34799999999999998</v>
      </c>
      <c r="D347">
        <v>8.173</v>
      </c>
      <c r="E347">
        <v>1.302</v>
      </c>
      <c r="F347">
        <v>4.7889999999999997</v>
      </c>
      <c r="G347">
        <v>0.67400000000000004</v>
      </c>
      <c r="H347">
        <v>1.466</v>
      </c>
      <c r="I347">
        <v>0.314</v>
      </c>
      <c r="J347">
        <v>4.258</v>
      </c>
      <c r="K347">
        <v>0.75700000000000001</v>
      </c>
      <c r="L347">
        <v>6.4829999999999997</v>
      </c>
      <c r="M347">
        <v>0.66600000000000004</v>
      </c>
      <c r="N347">
        <v>2.3029999999999999</v>
      </c>
      <c r="O347">
        <v>0.51</v>
      </c>
      <c r="P347">
        <v>2.4319999999999999</v>
      </c>
      <c r="Q347">
        <v>0.314</v>
      </c>
      <c r="R347">
        <v>7.3070000000000004</v>
      </c>
      <c r="S347">
        <v>0.93500000000000005</v>
      </c>
      <c r="T347">
        <v>1.4850000000000001</v>
      </c>
      <c r="U347">
        <v>-2.1000000000000001E-2</v>
      </c>
      <c r="V347">
        <v>1.954</v>
      </c>
      <c r="W347">
        <v>-0.22600000000000001</v>
      </c>
      <c r="X347">
        <v>3.734</v>
      </c>
      <c r="Y347">
        <v>-0.14299999999999999</v>
      </c>
      <c r="Z347">
        <v>3.8820000000000001</v>
      </c>
      <c r="AA347">
        <v>0.40600000000000003</v>
      </c>
    </row>
    <row r="348" spans="1:35">
      <c r="A348">
        <v>17</v>
      </c>
      <c r="B348">
        <v>2.9750000000000001</v>
      </c>
      <c r="C348">
        <v>-0.59599999999999997</v>
      </c>
      <c r="D348">
        <v>7.2999999999999995E-2</v>
      </c>
      <c r="E348">
        <v>-8.0000000000000002E-3</v>
      </c>
      <c r="F348">
        <v>9.4E-2</v>
      </c>
      <c r="G348">
        <v>-3.2000000000000001E-2</v>
      </c>
      <c r="H348">
        <v>2.2360000000000002</v>
      </c>
      <c r="I348">
        <v>-1.3939999999999999</v>
      </c>
      <c r="J348">
        <v>2.496</v>
      </c>
      <c r="K348">
        <v>0.61699999999999999</v>
      </c>
      <c r="L348">
        <v>1.64</v>
      </c>
      <c r="M348">
        <v>-1.387</v>
      </c>
      <c r="N348">
        <v>10.531000000000001</v>
      </c>
      <c r="O348">
        <v>-4.0919999999999996</v>
      </c>
      <c r="P348">
        <v>1.258</v>
      </c>
      <c r="Q348">
        <v>-0.503</v>
      </c>
      <c r="R348">
        <v>4.5380000000000003</v>
      </c>
      <c r="S348">
        <v>-1.704</v>
      </c>
      <c r="T348">
        <v>5.3449999999999998</v>
      </c>
      <c r="U348">
        <v>-1.536</v>
      </c>
      <c r="V348">
        <v>0.46200000000000002</v>
      </c>
      <c r="W348">
        <v>-0.115</v>
      </c>
      <c r="X348">
        <v>0.76200000000000001</v>
      </c>
      <c r="Y348">
        <v>-0.21099999999999999</v>
      </c>
      <c r="Z348">
        <v>0.73599999999999999</v>
      </c>
      <c r="AA348">
        <v>-0.19</v>
      </c>
      <c r="AB348">
        <v>6.2850000000000001</v>
      </c>
      <c r="AC348">
        <v>-1.5349999999999999</v>
      </c>
      <c r="AD348">
        <v>7.173</v>
      </c>
      <c r="AE348">
        <v>-0.71899999999999997</v>
      </c>
      <c r="AF348">
        <v>1.9350000000000001</v>
      </c>
      <c r="AG348">
        <v>-1.2290000000000001</v>
      </c>
      <c r="AH348">
        <v>1.462</v>
      </c>
      <c r="AI348">
        <v>-0.33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4"/>
  <sheetViews>
    <sheetView zoomScale="115" zoomScaleNormal="115" workbookViewId="0">
      <selection activeCell="E16" sqref="E16"/>
    </sheetView>
  </sheetViews>
  <sheetFormatPr defaultRowHeight="13.5"/>
  <cols>
    <col min="1" max="1" width="10.375" customWidth="1"/>
    <col min="2" max="2" width="8.125" customWidth="1"/>
    <col min="3" max="3" width="9.75" customWidth="1"/>
    <col min="4" max="4" width="13.875" customWidth="1"/>
    <col min="5" max="5" width="14.125" customWidth="1"/>
    <col min="6" max="6" width="25.25" customWidth="1"/>
  </cols>
  <sheetData>
    <row r="1" spans="1:11">
      <c r="A1" t="s">
        <v>3787</v>
      </c>
    </row>
    <row r="2" spans="1:11">
      <c r="A2">
        <v>157.32</v>
      </c>
      <c r="B2">
        <v>307.86</v>
      </c>
      <c r="C2">
        <v>232.59</v>
      </c>
      <c r="D2" t="s">
        <v>3937</v>
      </c>
      <c r="E2" t="s">
        <v>3938</v>
      </c>
      <c r="F2" t="s">
        <v>3939</v>
      </c>
      <c r="G2">
        <v>90</v>
      </c>
      <c r="H2">
        <v>0</v>
      </c>
      <c r="I2">
        <v>0</v>
      </c>
      <c r="J2">
        <v>1</v>
      </c>
      <c r="K2">
        <v>0</v>
      </c>
    </row>
    <row r="3" spans="1:11">
      <c r="A3">
        <v>441.16</v>
      </c>
      <c r="B3">
        <v>627.24</v>
      </c>
      <c r="C3">
        <v>534.20000000000005</v>
      </c>
      <c r="D3" t="s">
        <v>3940</v>
      </c>
      <c r="E3" t="s">
        <v>3941</v>
      </c>
      <c r="F3" t="s">
        <v>3939</v>
      </c>
      <c r="G3">
        <v>90</v>
      </c>
      <c r="H3">
        <v>0</v>
      </c>
      <c r="I3">
        <v>0</v>
      </c>
      <c r="J3">
        <v>1</v>
      </c>
      <c r="K3">
        <v>0</v>
      </c>
    </row>
    <row r="4" spans="1:11">
      <c r="A4">
        <v>698.524</v>
      </c>
      <c r="B4">
        <v>1271.7639999999999</v>
      </c>
      <c r="C4">
        <v>985.14400000000001</v>
      </c>
      <c r="D4" t="s">
        <v>3942</v>
      </c>
      <c r="E4" t="s">
        <v>3943</v>
      </c>
      <c r="F4" t="s">
        <v>3939</v>
      </c>
      <c r="G4">
        <v>90</v>
      </c>
      <c r="H4">
        <v>0</v>
      </c>
      <c r="I4">
        <v>0</v>
      </c>
      <c r="J4">
        <v>1</v>
      </c>
      <c r="K4">
        <v>0</v>
      </c>
    </row>
  </sheetData>
  <phoneticPr fontId="1" type="noConversion"/>
  <pageMargins left="0.7" right="0.7" top="0.75" bottom="0.75" header="0.3" footer="0.3"/>
  <pageSetup paperSize="8" orientation="portrait" copies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22" sqref="D22"/>
    </sheetView>
  </sheetViews>
  <sheetFormatPr defaultRowHeight="13.5"/>
  <cols>
    <col min="4" max="4" width="30" customWidth="1"/>
  </cols>
  <sheetData>
    <row r="1" spans="1:1">
      <c r="A1" t="s">
        <v>3788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12" sqref="E1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18"/>
  <sheetViews>
    <sheetView zoomScale="160" zoomScaleNormal="160" workbookViewId="0">
      <selection activeCell="D13" sqref="D13"/>
    </sheetView>
  </sheetViews>
  <sheetFormatPr defaultRowHeight="13.5"/>
  <cols>
    <col min="1" max="1" width="10.375" customWidth="1"/>
    <col min="2" max="2" width="14" customWidth="1"/>
    <col min="3" max="3" width="11.625" customWidth="1"/>
    <col min="4" max="4" width="18.125" customWidth="1"/>
  </cols>
  <sheetData>
    <row r="1" spans="1:15">
      <c r="A1" t="s">
        <v>3789</v>
      </c>
    </row>
    <row r="4" spans="1:15" ht="21" customHeight="1"/>
    <row r="9" spans="1:15">
      <c r="L9" s="1126"/>
      <c r="M9" s="1126"/>
      <c r="N9" s="1126"/>
      <c r="O9" s="1126"/>
    </row>
    <row r="10" spans="1:15">
      <c r="L10" s="1126"/>
      <c r="M10" s="1126"/>
      <c r="N10" s="1126"/>
      <c r="O10" s="1126"/>
    </row>
    <row r="11" spans="1:15">
      <c r="L11" s="1126"/>
      <c r="M11" s="1126"/>
      <c r="N11" s="1126"/>
      <c r="O11" s="1126"/>
    </row>
    <row r="12" spans="1:15">
      <c r="L12" s="1126"/>
      <c r="M12" s="1126"/>
      <c r="N12" s="1126"/>
      <c r="O12" s="1126"/>
    </row>
    <row r="14" spans="1:15">
      <c r="L14" s="1126"/>
      <c r="M14" s="1126"/>
      <c r="N14" s="1126"/>
      <c r="O14" s="1126"/>
    </row>
    <row r="15" spans="1:15">
      <c r="L15" s="1126"/>
      <c r="M15" s="1126"/>
      <c r="N15" s="1126"/>
      <c r="O15" s="1126"/>
    </row>
    <row r="16" spans="1:15">
      <c r="K16" s="2"/>
      <c r="L16" s="3"/>
    </row>
    <row r="17" spans="11:12">
      <c r="K17" s="2"/>
      <c r="L17" s="3"/>
    </row>
    <row r="18" spans="11:12">
      <c r="K18" s="2"/>
      <c r="L18" s="3"/>
    </row>
  </sheetData>
  <mergeCells count="6">
    <mergeCell ref="L15:O15"/>
    <mergeCell ref="L9:O9"/>
    <mergeCell ref="L10:O10"/>
    <mergeCell ref="L11:O11"/>
    <mergeCell ref="L12:O12"/>
    <mergeCell ref="L14:O14"/>
  </mergeCells>
  <phoneticPr fontId="1" type="noConversion"/>
  <pageMargins left="0.7" right="0.7" top="0.75" bottom="0.75" header="0.3" footer="0.3"/>
  <pageSetup paperSize="8" orientation="portrait" copies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34"/>
  <sheetViews>
    <sheetView zoomScaleNormal="100"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F58" sqref="F58"/>
    </sheetView>
  </sheetViews>
  <sheetFormatPr defaultRowHeight="13.5"/>
  <cols>
    <col min="1" max="4" width="9" style="17"/>
    <col min="5" max="5" width="10.625" style="16" customWidth="1"/>
    <col min="6" max="6" width="13.75" style="16" customWidth="1"/>
    <col min="7" max="8" width="10.625" style="16" customWidth="1"/>
    <col min="9" max="9" width="12.75" style="16" customWidth="1"/>
    <col min="10" max="10" width="13.625" style="16" customWidth="1"/>
    <col min="11" max="11" width="10.625" style="16" customWidth="1"/>
    <col min="12" max="12" width="15.5" style="16" customWidth="1"/>
    <col min="13" max="14" width="10.625" style="17" customWidth="1"/>
    <col min="15" max="16384" width="9" style="17"/>
  </cols>
  <sheetData>
    <row r="1" spans="1:34" ht="30" customHeight="1">
      <c r="A1" s="1127" t="s">
        <v>56</v>
      </c>
      <c r="B1" s="14" t="s">
        <v>65</v>
      </c>
      <c r="C1" s="14" t="s">
        <v>62</v>
      </c>
      <c r="D1" s="14" t="s">
        <v>64</v>
      </c>
      <c r="E1" s="14" t="s">
        <v>63</v>
      </c>
      <c r="F1" s="14" t="s">
        <v>63</v>
      </c>
      <c r="G1" s="14" t="s">
        <v>63</v>
      </c>
      <c r="H1" s="14" t="s">
        <v>63</v>
      </c>
      <c r="I1" s="14" t="s">
        <v>63</v>
      </c>
      <c r="J1" s="14" t="s">
        <v>82</v>
      </c>
      <c r="K1" s="12" t="s">
        <v>87</v>
      </c>
      <c r="L1" s="14" t="s">
        <v>88</v>
      </c>
      <c r="M1" s="14" t="s">
        <v>88</v>
      </c>
      <c r="N1" s="14" t="s">
        <v>87</v>
      </c>
      <c r="O1" s="12" t="s">
        <v>89</v>
      </c>
      <c r="P1" s="14" t="s">
        <v>90</v>
      </c>
      <c r="Q1" s="14" t="s">
        <v>90</v>
      </c>
      <c r="R1" s="14" t="s">
        <v>90</v>
      </c>
      <c r="S1" s="14" t="s">
        <v>91</v>
      </c>
      <c r="T1" s="14" t="s">
        <v>68</v>
      </c>
      <c r="U1" s="1127" t="s">
        <v>69</v>
      </c>
      <c r="V1" s="1127"/>
      <c r="W1" s="1127"/>
      <c r="X1" s="14" t="s">
        <v>92</v>
      </c>
      <c r="Y1" s="14" t="s">
        <v>70</v>
      </c>
      <c r="Z1" s="14" t="s">
        <v>71</v>
      </c>
      <c r="AA1" s="14" t="s">
        <v>72</v>
      </c>
      <c r="AB1" s="14" t="s">
        <v>73</v>
      </c>
      <c r="AC1" s="14" t="s">
        <v>74</v>
      </c>
      <c r="AD1" s="14" t="s">
        <v>75</v>
      </c>
      <c r="AE1" s="14" t="s">
        <v>76</v>
      </c>
      <c r="AF1" s="14" t="s">
        <v>77</v>
      </c>
      <c r="AG1" s="14" t="s">
        <v>85</v>
      </c>
      <c r="AH1" s="14"/>
    </row>
    <row r="2" spans="1:34">
      <c r="A2" s="1127"/>
      <c r="B2" s="15"/>
      <c r="C2" s="15"/>
      <c r="D2" s="15"/>
      <c r="E2" s="1128" t="s">
        <v>78</v>
      </c>
      <c r="F2" s="1128"/>
      <c r="G2" s="1128"/>
      <c r="H2" s="1128"/>
      <c r="I2" s="1128"/>
      <c r="J2" s="15"/>
      <c r="K2" s="8" t="s">
        <v>67</v>
      </c>
      <c r="L2" s="15" t="s">
        <v>83</v>
      </c>
      <c r="M2" s="15" t="s">
        <v>84</v>
      </c>
      <c r="N2" s="15" t="s">
        <v>96</v>
      </c>
      <c r="O2" s="8" t="s">
        <v>67</v>
      </c>
      <c r="P2" s="15" t="s">
        <v>83</v>
      </c>
      <c r="Q2" s="15" t="s">
        <v>84</v>
      </c>
      <c r="R2" s="15" t="s">
        <v>96</v>
      </c>
      <c r="S2" s="15" t="s">
        <v>86</v>
      </c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 t="s">
        <v>93</v>
      </c>
      <c r="AH2" s="15" t="s">
        <v>94</v>
      </c>
    </row>
    <row r="3" spans="1:34">
      <c r="A3" s="15"/>
      <c r="B3" s="15"/>
      <c r="C3" s="15"/>
      <c r="D3" s="15"/>
      <c r="E3" s="15" t="s">
        <v>95</v>
      </c>
      <c r="F3" s="15" t="s">
        <v>79</v>
      </c>
      <c r="G3" s="15" t="s">
        <v>79</v>
      </c>
      <c r="H3" s="15" t="s">
        <v>80</v>
      </c>
      <c r="I3" s="15" t="s">
        <v>80</v>
      </c>
      <c r="J3" s="15"/>
      <c r="K3" s="8"/>
      <c r="L3" s="15"/>
      <c r="M3" s="15"/>
      <c r="N3" s="15"/>
      <c r="O3" s="8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</row>
    <row r="4" spans="1:34">
      <c r="A4" s="8"/>
      <c r="B4" s="8" t="s">
        <v>67</v>
      </c>
      <c r="C4" s="8" t="s">
        <v>66</v>
      </c>
      <c r="D4" s="8" t="s">
        <v>66</v>
      </c>
      <c r="E4" s="8" t="s">
        <v>66</v>
      </c>
      <c r="F4" s="8" t="s">
        <v>66</v>
      </c>
      <c r="G4" s="8" t="s">
        <v>86</v>
      </c>
      <c r="H4" s="8" t="s">
        <v>66</v>
      </c>
      <c r="I4" s="8" t="s">
        <v>86</v>
      </c>
      <c r="J4" s="8" t="s">
        <v>81</v>
      </c>
      <c r="K4" s="8"/>
      <c r="L4" s="8"/>
      <c r="M4" s="8"/>
      <c r="N4" s="8"/>
      <c r="O4" s="8"/>
      <c r="P4" s="8"/>
      <c r="Q4" s="8"/>
      <c r="R4" s="8"/>
      <c r="S4" s="8"/>
      <c r="T4" s="8"/>
      <c r="U4" s="8" t="s">
        <v>81</v>
      </c>
      <c r="V4" s="8" t="s">
        <v>97</v>
      </c>
      <c r="W4" s="8" t="s">
        <v>98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</row>
    <row r="5" spans="1:34">
      <c r="A5" s="15">
        <f>'z-后台信息'!A5</f>
        <v>140</v>
      </c>
      <c r="B5" s="13"/>
      <c r="C5" s="13" t="e">
        <f>'z-后台信息'!C5+#REF!</f>
        <v>#REF!</v>
      </c>
      <c r="D5" s="13" t="e">
        <f>'z-后台信息'!D5+#REF!</f>
        <v>#REF!</v>
      </c>
      <c r="E5" s="13" t="e">
        <f>'z-后台信息'!E5+#REF!</f>
        <v>#REF!</v>
      </c>
      <c r="F5" s="13" t="e">
        <f>'z-后台信息'!F5+#REF!</f>
        <v>#REF!</v>
      </c>
      <c r="G5" s="13" t="e">
        <f>'z-后台信息'!G5+#REF!</f>
        <v>#REF!</v>
      </c>
      <c r="H5" s="13" t="e">
        <f>'z-后台信息'!H5+#REF!</f>
        <v>#REF!</v>
      </c>
      <c r="I5" s="13"/>
      <c r="J5" s="13"/>
      <c r="K5" s="4">
        <v>13</v>
      </c>
      <c r="L5" s="13"/>
      <c r="M5" s="13"/>
      <c r="N5" s="13">
        <v>211.17207968367603</v>
      </c>
      <c r="O5" s="4">
        <v>0</v>
      </c>
      <c r="P5" s="13"/>
      <c r="Q5" s="13"/>
      <c r="R5" s="13">
        <v>0</v>
      </c>
      <c r="S5" s="13">
        <v>12.559000000000026</v>
      </c>
      <c r="T5" s="13"/>
      <c r="U5" s="13">
        <v>35.122999999999998</v>
      </c>
      <c r="V5" s="13">
        <v>400.21899999999999</v>
      </c>
      <c r="W5" s="13">
        <v>0</v>
      </c>
      <c r="X5" s="13"/>
      <c r="Y5" s="13"/>
      <c r="Z5" s="13"/>
      <c r="AA5" s="13"/>
      <c r="AB5" s="13"/>
      <c r="AC5" s="13"/>
      <c r="AD5" s="13"/>
      <c r="AE5" s="5"/>
      <c r="AF5" s="13"/>
      <c r="AG5" s="13">
        <v>0</v>
      </c>
      <c r="AH5" s="5"/>
    </row>
    <row r="6" spans="1:34" s="18" customFormat="1">
      <c r="A6" s="19">
        <f>'z-后台信息'!A6</f>
        <v>150</v>
      </c>
      <c r="B6" s="13"/>
      <c r="C6" s="13" t="e">
        <f>'z-后台信息'!C6+#REF!</f>
        <v>#REF!</v>
      </c>
      <c r="D6" s="13" t="e">
        <f>'z-后台信息'!D6+#REF!</f>
        <v>#REF!</v>
      </c>
      <c r="E6" s="13" t="e">
        <f>'z-后台信息'!E6+#REF!</f>
        <v>#REF!</v>
      </c>
      <c r="F6" s="13" t="e">
        <f>'z-后台信息'!F6+#REF!</f>
        <v>#REF!</v>
      </c>
      <c r="G6" s="13" t="e">
        <f>'z-后台信息'!G6+#REF!</f>
        <v>#REF!</v>
      </c>
      <c r="H6" s="13" t="e">
        <f>'z-后台信息'!H6+#REF!</f>
        <v>#REF!</v>
      </c>
      <c r="I6" s="13"/>
      <c r="J6" s="13"/>
      <c r="K6" s="4">
        <v>13</v>
      </c>
      <c r="L6" s="13"/>
      <c r="M6" s="13"/>
      <c r="N6" s="13">
        <v>243.16791659486984</v>
      </c>
      <c r="O6" s="4">
        <v>0</v>
      </c>
      <c r="P6" s="13"/>
      <c r="Q6" s="13"/>
      <c r="R6" s="13">
        <v>0</v>
      </c>
      <c r="S6" s="13">
        <v>16.256000000000029</v>
      </c>
      <c r="T6" s="13"/>
      <c r="U6" s="13">
        <v>41.594000000000001</v>
      </c>
      <c r="V6" s="13">
        <v>396.322</v>
      </c>
      <c r="W6" s="13">
        <v>-1</v>
      </c>
      <c r="X6" s="13"/>
      <c r="Y6" s="13"/>
      <c r="Z6" s="13"/>
      <c r="AA6" s="13"/>
      <c r="AB6" s="13"/>
      <c r="AC6" s="13"/>
      <c r="AD6" s="13"/>
      <c r="AE6" s="13"/>
      <c r="AF6" s="13"/>
      <c r="AG6" s="13">
        <v>0</v>
      </c>
      <c r="AH6" s="13"/>
    </row>
    <row r="7" spans="1:34">
      <c r="A7" s="19">
        <f>'z-后台信息'!A7</f>
        <v>160</v>
      </c>
      <c r="B7" s="13"/>
      <c r="C7" s="13" t="e">
        <f>'z-后台信息'!C7+#REF!</f>
        <v>#REF!</v>
      </c>
      <c r="D7" s="13" t="e">
        <f>'z-后台信息'!D7+#REF!</f>
        <v>#REF!</v>
      </c>
      <c r="E7" s="13" t="e">
        <f>'z-后台信息'!E7+#REF!</f>
        <v>#REF!</v>
      </c>
      <c r="F7" s="13" t="e">
        <f>'z-后台信息'!F7+#REF!</f>
        <v>#REF!</v>
      </c>
      <c r="G7" s="13" t="e">
        <f>'z-后台信息'!G7+#REF!</f>
        <v>#REF!</v>
      </c>
      <c r="H7" s="13" t="e">
        <f>'z-后台信息'!H7+#REF!</f>
        <v>#REF!</v>
      </c>
      <c r="I7" s="13"/>
      <c r="J7" s="13"/>
      <c r="K7" s="4">
        <v>13</v>
      </c>
      <c r="L7" s="13"/>
      <c r="M7" s="13"/>
      <c r="N7" s="13">
        <v>300.39272159137624</v>
      </c>
      <c r="O7" s="4">
        <v>0</v>
      </c>
      <c r="P7" s="13"/>
      <c r="Q7" s="13"/>
      <c r="R7" s="13">
        <v>0</v>
      </c>
      <c r="S7" s="13">
        <v>15.32099999999997</v>
      </c>
      <c r="T7" s="13"/>
      <c r="U7" s="13">
        <v>39.957000000000001</v>
      </c>
      <c r="V7" s="13">
        <v>397.05700000000002</v>
      </c>
      <c r="W7" s="13">
        <v>1</v>
      </c>
      <c r="X7" s="13"/>
      <c r="Y7" s="13"/>
      <c r="Z7" s="13"/>
      <c r="AA7" s="13"/>
      <c r="AB7" s="13"/>
      <c r="AC7" s="13"/>
      <c r="AD7" s="13"/>
      <c r="AE7" s="13"/>
      <c r="AF7" s="13"/>
      <c r="AG7" s="13">
        <v>0</v>
      </c>
      <c r="AH7" s="13"/>
    </row>
    <row r="8" spans="1:34">
      <c r="A8" s="19">
        <f>'z-后台信息'!A8</f>
        <v>170</v>
      </c>
      <c r="B8" s="13"/>
      <c r="C8" s="13" t="e">
        <f>'z-后台信息'!C8+#REF!</f>
        <v>#REF!</v>
      </c>
      <c r="D8" s="13" t="e">
        <f>'z-后台信息'!D8+#REF!</f>
        <v>#REF!</v>
      </c>
      <c r="E8" s="13" t="e">
        <f>'z-后台信息'!E8+#REF!</f>
        <v>#REF!</v>
      </c>
      <c r="F8" s="13" t="e">
        <f>'z-后台信息'!F8+#REF!</f>
        <v>#REF!</v>
      </c>
      <c r="G8" s="13" t="e">
        <f>'z-后台信息'!G8+#REF!</f>
        <v>#REF!</v>
      </c>
      <c r="H8" s="13" t="e">
        <f>'z-后台信息'!H8+#REF!</f>
        <v>#REF!</v>
      </c>
      <c r="I8" s="13"/>
      <c r="J8" s="13"/>
      <c r="K8" s="4">
        <v>13</v>
      </c>
      <c r="L8" s="13"/>
      <c r="M8" s="13"/>
      <c r="N8" s="13">
        <v>323.82953844560842</v>
      </c>
      <c r="O8" s="4">
        <v>0</v>
      </c>
      <c r="P8" s="13"/>
      <c r="Q8" s="13"/>
      <c r="R8" s="13">
        <v>0</v>
      </c>
      <c r="S8" s="13">
        <v>12.814999999999998</v>
      </c>
      <c r="T8" s="13"/>
      <c r="U8" s="13">
        <v>35.570999999999998</v>
      </c>
      <c r="V8" s="13">
        <v>399.363</v>
      </c>
      <c r="W8" s="13">
        <v>1</v>
      </c>
      <c r="X8" s="13"/>
      <c r="Y8" s="13"/>
      <c r="Z8" s="13"/>
      <c r="AA8" s="13"/>
      <c r="AB8" s="13"/>
      <c r="AC8" s="13"/>
      <c r="AD8" s="13"/>
      <c r="AE8" s="13"/>
      <c r="AF8" s="13"/>
      <c r="AG8" s="13">
        <v>0</v>
      </c>
      <c r="AH8" s="13"/>
    </row>
    <row r="9" spans="1:34">
      <c r="A9" s="19">
        <f>'z-后台信息'!A9</f>
        <v>180</v>
      </c>
      <c r="B9" s="13"/>
      <c r="C9" s="13" t="e">
        <f>'z-后台信息'!C9+#REF!</f>
        <v>#REF!</v>
      </c>
      <c r="D9" s="13" t="e">
        <f>'z-后台信息'!D9+#REF!</f>
        <v>#REF!</v>
      </c>
      <c r="E9" s="13" t="e">
        <f>'z-后台信息'!E9+#REF!</f>
        <v>#REF!</v>
      </c>
      <c r="F9" s="13" t="e">
        <f>'z-后台信息'!F9+#REF!</f>
        <v>#REF!</v>
      </c>
      <c r="G9" s="13" t="e">
        <f>'z-后台信息'!G9+#REF!</f>
        <v>#REF!</v>
      </c>
      <c r="H9" s="13" t="e">
        <f>'z-后台信息'!H9+#REF!</f>
        <v>#REF!</v>
      </c>
      <c r="I9" s="13"/>
      <c r="J9" s="13"/>
      <c r="K9" s="4">
        <v>13</v>
      </c>
      <c r="L9" s="13"/>
      <c r="M9" s="13"/>
      <c r="N9" s="13">
        <v>317.79573867356345</v>
      </c>
      <c r="O9" s="4">
        <v>0</v>
      </c>
      <c r="P9" s="13"/>
      <c r="Q9" s="13"/>
      <c r="R9" s="13">
        <v>0</v>
      </c>
      <c r="S9" s="13">
        <v>9.5500000000000114</v>
      </c>
      <c r="T9" s="13"/>
      <c r="U9" s="13">
        <v>29.856999999999999</v>
      </c>
      <c r="V9" s="13">
        <v>402.428</v>
      </c>
      <c r="W9" s="13">
        <v>1</v>
      </c>
      <c r="X9" s="13"/>
      <c r="Y9" s="13"/>
      <c r="Z9" s="13"/>
      <c r="AA9" s="13"/>
      <c r="AB9" s="13"/>
      <c r="AC9" s="13"/>
      <c r="AD9" s="13"/>
      <c r="AE9" s="13"/>
      <c r="AF9" s="13"/>
      <c r="AG9" s="13">
        <v>0</v>
      </c>
      <c r="AH9" s="13"/>
    </row>
    <row r="10" spans="1:34">
      <c r="A10" s="19">
        <f>'z-后台信息'!A10</f>
        <v>190</v>
      </c>
      <c r="B10" s="13"/>
      <c r="C10" s="13" t="e">
        <f>'z-后台信息'!C10+#REF!</f>
        <v>#REF!</v>
      </c>
      <c r="D10" s="13" t="e">
        <f>'z-后台信息'!D10+#REF!</f>
        <v>#REF!</v>
      </c>
      <c r="E10" s="13" t="e">
        <f>'z-后台信息'!E10+#REF!</f>
        <v>#REF!</v>
      </c>
      <c r="F10" s="13" t="e">
        <f>'z-后台信息'!F10+#REF!</f>
        <v>#REF!</v>
      </c>
      <c r="G10" s="13" t="e">
        <f>'z-后台信息'!G10+#REF!</f>
        <v>#REF!</v>
      </c>
      <c r="H10" s="13" t="e">
        <f>'z-后台信息'!H10+#REF!</f>
        <v>#REF!</v>
      </c>
      <c r="I10" s="13"/>
      <c r="J10" s="13"/>
      <c r="K10" s="4">
        <v>13</v>
      </c>
      <c r="L10" s="13"/>
      <c r="M10" s="13"/>
      <c r="N10" s="13">
        <v>295.17377749316267</v>
      </c>
      <c r="O10" s="4">
        <v>0</v>
      </c>
      <c r="P10" s="13"/>
      <c r="Q10" s="13"/>
      <c r="R10" s="13">
        <v>0</v>
      </c>
      <c r="S10" s="13">
        <v>6.9279999999999973</v>
      </c>
      <c r="T10" s="13"/>
      <c r="U10" s="13">
        <v>23.641999999999999</v>
      </c>
      <c r="V10" s="13">
        <v>404.85</v>
      </c>
      <c r="W10" s="13">
        <v>1</v>
      </c>
      <c r="X10" s="13"/>
      <c r="Y10" s="13"/>
      <c r="Z10" s="13"/>
      <c r="AA10" s="13"/>
      <c r="AB10" s="13"/>
      <c r="AC10" s="13"/>
      <c r="AD10" s="13"/>
      <c r="AE10" s="13"/>
      <c r="AF10" s="13"/>
      <c r="AG10" s="13">
        <v>0</v>
      </c>
      <c r="AH10" s="13"/>
    </row>
    <row r="11" spans="1:34">
      <c r="A11" s="19">
        <f>'z-后台信息'!A11</f>
        <v>200</v>
      </c>
      <c r="B11" s="13"/>
      <c r="C11" s="13" t="e">
        <f>'z-后台信息'!C11+#REF!</f>
        <v>#REF!</v>
      </c>
      <c r="D11" s="13" t="e">
        <f>'z-后台信息'!D11+#REF!</f>
        <v>#REF!</v>
      </c>
      <c r="E11" s="13" t="e">
        <f>'z-后台信息'!E11+#REF!</f>
        <v>#REF!</v>
      </c>
      <c r="F11" s="13" t="e">
        <f>'z-后台信息'!F11+#REF!</f>
        <v>#REF!</v>
      </c>
      <c r="G11" s="13" t="e">
        <f>'z-后台信息'!G11+#REF!</f>
        <v>#REF!</v>
      </c>
      <c r="H11" s="13" t="e">
        <f>'z-后台信息'!H11+#REF!</f>
        <v>#REF!</v>
      </c>
      <c r="I11" s="13"/>
      <c r="J11" s="13"/>
      <c r="K11" s="4">
        <v>13</v>
      </c>
      <c r="L11" s="13"/>
      <c r="M11" s="13"/>
      <c r="N11" s="13">
        <v>343.10836425494716</v>
      </c>
      <c r="O11" s="4">
        <v>0</v>
      </c>
      <c r="P11" s="13"/>
      <c r="Q11" s="13"/>
      <c r="R11" s="13">
        <v>0</v>
      </c>
      <c r="S11" s="13">
        <v>7.8410000000000082</v>
      </c>
      <c r="T11" s="13"/>
      <c r="U11" s="13">
        <v>25.010999999999999</v>
      </c>
      <c r="V11" s="13">
        <v>403.73700000000002</v>
      </c>
      <c r="W11" s="13">
        <v>-1</v>
      </c>
      <c r="X11" s="13"/>
      <c r="Y11" s="13"/>
      <c r="Z11" s="13"/>
      <c r="AA11" s="13"/>
      <c r="AB11" s="13"/>
      <c r="AC11" s="13"/>
      <c r="AD11" s="13"/>
      <c r="AE11" s="13"/>
      <c r="AF11" s="13"/>
      <c r="AG11" s="13">
        <v>0</v>
      </c>
      <c r="AH11" s="13"/>
    </row>
    <row r="12" spans="1:34">
      <c r="A12" s="19">
        <f>'z-后台信息'!A12</f>
        <v>210</v>
      </c>
      <c r="B12" s="13"/>
      <c r="C12" s="13" t="e">
        <f>'z-后台信息'!C12+#REF!</f>
        <v>#REF!</v>
      </c>
      <c r="D12" s="13" t="e">
        <f>'z-后台信息'!D12+#REF!</f>
        <v>#REF!</v>
      </c>
      <c r="E12" s="13" t="e">
        <f>'z-后台信息'!E12+#REF!</f>
        <v>#REF!</v>
      </c>
      <c r="F12" s="13" t="e">
        <f>'z-后台信息'!F12+#REF!</f>
        <v>#REF!</v>
      </c>
      <c r="G12" s="13" t="e">
        <f>'z-后台信息'!G12+#REF!</f>
        <v>#REF!</v>
      </c>
      <c r="H12" s="13" t="e">
        <f>'z-后台信息'!H12+#REF!</f>
        <v>#REF!</v>
      </c>
      <c r="I12" s="13"/>
      <c r="J12" s="13"/>
      <c r="K12" s="4">
        <v>13</v>
      </c>
      <c r="L12" s="13"/>
      <c r="M12" s="13"/>
      <c r="N12" s="13">
        <v>365.60138876838471</v>
      </c>
      <c r="O12" s="4">
        <v>0</v>
      </c>
      <c r="P12" s="13"/>
      <c r="Q12" s="13"/>
      <c r="R12" s="13">
        <v>0</v>
      </c>
      <c r="S12" s="13">
        <v>8.0510000000000446</v>
      </c>
      <c r="T12" s="13"/>
      <c r="U12" s="13">
        <v>26.934000000000001</v>
      </c>
      <c r="V12" s="13">
        <v>403.49299999999999</v>
      </c>
      <c r="W12" s="13">
        <v>-1</v>
      </c>
      <c r="X12" s="13"/>
      <c r="Y12" s="13"/>
      <c r="Z12" s="13"/>
      <c r="AA12" s="13"/>
      <c r="AB12" s="13"/>
      <c r="AC12" s="13"/>
      <c r="AD12" s="13"/>
      <c r="AE12" s="13"/>
      <c r="AF12" s="13"/>
      <c r="AG12" s="13">
        <v>0</v>
      </c>
      <c r="AH12" s="13"/>
    </row>
    <row r="13" spans="1:34">
      <c r="A13" s="19">
        <f>'z-后台信息'!A13</f>
        <v>220</v>
      </c>
      <c r="B13" s="13"/>
      <c r="C13" s="13" t="e">
        <f>'z-后台信息'!C13+#REF!</f>
        <v>#REF!</v>
      </c>
      <c r="D13" s="13" t="e">
        <f>'z-后台信息'!D13+#REF!</f>
        <v>#REF!</v>
      </c>
      <c r="E13" s="13" t="e">
        <f>'z-后台信息'!E13+#REF!</f>
        <v>#REF!</v>
      </c>
      <c r="F13" s="13" t="e">
        <f>'z-后台信息'!F13+#REF!</f>
        <v>#REF!</v>
      </c>
      <c r="G13" s="13" t="e">
        <f>'z-后台信息'!G13+#REF!</f>
        <v>#REF!</v>
      </c>
      <c r="H13" s="13" t="e">
        <f>'z-后台信息'!H13+#REF!</f>
        <v>#REF!</v>
      </c>
      <c r="I13" s="13"/>
      <c r="J13" s="13"/>
      <c r="K13" s="4">
        <v>13</v>
      </c>
      <c r="L13" s="13"/>
      <c r="M13" s="13"/>
      <c r="N13" s="13">
        <v>418.47584999999998</v>
      </c>
      <c r="O13" s="4">
        <v>0</v>
      </c>
      <c r="P13" s="13"/>
      <c r="Q13" s="13"/>
      <c r="R13" s="13">
        <v>0</v>
      </c>
      <c r="S13" s="13">
        <v>15.018999999999949</v>
      </c>
      <c r="T13" s="13"/>
      <c r="U13" s="13">
        <v>39.427999999999997</v>
      </c>
      <c r="V13" s="13">
        <v>396.35899999999998</v>
      </c>
      <c r="W13" s="13">
        <v>-1</v>
      </c>
      <c r="X13" s="13"/>
      <c r="Y13" s="13"/>
      <c r="Z13" s="13"/>
      <c r="AA13" s="13"/>
      <c r="AB13" s="13"/>
      <c r="AC13" s="13"/>
      <c r="AD13" s="13"/>
      <c r="AE13" s="13"/>
      <c r="AF13" s="13"/>
      <c r="AG13" s="13">
        <v>0</v>
      </c>
      <c r="AH13" s="13"/>
    </row>
    <row r="14" spans="1:34">
      <c r="A14" s="19">
        <f>'z-后台信息'!A14</f>
        <v>230</v>
      </c>
      <c r="B14" s="13"/>
      <c r="C14" s="13" t="e">
        <f>'z-后台信息'!C14+#REF!</f>
        <v>#REF!</v>
      </c>
      <c r="D14" s="13" t="e">
        <f>'z-后台信息'!D14+#REF!</f>
        <v>#REF!</v>
      </c>
      <c r="E14" s="13" t="e">
        <f>'z-后台信息'!E14+#REF!</f>
        <v>#REF!</v>
      </c>
      <c r="F14" s="13" t="e">
        <f>'z-后台信息'!F14+#REF!</f>
        <v>#REF!</v>
      </c>
      <c r="G14" s="13" t="e">
        <f>'z-后台信息'!G14+#REF!</f>
        <v>#REF!</v>
      </c>
      <c r="H14" s="13" t="e">
        <f>'z-后台信息'!H14+#REF!</f>
        <v>#REF!</v>
      </c>
      <c r="I14" s="13"/>
      <c r="J14" s="13"/>
      <c r="K14" s="4">
        <v>13</v>
      </c>
      <c r="L14" s="13"/>
      <c r="M14" s="13"/>
      <c r="N14" s="13">
        <v>415.87519999999995</v>
      </c>
      <c r="O14" s="4">
        <v>0</v>
      </c>
      <c r="P14" s="13"/>
      <c r="Q14" s="13"/>
      <c r="R14" s="13">
        <v>0</v>
      </c>
      <c r="S14" s="13">
        <v>23.550000000000011</v>
      </c>
      <c r="T14" s="13"/>
      <c r="U14" s="13">
        <v>66.850999999999999</v>
      </c>
      <c r="V14" s="13">
        <v>387.62799999999999</v>
      </c>
      <c r="W14" s="13">
        <v>-1</v>
      </c>
      <c r="X14" s="13"/>
      <c r="Y14" s="13"/>
      <c r="Z14" s="13"/>
      <c r="AA14" s="13"/>
      <c r="AB14" s="13"/>
      <c r="AC14" s="13"/>
      <c r="AD14" s="13"/>
      <c r="AE14" s="13"/>
      <c r="AF14" s="13"/>
      <c r="AG14" s="13">
        <v>0</v>
      </c>
      <c r="AH14" s="13"/>
    </row>
    <row r="15" spans="1:34">
      <c r="A15" s="19">
        <f>'z-后台信息'!A15</f>
        <v>240</v>
      </c>
      <c r="B15" s="13"/>
      <c r="C15" s="13" t="e">
        <f>'z-后台信息'!C15+#REF!</f>
        <v>#REF!</v>
      </c>
      <c r="D15" s="13" t="e">
        <f>'z-后台信息'!D15+#REF!</f>
        <v>#REF!</v>
      </c>
      <c r="E15" s="13" t="e">
        <f>'z-后台信息'!E15+#REF!</f>
        <v>#REF!</v>
      </c>
      <c r="F15" s="13" t="e">
        <f>'z-后台信息'!F15+#REF!</f>
        <v>#REF!</v>
      </c>
      <c r="G15" s="13" t="e">
        <f>'z-后台信息'!G15+#REF!</f>
        <v>#REF!</v>
      </c>
      <c r="H15" s="13" t="e">
        <f>'z-后台信息'!H15+#REF!</f>
        <v>#REF!</v>
      </c>
      <c r="I15" s="13"/>
      <c r="J15" s="13"/>
      <c r="K15" s="4">
        <v>13</v>
      </c>
      <c r="L15" s="13"/>
      <c r="M15" s="13"/>
      <c r="N15" s="13">
        <v>361.07122079434089</v>
      </c>
      <c r="O15" s="4">
        <v>0</v>
      </c>
      <c r="P15" s="13"/>
      <c r="Q15" s="13"/>
      <c r="R15" s="13">
        <v>0</v>
      </c>
      <c r="S15" s="13">
        <v>15.932000000000016</v>
      </c>
      <c r="T15" s="13"/>
      <c r="U15" s="13">
        <v>41.026000000000003</v>
      </c>
      <c r="V15" s="13">
        <v>395.04599999999999</v>
      </c>
      <c r="W15" s="13">
        <v>1</v>
      </c>
      <c r="X15" s="13"/>
      <c r="Y15" s="13"/>
      <c r="Z15" s="13"/>
      <c r="AA15" s="13"/>
      <c r="AB15" s="13"/>
      <c r="AC15" s="13"/>
      <c r="AD15" s="13"/>
      <c r="AE15" s="13"/>
      <c r="AF15" s="13"/>
      <c r="AG15" s="13">
        <v>0</v>
      </c>
      <c r="AH15" s="13"/>
    </row>
    <row r="16" spans="1:34">
      <c r="A16" s="19">
        <f>'z-后台信息'!A16</f>
        <v>250</v>
      </c>
      <c r="B16" s="13"/>
      <c r="C16" s="13" t="e">
        <f>'z-后台信息'!C16+#REF!</f>
        <v>#REF!</v>
      </c>
      <c r="D16" s="13" t="e">
        <f>'z-后台信息'!D16+#REF!</f>
        <v>#REF!</v>
      </c>
      <c r="E16" s="13" t="e">
        <f>'z-后台信息'!E16+#REF!</f>
        <v>#REF!</v>
      </c>
      <c r="F16" s="13" t="e">
        <f>'z-后台信息'!F16+#REF!</f>
        <v>#REF!</v>
      </c>
      <c r="G16" s="13" t="e">
        <f>'z-后台信息'!G16+#REF!</f>
        <v>#REF!</v>
      </c>
      <c r="H16" s="13" t="e">
        <f>'z-后台信息'!H16+#REF!</f>
        <v>#REF!</v>
      </c>
      <c r="I16" s="13"/>
      <c r="J16" s="13"/>
      <c r="K16" s="4">
        <v>13</v>
      </c>
      <c r="L16" s="13"/>
      <c r="M16" s="13"/>
      <c r="N16" s="13">
        <v>188.90592644649371</v>
      </c>
      <c r="O16" s="4">
        <v>0</v>
      </c>
      <c r="P16" s="13"/>
      <c r="Q16" s="13"/>
      <c r="R16" s="13">
        <v>0</v>
      </c>
      <c r="S16" s="13">
        <v>7.625</v>
      </c>
      <c r="T16" s="13"/>
      <c r="U16" s="13">
        <v>24.687000000000001</v>
      </c>
      <c r="V16" s="13">
        <v>403.15300000000002</v>
      </c>
      <c r="W16" s="13">
        <v>1</v>
      </c>
      <c r="X16" s="13"/>
      <c r="Y16" s="13"/>
      <c r="Z16" s="13"/>
      <c r="AA16" s="13"/>
      <c r="AB16" s="13"/>
      <c r="AC16" s="13"/>
      <c r="AD16" s="13"/>
      <c r="AE16" s="13"/>
      <c r="AF16" s="13"/>
      <c r="AG16" s="13">
        <v>0</v>
      </c>
      <c r="AH16" s="13"/>
    </row>
    <row r="17" spans="1:34">
      <c r="A17" s="19">
        <f>'z-后台信息'!A17</f>
        <v>260</v>
      </c>
      <c r="B17" s="13"/>
      <c r="C17" s="13" t="e">
        <f>'z-后台信息'!C17+#REF!</f>
        <v>#REF!</v>
      </c>
      <c r="D17" s="13" t="e">
        <f>'z-后台信息'!D17+#REF!</f>
        <v>#REF!</v>
      </c>
      <c r="E17" s="13" t="e">
        <f>'z-后台信息'!E17+#REF!</f>
        <v>#REF!</v>
      </c>
      <c r="F17" s="13" t="e">
        <f>'z-后台信息'!F17+#REF!</f>
        <v>#REF!</v>
      </c>
      <c r="G17" s="13" t="e">
        <f>'z-后台信息'!G17+#REF!</f>
        <v>#REF!</v>
      </c>
      <c r="H17" s="13" t="e">
        <f>'z-后台信息'!H17+#REF!</f>
        <v>#REF!</v>
      </c>
      <c r="I17" s="13"/>
      <c r="J17" s="13"/>
      <c r="K17" s="4">
        <v>13</v>
      </c>
      <c r="L17" s="13"/>
      <c r="M17" s="13"/>
      <c r="N17" s="13">
        <v>165.28966733924506</v>
      </c>
      <c r="O17" s="4">
        <v>0</v>
      </c>
      <c r="P17" s="13"/>
      <c r="Q17" s="13"/>
      <c r="R17" s="13">
        <v>0</v>
      </c>
      <c r="S17" s="13">
        <v>5.80600000000004</v>
      </c>
      <c r="T17" s="13"/>
      <c r="U17" s="13">
        <v>21.959</v>
      </c>
      <c r="V17" s="13">
        <v>404.77199999999999</v>
      </c>
      <c r="W17" s="13">
        <v>1</v>
      </c>
      <c r="X17" s="13"/>
      <c r="Y17" s="13"/>
      <c r="Z17" s="13"/>
      <c r="AA17" s="13"/>
      <c r="AB17" s="13"/>
      <c r="AC17" s="13"/>
      <c r="AD17" s="13"/>
      <c r="AE17" s="13"/>
      <c r="AF17" s="13"/>
      <c r="AG17" s="13">
        <v>0</v>
      </c>
      <c r="AH17" s="13"/>
    </row>
    <row r="18" spans="1:34">
      <c r="A18" s="19">
        <f>'z-后台信息'!A18</f>
        <v>270</v>
      </c>
      <c r="B18" s="13"/>
      <c r="C18" s="13" t="e">
        <f>'z-后台信息'!C18+#REF!</f>
        <v>#REF!</v>
      </c>
      <c r="D18" s="13" t="e">
        <f>'z-后台信息'!D18+#REF!</f>
        <v>#REF!</v>
      </c>
      <c r="E18" s="13" t="e">
        <f>'z-后台信息'!E18+#REF!</f>
        <v>#REF!</v>
      </c>
      <c r="F18" s="13" t="e">
        <f>'z-后台信息'!F18+#REF!</f>
        <v>#REF!</v>
      </c>
      <c r="G18" s="13" t="e">
        <f>'z-后台信息'!G18+#REF!</f>
        <v>#REF!</v>
      </c>
      <c r="H18" s="13" t="e">
        <f>'z-后台信息'!H18+#REF!</f>
        <v>#REF!</v>
      </c>
      <c r="I18" s="13"/>
      <c r="J18" s="13"/>
      <c r="K18" s="4">
        <v>13</v>
      </c>
      <c r="L18" s="13"/>
      <c r="M18" s="13"/>
      <c r="N18" s="13">
        <v>338.75977445111562</v>
      </c>
      <c r="O18" s="4">
        <v>0</v>
      </c>
      <c r="P18" s="13"/>
      <c r="Q18" s="13"/>
      <c r="R18" s="13">
        <v>0</v>
      </c>
      <c r="S18" s="13">
        <v>9.7999999999999545</v>
      </c>
      <c r="T18" s="13"/>
      <c r="U18" s="13">
        <v>30.295000000000002</v>
      </c>
      <c r="V18" s="13">
        <v>400.57799999999997</v>
      </c>
      <c r="W18" s="13">
        <v>-1</v>
      </c>
      <c r="X18" s="13"/>
      <c r="Y18" s="13"/>
      <c r="Z18" s="13"/>
      <c r="AA18" s="13"/>
      <c r="AB18" s="13"/>
      <c r="AC18" s="13"/>
      <c r="AD18" s="13"/>
      <c r="AE18" s="13"/>
      <c r="AF18" s="13"/>
      <c r="AG18" s="13">
        <v>0</v>
      </c>
      <c r="AH18" s="13"/>
    </row>
    <row r="19" spans="1:34">
      <c r="A19" s="19">
        <f>'z-后台信息'!A19</f>
        <v>280</v>
      </c>
      <c r="B19" s="13"/>
      <c r="C19" s="13" t="e">
        <f>'z-后台信息'!C19+#REF!</f>
        <v>#REF!</v>
      </c>
      <c r="D19" s="13" t="e">
        <f>'z-后台信息'!D19+#REF!</f>
        <v>#REF!</v>
      </c>
      <c r="E19" s="13" t="e">
        <f>'z-后台信息'!E19+#REF!</f>
        <v>#REF!</v>
      </c>
      <c r="F19" s="13" t="e">
        <f>'z-后台信息'!F19+#REF!</f>
        <v>#REF!</v>
      </c>
      <c r="G19" s="13" t="e">
        <f>'z-后台信息'!G19+#REF!</f>
        <v>#REF!</v>
      </c>
      <c r="H19" s="13" t="e">
        <f>'z-后台信息'!H19+#REF!</f>
        <v>#REF!</v>
      </c>
      <c r="I19" s="13"/>
      <c r="J19" s="13"/>
      <c r="K19" s="4">
        <v>13</v>
      </c>
      <c r="L19" s="13"/>
      <c r="M19" s="13"/>
      <c r="N19" s="13">
        <v>401.45092612240819</v>
      </c>
      <c r="O19" s="4">
        <v>0</v>
      </c>
      <c r="P19" s="13"/>
      <c r="Q19" s="13"/>
      <c r="R19" s="13">
        <v>0</v>
      </c>
      <c r="S19" s="13">
        <v>20.47399999999999</v>
      </c>
      <c r="T19" s="13"/>
      <c r="U19" s="13">
        <v>50.957999999999998</v>
      </c>
      <c r="V19" s="13">
        <v>389.70400000000001</v>
      </c>
      <c r="W19" s="13">
        <v>-1</v>
      </c>
      <c r="X19" s="13"/>
      <c r="Y19" s="13"/>
      <c r="Z19" s="13"/>
      <c r="AA19" s="13"/>
      <c r="AB19" s="13"/>
      <c r="AC19" s="13"/>
      <c r="AD19" s="13"/>
      <c r="AE19" s="13"/>
      <c r="AF19" s="13"/>
      <c r="AG19" s="13">
        <v>0</v>
      </c>
      <c r="AH19" s="13"/>
    </row>
    <row r="20" spans="1:34">
      <c r="A20" s="19">
        <f>'z-后台信息'!A20</f>
        <v>290</v>
      </c>
      <c r="B20" s="13"/>
      <c r="C20" s="13" t="e">
        <f>'z-后台信息'!C20+#REF!</f>
        <v>#REF!</v>
      </c>
      <c r="D20" s="13" t="e">
        <f>'z-后台信息'!D20+#REF!</f>
        <v>#REF!</v>
      </c>
      <c r="E20" s="13" t="e">
        <f>'z-后台信息'!E20+#REF!</f>
        <v>#REF!</v>
      </c>
      <c r="F20" s="13" t="e">
        <f>'z-后台信息'!F20+#REF!</f>
        <v>#REF!</v>
      </c>
      <c r="G20" s="13" t="e">
        <f>'z-后台信息'!G20+#REF!</f>
        <v>#REF!</v>
      </c>
      <c r="H20" s="13" t="e">
        <f>'z-后台信息'!H20+#REF!</f>
        <v>#REF!</v>
      </c>
      <c r="I20" s="13"/>
      <c r="J20" s="13"/>
      <c r="K20" s="4">
        <v>13</v>
      </c>
      <c r="L20" s="13"/>
      <c r="M20" s="13"/>
      <c r="N20" s="13">
        <v>303.97069831836393</v>
      </c>
      <c r="O20" s="4">
        <v>0</v>
      </c>
      <c r="P20" s="13"/>
      <c r="Q20" s="13"/>
      <c r="R20" s="13">
        <v>0</v>
      </c>
      <c r="S20" s="13">
        <v>24.742999999999995</v>
      </c>
      <c r="T20" s="13"/>
      <c r="U20" s="13">
        <v>84.236999999999995</v>
      </c>
      <c r="V20" s="13">
        <v>385.3</v>
      </c>
      <c r="W20" s="13">
        <v>-1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>
        <v>0</v>
      </c>
      <c r="AH20" s="13"/>
    </row>
    <row r="21" spans="1:34">
      <c r="A21" s="19">
        <f>'z-后台信息'!A21</f>
        <v>300</v>
      </c>
      <c r="B21" s="13"/>
      <c r="C21" s="13" t="e">
        <f>'z-后台信息'!C21+#REF!</f>
        <v>#REF!</v>
      </c>
      <c r="D21" s="13" t="e">
        <f>'z-后台信息'!D21+#REF!</f>
        <v>#REF!</v>
      </c>
      <c r="E21" s="13" t="e">
        <f>'z-后台信息'!E21+#REF!</f>
        <v>#REF!</v>
      </c>
      <c r="F21" s="13" t="e">
        <f>'z-后台信息'!F21+#REF!</f>
        <v>#REF!</v>
      </c>
      <c r="G21" s="13" t="e">
        <f>'z-后台信息'!G21+#REF!</f>
        <v>#REF!</v>
      </c>
      <c r="H21" s="13" t="e">
        <f>'z-后台信息'!H21+#REF!</f>
        <v>#REF!</v>
      </c>
      <c r="I21" s="13"/>
      <c r="J21" s="13"/>
      <c r="K21" s="4">
        <v>13</v>
      </c>
      <c r="L21" s="13"/>
      <c r="M21" s="13"/>
      <c r="N21" s="13">
        <v>239.26219964929697</v>
      </c>
      <c r="O21" s="4">
        <v>0</v>
      </c>
      <c r="P21" s="13"/>
      <c r="Q21" s="13"/>
      <c r="R21" s="13">
        <v>0</v>
      </c>
      <c r="S21" s="13">
        <v>23.182000000000016</v>
      </c>
      <c r="T21" s="13"/>
      <c r="U21" s="13">
        <v>81.113</v>
      </c>
      <c r="V21" s="13">
        <v>386.79599999999999</v>
      </c>
      <c r="W21" s="13">
        <v>1</v>
      </c>
      <c r="X21" s="13"/>
      <c r="Y21" s="13"/>
      <c r="Z21" s="13"/>
      <c r="AA21" s="13"/>
      <c r="AB21" s="13"/>
      <c r="AC21" s="13"/>
      <c r="AD21" s="13"/>
      <c r="AE21" s="13"/>
      <c r="AF21" s="13"/>
      <c r="AG21" s="13">
        <v>0</v>
      </c>
      <c r="AH21" s="13"/>
    </row>
    <row r="22" spans="1:34">
      <c r="A22" s="19">
        <f>'z-后台信息'!A22</f>
        <v>320</v>
      </c>
      <c r="B22" s="13"/>
      <c r="C22" s="13" t="e">
        <f>'z-后台信息'!C22+#REF!</f>
        <v>#REF!</v>
      </c>
      <c r="D22" s="13" t="e">
        <f>'z-后台信息'!D22+#REF!</f>
        <v>#REF!</v>
      </c>
      <c r="E22" s="13" t="e">
        <f>'z-后台信息'!E22+#REF!</f>
        <v>#REF!</v>
      </c>
      <c r="F22" s="13" t="e">
        <f>'z-后台信息'!F22+#REF!</f>
        <v>#REF!</v>
      </c>
      <c r="G22" s="13" t="e">
        <f>'z-后台信息'!G22+#REF!</f>
        <v>#REF!</v>
      </c>
      <c r="H22" s="13" t="e">
        <f>'z-后台信息'!H22+#REF!</f>
        <v>#REF!</v>
      </c>
      <c r="I22" s="13"/>
      <c r="J22" s="13"/>
      <c r="K22" s="4">
        <v>5</v>
      </c>
      <c r="L22" s="13"/>
      <c r="M22" s="13"/>
      <c r="N22" s="13">
        <v>2.7015593661678281</v>
      </c>
      <c r="O22" s="4">
        <v>8</v>
      </c>
      <c r="P22" s="13"/>
      <c r="Q22" s="13"/>
      <c r="R22" s="13">
        <v>-8.9294601898201904</v>
      </c>
      <c r="S22" s="13">
        <v>1.1560000000000059</v>
      </c>
      <c r="T22" s="13"/>
      <c r="U22" s="13">
        <v>0</v>
      </c>
      <c r="V22" s="13">
        <v>0</v>
      </c>
      <c r="W22" s="13">
        <v>3</v>
      </c>
      <c r="X22" s="13"/>
      <c r="Y22" s="13"/>
      <c r="Z22" s="13"/>
      <c r="AA22" s="13"/>
      <c r="AB22" s="13"/>
      <c r="AC22" s="13"/>
      <c r="AD22" s="13"/>
      <c r="AE22" s="13"/>
      <c r="AF22" s="13"/>
      <c r="AG22" s="13">
        <v>0</v>
      </c>
      <c r="AH22" s="13"/>
    </row>
    <row r="23" spans="1:34">
      <c r="A23" s="19">
        <f>'z-后台信息'!A23</f>
        <v>340</v>
      </c>
      <c r="B23" s="13"/>
      <c r="C23" s="13" t="e">
        <f>'z-后台信息'!C23+#REF!</f>
        <v>#REF!</v>
      </c>
      <c r="D23" s="13" t="e">
        <f>'z-后台信息'!D23+#REF!</f>
        <v>#REF!</v>
      </c>
      <c r="E23" s="13" t="e">
        <f>'z-后台信息'!E23+#REF!</f>
        <v>#REF!</v>
      </c>
      <c r="F23" s="13" t="e">
        <f>'z-后台信息'!F23+#REF!</f>
        <v>#REF!</v>
      </c>
      <c r="G23" s="13" t="e">
        <f>'z-后台信息'!G23+#REF!</f>
        <v>#REF!</v>
      </c>
      <c r="H23" s="13" t="e">
        <f>'z-后台信息'!H23+#REF!</f>
        <v>#REF!</v>
      </c>
      <c r="I23" s="13"/>
      <c r="J23" s="13"/>
      <c r="K23" s="4">
        <v>0</v>
      </c>
      <c r="L23" s="13"/>
      <c r="M23" s="13"/>
      <c r="N23" s="13">
        <v>0</v>
      </c>
      <c r="O23" s="4">
        <v>13</v>
      </c>
      <c r="P23" s="13"/>
      <c r="Q23" s="13"/>
      <c r="R23" s="13">
        <v>-94.971557347697342</v>
      </c>
      <c r="S23" s="13">
        <v>-1.5269999999999868</v>
      </c>
      <c r="T23" s="13"/>
      <c r="U23" s="13">
        <v>-12.55</v>
      </c>
      <c r="V23" s="13">
        <v>409.13799999999998</v>
      </c>
      <c r="W23" s="13">
        <v>1</v>
      </c>
      <c r="X23" s="13"/>
      <c r="Y23" s="13"/>
      <c r="Z23" s="13"/>
      <c r="AA23" s="13"/>
      <c r="AB23" s="13"/>
      <c r="AC23" s="13"/>
      <c r="AD23" s="13"/>
      <c r="AE23" s="13"/>
      <c r="AF23" s="13"/>
      <c r="AG23" s="13">
        <v>0</v>
      </c>
      <c r="AH23" s="13"/>
    </row>
    <row r="24" spans="1:34">
      <c r="A24" s="19">
        <f>'z-后台信息'!A24</f>
        <v>360</v>
      </c>
      <c r="B24" s="13"/>
      <c r="C24" s="13" t="e">
        <f>'z-后台信息'!C24+#REF!</f>
        <v>#REF!</v>
      </c>
      <c r="D24" s="13" t="e">
        <f>'z-后台信息'!D24+#REF!</f>
        <v>#REF!</v>
      </c>
      <c r="E24" s="13" t="e">
        <f>'z-后台信息'!E24+#REF!</f>
        <v>#REF!</v>
      </c>
      <c r="F24" s="13" t="e">
        <f>'z-后台信息'!F24+#REF!</f>
        <v>#REF!</v>
      </c>
      <c r="G24" s="13" t="e">
        <f>'z-后台信息'!G24+#REF!</f>
        <v>#REF!</v>
      </c>
      <c r="H24" s="13" t="e">
        <f>'z-后台信息'!H24+#REF!</f>
        <v>#REF!</v>
      </c>
      <c r="I24" s="13"/>
      <c r="J24" s="13"/>
      <c r="K24" s="4">
        <v>7</v>
      </c>
      <c r="L24" s="13"/>
      <c r="M24" s="13"/>
      <c r="N24" s="13">
        <v>16.394548668216544</v>
      </c>
      <c r="O24" s="4">
        <v>6</v>
      </c>
      <c r="P24" s="13"/>
      <c r="Q24" s="13"/>
      <c r="R24" s="13">
        <v>-12.93955950609552</v>
      </c>
      <c r="S24" s="13">
        <v>4.9979999999999905</v>
      </c>
      <c r="T24" s="13"/>
      <c r="U24" s="13">
        <v>0</v>
      </c>
      <c r="V24" s="13">
        <v>0</v>
      </c>
      <c r="W24" s="13">
        <v>3</v>
      </c>
      <c r="X24" s="13"/>
      <c r="Y24" s="13"/>
      <c r="Z24" s="13"/>
      <c r="AA24" s="13"/>
      <c r="AB24" s="13"/>
      <c r="AC24" s="13"/>
      <c r="AD24" s="13"/>
      <c r="AE24" s="13"/>
      <c r="AF24" s="13"/>
      <c r="AG24" s="13">
        <v>0</v>
      </c>
      <c r="AH24" s="13"/>
    </row>
    <row r="25" spans="1:34">
      <c r="A25" s="19">
        <f>'z-后台信息'!A25</f>
        <v>380</v>
      </c>
      <c r="B25" s="13"/>
      <c r="C25" s="13" t="e">
        <f>'z-后台信息'!C25+#REF!</f>
        <v>#REF!</v>
      </c>
      <c r="D25" s="13" t="e">
        <f>'z-后台信息'!D25+#REF!</f>
        <v>#REF!</v>
      </c>
      <c r="E25" s="13" t="e">
        <f>'z-后台信息'!E25+#REF!</f>
        <v>#REF!</v>
      </c>
      <c r="F25" s="13" t="e">
        <f>'z-后台信息'!F25+#REF!</f>
        <v>#REF!</v>
      </c>
      <c r="G25" s="13" t="e">
        <f>'z-后台信息'!G25+#REF!</f>
        <v>#REF!</v>
      </c>
      <c r="H25" s="13" t="e">
        <f>'z-后台信息'!H25+#REF!</f>
        <v>#REF!</v>
      </c>
      <c r="I25" s="13"/>
      <c r="J25" s="13"/>
      <c r="K25" s="4">
        <v>0</v>
      </c>
      <c r="L25" s="13"/>
      <c r="M25" s="13"/>
      <c r="N25" s="13">
        <v>0</v>
      </c>
      <c r="O25" s="4">
        <v>13</v>
      </c>
      <c r="P25" s="13"/>
      <c r="Q25" s="13"/>
      <c r="R25" s="13">
        <v>-80.550158218777824</v>
      </c>
      <c r="S25" s="13">
        <v>-1.5020000000000095</v>
      </c>
      <c r="T25" s="13"/>
      <c r="U25" s="13">
        <v>-12.55</v>
      </c>
      <c r="V25" s="13">
        <v>408.738</v>
      </c>
      <c r="W25" s="13">
        <v>1</v>
      </c>
      <c r="X25" s="13"/>
      <c r="Y25" s="13"/>
      <c r="Z25" s="13"/>
      <c r="AA25" s="13"/>
      <c r="AB25" s="13"/>
      <c r="AC25" s="13"/>
      <c r="AD25" s="13"/>
      <c r="AE25" s="13"/>
      <c r="AF25" s="13"/>
      <c r="AG25" s="13">
        <v>0</v>
      </c>
      <c r="AH25" s="13"/>
    </row>
    <row r="26" spans="1:34">
      <c r="A26" s="19">
        <f>'z-后台信息'!A26</f>
        <v>400</v>
      </c>
      <c r="B26" s="13"/>
      <c r="C26" s="13" t="e">
        <f>'z-后台信息'!C26+#REF!</f>
        <v>#REF!</v>
      </c>
      <c r="D26" s="13" t="e">
        <f>'z-后台信息'!D26+#REF!</f>
        <v>#REF!</v>
      </c>
      <c r="E26" s="13" t="e">
        <f>'z-后台信息'!E26+#REF!</f>
        <v>#REF!</v>
      </c>
      <c r="F26" s="13" t="e">
        <f>'z-后台信息'!F26+#REF!</f>
        <v>#REF!</v>
      </c>
      <c r="G26" s="13" t="e">
        <f>'z-后台信息'!G26+#REF!</f>
        <v>#REF!</v>
      </c>
      <c r="H26" s="13" t="e">
        <f>'z-后台信息'!H26+#REF!</f>
        <v>#REF!</v>
      </c>
      <c r="I26" s="13"/>
      <c r="J26" s="13"/>
      <c r="K26" s="4">
        <v>0</v>
      </c>
      <c r="L26" s="13"/>
      <c r="M26" s="13"/>
      <c r="N26" s="13">
        <v>0</v>
      </c>
      <c r="O26" s="4">
        <v>13</v>
      </c>
      <c r="P26" s="13"/>
      <c r="Q26" s="13"/>
      <c r="R26" s="13">
        <v>-277.20676523951192</v>
      </c>
      <c r="S26" s="13">
        <v>-10.865999999999985</v>
      </c>
      <c r="T26" s="13"/>
      <c r="U26" s="13">
        <v>-12.55</v>
      </c>
      <c r="V26" s="13">
        <v>408.53800000000001</v>
      </c>
      <c r="W26" s="13">
        <v>-1</v>
      </c>
      <c r="X26" s="13"/>
      <c r="Y26" s="13"/>
      <c r="Z26" s="13"/>
      <c r="AA26" s="13"/>
      <c r="AB26" s="13"/>
      <c r="AC26" s="13"/>
      <c r="AD26" s="13"/>
      <c r="AE26" s="13"/>
      <c r="AF26" s="13"/>
      <c r="AG26" s="13">
        <v>0</v>
      </c>
      <c r="AH26" s="13"/>
    </row>
    <row r="27" spans="1:34">
      <c r="A27" s="19">
        <f>'z-后台信息'!A27</f>
        <v>420</v>
      </c>
      <c r="B27" s="13"/>
      <c r="C27" s="13" t="e">
        <f>'z-后台信息'!C27+#REF!</f>
        <v>#REF!</v>
      </c>
      <c r="D27" s="13" t="e">
        <f>'z-后台信息'!D27+#REF!</f>
        <v>#REF!</v>
      </c>
      <c r="E27" s="13" t="e">
        <f>'z-后台信息'!E27+#REF!</f>
        <v>#REF!</v>
      </c>
      <c r="F27" s="13" t="e">
        <f>'z-后台信息'!F27+#REF!</f>
        <v>#REF!</v>
      </c>
      <c r="G27" s="13" t="e">
        <f>'z-后台信息'!G27+#REF!</f>
        <v>#REF!</v>
      </c>
      <c r="H27" s="13" t="e">
        <f>'z-后台信息'!H27+#REF!</f>
        <v>#REF!</v>
      </c>
      <c r="I27" s="13"/>
      <c r="J27" s="13"/>
      <c r="K27" s="4">
        <v>0</v>
      </c>
      <c r="L27" s="13"/>
      <c r="M27" s="13"/>
      <c r="N27" s="13">
        <v>0</v>
      </c>
      <c r="O27" s="4">
        <v>13</v>
      </c>
      <c r="P27" s="13"/>
      <c r="Q27" s="13"/>
      <c r="R27" s="13">
        <v>-405.28636038892364</v>
      </c>
      <c r="S27" s="13">
        <v>-22.394999999999982</v>
      </c>
      <c r="T27" s="13"/>
      <c r="U27" s="13">
        <v>-12.55</v>
      </c>
      <c r="V27" s="13">
        <v>408.33800000000002</v>
      </c>
      <c r="W27" s="13">
        <v>-1</v>
      </c>
      <c r="X27" s="13"/>
      <c r="Y27" s="13"/>
      <c r="Z27" s="13"/>
      <c r="AA27" s="13"/>
      <c r="AB27" s="13"/>
      <c r="AC27" s="13"/>
      <c r="AD27" s="13"/>
      <c r="AE27" s="13"/>
      <c r="AF27" s="13"/>
      <c r="AG27" s="13">
        <v>0</v>
      </c>
      <c r="AH27" s="13"/>
    </row>
    <row r="28" spans="1:34">
      <c r="A28" s="19">
        <f>'z-后台信息'!A28</f>
        <v>440</v>
      </c>
      <c r="B28" s="13"/>
      <c r="C28" s="13" t="e">
        <f>'z-后台信息'!C28+#REF!</f>
        <v>#REF!</v>
      </c>
      <c r="D28" s="13" t="e">
        <f>'z-后台信息'!D28+#REF!</f>
        <v>#REF!</v>
      </c>
      <c r="E28" s="13" t="e">
        <f>'z-后台信息'!E28+#REF!</f>
        <v>#REF!</v>
      </c>
      <c r="F28" s="13" t="e">
        <f>'z-后台信息'!F28+#REF!</f>
        <v>#REF!</v>
      </c>
      <c r="G28" s="13" t="e">
        <f>'z-后台信息'!G28+#REF!</f>
        <v>#REF!</v>
      </c>
      <c r="H28" s="13" t="e">
        <f>'z-后台信息'!H28+#REF!</f>
        <v>#REF!</v>
      </c>
      <c r="I28" s="13"/>
      <c r="J28" s="13"/>
      <c r="K28" s="4">
        <v>0</v>
      </c>
      <c r="L28" s="13"/>
      <c r="M28" s="13"/>
      <c r="N28" s="13">
        <v>0</v>
      </c>
      <c r="O28" s="4">
        <v>13</v>
      </c>
      <c r="P28" s="13"/>
      <c r="Q28" s="13"/>
      <c r="R28" s="13">
        <v>-416.98161084674371</v>
      </c>
      <c r="S28" s="13">
        <v>-31.509999999999991</v>
      </c>
      <c r="T28" s="13"/>
      <c r="U28" s="13">
        <v>-12.55</v>
      </c>
      <c r="V28" s="13">
        <v>408.13799999999998</v>
      </c>
      <c r="W28" s="13">
        <v>-1</v>
      </c>
      <c r="X28" s="13"/>
      <c r="Y28" s="13"/>
      <c r="Z28" s="13"/>
      <c r="AA28" s="13"/>
      <c r="AB28" s="13"/>
      <c r="AC28" s="13"/>
      <c r="AD28" s="13"/>
      <c r="AE28" s="13"/>
      <c r="AF28" s="13"/>
      <c r="AG28" s="13">
        <v>0</v>
      </c>
      <c r="AH28" s="13"/>
    </row>
    <row r="29" spans="1:34">
      <c r="A29" s="19">
        <f>'z-后台信息'!A29</f>
        <v>450</v>
      </c>
      <c r="B29" s="13"/>
      <c r="C29" s="13" t="e">
        <f>'z-后台信息'!C29+#REF!</f>
        <v>#REF!</v>
      </c>
      <c r="D29" s="13" t="e">
        <f>'z-后台信息'!D29+#REF!</f>
        <v>#REF!</v>
      </c>
      <c r="E29" s="13" t="e">
        <f>'z-后台信息'!E29+#REF!</f>
        <v>#REF!</v>
      </c>
      <c r="F29" s="13" t="e">
        <f>'z-后台信息'!F29+#REF!</f>
        <v>#REF!</v>
      </c>
      <c r="G29" s="13" t="e">
        <f>'z-后台信息'!G29+#REF!</f>
        <v>#REF!</v>
      </c>
      <c r="H29" s="13" t="e">
        <f>'z-后台信息'!H29+#REF!</f>
        <v>#REF!</v>
      </c>
      <c r="I29" s="13"/>
      <c r="J29" s="13"/>
      <c r="K29" s="4">
        <v>0</v>
      </c>
      <c r="L29" s="13"/>
      <c r="M29" s="13"/>
      <c r="N29" s="13">
        <v>0</v>
      </c>
      <c r="O29" s="4">
        <v>13</v>
      </c>
      <c r="P29" s="13"/>
      <c r="Q29" s="13"/>
      <c r="R29" s="13">
        <v>-380.5463360969157</v>
      </c>
      <c r="S29" s="13">
        <v>-32.623000000000047</v>
      </c>
      <c r="T29" s="13"/>
      <c r="U29" s="13">
        <v>-12.55</v>
      </c>
      <c r="V29" s="13">
        <v>407.93799999999999</v>
      </c>
      <c r="W29" s="13">
        <v>-1</v>
      </c>
      <c r="X29" s="13"/>
      <c r="Y29" s="13"/>
      <c r="Z29" s="13"/>
      <c r="AA29" s="13"/>
      <c r="AB29" s="13"/>
      <c r="AC29" s="13"/>
      <c r="AD29" s="13"/>
      <c r="AE29" s="13"/>
      <c r="AF29" s="13"/>
      <c r="AG29" s="13">
        <v>0</v>
      </c>
      <c r="AH29" s="13"/>
    </row>
    <row r="30" spans="1:34">
      <c r="A30" s="19">
        <f>'z-后台信息'!A30</f>
        <v>460</v>
      </c>
      <c r="B30" s="13"/>
      <c r="C30" s="13" t="e">
        <f>'z-后台信息'!C30+#REF!</f>
        <v>#REF!</v>
      </c>
      <c r="D30" s="13" t="e">
        <f>'z-后台信息'!D30+#REF!</f>
        <v>#REF!</v>
      </c>
      <c r="E30" s="13" t="e">
        <f>'z-后台信息'!E30+#REF!</f>
        <v>#REF!</v>
      </c>
      <c r="F30" s="13" t="e">
        <f>'z-后台信息'!F30+#REF!</f>
        <v>#REF!</v>
      </c>
      <c r="G30" s="13" t="e">
        <f>'z-后台信息'!G30+#REF!</f>
        <v>#REF!</v>
      </c>
      <c r="H30" s="13" t="e">
        <f>'z-后台信息'!H30+#REF!</f>
        <v>#REF!</v>
      </c>
      <c r="I30" s="13"/>
      <c r="J30" s="13"/>
      <c r="K30" s="4">
        <v>0</v>
      </c>
      <c r="L30" s="13"/>
      <c r="M30" s="13"/>
      <c r="N30" s="13">
        <v>0</v>
      </c>
      <c r="O30" s="4">
        <v>13</v>
      </c>
      <c r="P30" s="13"/>
      <c r="Q30" s="13"/>
      <c r="R30" s="13">
        <v>-238.13014170721158</v>
      </c>
      <c r="S30" s="13">
        <v>-18.846000000000004</v>
      </c>
      <c r="T30" s="13"/>
      <c r="U30" s="13">
        <v>-12.55</v>
      </c>
      <c r="V30" s="13">
        <v>407.738</v>
      </c>
      <c r="W30" s="13">
        <v>-1</v>
      </c>
      <c r="X30" s="13"/>
      <c r="Y30" s="13"/>
      <c r="Z30" s="13"/>
      <c r="AA30" s="13"/>
      <c r="AB30" s="13"/>
      <c r="AC30" s="13"/>
      <c r="AD30" s="13"/>
      <c r="AE30" s="13"/>
      <c r="AF30" s="13"/>
      <c r="AG30" s="13">
        <v>0</v>
      </c>
      <c r="AH30" s="13"/>
    </row>
    <row r="31" spans="1:34">
      <c r="A31" s="19">
        <f>'z-后台信息'!A31</f>
        <v>470</v>
      </c>
      <c r="B31" s="13"/>
      <c r="C31" s="13" t="e">
        <f>'z-后台信息'!C31+#REF!</f>
        <v>#REF!</v>
      </c>
      <c r="D31" s="13" t="e">
        <f>'z-后台信息'!D31+#REF!</f>
        <v>#REF!</v>
      </c>
      <c r="E31" s="13" t="e">
        <f>'z-后台信息'!E31+#REF!</f>
        <v>#REF!</v>
      </c>
      <c r="F31" s="13" t="e">
        <f>'z-后台信息'!F31+#REF!</f>
        <v>#REF!</v>
      </c>
      <c r="G31" s="13" t="e">
        <f>'z-后台信息'!G31+#REF!</f>
        <v>#REF!</v>
      </c>
      <c r="H31" s="13" t="e">
        <f>'z-后台信息'!H31+#REF!</f>
        <v>#REF!</v>
      </c>
      <c r="I31" s="13"/>
      <c r="J31" s="13"/>
      <c r="K31" s="4">
        <v>0</v>
      </c>
      <c r="L31" s="13"/>
      <c r="M31" s="13"/>
      <c r="N31" s="13">
        <v>0</v>
      </c>
      <c r="O31" s="4">
        <v>13</v>
      </c>
      <c r="P31" s="13"/>
      <c r="Q31" s="13"/>
      <c r="R31" s="13">
        <v>-62.372854123853301</v>
      </c>
      <c r="S31" s="13">
        <v>-3.6019999999999754</v>
      </c>
      <c r="T31" s="13"/>
      <c r="U31" s="13">
        <v>-12.55</v>
      </c>
      <c r="V31" s="13">
        <v>407.53800000000001</v>
      </c>
      <c r="W31" s="13">
        <v>-1</v>
      </c>
      <c r="X31" s="13"/>
      <c r="Y31" s="13"/>
      <c r="Z31" s="13"/>
      <c r="AA31" s="13"/>
      <c r="AB31" s="13"/>
      <c r="AC31" s="13"/>
      <c r="AD31" s="13"/>
      <c r="AE31" s="13"/>
      <c r="AF31" s="13"/>
      <c r="AG31" s="13">
        <v>0</v>
      </c>
      <c r="AH31" s="13"/>
    </row>
    <row r="32" spans="1:34">
      <c r="A32" s="19">
        <f>'z-后台信息'!A32</f>
        <v>480</v>
      </c>
      <c r="B32" s="13"/>
      <c r="C32" s="13" t="e">
        <f>'z-后台信息'!C32+#REF!</f>
        <v>#REF!</v>
      </c>
      <c r="D32" s="13" t="e">
        <f>'z-后台信息'!D32+#REF!</f>
        <v>#REF!</v>
      </c>
      <c r="E32" s="13" t="e">
        <f>'z-后台信息'!E32+#REF!</f>
        <v>#REF!</v>
      </c>
      <c r="F32" s="13" t="e">
        <f>'z-后台信息'!F32+#REF!</f>
        <v>#REF!</v>
      </c>
      <c r="G32" s="13" t="e">
        <f>'z-后台信息'!G32+#REF!</f>
        <v>#REF!</v>
      </c>
      <c r="H32" s="13" t="e">
        <f>'z-后台信息'!H32+#REF!</f>
        <v>#REF!</v>
      </c>
      <c r="I32" s="13"/>
      <c r="J32" s="13"/>
      <c r="K32" s="4">
        <v>13</v>
      </c>
      <c r="L32" s="13"/>
      <c r="M32" s="13"/>
      <c r="N32" s="13">
        <v>184.97855459897477</v>
      </c>
      <c r="O32" s="4">
        <v>0</v>
      </c>
      <c r="P32" s="13"/>
      <c r="Q32" s="13"/>
      <c r="R32" s="13">
        <v>0</v>
      </c>
      <c r="S32" s="13">
        <v>9.2580000000000382</v>
      </c>
      <c r="T32" s="13"/>
      <c r="U32" s="13">
        <v>28.346</v>
      </c>
      <c r="V32" s="13">
        <v>398.50299999999999</v>
      </c>
      <c r="W32" s="13">
        <v>-1</v>
      </c>
      <c r="X32" s="13"/>
      <c r="Y32" s="13"/>
      <c r="Z32" s="13"/>
      <c r="AA32" s="13"/>
      <c r="AB32" s="13"/>
      <c r="AC32" s="13"/>
      <c r="AD32" s="13"/>
      <c r="AE32" s="13"/>
      <c r="AF32" s="13"/>
      <c r="AG32" s="13">
        <v>0</v>
      </c>
      <c r="AH32" s="13"/>
    </row>
    <row r="33" spans="1:34">
      <c r="A33" s="19">
        <f>'z-后台信息'!A33</f>
        <v>490</v>
      </c>
      <c r="B33" s="13"/>
      <c r="C33" s="13" t="e">
        <f>'z-后台信息'!C33+#REF!</f>
        <v>#REF!</v>
      </c>
      <c r="D33" s="13" t="e">
        <f>'z-后台信息'!D33+#REF!</f>
        <v>#REF!</v>
      </c>
      <c r="E33" s="13" t="e">
        <f>'z-后台信息'!E33+#REF!</f>
        <v>#REF!</v>
      </c>
      <c r="F33" s="13" t="e">
        <f>'z-后台信息'!F33+#REF!</f>
        <v>#REF!</v>
      </c>
      <c r="G33" s="13" t="e">
        <f>'z-后台信息'!G33+#REF!</f>
        <v>#REF!</v>
      </c>
      <c r="H33" s="13" t="e">
        <f>'z-后台信息'!H33+#REF!</f>
        <v>#REF!</v>
      </c>
      <c r="I33" s="13"/>
      <c r="J33" s="13"/>
      <c r="K33" s="4">
        <v>13</v>
      </c>
      <c r="L33" s="13"/>
      <c r="M33" s="13"/>
      <c r="N33" s="13">
        <v>267.85423178267024</v>
      </c>
      <c r="O33" s="4">
        <v>0</v>
      </c>
      <c r="P33" s="13"/>
      <c r="Q33" s="13"/>
      <c r="R33" s="13">
        <v>0</v>
      </c>
      <c r="S33" s="13">
        <v>17.071000000000026</v>
      </c>
      <c r="T33" s="13"/>
      <c r="U33" s="13">
        <v>53.892000000000003</v>
      </c>
      <c r="V33" s="13">
        <v>390.44</v>
      </c>
      <c r="W33" s="13">
        <v>-1</v>
      </c>
      <c r="X33" s="13"/>
      <c r="Y33" s="13"/>
      <c r="Z33" s="13"/>
      <c r="AA33" s="13"/>
      <c r="AB33" s="13"/>
      <c r="AC33" s="13"/>
      <c r="AD33" s="13"/>
      <c r="AE33" s="13"/>
      <c r="AF33" s="13"/>
      <c r="AG33" s="13">
        <v>0</v>
      </c>
      <c r="AH33" s="13"/>
    </row>
    <row r="34" spans="1:34">
      <c r="A34" s="19">
        <f>'z-后台信息'!A34</f>
        <v>500</v>
      </c>
      <c r="B34" s="13"/>
      <c r="C34" s="13" t="e">
        <f>'z-后台信息'!C34+#REF!</f>
        <v>#REF!</v>
      </c>
      <c r="D34" s="13" t="e">
        <f>'z-后台信息'!D34+#REF!</f>
        <v>#REF!</v>
      </c>
      <c r="E34" s="13" t="e">
        <f>'z-后台信息'!E34+#REF!</f>
        <v>#REF!</v>
      </c>
      <c r="F34" s="13" t="e">
        <f>'z-后台信息'!F34+#REF!</f>
        <v>#REF!</v>
      </c>
      <c r="G34" s="13" t="e">
        <f>'z-后台信息'!G34+#REF!</f>
        <v>#REF!</v>
      </c>
      <c r="H34" s="13" t="e">
        <f>'z-后台信息'!H34+#REF!</f>
        <v>#REF!</v>
      </c>
      <c r="I34" s="13"/>
      <c r="J34" s="13"/>
      <c r="K34" s="4">
        <v>13</v>
      </c>
      <c r="L34" s="13"/>
      <c r="M34" s="13"/>
      <c r="N34" s="13">
        <v>179.64059387567005</v>
      </c>
      <c r="O34" s="4">
        <v>0</v>
      </c>
      <c r="P34" s="13"/>
      <c r="Q34" s="13"/>
      <c r="R34" s="13">
        <v>0</v>
      </c>
      <c r="S34" s="13">
        <v>26.119000000000028</v>
      </c>
      <c r="T34" s="13"/>
      <c r="U34" s="13">
        <v>95.489000000000004</v>
      </c>
      <c r="V34" s="13">
        <v>381.108</v>
      </c>
      <c r="W34" s="13">
        <v>-1</v>
      </c>
      <c r="X34" s="13"/>
      <c r="Y34" s="13"/>
      <c r="Z34" s="13"/>
      <c r="AA34" s="13"/>
      <c r="AB34" s="13"/>
      <c r="AC34" s="13"/>
      <c r="AD34" s="13"/>
      <c r="AE34" s="13"/>
      <c r="AF34" s="13"/>
      <c r="AG34" s="13">
        <v>0</v>
      </c>
      <c r="AH34" s="13"/>
    </row>
    <row r="35" spans="1:34">
      <c r="A35" s="19">
        <f>'z-后台信息'!A35</f>
        <v>510</v>
      </c>
      <c r="B35" s="13"/>
      <c r="C35" s="13" t="e">
        <f>'z-后台信息'!C35+#REF!</f>
        <v>#REF!</v>
      </c>
      <c r="D35" s="13" t="e">
        <f>'z-后台信息'!D35+#REF!</f>
        <v>#REF!</v>
      </c>
      <c r="E35" s="13" t="e">
        <f>'z-后台信息'!E35+#REF!</f>
        <v>#REF!</v>
      </c>
      <c r="F35" s="13" t="e">
        <f>'z-后台信息'!F35+#REF!</f>
        <v>#REF!</v>
      </c>
      <c r="G35" s="13" t="e">
        <f>'z-后台信息'!G35+#REF!</f>
        <v>#REF!</v>
      </c>
      <c r="H35" s="13" t="e">
        <f>'z-后台信息'!H35+#REF!</f>
        <v>#REF!</v>
      </c>
      <c r="I35" s="13"/>
      <c r="J35" s="13"/>
      <c r="K35" s="4">
        <v>13</v>
      </c>
      <c r="L35" s="13"/>
      <c r="M35" s="13"/>
      <c r="N35" s="13">
        <v>176.60138967368937</v>
      </c>
      <c r="O35" s="4">
        <v>0</v>
      </c>
      <c r="P35" s="13"/>
      <c r="Q35" s="13"/>
      <c r="R35" s="13">
        <v>0</v>
      </c>
      <c r="S35" s="13">
        <v>27.899000000000001</v>
      </c>
      <c r="T35" s="13"/>
      <c r="U35" s="13">
        <v>99.046999999999997</v>
      </c>
      <c r="V35" s="13">
        <v>379.29199999999997</v>
      </c>
      <c r="W35" s="13">
        <v>-1</v>
      </c>
      <c r="X35" s="13"/>
      <c r="Y35" s="13"/>
      <c r="Z35" s="13"/>
      <c r="AA35" s="13"/>
      <c r="AB35" s="13"/>
      <c r="AC35" s="13"/>
      <c r="AD35" s="13"/>
      <c r="AE35" s="13"/>
      <c r="AF35" s="13"/>
      <c r="AG35" s="13">
        <v>0</v>
      </c>
      <c r="AH35" s="13"/>
    </row>
    <row r="36" spans="1:34">
      <c r="A36" s="19">
        <f>'z-后台信息'!A36</f>
        <v>520</v>
      </c>
      <c r="B36" s="13"/>
      <c r="C36" s="13" t="e">
        <f>'z-后台信息'!C36+#REF!</f>
        <v>#REF!</v>
      </c>
      <c r="D36" s="13" t="e">
        <f>'z-后台信息'!D36+#REF!</f>
        <v>#REF!</v>
      </c>
      <c r="E36" s="13" t="e">
        <f>'z-后台信息'!E36+#REF!</f>
        <v>#REF!</v>
      </c>
      <c r="F36" s="13" t="e">
        <f>'z-后台信息'!F36+#REF!</f>
        <v>#REF!</v>
      </c>
      <c r="G36" s="13" t="e">
        <f>'z-后台信息'!G36+#REF!</f>
        <v>#REF!</v>
      </c>
      <c r="H36" s="13" t="e">
        <f>'z-后台信息'!H36+#REF!</f>
        <v>#REF!</v>
      </c>
      <c r="I36" s="13"/>
      <c r="J36" s="13"/>
      <c r="K36" s="4">
        <v>13</v>
      </c>
      <c r="L36" s="13"/>
      <c r="M36" s="13"/>
      <c r="N36" s="13">
        <v>171.52818051729236</v>
      </c>
      <c r="O36" s="4">
        <v>0</v>
      </c>
      <c r="P36" s="13"/>
      <c r="Q36" s="13"/>
      <c r="R36" s="13">
        <v>0</v>
      </c>
      <c r="S36" s="13">
        <v>15.440999999999974</v>
      </c>
      <c r="T36" s="13"/>
      <c r="U36" s="13">
        <v>47.271999999999998</v>
      </c>
      <c r="V36" s="13">
        <v>391.47</v>
      </c>
      <c r="W36" s="13">
        <v>1</v>
      </c>
      <c r="X36" s="13"/>
      <c r="Y36" s="13"/>
      <c r="Z36" s="13"/>
      <c r="AA36" s="13"/>
      <c r="AB36" s="13"/>
      <c r="AC36" s="13"/>
      <c r="AD36" s="13"/>
      <c r="AE36" s="13"/>
      <c r="AF36" s="13"/>
      <c r="AG36" s="13">
        <v>0</v>
      </c>
      <c r="AH36" s="13"/>
    </row>
    <row r="37" spans="1:34">
      <c r="A37" s="19">
        <f>'z-后台信息'!A37</f>
        <v>530</v>
      </c>
      <c r="B37" s="13"/>
      <c r="C37" s="13" t="e">
        <f>'z-后台信息'!C37+#REF!</f>
        <v>#REF!</v>
      </c>
      <c r="D37" s="13" t="e">
        <f>'z-后台信息'!D37+#REF!</f>
        <v>#REF!</v>
      </c>
      <c r="E37" s="13" t="e">
        <f>'z-后台信息'!E37+#REF!</f>
        <v>#REF!</v>
      </c>
      <c r="F37" s="13" t="e">
        <f>'z-后台信息'!F37+#REF!</f>
        <v>#REF!</v>
      </c>
      <c r="G37" s="13" t="e">
        <f>'z-后台信息'!G37+#REF!</f>
        <v>#REF!</v>
      </c>
      <c r="H37" s="13" t="e">
        <f>'z-后台信息'!H37+#REF!</f>
        <v>#REF!</v>
      </c>
      <c r="I37" s="13"/>
      <c r="J37" s="13"/>
      <c r="K37" s="4">
        <v>0</v>
      </c>
      <c r="L37" s="13"/>
      <c r="M37" s="13"/>
      <c r="N37" s="13">
        <v>0</v>
      </c>
      <c r="O37" s="4">
        <v>13</v>
      </c>
      <c r="P37" s="13"/>
      <c r="Q37" s="13"/>
      <c r="R37" s="13">
        <v>-18.473744928956478</v>
      </c>
      <c r="S37" s="13">
        <v>-4.1539999999999964</v>
      </c>
      <c r="T37" s="13"/>
      <c r="U37" s="13">
        <v>-12.55</v>
      </c>
      <c r="V37" s="13">
        <v>406.12099999999998</v>
      </c>
      <c r="W37" s="13">
        <v>1</v>
      </c>
      <c r="X37" s="13"/>
      <c r="Y37" s="13"/>
      <c r="Z37" s="13"/>
      <c r="AA37" s="13"/>
      <c r="AB37" s="13"/>
      <c r="AC37" s="13"/>
      <c r="AD37" s="13"/>
      <c r="AE37" s="13"/>
      <c r="AF37" s="13"/>
      <c r="AG37" s="13">
        <v>0</v>
      </c>
      <c r="AH37" s="13"/>
    </row>
    <row r="38" spans="1:34">
      <c r="A38" s="19">
        <f>'z-后台信息'!A38</f>
        <v>540</v>
      </c>
      <c r="B38" s="13"/>
      <c r="C38" s="13" t="e">
        <f>'z-后台信息'!C38+#REF!</f>
        <v>#REF!</v>
      </c>
      <c r="D38" s="13" t="e">
        <f>'z-后台信息'!D38+#REF!</f>
        <v>#REF!</v>
      </c>
      <c r="E38" s="13" t="e">
        <f>'z-后台信息'!E38+#REF!</f>
        <v>#REF!</v>
      </c>
      <c r="F38" s="13" t="e">
        <f>'z-后台信息'!F38+#REF!</f>
        <v>#REF!</v>
      </c>
      <c r="G38" s="13" t="e">
        <f>'z-后台信息'!G38+#REF!</f>
        <v>#REF!</v>
      </c>
      <c r="H38" s="13" t="e">
        <f>'z-后台信息'!H38+#REF!</f>
        <v>#REF!</v>
      </c>
      <c r="I38" s="13"/>
      <c r="J38" s="13"/>
      <c r="K38" s="4">
        <v>0</v>
      </c>
      <c r="L38" s="13"/>
      <c r="M38" s="13"/>
      <c r="N38" s="13">
        <v>0</v>
      </c>
      <c r="O38" s="4">
        <v>13</v>
      </c>
      <c r="P38" s="13"/>
      <c r="Q38" s="13"/>
      <c r="R38" s="13">
        <v>-251.67643658901181</v>
      </c>
      <c r="S38" s="13">
        <v>-18.985000000000014</v>
      </c>
      <c r="T38" s="13"/>
      <c r="U38" s="13">
        <v>-12.55</v>
      </c>
      <c r="V38" s="13">
        <v>405.73700000000002</v>
      </c>
      <c r="W38" s="13">
        <v>-1</v>
      </c>
      <c r="X38" s="13"/>
      <c r="Y38" s="13"/>
      <c r="Z38" s="13"/>
      <c r="AA38" s="13"/>
      <c r="AB38" s="13"/>
      <c r="AC38" s="13"/>
      <c r="AD38" s="13"/>
      <c r="AE38" s="13"/>
      <c r="AF38" s="13"/>
      <c r="AG38" s="13">
        <v>0</v>
      </c>
      <c r="AH38" s="13"/>
    </row>
    <row r="39" spans="1:34">
      <c r="A39" s="19">
        <f>'z-后台信息'!A39</f>
        <v>550</v>
      </c>
      <c r="B39" s="13"/>
      <c r="C39" s="13" t="e">
        <f>'z-后台信息'!C39+#REF!</f>
        <v>#REF!</v>
      </c>
      <c r="D39" s="13" t="e">
        <f>'z-后台信息'!D39+#REF!</f>
        <v>#REF!</v>
      </c>
      <c r="E39" s="13" t="e">
        <f>'z-后台信息'!E39+#REF!</f>
        <v>#REF!</v>
      </c>
      <c r="F39" s="13" t="e">
        <f>'z-后台信息'!F39+#REF!</f>
        <v>#REF!</v>
      </c>
      <c r="G39" s="13" t="e">
        <f>'z-后台信息'!G39+#REF!</f>
        <v>#REF!</v>
      </c>
      <c r="H39" s="13" t="e">
        <f>'z-后台信息'!H39+#REF!</f>
        <v>#REF!</v>
      </c>
      <c r="I39" s="13"/>
      <c r="J39" s="13"/>
      <c r="K39" s="4">
        <v>0</v>
      </c>
      <c r="L39" s="13"/>
      <c r="M39" s="13"/>
      <c r="N39" s="13">
        <v>0</v>
      </c>
      <c r="O39" s="4">
        <v>13</v>
      </c>
      <c r="P39" s="13"/>
      <c r="Q39" s="13"/>
      <c r="R39" s="13">
        <v>-357.17181300917736</v>
      </c>
      <c r="S39" s="13">
        <v>-25.56899999999996</v>
      </c>
      <c r="T39" s="13"/>
      <c r="U39" s="13">
        <v>-12.55</v>
      </c>
      <c r="V39" s="13">
        <v>405.32100000000003</v>
      </c>
      <c r="W39" s="13">
        <v>-1</v>
      </c>
      <c r="X39" s="13"/>
      <c r="Y39" s="13"/>
      <c r="Z39" s="13"/>
      <c r="AA39" s="13"/>
      <c r="AB39" s="13"/>
      <c r="AC39" s="13"/>
      <c r="AD39" s="13"/>
      <c r="AE39" s="13"/>
      <c r="AF39" s="13"/>
      <c r="AG39" s="13">
        <v>0</v>
      </c>
      <c r="AH39" s="13"/>
    </row>
    <row r="40" spans="1:34">
      <c r="A40" s="19">
        <f>'z-后台信息'!A40</f>
        <v>560</v>
      </c>
      <c r="B40" s="13"/>
      <c r="C40" s="13" t="e">
        <f>'z-后台信息'!C40+#REF!</f>
        <v>#REF!</v>
      </c>
      <c r="D40" s="13" t="e">
        <f>'z-后台信息'!D40+#REF!</f>
        <v>#REF!</v>
      </c>
      <c r="E40" s="13" t="e">
        <f>'z-后台信息'!E40+#REF!</f>
        <v>#REF!</v>
      </c>
      <c r="F40" s="13" t="e">
        <f>'z-后台信息'!F40+#REF!</f>
        <v>#REF!</v>
      </c>
      <c r="G40" s="13" t="e">
        <f>'z-后台信息'!G40+#REF!</f>
        <v>#REF!</v>
      </c>
      <c r="H40" s="13" t="e">
        <f>'z-后台信息'!H40+#REF!</f>
        <v>#REF!</v>
      </c>
      <c r="I40" s="13"/>
      <c r="J40" s="13"/>
      <c r="K40" s="4">
        <v>0</v>
      </c>
      <c r="L40" s="13"/>
      <c r="M40" s="13"/>
      <c r="N40" s="13">
        <v>0</v>
      </c>
      <c r="O40" s="4">
        <v>13</v>
      </c>
      <c r="P40" s="13"/>
      <c r="Q40" s="13"/>
      <c r="R40" s="13">
        <v>-363.78336840649513</v>
      </c>
      <c r="S40" s="13">
        <v>-26.06899999999996</v>
      </c>
      <c r="T40" s="13"/>
      <c r="U40" s="13">
        <v>-12.55</v>
      </c>
      <c r="V40" s="13">
        <v>404.87099999999998</v>
      </c>
      <c r="W40" s="13">
        <v>-1</v>
      </c>
      <c r="X40" s="13"/>
      <c r="Y40" s="13"/>
      <c r="Z40" s="13"/>
      <c r="AA40" s="13"/>
      <c r="AB40" s="13"/>
      <c r="AC40" s="13"/>
      <c r="AD40" s="13"/>
      <c r="AE40" s="13"/>
      <c r="AF40" s="13"/>
      <c r="AG40" s="13">
        <v>0</v>
      </c>
      <c r="AH40" s="13"/>
    </row>
    <row r="41" spans="1:34">
      <c r="A41" s="19">
        <f>'z-后台信息'!A41</f>
        <v>570</v>
      </c>
      <c r="B41" s="13"/>
      <c r="C41" s="13" t="e">
        <f>'z-后台信息'!C41+#REF!</f>
        <v>#REF!</v>
      </c>
      <c r="D41" s="13" t="e">
        <f>'z-后台信息'!D41+#REF!</f>
        <v>#REF!</v>
      </c>
      <c r="E41" s="13" t="e">
        <f>'z-后台信息'!E41+#REF!</f>
        <v>#REF!</v>
      </c>
      <c r="F41" s="13" t="e">
        <f>'z-后台信息'!F41+#REF!</f>
        <v>#REF!</v>
      </c>
      <c r="G41" s="13" t="e">
        <f>'z-后台信息'!G41+#REF!</f>
        <v>#REF!</v>
      </c>
      <c r="H41" s="13" t="e">
        <f>'z-后台信息'!H41+#REF!</f>
        <v>#REF!</v>
      </c>
      <c r="I41" s="13"/>
      <c r="J41" s="13"/>
      <c r="K41" s="4">
        <v>0</v>
      </c>
      <c r="L41" s="13"/>
      <c r="M41" s="13"/>
      <c r="N41" s="13">
        <v>0</v>
      </c>
      <c r="O41" s="4">
        <v>13</v>
      </c>
      <c r="P41" s="13"/>
      <c r="Q41" s="13"/>
      <c r="R41" s="13">
        <v>-363.87304872925887</v>
      </c>
      <c r="S41" s="13">
        <v>-21.40100000000001</v>
      </c>
      <c r="T41" s="13"/>
      <c r="U41" s="13">
        <v>-12.55</v>
      </c>
      <c r="V41" s="13">
        <v>404.387</v>
      </c>
      <c r="W41" s="13">
        <v>-1</v>
      </c>
      <c r="X41" s="13"/>
      <c r="Y41" s="13"/>
      <c r="Z41" s="13"/>
      <c r="AA41" s="13"/>
      <c r="AB41" s="13"/>
      <c r="AC41" s="13"/>
      <c r="AD41" s="13"/>
      <c r="AE41" s="13"/>
      <c r="AF41" s="13"/>
      <c r="AG41" s="13">
        <v>0</v>
      </c>
      <c r="AH41" s="13"/>
    </row>
    <row r="42" spans="1:34">
      <c r="A42" s="19">
        <f>'z-后台信息'!A42</f>
        <v>580</v>
      </c>
      <c r="B42" s="13"/>
      <c r="C42" s="13" t="e">
        <f>'z-后台信息'!C42+#REF!</f>
        <v>#REF!</v>
      </c>
      <c r="D42" s="13" t="e">
        <f>'z-后台信息'!D42+#REF!</f>
        <v>#REF!</v>
      </c>
      <c r="E42" s="13" t="e">
        <f>'z-后台信息'!E42+#REF!</f>
        <v>#REF!</v>
      </c>
      <c r="F42" s="13" t="e">
        <f>'z-后台信息'!F42+#REF!</f>
        <v>#REF!</v>
      </c>
      <c r="G42" s="13" t="e">
        <f>'z-后台信息'!G42+#REF!</f>
        <v>#REF!</v>
      </c>
      <c r="H42" s="13" t="e">
        <f>'z-后台信息'!H42+#REF!</f>
        <v>#REF!</v>
      </c>
      <c r="I42" s="13"/>
      <c r="J42" s="13"/>
      <c r="K42" s="4">
        <v>0</v>
      </c>
      <c r="L42" s="13"/>
      <c r="M42" s="13"/>
      <c r="N42" s="13">
        <v>0</v>
      </c>
      <c r="O42" s="4">
        <v>13</v>
      </c>
      <c r="P42" s="13"/>
      <c r="Q42" s="13"/>
      <c r="R42" s="13">
        <v>-294.66329249939457</v>
      </c>
      <c r="S42" s="13">
        <v>-15.170999999999992</v>
      </c>
      <c r="T42" s="13"/>
      <c r="U42" s="13">
        <v>-12.55</v>
      </c>
      <c r="V42" s="13">
        <v>403.87099999999998</v>
      </c>
      <c r="W42" s="13">
        <v>-1</v>
      </c>
      <c r="X42" s="13"/>
      <c r="Y42" s="13"/>
      <c r="Z42" s="13"/>
      <c r="AA42" s="13"/>
      <c r="AB42" s="13"/>
      <c r="AC42" s="13"/>
      <c r="AD42" s="13"/>
      <c r="AE42" s="13"/>
      <c r="AF42" s="13"/>
      <c r="AG42" s="13">
        <v>0</v>
      </c>
      <c r="AH42" s="13"/>
    </row>
    <row r="43" spans="1:34">
      <c r="A43" s="19">
        <f>'z-后台信息'!A43</f>
        <v>590</v>
      </c>
      <c r="B43" s="13"/>
      <c r="C43" s="13" t="e">
        <f>'z-后台信息'!C43+#REF!</f>
        <v>#REF!</v>
      </c>
      <c r="D43" s="13" t="e">
        <f>'z-后台信息'!D43+#REF!</f>
        <v>#REF!</v>
      </c>
      <c r="E43" s="13" t="e">
        <f>'z-后台信息'!E43+#REF!</f>
        <v>#REF!</v>
      </c>
      <c r="F43" s="13" t="e">
        <f>'z-后台信息'!F43+#REF!</f>
        <v>#REF!</v>
      </c>
      <c r="G43" s="13" t="e">
        <f>'z-后台信息'!G43+#REF!</f>
        <v>#REF!</v>
      </c>
      <c r="H43" s="13" t="e">
        <f>'z-后台信息'!H43+#REF!</f>
        <v>#REF!</v>
      </c>
      <c r="I43" s="13"/>
      <c r="J43" s="13"/>
      <c r="K43" s="4">
        <v>0</v>
      </c>
      <c r="L43" s="13"/>
      <c r="M43" s="13"/>
      <c r="N43" s="13">
        <v>0</v>
      </c>
      <c r="O43" s="4">
        <v>13</v>
      </c>
      <c r="P43" s="13"/>
      <c r="Q43" s="13"/>
      <c r="R43" s="13">
        <v>-153.77094777810481</v>
      </c>
      <c r="S43" s="13">
        <v>-4.8650000000000091</v>
      </c>
      <c r="T43" s="13"/>
      <c r="U43" s="13">
        <v>-12.55</v>
      </c>
      <c r="V43" s="13">
        <v>403.32100000000003</v>
      </c>
      <c r="W43" s="13">
        <v>-1</v>
      </c>
      <c r="X43" s="13"/>
      <c r="Y43" s="13"/>
      <c r="Z43" s="13"/>
      <c r="AA43" s="13"/>
      <c r="AB43" s="13"/>
      <c r="AC43" s="13"/>
      <c r="AD43" s="13"/>
      <c r="AE43" s="13"/>
      <c r="AF43" s="13"/>
      <c r="AG43" s="13">
        <v>0</v>
      </c>
      <c r="AH43" s="13"/>
    </row>
    <row r="44" spans="1:34">
      <c r="A44" s="19">
        <f>'z-后台信息'!A44</f>
        <v>600</v>
      </c>
      <c r="B44" s="13"/>
      <c r="C44" s="13" t="e">
        <f>'z-后台信息'!C44+#REF!</f>
        <v>#REF!</v>
      </c>
      <c r="D44" s="13" t="e">
        <f>'z-后台信息'!D44+#REF!</f>
        <v>#REF!</v>
      </c>
      <c r="E44" s="13" t="e">
        <f>'z-后台信息'!E44+#REF!</f>
        <v>#REF!</v>
      </c>
      <c r="F44" s="13" t="e">
        <f>'z-后台信息'!F44+#REF!</f>
        <v>#REF!</v>
      </c>
      <c r="G44" s="13" t="e">
        <f>'z-后台信息'!G44+#REF!</f>
        <v>#REF!</v>
      </c>
      <c r="H44" s="13" t="e">
        <f>'z-后台信息'!H44+#REF!</f>
        <v>#REF!</v>
      </c>
      <c r="I44" s="13"/>
      <c r="J44" s="13"/>
      <c r="K44" s="4">
        <v>0</v>
      </c>
      <c r="L44" s="13"/>
      <c r="M44" s="13"/>
      <c r="N44" s="13">
        <v>0</v>
      </c>
      <c r="O44" s="4">
        <v>13</v>
      </c>
      <c r="P44" s="13"/>
      <c r="Q44" s="13"/>
      <c r="R44" s="13">
        <v>-142.54189488369019</v>
      </c>
      <c r="S44" s="13">
        <v>-2.2259999999999991</v>
      </c>
      <c r="T44" s="13"/>
      <c r="U44" s="13">
        <v>-12.55</v>
      </c>
      <c r="V44" s="13">
        <v>402.73700000000002</v>
      </c>
      <c r="W44" s="13">
        <v>-1</v>
      </c>
      <c r="X44" s="13"/>
      <c r="Y44" s="13"/>
      <c r="Z44" s="13"/>
      <c r="AA44" s="13"/>
      <c r="AB44" s="13"/>
      <c r="AC44" s="13"/>
      <c r="AD44" s="13"/>
      <c r="AE44" s="13"/>
      <c r="AF44" s="13"/>
      <c r="AG44" s="13">
        <v>0</v>
      </c>
      <c r="AH44" s="13"/>
    </row>
    <row r="45" spans="1:34">
      <c r="A45" s="19">
        <f>'z-后台信息'!A45</f>
        <v>610</v>
      </c>
      <c r="B45" s="13"/>
      <c r="C45" s="13" t="e">
        <f>'z-后台信息'!C45+#REF!</f>
        <v>#REF!</v>
      </c>
      <c r="D45" s="13" t="e">
        <f>'z-后台信息'!D45+#REF!</f>
        <v>#REF!</v>
      </c>
      <c r="E45" s="13" t="e">
        <f>'z-后台信息'!E45+#REF!</f>
        <v>#REF!</v>
      </c>
      <c r="F45" s="13" t="e">
        <f>'z-后台信息'!F45+#REF!</f>
        <v>#REF!</v>
      </c>
      <c r="G45" s="13" t="e">
        <f>'z-后台信息'!G45+#REF!</f>
        <v>#REF!</v>
      </c>
      <c r="H45" s="13" t="e">
        <f>'z-后台信息'!H45+#REF!</f>
        <v>#REF!</v>
      </c>
      <c r="I45" s="13"/>
      <c r="J45" s="13"/>
      <c r="K45" s="4">
        <v>0</v>
      </c>
      <c r="L45" s="13"/>
      <c r="M45" s="13"/>
      <c r="N45" s="13">
        <v>0</v>
      </c>
      <c r="O45" s="4">
        <v>13</v>
      </c>
      <c r="P45" s="13"/>
      <c r="Q45" s="13"/>
      <c r="R45" s="13">
        <v>-299.47147711221078</v>
      </c>
      <c r="S45" s="13">
        <v>-10</v>
      </c>
      <c r="T45" s="13"/>
      <c r="U45" s="13">
        <v>-12.55</v>
      </c>
      <c r="V45" s="13">
        <v>402.137</v>
      </c>
      <c r="W45" s="13">
        <v>-1</v>
      </c>
      <c r="X45" s="13"/>
      <c r="Y45" s="13"/>
      <c r="Z45" s="13"/>
      <c r="AA45" s="13"/>
      <c r="AB45" s="13"/>
      <c r="AC45" s="13"/>
      <c r="AD45" s="13"/>
      <c r="AE45" s="13"/>
      <c r="AF45" s="13"/>
      <c r="AG45" s="13">
        <v>0</v>
      </c>
      <c r="AH45" s="13"/>
    </row>
    <row r="46" spans="1:34">
      <c r="A46" s="19">
        <f>'z-后台信息'!A46</f>
        <v>620</v>
      </c>
      <c r="B46" s="13"/>
      <c r="C46" s="13" t="e">
        <f>'z-后台信息'!C46+#REF!</f>
        <v>#REF!</v>
      </c>
      <c r="D46" s="13" t="e">
        <f>'z-后台信息'!D46+#REF!</f>
        <v>#REF!</v>
      </c>
      <c r="E46" s="13" t="e">
        <f>'z-后台信息'!E46+#REF!</f>
        <v>#REF!</v>
      </c>
      <c r="F46" s="13" t="e">
        <f>'z-后台信息'!F46+#REF!</f>
        <v>#REF!</v>
      </c>
      <c r="G46" s="13" t="e">
        <f>'z-后台信息'!G46+#REF!</f>
        <v>#REF!</v>
      </c>
      <c r="H46" s="13" t="e">
        <f>'z-后台信息'!H46+#REF!</f>
        <v>#REF!</v>
      </c>
      <c r="I46" s="13"/>
      <c r="J46" s="13"/>
      <c r="K46" s="4">
        <v>0</v>
      </c>
      <c r="L46" s="13"/>
      <c r="M46" s="13"/>
      <c r="N46" s="13">
        <v>0</v>
      </c>
      <c r="O46" s="4">
        <v>13</v>
      </c>
      <c r="P46" s="13"/>
      <c r="Q46" s="13"/>
      <c r="R46" s="13">
        <v>-388.86823426873815</v>
      </c>
      <c r="S46" s="13">
        <v>-16.003999999999962</v>
      </c>
      <c r="T46" s="13"/>
      <c r="U46" s="13">
        <v>-12.55</v>
      </c>
      <c r="V46" s="13">
        <v>401.53699999999998</v>
      </c>
      <c r="W46" s="13">
        <v>-1</v>
      </c>
      <c r="X46" s="13"/>
      <c r="Y46" s="13"/>
      <c r="Z46" s="13"/>
      <c r="AA46" s="13"/>
      <c r="AB46" s="13"/>
      <c r="AC46" s="13"/>
      <c r="AD46" s="13"/>
      <c r="AE46" s="13"/>
      <c r="AF46" s="13"/>
      <c r="AG46" s="13">
        <v>0</v>
      </c>
      <c r="AH46" s="13"/>
    </row>
    <row r="47" spans="1:34">
      <c r="A47" s="19">
        <f>'z-后台信息'!A47</f>
        <v>640</v>
      </c>
      <c r="B47" s="13"/>
      <c r="C47" s="13" t="e">
        <f>'z-后台信息'!C47+#REF!</f>
        <v>#REF!</v>
      </c>
      <c r="D47" s="13" t="e">
        <f>'z-后台信息'!D47+#REF!</f>
        <v>#REF!</v>
      </c>
      <c r="E47" s="13" t="e">
        <f>'z-后台信息'!E47+#REF!</f>
        <v>#REF!</v>
      </c>
      <c r="F47" s="13" t="e">
        <f>'z-后台信息'!F47+#REF!</f>
        <v>#REF!</v>
      </c>
      <c r="G47" s="13" t="e">
        <f>'z-后台信息'!G47+#REF!</f>
        <v>#REF!</v>
      </c>
      <c r="H47" s="13" t="e">
        <f>'z-后台信息'!H47+#REF!</f>
        <v>#REF!</v>
      </c>
      <c r="I47" s="13"/>
      <c r="J47" s="13"/>
      <c r="K47" s="4">
        <v>0</v>
      </c>
      <c r="L47" s="13"/>
      <c r="M47" s="13"/>
      <c r="N47" s="13">
        <v>0</v>
      </c>
      <c r="O47" s="4">
        <v>13</v>
      </c>
      <c r="P47" s="13"/>
      <c r="Q47" s="13"/>
      <c r="R47" s="13">
        <v>-257.87440742556646</v>
      </c>
      <c r="S47" s="13">
        <v>-12.617000000000019</v>
      </c>
      <c r="T47" s="13"/>
      <c r="U47" s="13">
        <v>-12.55</v>
      </c>
      <c r="V47" s="13">
        <v>400.93700000000001</v>
      </c>
      <c r="W47" s="13">
        <v>-1</v>
      </c>
      <c r="X47" s="13"/>
      <c r="Y47" s="13"/>
      <c r="Z47" s="13"/>
      <c r="AA47" s="13"/>
      <c r="AB47" s="13"/>
      <c r="AC47" s="13"/>
      <c r="AD47" s="13"/>
      <c r="AE47" s="13"/>
      <c r="AF47" s="13"/>
      <c r="AG47" s="13">
        <v>0</v>
      </c>
      <c r="AH47" s="13"/>
    </row>
    <row r="48" spans="1:34">
      <c r="A48" s="19">
        <f>'z-后台信息'!A48</f>
        <v>660</v>
      </c>
      <c r="B48" s="13"/>
      <c r="C48" s="13" t="e">
        <f>'z-后台信息'!C48+#REF!</f>
        <v>#REF!</v>
      </c>
      <c r="D48" s="13" t="e">
        <f>'z-后台信息'!D48+#REF!</f>
        <v>#REF!</v>
      </c>
      <c r="E48" s="13" t="e">
        <f>'z-后台信息'!E48+#REF!</f>
        <v>#REF!</v>
      </c>
      <c r="F48" s="13" t="e">
        <f>'z-后台信息'!F48+#REF!</f>
        <v>#REF!</v>
      </c>
      <c r="G48" s="13" t="e">
        <f>'z-后台信息'!G48+#REF!</f>
        <v>#REF!</v>
      </c>
      <c r="H48" s="13" t="e">
        <f>'z-后台信息'!H48+#REF!</f>
        <v>#REF!</v>
      </c>
      <c r="I48" s="13"/>
      <c r="J48" s="13"/>
      <c r="K48" s="4">
        <v>0</v>
      </c>
      <c r="L48" s="13"/>
      <c r="M48" s="13"/>
      <c r="N48" s="13">
        <v>0</v>
      </c>
      <c r="O48" s="4">
        <v>13</v>
      </c>
      <c r="P48" s="13"/>
      <c r="Q48" s="13"/>
      <c r="R48" s="13">
        <v>-46.853661446272099</v>
      </c>
      <c r="S48" s="13">
        <v>-0.90200000000004366</v>
      </c>
      <c r="T48" s="13"/>
      <c r="U48" s="13">
        <v>-12.55</v>
      </c>
      <c r="V48" s="13">
        <v>400.33699999999999</v>
      </c>
      <c r="W48" s="13">
        <v>-1</v>
      </c>
      <c r="X48" s="13"/>
      <c r="Y48" s="13"/>
      <c r="Z48" s="13"/>
      <c r="AA48" s="13"/>
      <c r="AB48" s="13"/>
      <c r="AC48" s="13"/>
      <c r="AD48" s="13"/>
      <c r="AE48" s="13"/>
      <c r="AF48" s="13"/>
      <c r="AG48" s="13">
        <v>0</v>
      </c>
      <c r="AH48" s="13"/>
    </row>
    <row r="49" spans="1:34">
      <c r="A49" s="19">
        <f>'z-后台信息'!A49</f>
        <v>680</v>
      </c>
      <c r="B49" s="13"/>
      <c r="C49" s="13" t="e">
        <f>'z-后台信息'!C49+#REF!</f>
        <v>#REF!</v>
      </c>
      <c r="D49" s="13" t="e">
        <f>'z-后台信息'!D49+#REF!</f>
        <v>#REF!</v>
      </c>
      <c r="E49" s="13" t="e">
        <f>'z-后台信息'!E49+#REF!</f>
        <v>#REF!</v>
      </c>
      <c r="F49" s="13" t="e">
        <f>'z-后台信息'!F49+#REF!</f>
        <v>#REF!</v>
      </c>
      <c r="G49" s="13" t="e">
        <f>'z-后台信息'!G49+#REF!</f>
        <v>#REF!</v>
      </c>
      <c r="H49" s="13" t="e">
        <f>'z-后台信息'!H49+#REF!</f>
        <v>#REF!</v>
      </c>
      <c r="I49" s="13"/>
      <c r="J49" s="13"/>
      <c r="K49" s="4">
        <v>13</v>
      </c>
      <c r="L49" s="13"/>
      <c r="M49" s="13"/>
      <c r="N49" s="13">
        <v>35.247057489903568</v>
      </c>
      <c r="O49" s="4">
        <v>0</v>
      </c>
      <c r="P49" s="13"/>
      <c r="Q49" s="13"/>
      <c r="R49" s="13">
        <v>0</v>
      </c>
      <c r="S49" s="13">
        <v>5.1340000000000146</v>
      </c>
      <c r="T49" s="13"/>
      <c r="U49" s="13">
        <v>19.95</v>
      </c>
      <c r="V49" s="13">
        <v>395.3</v>
      </c>
      <c r="W49" s="13">
        <v>-1</v>
      </c>
      <c r="X49" s="13"/>
      <c r="Y49" s="13"/>
      <c r="Z49" s="13"/>
      <c r="AA49" s="13"/>
      <c r="AB49" s="13"/>
      <c r="AC49" s="13"/>
      <c r="AD49" s="13"/>
      <c r="AE49" s="13"/>
      <c r="AF49" s="13"/>
      <c r="AG49" s="13">
        <v>0</v>
      </c>
      <c r="AH49" s="13"/>
    </row>
    <row r="50" spans="1:34">
      <c r="A50" s="19">
        <f>'z-后台信息'!A50</f>
        <v>700</v>
      </c>
      <c r="B50" s="13"/>
      <c r="C50" s="13" t="e">
        <f>'z-后台信息'!C50+#REF!</f>
        <v>#REF!</v>
      </c>
      <c r="D50" s="13" t="e">
        <f>'z-后台信息'!D50+#REF!</f>
        <v>#REF!</v>
      </c>
      <c r="E50" s="13" t="e">
        <f>'z-后台信息'!E50+#REF!</f>
        <v>#REF!</v>
      </c>
      <c r="F50" s="13" t="e">
        <f>'z-后台信息'!F50+#REF!</f>
        <v>#REF!</v>
      </c>
      <c r="G50" s="13" t="e">
        <f>'z-后台信息'!G50+#REF!</f>
        <v>#REF!</v>
      </c>
      <c r="H50" s="13" t="e">
        <f>'z-后台信息'!H50+#REF!</f>
        <v>#REF!</v>
      </c>
      <c r="I50" s="13"/>
      <c r="J50" s="13"/>
      <c r="K50" s="4">
        <v>13</v>
      </c>
      <c r="L50" s="13"/>
      <c r="M50" s="13"/>
      <c r="N50" s="13">
        <v>77.320528390868901</v>
      </c>
      <c r="O50" s="4">
        <v>0</v>
      </c>
      <c r="P50" s="13"/>
      <c r="Q50" s="13"/>
      <c r="R50" s="13">
        <v>0</v>
      </c>
      <c r="S50" s="13">
        <v>3.9069999999999823</v>
      </c>
      <c r="T50" s="13"/>
      <c r="U50" s="13">
        <v>18.111000000000001</v>
      </c>
      <c r="V50" s="13">
        <v>396.27</v>
      </c>
      <c r="W50" s="13">
        <v>1</v>
      </c>
      <c r="X50" s="13"/>
      <c r="Y50" s="13"/>
      <c r="Z50" s="13"/>
      <c r="AA50" s="13"/>
      <c r="AB50" s="13"/>
      <c r="AC50" s="13"/>
      <c r="AD50" s="13"/>
      <c r="AE50" s="13"/>
      <c r="AF50" s="13"/>
      <c r="AG50" s="13">
        <v>0</v>
      </c>
      <c r="AH50" s="13"/>
    </row>
    <row r="51" spans="1:34">
      <c r="A51" s="19">
        <f>'z-后台信息'!A51</f>
        <v>710</v>
      </c>
      <c r="B51" s="13"/>
      <c r="C51" s="13" t="e">
        <f>'z-后台信息'!C51+#REF!</f>
        <v>#REF!</v>
      </c>
      <c r="D51" s="13" t="e">
        <f>'z-后台信息'!D51+#REF!</f>
        <v>#REF!</v>
      </c>
      <c r="E51" s="13" t="e">
        <f>'z-后台信息'!E51+#REF!</f>
        <v>#REF!</v>
      </c>
      <c r="F51" s="13" t="e">
        <f>'z-后台信息'!F51+#REF!</f>
        <v>#REF!</v>
      </c>
      <c r="G51" s="13" t="e">
        <f>'z-后台信息'!G51+#REF!</f>
        <v>#REF!</v>
      </c>
      <c r="H51" s="13" t="e">
        <f>'z-后台信息'!H51+#REF!</f>
        <v>#REF!</v>
      </c>
      <c r="I51" s="13"/>
      <c r="J51" s="13"/>
      <c r="K51" s="4">
        <v>10</v>
      </c>
      <c r="L51" s="13"/>
      <c r="M51" s="13"/>
      <c r="N51" s="13">
        <v>37.222125028262496</v>
      </c>
      <c r="O51" s="4">
        <v>3</v>
      </c>
      <c r="P51" s="13"/>
      <c r="Q51" s="13"/>
      <c r="R51" s="13">
        <v>-3.1926194655096083</v>
      </c>
      <c r="S51" s="13">
        <v>-20.893000000000029</v>
      </c>
      <c r="T51" s="13"/>
      <c r="U51" s="13">
        <v>-12.55</v>
      </c>
      <c r="V51" s="13">
        <v>399.137</v>
      </c>
      <c r="W51" s="13">
        <v>1</v>
      </c>
      <c r="X51" s="13"/>
      <c r="Y51" s="13"/>
      <c r="Z51" s="13"/>
      <c r="AA51" s="13"/>
      <c r="AB51" s="13"/>
      <c r="AC51" s="13"/>
      <c r="AD51" s="13"/>
      <c r="AE51" s="13"/>
      <c r="AF51" s="13"/>
      <c r="AG51" s="13">
        <v>0</v>
      </c>
      <c r="AH51" s="13"/>
    </row>
    <row r="52" spans="1:34">
      <c r="A52" s="19">
        <f>'z-后台信息'!A52</f>
        <v>720</v>
      </c>
      <c r="B52" s="13"/>
      <c r="C52" s="13" t="e">
        <f>'z-后台信息'!C52+#REF!</f>
        <v>#REF!</v>
      </c>
      <c r="D52" s="13" t="e">
        <f>'z-后台信息'!D52+#REF!</f>
        <v>#REF!</v>
      </c>
      <c r="E52" s="13" t="e">
        <f>'z-后台信息'!E52+#REF!</f>
        <v>#REF!</v>
      </c>
      <c r="F52" s="13" t="e">
        <f>'z-后台信息'!F52+#REF!</f>
        <v>#REF!</v>
      </c>
      <c r="G52" s="13" t="e">
        <f>'z-后台信息'!G52+#REF!</f>
        <v>#REF!</v>
      </c>
      <c r="H52" s="13" t="e">
        <f>'z-后台信息'!H52+#REF!</f>
        <v>#REF!</v>
      </c>
      <c r="I52" s="13"/>
      <c r="J52" s="13"/>
      <c r="K52" s="4">
        <v>13</v>
      </c>
      <c r="L52" s="13"/>
      <c r="M52" s="13"/>
      <c r="N52" s="13">
        <v>69.431350070688836</v>
      </c>
      <c r="O52" s="4">
        <v>0</v>
      </c>
      <c r="P52" s="13"/>
      <c r="Q52" s="13"/>
      <c r="R52" s="13">
        <v>0</v>
      </c>
      <c r="S52" s="13">
        <v>0.59100000000000819</v>
      </c>
      <c r="T52" s="13"/>
      <c r="U52" s="13">
        <v>13.137</v>
      </c>
      <c r="V52" s="13">
        <v>398.38600000000002</v>
      </c>
      <c r="W52" s="13">
        <v>-1</v>
      </c>
      <c r="X52" s="13"/>
      <c r="Y52" s="13"/>
      <c r="Z52" s="13"/>
      <c r="AA52" s="13"/>
      <c r="AB52" s="13"/>
      <c r="AC52" s="13"/>
      <c r="AD52" s="13"/>
      <c r="AE52" s="13"/>
      <c r="AF52" s="13"/>
      <c r="AG52" s="13">
        <v>0</v>
      </c>
      <c r="AH52" s="13"/>
    </row>
    <row r="53" spans="1:34">
      <c r="A53" s="19">
        <f>'z-后台信息'!A53</f>
        <v>730</v>
      </c>
      <c r="B53" s="13"/>
      <c r="C53" s="13" t="e">
        <f>'z-后台信息'!C53+#REF!</f>
        <v>#REF!</v>
      </c>
      <c r="D53" s="13" t="e">
        <f>'z-后台信息'!D53+#REF!</f>
        <v>#REF!</v>
      </c>
      <c r="E53" s="13" t="e">
        <f>'z-后台信息'!E53+#REF!</f>
        <v>#REF!</v>
      </c>
      <c r="F53" s="13" t="e">
        <f>'z-后台信息'!F53+#REF!</f>
        <v>#REF!</v>
      </c>
      <c r="G53" s="13" t="e">
        <f>'z-后台信息'!G53+#REF!</f>
        <v>#REF!</v>
      </c>
      <c r="H53" s="13" t="e">
        <f>'z-后台信息'!H53+#REF!</f>
        <v>#REF!</v>
      </c>
      <c r="I53" s="13"/>
      <c r="J53" s="13"/>
      <c r="K53" s="4">
        <v>13</v>
      </c>
      <c r="L53" s="13"/>
      <c r="M53" s="13"/>
      <c r="N53" s="13">
        <v>125.57105876302182</v>
      </c>
      <c r="O53" s="4">
        <v>0</v>
      </c>
      <c r="P53" s="13"/>
      <c r="Q53" s="13"/>
      <c r="R53" s="13">
        <v>0</v>
      </c>
      <c r="S53" s="13">
        <v>2.9089999999999918</v>
      </c>
      <c r="T53" s="13"/>
      <c r="U53" s="13">
        <v>16.614000000000001</v>
      </c>
      <c r="V53" s="13">
        <v>395.46800000000002</v>
      </c>
      <c r="W53" s="13">
        <v>-1</v>
      </c>
      <c r="X53" s="13"/>
      <c r="Y53" s="13"/>
      <c r="Z53" s="13"/>
      <c r="AA53" s="13"/>
      <c r="AB53" s="13"/>
      <c r="AC53" s="13"/>
      <c r="AD53" s="13"/>
      <c r="AE53" s="13"/>
      <c r="AF53" s="13"/>
      <c r="AG53" s="13">
        <v>0</v>
      </c>
      <c r="AH53" s="13"/>
    </row>
    <row r="54" spans="1:34">
      <c r="A54" s="19">
        <f>'z-后台信息'!A54</f>
        <v>740</v>
      </c>
      <c r="B54" s="13"/>
      <c r="C54" s="13" t="e">
        <f>'z-后台信息'!C54+#REF!</f>
        <v>#REF!</v>
      </c>
      <c r="D54" s="13" t="e">
        <f>'z-后台信息'!D54+#REF!</f>
        <v>#REF!</v>
      </c>
      <c r="E54" s="13" t="e">
        <f>'z-后台信息'!E54+#REF!</f>
        <v>#REF!</v>
      </c>
      <c r="F54" s="13" t="e">
        <f>'z-后台信息'!F54+#REF!</f>
        <v>#REF!</v>
      </c>
      <c r="G54" s="13" t="e">
        <f>'z-后台信息'!G54+#REF!</f>
        <v>#REF!</v>
      </c>
      <c r="H54" s="13" t="e">
        <f>'z-后台信息'!H54+#REF!</f>
        <v>#REF!</v>
      </c>
      <c r="I54" s="13"/>
      <c r="J54" s="13"/>
      <c r="K54" s="4">
        <v>13</v>
      </c>
      <c r="L54" s="13"/>
      <c r="M54" s="13"/>
      <c r="N54" s="13">
        <v>191.26211019883289</v>
      </c>
      <c r="O54" s="4">
        <v>0</v>
      </c>
      <c r="P54" s="13"/>
      <c r="Q54" s="13"/>
      <c r="R54" s="13">
        <v>0</v>
      </c>
      <c r="S54" s="13">
        <v>5.6989999999999554</v>
      </c>
      <c r="T54" s="13"/>
      <c r="U54" s="13">
        <v>20.798999999999999</v>
      </c>
      <c r="V54" s="13">
        <v>392.07799999999997</v>
      </c>
      <c r="W54" s="13">
        <v>-1</v>
      </c>
      <c r="X54" s="13"/>
      <c r="Y54" s="13"/>
      <c r="Z54" s="13"/>
      <c r="AA54" s="13"/>
      <c r="AB54" s="13"/>
      <c r="AC54" s="13"/>
      <c r="AD54" s="13"/>
      <c r="AE54" s="13"/>
      <c r="AF54" s="13"/>
      <c r="AG54" s="13">
        <v>0</v>
      </c>
      <c r="AH54" s="13"/>
    </row>
    <row r="55" spans="1:34">
      <c r="A55" s="19">
        <f>'z-后台信息'!A55</f>
        <v>750</v>
      </c>
      <c r="B55" s="13"/>
      <c r="C55" s="13" t="e">
        <f>'z-后台信息'!C55+#REF!</f>
        <v>#REF!</v>
      </c>
      <c r="D55" s="13" t="e">
        <f>'z-后台信息'!D55+#REF!</f>
        <v>#REF!</v>
      </c>
      <c r="E55" s="13" t="e">
        <f>'z-后台信息'!E55+#REF!</f>
        <v>#REF!</v>
      </c>
      <c r="F55" s="13" t="e">
        <f>'z-后台信息'!F55+#REF!</f>
        <v>#REF!</v>
      </c>
      <c r="G55" s="13" t="e">
        <f>'z-后台信息'!G55+#REF!</f>
        <v>#REF!</v>
      </c>
      <c r="H55" s="13" t="e">
        <f>'z-后台信息'!H55+#REF!</f>
        <v>#REF!</v>
      </c>
      <c r="I55" s="13"/>
      <c r="J55" s="13"/>
      <c r="K55" s="4">
        <v>13</v>
      </c>
      <c r="L55" s="13"/>
      <c r="M55" s="13"/>
      <c r="N55" s="13">
        <v>233.28771394503337</v>
      </c>
      <c r="O55" s="4">
        <v>0</v>
      </c>
      <c r="P55" s="13"/>
      <c r="Q55" s="13"/>
      <c r="R55" s="13">
        <v>0</v>
      </c>
      <c r="S55" s="13">
        <v>8.0230000000000246</v>
      </c>
      <c r="T55" s="13"/>
      <c r="U55" s="13">
        <v>25.044</v>
      </c>
      <c r="V55" s="13">
        <v>389.154</v>
      </c>
      <c r="W55" s="13">
        <v>-1</v>
      </c>
      <c r="X55" s="13"/>
      <c r="Y55" s="13"/>
      <c r="Z55" s="13"/>
      <c r="AA55" s="13"/>
      <c r="AB55" s="13"/>
      <c r="AC55" s="13"/>
      <c r="AD55" s="13"/>
      <c r="AE55" s="13"/>
      <c r="AF55" s="13"/>
      <c r="AG55" s="13">
        <v>0</v>
      </c>
      <c r="AH55" s="13"/>
    </row>
    <row r="56" spans="1:34">
      <c r="A56" s="19">
        <f>'z-后台信息'!A56</f>
        <v>760</v>
      </c>
      <c r="B56" s="13"/>
      <c r="C56" s="13" t="e">
        <f>'z-后台信息'!C56+#REF!</f>
        <v>#REF!</v>
      </c>
      <c r="D56" s="13" t="e">
        <f>'z-后台信息'!D56+#REF!</f>
        <v>#REF!</v>
      </c>
      <c r="E56" s="13" t="e">
        <f>'z-后台信息'!E56+#REF!</f>
        <v>#REF!</v>
      </c>
      <c r="F56" s="13" t="e">
        <f>'z-后台信息'!F56+#REF!</f>
        <v>#REF!</v>
      </c>
      <c r="G56" s="13" t="e">
        <f>'z-后台信息'!G56+#REF!</f>
        <v>#REF!</v>
      </c>
      <c r="H56" s="13" t="e">
        <f>'z-后台信息'!H56+#REF!</f>
        <v>#REF!</v>
      </c>
      <c r="I56" s="13"/>
      <c r="J56" s="13"/>
      <c r="K56" s="4">
        <v>13</v>
      </c>
      <c r="L56" s="13"/>
      <c r="M56" s="13"/>
      <c r="N56" s="13">
        <v>262.10448230381121</v>
      </c>
      <c r="O56" s="4">
        <v>0</v>
      </c>
      <c r="P56" s="13"/>
      <c r="Q56" s="13"/>
      <c r="R56" s="13">
        <v>0</v>
      </c>
      <c r="S56" s="13">
        <v>10.701999999999998</v>
      </c>
      <c r="T56" s="13"/>
      <c r="U56" s="13">
        <v>30.873999999999999</v>
      </c>
      <c r="V56" s="13">
        <v>385.875</v>
      </c>
      <c r="W56" s="13">
        <v>-1</v>
      </c>
      <c r="X56" s="13"/>
      <c r="Y56" s="13"/>
      <c r="Z56" s="13"/>
      <c r="AA56" s="13"/>
      <c r="AB56" s="13"/>
      <c r="AC56" s="13"/>
      <c r="AD56" s="13"/>
      <c r="AE56" s="13"/>
      <c r="AF56" s="13"/>
      <c r="AG56" s="13">
        <v>0</v>
      </c>
      <c r="AH56" s="13"/>
    </row>
    <row r="57" spans="1:34">
      <c r="A57" s="19">
        <f>'z-后台信息'!A57</f>
        <v>770</v>
      </c>
      <c r="B57" s="13"/>
      <c r="C57" s="13" t="e">
        <f>'z-后台信息'!C57+#REF!</f>
        <v>#REF!</v>
      </c>
      <c r="D57" s="13" t="e">
        <f>'z-后台信息'!D57+#REF!</f>
        <v>#REF!</v>
      </c>
      <c r="E57" s="13" t="e">
        <f>'z-后台信息'!E57+#REF!</f>
        <v>#REF!</v>
      </c>
      <c r="F57" s="13" t="e">
        <f>'z-后台信息'!F57+#REF!</f>
        <v>#REF!</v>
      </c>
      <c r="G57" s="13" t="e">
        <f>'z-后台信息'!G57+#REF!</f>
        <v>#REF!</v>
      </c>
      <c r="H57" s="13" t="e">
        <f>'z-后台信息'!H57+#REF!</f>
        <v>#REF!</v>
      </c>
      <c r="I57" s="13"/>
      <c r="J57" s="13"/>
      <c r="K57" s="4">
        <v>13</v>
      </c>
      <c r="L57" s="13"/>
      <c r="M57" s="13"/>
      <c r="N57" s="13">
        <v>270.26610000000011</v>
      </c>
      <c r="O57" s="4">
        <v>0</v>
      </c>
      <c r="P57" s="13"/>
      <c r="Q57" s="13"/>
      <c r="R57" s="13">
        <v>0</v>
      </c>
      <c r="S57" s="13">
        <v>12.954000000000008</v>
      </c>
      <c r="T57" s="13"/>
      <c r="U57" s="13">
        <v>40.920999999999999</v>
      </c>
      <c r="V57" s="13">
        <v>383.02300000000002</v>
      </c>
      <c r="W57" s="13">
        <v>-1</v>
      </c>
      <c r="X57" s="13"/>
      <c r="Y57" s="13"/>
      <c r="Z57" s="13"/>
      <c r="AA57" s="13"/>
      <c r="AB57" s="13"/>
      <c r="AC57" s="13"/>
      <c r="AD57" s="13"/>
      <c r="AE57" s="13"/>
      <c r="AF57" s="13"/>
      <c r="AG57" s="13">
        <v>0</v>
      </c>
      <c r="AH57" s="13"/>
    </row>
    <row r="58" spans="1:34">
      <c r="A58" s="19">
        <f>'z-后台信息'!A58</f>
        <v>780</v>
      </c>
      <c r="B58" s="13"/>
      <c r="C58" s="13" t="e">
        <f>'z-后台信息'!C58+#REF!</f>
        <v>#REF!</v>
      </c>
      <c r="D58" s="13" t="e">
        <f>'z-后台信息'!D58+#REF!</f>
        <v>#REF!</v>
      </c>
      <c r="E58" s="13" t="e">
        <f>'z-后台信息'!E58+#REF!</f>
        <v>#REF!</v>
      </c>
      <c r="F58" s="13" t="e">
        <f>'z-后台信息'!F58+#REF!</f>
        <v>#REF!</v>
      </c>
      <c r="G58" s="13" t="e">
        <f>'z-后台信息'!G58+#REF!</f>
        <v>#REF!</v>
      </c>
      <c r="H58" s="13" t="e">
        <f>'z-后台信息'!H58+#REF!</f>
        <v>#REF!</v>
      </c>
      <c r="I58" s="13"/>
      <c r="J58" s="13"/>
      <c r="K58" s="4">
        <v>13</v>
      </c>
      <c r="L58" s="13"/>
      <c r="M58" s="13"/>
      <c r="N58" s="13">
        <v>269.70255000000009</v>
      </c>
      <c r="O58" s="4">
        <v>0</v>
      </c>
      <c r="P58" s="13"/>
      <c r="Q58" s="13"/>
      <c r="R58" s="13">
        <v>0</v>
      </c>
      <c r="S58" s="13">
        <v>13.26400000000001</v>
      </c>
      <c r="T58" s="13"/>
      <c r="U58" s="13">
        <v>41.462000000000003</v>
      </c>
      <c r="V58" s="13">
        <v>382.67</v>
      </c>
      <c r="W58" s="13">
        <v>-1</v>
      </c>
      <c r="X58" s="13"/>
      <c r="Y58" s="13"/>
      <c r="Z58" s="13"/>
      <c r="AA58" s="13"/>
      <c r="AB58" s="13"/>
      <c r="AC58" s="13"/>
      <c r="AD58" s="13"/>
      <c r="AE58" s="13"/>
      <c r="AF58" s="13"/>
      <c r="AG58" s="13">
        <v>0</v>
      </c>
      <c r="AH58" s="13"/>
    </row>
    <row r="59" spans="1:34">
      <c r="A59" s="19">
        <f>'z-后台信息'!A59</f>
        <v>790</v>
      </c>
      <c r="B59" s="13"/>
      <c r="C59" s="13" t="e">
        <f>'z-后台信息'!C59+#REF!</f>
        <v>#REF!</v>
      </c>
      <c r="D59" s="13" t="e">
        <f>'z-后台信息'!D59+#REF!</f>
        <v>#REF!</v>
      </c>
      <c r="E59" s="13" t="e">
        <f>'z-后台信息'!E59+#REF!</f>
        <v>#REF!</v>
      </c>
      <c r="F59" s="13" t="e">
        <f>'z-后台信息'!F59+#REF!</f>
        <v>#REF!</v>
      </c>
      <c r="G59" s="13" t="e">
        <f>'z-后台信息'!G59+#REF!</f>
        <v>#REF!</v>
      </c>
      <c r="H59" s="13" t="e">
        <f>'z-后台信息'!H59+#REF!</f>
        <v>#REF!</v>
      </c>
      <c r="I59" s="13"/>
      <c r="J59" s="13"/>
      <c r="K59" s="4">
        <v>13</v>
      </c>
      <c r="L59" s="13"/>
      <c r="M59" s="13"/>
      <c r="N59" s="13">
        <v>263.24631019108261</v>
      </c>
      <c r="O59" s="4">
        <v>0</v>
      </c>
      <c r="P59" s="13"/>
      <c r="Q59" s="13"/>
      <c r="R59" s="13">
        <v>0</v>
      </c>
      <c r="S59" s="13">
        <v>15.382999999999981</v>
      </c>
      <c r="T59" s="13"/>
      <c r="U59" s="13">
        <v>39.067</v>
      </c>
      <c r="V59" s="13">
        <v>379.99400000000003</v>
      </c>
      <c r="W59" s="13">
        <v>-1</v>
      </c>
      <c r="X59" s="13"/>
      <c r="Y59" s="13"/>
      <c r="Z59" s="13"/>
      <c r="AA59" s="13"/>
      <c r="AB59" s="13"/>
      <c r="AC59" s="13"/>
      <c r="AD59" s="13"/>
      <c r="AE59" s="13"/>
      <c r="AF59" s="13"/>
      <c r="AG59" s="13">
        <v>0</v>
      </c>
      <c r="AH59" s="13"/>
    </row>
    <row r="60" spans="1:34">
      <c r="A60" s="19">
        <f>'z-后台信息'!A60</f>
        <v>800</v>
      </c>
      <c r="B60" s="13"/>
      <c r="C60" s="13" t="e">
        <f>'z-后台信息'!C60+#REF!</f>
        <v>#REF!</v>
      </c>
      <c r="D60" s="13" t="e">
        <f>'z-后台信息'!D60+#REF!</f>
        <v>#REF!</v>
      </c>
      <c r="E60" s="13" t="e">
        <f>'z-后台信息'!E60+#REF!</f>
        <v>#REF!</v>
      </c>
      <c r="F60" s="13" t="e">
        <f>'z-后台信息'!F60+#REF!</f>
        <v>#REF!</v>
      </c>
      <c r="G60" s="13" t="e">
        <f>'z-后台信息'!G60+#REF!</f>
        <v>#REF!</v>
      </c>
      <c r="H60" s="13" t="e">
        <f>'z-后台信息'!H60+#REF!</f>
        <v>#REF!</v>
      </c>
      <c r="I60" s="13"/>
      <c r="J60" s="13"/>
      <c r="K60" s="4">
        <v>13</v>
      </c>
      <c r="L60" s="13"/>
      <c r="M60" s="13"/>
      <c r="N60" s="13">
        <v>273.22348688103312</v>
      </c>
      <c r="O60" s="4">
        <v>0</v>
      </c>
      <c r="P60" s="13"/>
      <c r="Q60" s="13"/>
      <c r="R60" s="13">
        <v>0</v>
      </c>
      <c r="S60" s="13">
        <v>12.375999999999976</v>
      </c>
      <c r="T60" s="13"/>
      <c r="U60" s="13">
        <v>33.802999999999997</v>
      </c>
      <c r="V60" s="13">
        <v>382.42700000000002</v>
      </c>
      <c r="W60" s="13">
        <v>1</v>
      </c>
      <c r="X60" s="13"/>
      <c r="Y60" s="13"/>
      <c r="Z60" s="13"/>
      <c r="AA60" s="13"/>
      <c r="AB60" s="13"/>
      <c r="AC60" s="13"/>
      <c r="AD60" s="13"/>
      <c r="AE60" s="13"/>
      <c r="AF60" s="13"/>
      <c r="AG60" s="13">
        <v>0</v>
      </c>
      <c r="AH60" s="13"/>
    </row>
    <row r="61" spans="1:34">
      <c r="A61" s="19">
        <f>'z-后台信息'!A61</f>
        <v>810</v>
      </c>
      <c r="B61" s="13"/>
      <c r="C61" s="13" t="e">
        <f>'z-后台信息'!C61+#REF!</f>
        <v>#REF!</v>
      </c>
      <c r="D61" s="13" t="e">
        <f>'z-后台信息'!D61+#REF!</f>
        <v>#REF!</v>
      </c>
      <c r="E61" s="13" t="e">
        <f>'z-后台信息'!E61+#REF!</f>
        <v>#REF!</v>
      </c>
      <c r="F61" s="13" t="e">
        <f>'z-后台信息'!F61+#REF!</f>
        <v>#REF!</v>
      </c>
      <c r="G61" s="13" t="e">
        <f>'z-后台信息'!G61+#REF!</f>
        <v>#REF!</v>
      </c>
      <c r="H61" s="13" t="e">
        <f>'z-后台信息'!H61+#REF!</f>
        <v>#REF!</v>
      </c>
      <c r="I61" s="13"/>
      <c r="J61" s="13"/>
      <c r="K61" s="4">
        <v>13</v>
      </c>
      <c r="L61" s="13"/>
      <c r="M61" s="13"/>
      <c r="N61" s="13">
        <v>273.90075675845753</v>
      </c>
      <c r="O61" s="4">
        <v>0</v>
      </c>
      <c r="P61" s="13"/>
      <c r="Q61" s="13"/>
      <c r="R61" s="13">
        <v>0</v>
      </c>
      <c r="S61" s="13">
        <v>9.7030000000000314</v>
      </c>
      <c r="T61" s="13"/>
      <c r="U61" s="13">
        <v>29.126000000000001</v>
      </c>
      <c r="V61" s="13">
        <v>384.59399999999999</v>
      </c>
      <c r="W61" s="13">
        <v>1</v>
      </c>
      <c r="X61" s="13"/>
      <c r="Y61" s="13"/>
      <c r="Z61" s="13"/>
      <c r="AA61" s="13"/>
      <c r="AB61" s="13"/>
      <c r="AC61" s="13"/>
      <c r="AD61" s="13"/>
      <c r="AE61" s="13"/>
      <c r="AF61" s="13"/>
      <c r="AG61" s="13">
        <v>0</v>
      </c>
      <c r="AH61" s="13"/>
    </row>
    <row r="62" spans="1:34">
      <c r="A62" s="19">
        <f>'z-后台信息'!A62</f>
        <v>820</v>
      </c>
      <c r="B62" s="13"/>
      <c r="C62" s="13" t="e">
        <f>'z-后台信息'!C62+#REF!</f>
        <v>#REF!</v>
      </c>
      <c r="D62" s="13" t="e">
        <f>'z-后台信息'!D62+#REF!</f>
        <v>#REF!</v>
      </c>
      <c r="E62" s="13" t="e">
        <f>'z-后台信息'!E62+#REF!</f>
        <v>#REF!</v>
      </c>
      <c r="F62" s="13" t="e">
        <f>'z-后台信息'!F62+#REF!</f>
        <v>#REF!</v>
      </c>
      <c r="G62" s="13" t="e">
        <f>'z-后台信息'!G62+#REF!</f>
        <v>#REF!</v>
      </c>
      <c r="H62" s="13" t="e">
        <f>'z-后台信息'!H62+#REF!</f>
        <v>#REF!</v>
      </c>
      <c r="I62" s="13"/>
      <c r="J62" s="13"/>
      <c r="K62" s="4">
        <v>13</v>
      </c>
      <c r="L62" s="13"/>
      <c r="M62" s="13"/>
      <c r="N62" s="13">
        <v>243.8088887609743</v>
      </c>
      <c r="O62" s="4">
        <v>0</v>
      </c>
      <c r="P62" s="13"/>
      <c r="Q62" s="13"/>
      <c r="R62" s="13">
        <v>0</v>
      </c>
      <c r="S62" s="13">
        <v>6.7660000000000196</v>
      </c>
      <c r="T62" s="13"/>
      <c r="U62" s="13">
        <v>22.4</v>
      </c>
      <c r="V62" s="13">
        <v>387.09399999999999</v>
      </c>
      <c r="W62" s="13">
        <v>1</v>
      </c>
      <c r="X62" s="13"/>
      <c r="Y62" s="13"/>
      <c r="Z62" s="13"/>
      <c r="AA62" s="13"/>
      <c r="AB62" s="13"/>
      <c r="AC62" s="13"/>
      <c r="AD62" s="13"/>
      <c r="AE62" s="13"/>
      <c r="AF62" s="13"/>
      <c r="AG62" s="13">
        <v>0</v>
      </c>
      <c r="AH62" s="13"/>
    </row>
    <row r="63" spans="1:34">
      <c r="A63" s="19">
        <f>'z-后台信息'!A63</f>
        <v>830</v>
      </c>
      <c r="B63" s="13"/>
      <c r="C63" s="13" t="e">
        <f>'z-后台信息'!C63+#REF!</f>
        <v>#REF!</v>
      </c>
      <c r="D63" s="13" t="e">
        <f>'z-后台信息'!D63+#REF!</f>
        <v>#REF!</v>
      </c>
      <c r="E63" s="13" t="e">
        <f>'z-后台信息'!E63+#REF!</f>
        <v>#REF!</v>
      </c>
      <c r="F63" s="13" t="e">
        <f>'z-后台信息'!F63+#REF!</f>
        <v>#REF!</v>
      </c>
      <c r="G63" s="13" t="e">
        <f>'z-后台信息'!G63+#REF!</f>
        <v>#REF!</v>
      </c>
      <c r="H63" s="13" t="e">
        <f>'z-后台信息'!H63+#REF!</f>
        <v>#REF!</v>
      </c>
      <c r="I63" s="13"/>
      <c r="J63" s="13"/>
      <c r="K63" s="4">
        <v>13</v>
      </c>
      <c r="L63" s="13"/>
      <c r="M63" s="13"/>
      <c r="N63" s="13">
        <v>163.65049093259199</v>
      </c>
      <c r="O63" s="4">
        <v>0</v>
      </c>
      <c r="P63" s="13"/>
      <c r="Q63" s="13"/>
      <c r="R63" s="13">
        <v>0</v>
      </c>
      <c r="S63" s="13">
        <v>2.38900000000001</v>
      </c>
      <c r="T63" s="13"/>
      <c r="U63" s="13">
        <v>15.833</v>
      </c>
      <c r="V63" s="13">
        <v>391.10399999999998</v>
      </c>
      <c r="W63" s="13">
        <v>1</v>
      </c>
      <c r="X63" s="13"/>
      <c r="Y63" s="13"/>
      <c r="Z63" s="13"/>
      <c r="AA63" s="13"/>
      <c r="AB63" s="13"/>
      <c r="AC63" s="13"/>
      <c r="AD63" s="13"/>
      <c r="AE63" s="13"/>
      <c r="AF63" s="13"/>
      <c r="AG63" s="13">
        <v>0</v>
      </c>
      <c r="AH63" s="13"/>
    </row>
    <row r="64" spans="1:34">
      <c r="A64" s="19">
        <f>'z-后台信息'!A64</f>
        <v>840</v>
      </c>
      <c r="B64" s="13"/>
      <c r="C64" s="13" t="e">
        <f>'z-后台信息'!C64+#REF!</f>
        <v>#REF!</v>
      </c>
      <c r="D64" s="13" t="e">
        <f>'z-后台信息'!D64+#REF!</f>
        <v>#REF!</v>
      </c>
      <c r="E64" s="13" t="e">
        <f>'z-后台信息'!E64+#REF!</f>
        <v>#REF!</v>
      </c>
      <c r="F64" s="13" t="e">
        <f>'z-后台信息'!F64+#REF!</f>
        <v>#REF!</v>
      </c>
      <c r="G64" s="13" t="e">
        <f>'z-后台信息'!G64+#REF!</f>
        <v>#REF!</v>
      </c>
      <c r="H64" s="13" t="e">
        <f>'z-后台信息'!H64+#REF!</f>
        <v>#REF!</v>
      </c>
      <c r="I64" s="13"/>
      <c r="J64" s="13"/>
      <c r="K64" s="4">
        <v>7</v>
      </c>
      <c r="L64" s="13"/>
      <c r="M64" s="13"/>
      <c r="N64" s="13">
        <v>27.430582285963965</v>
      </c>
      <c r="O64" s="4">
        <v>6</v>
      </c>
      <c r="P64" s="13"/>
      <c r="Q64" s="13"/>
      <c r="R64" s="13">
        <v>-13.935992782341202</v>
      </c>
      <c r="S64" s="13">
        <v>-16.502999999999986</v>
      </c>
      <c r="T64" s="13"/>
      <c r="U64" s="13">
        <v>-12.55</v>
      </c>
      <c r="V64" s="13">
        <v>392.75400000000002</v>
      </c>
      <c r="W64" s="13">
        <v>1</v>
      </c>
      <c r="X64" s="13"/>
      <c r="Y64" s="13"/>
      <c r="Z64" s="13"/>
      <c r="AA64" s="13"/>
      <c r="AB64" s="13"/>
      <c r="AC64" s="13"/>
      <c r="AD64" s="13"/>
      <c r="AE64" s="13"/>
      <c r="AF64" s="13"/>
      <c r="AG64" s="13">
        <v>0</v>
      </c>
      <c r="AH64" s="13"/>
    </row>
    <row r="65" spans="1:34">
      <c r="A65" s="19">
        <f>'z-后台信息'!A65</f>
        <v>850</v>
      </c>
      <c r="B65" s="13"/>
      <c r="C65" s="13" t="e">
        <f>'z-后台信息'!C65+#REF!</f>
        <v>#REF!</v>
      </c>
      <c r="D65" s="13" t="e">
        <f>'z-后台信息'!D65+#REF!</f>
        <v>#REF!</v>
      </c>
      <c r="E65" s="13" t="e">
        <f>'z-后台信息'!E65+#REF!</f>
        <v>#REF!</v>
      </c>
      <c r="F65" s="13" t="e">
        <f>'z-后台信息'!F65+#REF!</f>
        <v>#REF!</v>
      </c>
      <c r="G65" s="13" t="e">
        <f>'z-后台信息'!G65+#REF!</f>
        <v>#REF!</v>
      </c>
      <c r="H65" s="13" t="e">
        <f>'z-后台信息'!H65+#REF!</f>
        <v>#REF!</v>
      </c>
      <c r="I65" s="13"/>
      <c r="J65" s="13"/>
      <c r="K65" s="4">
        <v>0</v>
      </c>
      <c r="L65" s="13"/>
      <c r="M65" s="13"/>
      <c r="N65" s="13">
        <v>0</v>
      </c>
      <c r="O65" s="4">
        <v>13</v>
      </c>
      <c r="P65" s="13"/>
      <c r="Q65" s="13"/>
      <c r="R65" s="13">
        <v>-107.95543735083288</v>
      </c>
      <c r="S65" s="13">
        <v>-27.422000000000025</v>
      </c>
      <c r="T65" s="13"/>
      <c r="U65" s="13">
        <v>-12.55</v>
      </c>
      <c r="V65" s="13">
        <v>392.524</v>
      </c>
      <c r="W65" s="13">
        <v>-1</v>
      </c>
      <c r="X65" s="13"/>
      <c r="Y65" s="13"/>
      <c r="Z65" s="13"/>
      <c r="AA65" s="13"/>
      <c r="AB65" s="13"/>
      <c r="AC65" s="13"/>
      <c r="AD65" s="13"/>
      <c r="AE65" s="13"/>
      <c r="AF65" s="13"/>
      <c r="AG65" s="13">
        <v>0</v>
      </c>
      <c r="AH65" s="13"/>
    </row>
    <row r="66" spans="1:34">
      <c r="A66" s="19">
        <f>'z-后台信息'!A66</f>
        <v>860</v>
      </c>
      <c r="B66" s="13"/>
      <c r="C66" s="13" t="e">
        <f>'z-后台信息'!C66+#REF!</f>
        <v>#REF!</v>
      </c>
      <c r="D66" s="13" t="e">
        <f>'z-后台信息'!D66+#REF!</f>
        <v>#REF!</v>
      </c>
      <c r="E66" s="13" t="e">
        <f>'z-后台信息'!E66+#REF!</f>
        <v>#REF!</v>
      </c>
      <c r="F66" s="13" t="e">
        <f>'z-后台信息'!F66+#REF!</f>
        <v>#REF!</v>
      </c>
      <c r="G66" s="13" t="e">
        <f>'z-后台信息'!G66+#REF!</f>
        <v>#REF!</v>
      </c>
      <c r="H66" s="13" t="e">
        <f>'z-后台信息'!H66+#REF!</f>
        <v>#REF!</v>
      </c>
      <c r="I66" s="13"/>
      <c r="J66" s="13"/>
      <c r="K66" s="4">
        <v>0</v>
      </c>
      <c r="L66" s="13"/>
      <c r="M66" s="13"/>
      <c r="N66" s="13">
        <v>0</v>
      </c>
      <c r="O66" s="4">
        <v>13</v>
      </c>
      <c r="P66" s="13"/>
      <c r="Q66" s="13"/>
      <c r="R66" s="13">
        <v>-190.28266750662243</v>
      </c>
      <c r="S66" s="13">
        <v>-31.768000000000029</v>
      </c>
      <c r="T66" s="13"/>
      <c r="U66" s="13">
        <v>-12.55</v>
      </c>
      <c r="V66" s="13">
        <v>392.363</v>
      </c>
      <c r="W66" s="13">
        <v>-1</v>
      </c>
      <c r="X66" s="13"/>
      <c r="Y66" s="13"/>
      <c r="Z66" s="13"/>
      <c r="AA66" s="13"/>
      <c r="AB66" s="13"/>
      <c r="AC66" s="13"/>
      <c r="AD66" s="13"/>
      <c r="AE66" s="13"/>
      <c r="AF66" s="13"/>
      <c r="AG66" s="13">
        <v>0</v>
      </c>
      <c r="AH66" s="13"/>
    </row>
    <row r="67" spans="1:34">
      <c r="A67" s="19">
        <f>'z-后台信息'!A67</f>
        <v>870</v>
      </c>
      <c r="B67" s="13"/>
      <c r="C67" s="13" t="e">
        <f>'z-后台信息'!C67+#REF!</f>
        <v>#REF!</v>
      </c>
      <c r="D67" s="13" t="e">
        <f>'z-后台信息'!D67+#REF!</f>
        <v>#REF!</v>
      </c>
      <c r="E67" s="13" t="e">
        <f>'z-后台信息'!E67+#REF!</f>
        <v>#REF!</v>
      </c>
      <c r="F67" s="13" t="e">
        <f>'z-后台信息'!F67+#REF!</f>
        <v>#REF!</v>
      </c>
      <c r="G67" s="13" t="e">
        <f>'z-后台信息'!G67+#REF!</f>
        <v>#REF!</v>
      </c>
      <c r="H67" s="13" t="e">
        <f>'z-后台信息'!H67+#REF!</f>
        <v>#REF!</v>
      </c>
      <c r="I67" s="13"/>
      <c r="J67" s="13"/>
      <c r="K67" s="4">
        <v>0</v>
      </c>
      <c r="L67" s="13"/>
      <c r="M67" s="13"/>
      <c r="N67" s="13">
        <v>0</v>
      </c>
      <c r="O67" s="4">
        <v>13</v>
      </c>
      <c r="P67" s="13"/>
      <c r="Q67" s="13"/>
      <c r="R67" s="13">
        <v>-169.18363591725677</v>
      </c>
      <c r="S67" s="13">
        <v>-22.08299999999997</v>
      </c>
      <c r="T67" s="13"/>
      <c r="U67" s="13">
        <v>-12.55</v>
      </c>
      <c r="V67" s="13">
        <v>392.27</v>
      </c>
      <c r="W67" s="13">
        <v>-1</v>
      </c>
      <c r="X67" s="13"/>
      <c r="Y67" s="13"/>
      <c r="Z67" s="13"/>
      <c r="AA67" s="13"/>
      <c r="AB67" s="13"/>
      <c r="AC67" s="13"/>
      <c r="AD67" s="13"/>
      <c r="AE67" s="13"/>
      <c r="AF67" s="13"/>
      <c r="AG67" s="13">
        <v>0</v>
      </c>
      <c r="AH67" s="13"/>
    </row>
    <row r="68" spans="1:34">
      <c r="A68" s="19">
        <f>'z-后台信息'!A68</f>
        <v>880</v>
      </c>
      <c r="B68" s="13"/>
      <c r="C68" s="13" t="e">
        <f>'z-后台信息'!C68+#REF!</f>
        <v>#REF!</v>
      </c>
      <c r="D68" s="13" t="e">
        <f>'z-后台信息'!D68+#REF!</f>
        <v>#REF!</v>
      </c>
      <c r="E68" s="13" t="e">
        <f>'z-后台信息'!E68+#REF!</f>
        <v>#REF!</v>
      </c>
      <c r="F68" s="13" t="e">
        <f>'z-后台信息'!F68+#REF!</f>
        <v>#REF!</v>
      </c>
      <c r="G68" s="13" t="e">
        <f>'z-后台信息'!G68+#REF!</f>
        <v>#REF!</v>
      </c>
      <c r="H68" s="13" t="e">
        <f>'z-后台信息'!H68+#REF!</f>
        <v>#REF!</v>
      </c>
      <c r="I68" s="13"/>
      <c r="J68" s="13"/>
      <c r="K68" s="4">
        <v>0</v>
      </c>
      <c r="L68" s="13"/>
      <c r="M68" s="13"/>
      <c r="N68" s="13">
        <v>0</v>
      </c>
      <c r="O68" s="4">
        <v>13</v>
      </c>
      <c r="P68" s="13"/>
      <c r="Q68" s="13"/>
      <c r="R68" s="13">
        <v>-113.09146798469794</v>
      </c>
      <c r="S68" s="13">
        <v>-11.595000000000027</v>
      </c>
      <c r="T68" s="13"/>
      <c r="U68" s="13">
        <v>-12.55</v>
      </c>
      <c r="V68" s="13">
        <v>392.24700000000001</v>
      </c>
      <c r="W68" s="13">
        <v>-1</v>
      </c>
      <c r="X68" s="13"/>
      <c r="Y68" s="13"/>
      <c r="Z68" s="13"/>
      <c r="AA68" s="13"/>
      <c r="AB68" s="13"/>
      <c r="AC68" s="13"/>
      <c r="AD68" s="13"/>
      <c r="AE68" s="13"/>
      <c r="AF68" s="13"/>
      <c r="AG68" s="13">
        <v>0</v>
      </c>
      <c r="AH68" s="13"/>
    </row>
    <row r="69" spans="1:34">
      <c r="A69" s="19">
        <f>'z-后台信息'!A69</f>
        <v>890</v>
      </c>
      <c r="B69" s="13"/>
      <c r="C69" s="13" t="e">
        <f>'z-后台信息'!C69+#REF!</f>
        <v>#REF!</v>
      </c>
      <c r="D69" s="13" t="e">
        <f>'z-后台信息'!D69+#REF!</f>
        <v>#REF!</v>
      </c>
      <c r="E69" s="13" t="e">
        <f>'z-后台信息'!E69+#REF!</f>
        <v>#REF!</v>
      </c>
      <c r="F69" s="13" t="e">
        <f>'z-后台信息'!F69+#REF!</f>
        <v>#REF!</v>
      </c>
      <c r="G69" s="13" t="e">
        <f>'z-后台信息'!G69+#REF!</f>
        <v>#REF!</v>
      </c>
      <c r="H69" s="13" t="e">
        <f>'z-后台信息'!H69+#REF!</f>
        <v>#REF!</v>
      </c>
      <c r="I69" s="13"/>
      <c r="J69" s="13"/>
      <c r="K69" s="4">
        <v>13</v>
      </c>
      <c r="L69" s="13"/>
      <c r="M69" s="13"/>
      <c r="N69" s="13">
        <v>43.155535519189471</v>
      </c>
      <c r="O69" s="4">
        <v>0</v>
      </c>
      <c r="P69" s="13"/>
      <c r="Q69" s="13"/>
      <c r="R69" s="13">
        <v>0</v>
      </c>
      <c r="S69" s="13">
        <v>1.5009999999999764</v>
      </c>
      <c r="T69" s="13"/>
      <c r="U69" s="13">
        <v>14.500999999999999</v>
      </c>
      <c r="V69" s="13">
        <v>391.23200000000003</v>
      </c>
      <c r="W69" s="13">
        <v>-1</v>
      </c>
      <c r="X69" s="13"/>
      <c r="Y69" s="13"/>
      <c r="Z69" s="13"/>
      <c r="AA69" s="13"/>
      <c r="AB69" s="13"/>
      <c r="AC69" s="13"/>
      <c r="AD69" s="13"/>
      <c r="AE69" s="13"/>
      <c r="AF69" s="13"/>
      <c r="AG69" s="13">
        <v>0</v>
      </c>
      <c r="AH69" s="13"/>
    </row>
    <row r="70" spans="1:34">
      <c r="A70" s="19">
        <f>'z-后台信息'!A70</f>
        <v>900</v>
      </c>
      <c r="B70" s="13"/>
      <c r="C70" s="13" t="e">
        <f>'z-后台信息'!C70+#REF!</f>
        <v>#REF!</v>
      </c>
      <c r="D70" s="13" t="e">
        <f>'z-后台信息'!D70+#REF!</f>
        <v>#REF!</v>
      </c>
      <c r="E70" s="13" t="e">
        <f>'z-后台信息'!E70+#REF!</f>
        <v>#REF!</v>
      </c>
      <c r="F70" s="13" t="e">
        <f>'z-后台信息'!F70+#REF!</f>
        <v>#REF!</v>
      </c>
      <c r="G70" s="13" t="e">
        <f>'z-后台信息'!G70+#REF!</f>
        <v>#REF!</v>
      </c>
      <c r="H70" s="13" t="e">
        <f>'z-后台信息'!H70+#REF!</f>
        <v>#REF!</v>
      </c>
      <c r="I70" s="13"/>
      <c r="J70" s="13"/>
      <c r="K70" s="4">
        <v>13</v>
      </c>
      <c r="L70" s="13"/>
      <c r="M70" s="13"/>
      <c r="N70" s="13">
        <v>259.5095020779363</v>
      </c>
      <c r="O70" s="4">
        <v>0</v>
      </c>
      <c r="P70" s="13"/>
      <c r="Q70" s="13"/>
      <c r="R70" s="13">
        <v>0</v>
      </c>
      <c r="S70" s="13">
        <v>19.643000000000029</v>
      </c>
      <c r="T70" s="13"/>
      <c r="U70" s="13">
        <v>63.536999999999999</v>
      </c>
      <c r="V70" s="13">
        <v>373.19499999999999</v>
      </c>
      <c r="W70" s="13">
        <v>-1</v>
      </c>
      <c r="X70" s="13"/>
      <c r="Y70" s="13"/>
      <c r="Z70" s="13"/>
      <c r="AA70" s="13"/>
      <c r="AB70" s="13"/>
      <c r="AC70" s="13"/>
      <c r="AD70" s="13"/>
      <c r="AE70" s="13"/>
      <c r="AF70" s="13"/>
      <c r="AG70" s="13">
        <v>0</v>
      </c>
      <c r="AH70" s="13"/>
    </row>
    <row r="71" spans="1:34">
      <c r="A71" s="19">
        <f>'z-后台信息'!A71</f>
        <v>910</v>
      </c>
      <c r="B71" s="13"/>
      <c r="C71" s="13" t="e">
        <f>'z-后台信息'!C71+#REF!</f>
        <v>#REF!</v>
      </c>
      <c r="D71" s="13" t="e">
        <f>'z-后台信息'!D71+#REF!</f>
        <v>#REF!</v>
      </c>
      <c r="E71" s="13" t="e">
        <f>'z-后台信息'!E71+#REF!</f>
        <v>#REF!</v>
      </c>
      <c r="F71" s="13" t="e">
        <f>'z-后台信息'!F71+#REF!</f>
        <v>#REF!</v>
      </c>
      <c r="G71" s="13" t="e">
        <f>'z-后台信息'!G71+#REF!</f>
        <v>#REF!</v>
      </c>
      <c r="H71" s="13" t="e">
        <f>'z-后台信息'!H71+#REF!</f>
        <v>#REF!</v>
      </c>
      <c r="I71" s="13"/>
      <c r="J71" s="13"/>
      <c r="K71" s="4">
        <v>13</v>
      </c>
      <c r="L71" s="13"/>
      <c r="M71" s="13"/>
      <c r="N71" s="13">
        <v>269.41742341684846</v>
      </c>
      <c r="O71" s="4">
        <v>0</v>
      </c>
      <c r="P71" s="13"/>
      <c r="Q71" s="13"/>
      <c r="R71" s="13">
        <v>0</v>
      </c>
      <c r="S71" s="13">
        <v>19.625</v>
      </c>
      <c r="T71" s="13"/>
      <c r="U71" s="13">
        <v>63.500999999999998</v>
      </c>
      <c r="V71" s="13">
        <v>373.22199999999998</v>
      </c>
      <c r="W71" s="13">
        <v>1</v>
      </c>
      <c r="X71" s="13"/>
      <c r="Y71" s="13"/>
      <c r="Z71" s="13"/>
      <c r="AA71" s="13"/>
      <c r="AB71" s="13"/>
      <c r="AC71" s="13"/>
      <c r="AD71" s="13"/>
      <c r="AE71" s="13"/>
      <c r="AF71" s="13"/>
      <c r="AG71" s="13">
        <v>0</v>
      </c>
      <c r="AH71" s="13"/>
    </row>
    <row r="72" spans="1:34">
      <c r="A72" s="19">
        <f>'z-后台信息'!A72</f>
        <v>920</v>
      </c>
      <c r="B72" s="13"/>
      <c r="C72" s="13" t="e">
        <f>'z-后台信息'!C72+#REF!</f>
        <v>#REF!</v>
      </c>
      <c r="D72" s="13" t="e">
        <f>'z-后台信息'!D72+#REF!</f>
        <v>#REF!</v>
      </c>
      <c r="E72" s="13" t="e">
        <f>'z-后台信息'!E72+#REF!</f>
        <v>#REF!</v>
      </c>
      <c r="F72" s="13" t="e">
        <f>'z-后台信息'!F72+#REF!</f>
        <v>#REF!</v>
      </c>
      <c r="G72" s="13" t="e">
        <f>'z-后台信息'!G72+#REF!</f>
        <v>#REF!</v>
      </c>
      <c r="H72" s="13" t="e">
        <f>'z-后台信息'!H72+#REF!</f>
        <v>#REF!</v>
      </c>
      <c r="I72" s="13"/>
      <c r="J72" s="13"/>
      <c r="K72" s="4">
        <v>13</v>
      </c>
      <c r="L72" s="13"/>
      <c r="M72" s="13"/>
      <c r="N72" s="13">
        <v>300.61655392690017</v>
      </c>
      <c r="O72" s="4">
        <v>0</v>
      </c>
      <c r="P72" s="13"/>
      <c r="Q72" s="13"/>
      <c r="R72" s="13">
        <v>0</v>
      </c>
      <c r="S72" s="13">
        <v>19.180000000000007</v>
      </c>
      <c r="T72" s="13"/>
      <c r="U72" s="13">
        <v>62.61</v>
      </c>
      <c r="V72" s="13">
        <v>373.80700000000002</v>
      </c>
      <c r="W72" s="13">
        <v>1</v>
      </c>
      <c r="X72" s="13"/>
      <c r="Y72" s="13"/>
      <c r="Z72" s="13"/>
      <c r="AA72" s="13"/>
      <c r="AB72" s="13"/>
      <c r="AC72" s="13"/>
      <c r="AD72" s="13"/>
      <c r="AE72" s="13"/>
      <c r="AF72" s="13"/>
      <c r="AG72" s="13">
        <v>0</v>
      </c>
      <c r="AH72" s="13"/>
    </row>
    <row r="73" spans="1:34">
      <c r="A73" s="19">
        <f>'z-后台信息'!A73</f>
        <v>930</v>
      </c>
      <c r="B73" s="13"/>
      <c r="C73" s="13" t="e">
        <f>'z-后台信息'!C73+#REF!</f>
        <v>#REF!</v>
      </c>
      <c r="D73" s="13" t="e">
        <f>'z-后台信息'!D73+#REF!</f>
        <v>#REF!</v>
      </c>
      <c r="E73" s="13" t="e">
        <f>'z-后台信息'!E73+#REF!</f>
        <v>#REF!</v>
      </c>
      <c r="F73" s="13" t="e">
        <f>'z-后台信息'!F73+#REF!</f>
        <v>#REF!</v>
      </c>
      <c r="G73" s="13" t="e">
        <f>'z-后台信息'!G73+#REF!</f>
        <v>#REF!</v>
      </c>
      <c r="H73" s="13" t="e">
        <f>'z-后台信息'!H73+#REF!</f>
        <v>#REF!</v>
      </c>
      <c r="I73" s="13"/>
      <c r="J73" s="13"/>
      <c r="K73" s="4">
        <v>13</v>
      </c>
      <c r="L73" s="13"/>
      <c r="M73" s="13"/>
      <c r="N73" s="13">
        <v>228.99809367266823</v>
      </c>
      <c r="O73" s="4">
        <v>0</v>
      </c>
      <c r="P73" s="13"/>
      <c r="Q73" s="13"/>
      <c r="R73" s="13">
        <v>0</v>
      </c>
      <c r="S73" s="13">
        <v>19.187000000000012</v>
      </c>
      <c r="T73" s="13"/>
      <c r="U73" s="13">
        <v>62.625</v>
      </c>
      <c r="V73" s="13">
        <v>373.94</v>
      </c>
      <c r="W73" s="13">
        <v>1</v>
      </c>
      <c r="X73" s="13"/>
      <c r="Y73" s="13"/>
      <c r="Z73" s="13"/>
      <c r="AA73" s="13"/>
      <c r="AB73" s="13"/>
      <c r="AC73" s="13"/>
      <c r="AD73" s="13"/>
      <c r="AE73" s="13"/>
      <c r="AF73" s="13"/>
      <c r="AG73" s="13">
        <v>0</v>
      </c>
      <c r="AH73" s="13"/>
    </row>
    <row r="74" spans="1:34">
      <c r="A74" s="19">
        <f>'z-后台信息'!A74</f>
        <v>940</v>
      </c>
      <c r="B74" s="13"/>
      <c r="C74" s="13" t="e">
        <f>'z-后台信息'!C74+#REF!</f>
        <v>#REF!</v>
      </c>
      <c r="D74" s="13" t="e">
        <f>'z-后台信息'!D74+#REF!</f>
        <v>#REF!</v>
      </c>
      <c r="E74" s="13" t="e">
        <f>'z-后台信息'!E74+#REF!</f>
        <v>#REF!</v>
      </c>
      <c r="F74" s="13" t="e">
        <f>'z-后台信息'!F74+#REF!</f>
        <v>#REF!</v>
      </c>
      <c r="G74" s="13" t="e">
        <f>'z-后台信息'!G74+#REF!</f>
        <v>#REF!</v>
      </c>
      <c r="H74" s="13" t="e">
        <f>'z-后台信息'!H74+#REF!</f>
        <v>#REF!</v>
      </c>
      <c r="I74" s="13"/>
      <c r="J74" s="13"/>
      <c r="K74" s="4">
        <v>13</v>
      </c>
      <c r="L74" s="13"/>
      <c r="M74" s="13"/>
      <c r="N74" s="13">
        <v>53.953619130031143</v>
      </c>
      <c r="O74" s="4">
        <v>0</v>
      </c>
      <c r="P74" s="13"/>
      <c r="Q74" s="13"/>
      <c r="R74" s="13">
        <v>0</v>
      </c>
      <c r="S74" s="13">
        <v>6.3039999999999736</v>
      </c>
      <c r="T74" s="13"/>
      <c r="U74" s="13">
        <v>0</v>
      </c>
      <c r="V74" s="13">
        <v>0</v>
      </c>
      <c r="W74" s="13">
        <v>3</v>
      </c>
      <c r="X74" s="13"/>
      <c r="Y74" s="13"/>
      <c r="Z74" s="13"/>
      <c r="AA74" s="13"/>
      <c r="AB74" s="13"/>
      <c r="AC74" s="13"/>
      <c r="AD74" s="13"/>
      <c r="AE74" s="13"/>
      <c r="AF74" s="13"/>
      <c r="AG74" s="13">
        <v>0</v>
      </c>
      <c r="AH74" s="13"/>
    </row>
    <row r="75" spans="1:34">
      <c r="A75" s="19">
        <f>'z-后台信息'!A75</f>
        <v>950</v>
      </c>
      <c r="B75" s="13"/>
      <c r="C75" s="13" t="e">
        <f>'z-后台信息'!C75+#REF!</f>
        <v>#REF!</v>
      </c>
      <c r="D75" s="13" t="e">
        <f>'z-后台信息'!D75+#REF!</f>
        <v>#REF!</v>
      </c>
      <c r="E75" s="13" t="e">
        <f>'z-后台信息'!E75+#REF!</f>
        <v>#REF!</v>
      </c>
      <c r="F75" s="13" t="e">
        <f>'z-后台信息'!F75+#REF!</f>
        <v>#REF!</v>
      </c>
      <c r="G75" s="13" t="e">
        <f>'z-后台信息'!G75+#REF!</f>
        <v>#REF!</v>
      </c>
      <c r="H75" s="13" t="e">
        <f>'z-后台信息'!H75+#REF!</f>
        <v>#REF!</v>
      </c>
      <c r="I75" s="13"/>
      <c r="J75" s="13"/>
      <c r="K75" s="4">
        <v>0</v>
      </c>
      <c r="L75" s="13"/>
      <c r="M75" s="13"/>
      <c r="N75" s="13">
        <v>0</v>
      </c>
      <c r="O75" s="4">
        <v>13</v>
      </c>
      <c r="P75" s="13"/>
      <c r="Q75" s="13"/>
      <c r="R75" s="13">
        <v>-129.19648986085036</v>
      </c>
      <c r="S75" s="13">
        <v>-2.8549999999999613</v>
      </c>
      <c r="T75" s="13"/>
      <c r="U75" s="13">
        <v>-12.55</v>
      </c>
      <c r="V75" s="13">
        <v>392.96699999999998</v>
      </c>
      <c r="W75" s="13">
        <v>1</v>
      </c>
      <c r="X75" s="13"/>
      <c r="Y75" s="13"/>
      <c r="Z75" s="13"/>
      <c r="AA75" s="13"/>
      <c r="AB75" s="13"/>
      <c r="AC75" s="13"/>
      <c r="AD75" s="13"/>
      <c r="AE75" s="13"/>
      <c r="AF75" s="13"/>
      <c r="AG75" s="13">
        <v>0</v>
      </c>
      <c r="AH75" s="13"/>
    </row>
    <row r="76" spans="1:34">
      <c r="A76" s="19">
        <f>'z-后台信息'!A76</f>
        <v>960</v>
      </c>
      <c r="B76" s="13"/>
      <c r="C76" s="13" t="e">
        <f>'z-后台信息'!C76+#REF!</f>
        <v>#REF!</v>
      </c>
      <c r="D76" s="13" t="e">
        <f>'z-后台信息'!D76+#REF!</f>
        <v>#REF!</v>
      </c>
      <c r="E76" s="13" t="e">
        <f>'z-后台信息'!E76+#REF!</f>
        <v>#REF!</v>
      </c>
      <c r="F76" s="13" t="e">
        <f>'z-后台信息'!F76+#REF!</f>
        <v>#REF!</v>
      </c>
      <c r="G76" s="13" t="e">
        <f>'z-后台信息'!G76+#REF!</f>
        <v>#REF!</v>
      </c>
      <c r="H76" s="13" t="e">
        <f>'z-后台信息'!H76+#REF!</f>
        <v>#REF!</v>
      </c>
      <c r="I76" s="13"/>
      <c r="J76" s="13"/>
      <c r="K76" s="4">
        <v>0</v>
      </c>
      <c r="L76" s="13"/>
      <c r="M76" s="13"/>
      <c r="N76" s="13">
        <v>0</v>
      </c>
      <c r="O76" s="4">
        <v>13</v>
      </c>
      <c r="P76" s="13"/>
      <c r="Q76" s="13"/>
      <c r="R76" s="13">
        <v>-357.16435497510349</v>
      </c>
      <c r="S76" s="13">
        <v>-8.7740000000000009</v>
      </c>
      <c r="T76" s="13"/>
      <c r="U76" s="13">
        <v>-12.55</v>
      </c>
      <c r="V76" s="13">
        <v>393.10700000000003</v>
      </c>
      <c r="W76" s="13">
        <v>1</v>
      </c>
      <c r="X76" s="13"/>
      <c r="Y76" s="13"/>
      <c r="Z76" s="13"/>
      <c r="AA76" s="13"/>
      <c r="AB76" s="13"/>
      <c r="AC76" s="13"/>
      <c r="AD76" s="13"/>
      <c r="AE76" s="13"/>
      <c r="AF76" s="13"/>
      <c r="AG76" s="13">
        <v>0</v>
      </c>
      <c r="AH76" s="13"/>
    </row>
    <row r="77" spans="1:34">
      <c r="A77" s="19">
        <f>'z-后台信息'!A77</f>
        <v>970</v>
      </c>
      <c r="B77" s="13"/>
      <c r="C77" s="13" t="e">
        <f>'z-后台信息'!C77+#REF!</f>
        <v>#REF!</v>
      </c>
      <c r="D77" s="13" t="e">
        <f>'z-后台信息'!D77+#REF!</f>
        <v>#REF!</v>
      </c>
      <c r="E77" s="13" t="e">
        <f>'z-后台信息'!E77+#REF!</f>
        <v>#REF!</v>
      </c>
      <c r="F77" s="13" t="e">
        <f>'z-后台信息'!F77+#REF!</f>
        <v>#REF!</v>
      </c>
      <c r="G77" s="13" t="e">
        <f>'z-后台信息'!G77+#REF!</f>
        <v>#REF!</v>
      </c>
      <c r="H77" s="13" t="e">
        <f>'z-后台信息'!H77+#REF!</f>
        <v>#REF!</v>
      </c>
      <c r="I77" s="13"/>
      <c r="J77" s="13"/>
      <c r="K77" s="4">
        <v>0</v>
      </c>
      <c r="L77" s="13"/>
      <c r="M77" s="13"/>
      <c r="N77" s="13">
        <v>0</v>
      </c>
      <c r="O77" s="4">
        <v>13</v>
      </c>
      <c r="P77" s="13"/>
      <c r="Q77" s="13"/>
      <c r="R77" s="13">
        <v>-417.84039253104646</v>
      </c>
      <c r="S77" s="13">
        <v>-18.704000000000008</v>
      </c>
      <c r="T77" s="13"/>
      <c r="U77" s="13">
        <v>-12.55</v>
      </c>
      <c r="V77" s="13">
        <v>393.24700000000001</v>
      </c>
      <c r="W77" s="13">
        <v>1</v>
      </c>
      <c r="X77" s="13"/>
      <c r="Y77" s="13"/>
      <c r="Z77" s="13"/>
      <c r="AA77" s="13"/>
      <c r="AB77" s="13"/>
      <c r="AC77" s="13"/>
      <c r="AD77" s="13"/>
      <c r="AE77" s="13"/>
      <c r="AF77" s="13"/>
      <c r="AG77" s="13">
        <v>0</v>
      </c>
      <c r="AH77" s="13"/>
    </row>
    <row r="78" spans="1:34">
      <c r="A78" s="19">
        <f>'z-后台信息'!A78</f>
        <v>980</v>
      </c>
      <c r="B78" s="13"/>
      <c r="C78" s="13" t="e">
        <f>'z-后台信息'!C78+#REF!</f>
        <v>#REF!</v>
      </c>
      <c r="D78" s="13" t="e">
        <f>'z-后台信息'!D78+#REF!</f>
        <v>#REF!</v>
      </c>
      <c r="E78" s="13" t="e">
        <f>'z-后台信息'!E78+#REF!</f>
        <v>#REF!</v>
      </c>
      <c r="F78" s="13" t="e">
        <f>'z-后台信息'!F78+#REF!</f>
        <v>#REF!</v>
      </c>
      <c r="G78" s="13" t="e">
        <f>'z-后台信息'!G78+#REF!</f>
        <v>#REF!</v>
      </c>
      <c r="H78" s="13" t="e">
        <f>'z-后台信息'!H78+#REF!</f>
        <v>#REF!</v>
      </c>
      <c r="I78" s="13"/>
      <c r="J78" s="13"/>
      <c r="K78" s="4">
        <v>0</v>
      </c>
      <c r="L78" s="13"/>
      <c r="M78" s="13"/>
      <c r="N78" s="13">
        <v>0</v>
      </c>
      <c r="O78" s="4">
        <v>13</v>
      </c>
      <c r="P78" s="13"/>
      <c r="Q78" s="13"/>
      <c r="R78" s="13">
        <v>-469.67784807783772</v>
      </c>
      <c r="S78" s="13">
        <v>-24.300000000000011</v>
      </c>
      <c r="T78" s="13"/>
      <c r="U78" s="13">
        <v>-12.55</v>
      </c>
      <c r="V78" s="13">
        <v>393.387</v>
      </c>
      <c r="W78" s="13">
        <v>1</v>
      </c>
      <c r="X78" s="13"/>
      <c r="Y78" s="13"/>
      <c r="Z78" s="13"/>
      <c r="AA78" s="13"/>
      <c r="AB78" s="13"/>
      <c r="AC78" s="13"/>
      <c r="AD78" s="13"/>
      <c r="AE78" s="13"/>
      <c r="AF78" s="13"/>
      <c r="AG78" s="13">
        <v>0</v>
      </c>
      <c r="AH78" s="13"/>
    </row>
    <row r="79" spans="1:34">
      <c r="A79" s="19">
        <f>'z-后台信息'!A79</f>
        <v>990</v>
      </c>
      <c r="B79" s="13"/>
      <c r="C79" s="13" t="e">
        <f>'z-后台信息'!C79+#REF!</f>
        <v>#REF!</v>
      </c>
      <c r="D79" s="13" t="e">
        <f>'z-后台信息'!D79+#REF!</f>
        <v>#REF!</v>
      </c>
      <c r="E79" s="13" t="e">
        <f>'z-后台信息'!E79+#REF!</f>
        <v>#REF!</v>
      </c>
      <c r="F79" s="13" t="e">
        <f>'z-后台信息'!F79+#REF!</f>
        <v>#REF!</v>
      </c>
      <c r="G79" s="13" t="e">
        <f>'z-后台信息'!G79+#REF!</f>
        <v>#REF!</v>
      </c>
      <c r="H79" s="13" t="e">
        <f>'z-后台信息'!H79+#REF!</f>
        <v>#REF!</v>
      </c>
      <c r="I79" s="13"/>
      <c r="J79" s="13"/>
      <c r="K79" s="4">
        <v>0</v>
      </c>
      <c r="L79" s="13"/>
      <c r="M79" s="13"/>
      <c r="N79" s="13">
        <v>0</v>
      </c>
      <c r="O79" s="4">
        <v>13</v>
      </c>
      <c r="P79" s="13"/>
      <c r="Q79" s="13"/>
      <c r="R79" s="13">
        <v>-471.88258658871842</v>
      </c>
      <c r="S79" s="13">
        <v>-30.063000000000045</v>
      </c>
      <c r="T79" s="13"/>
      <c r="U79" s="13">
        <v>-12.55</v>
      </c>
      <c r="V79" s="13">
        <v>393.52699999999999</v>
      </c>
      <c r="W79" s="13">
        <v>1</v>
      </c>
      <c r="X79" s="13"/>
      <c r="Y79" s="13"/>
      <c r="Z79" s="13"/>
      <c r="AA79" s="13"/>
      <c r="AB79" s="13"/>
      <c r="AC79" s="13"/>
      <c r="AD79" s="13"/>
      <c r="AE79" s="13"/>
      <c r="AF79" s="13"/>
      <c r="AG79" s="13">
        <v>0</v>
      </c>
      <c r="AH79" s="13"/>
    </row>
    <row r="80" spans="1:34">
      <c r="A80" s="19">
        <f>'z-后台信息'!A80</f>
        <v>1000</v>
      </c>
      <c r="B80" s="13"/>
      <c r="C80" s="13" t="e">
        <f>'z-后台信息'!C80+#REF!</f>
        <v>#REF!</v>
      </c>
      <c r="D80" s="13" t="e">
        <f>'z-后台信息'!D80+#REF!</f>
        <v>#REF!</v>
      </c>
      <c r="E80" s="13" t="e">
        <f>'z-后台信息'!E80+#REF!</f>
        <v>#REF!</v>
      </c>
      <c r="F80" s="13" t="e">
        <f>'z-后台信息'!F80+#REF!</f>
        <v>#REF!</v>
      </c>
      <c r="G80" s="13" t="e">
        <f>'z-后台信息'!G80+#REF!</f>
        <v>#REF!</v>
      </c>
      <c r="H80" s="13" t="e">
        <f>'z-后台信息'!H80+#REF!</f>
        <v>#REF!</v>
      </c>
      <c r="I80" s="13"/>
      <c r="J80" s="13"/>
      <c r="K80" s="4">
        <v>0</v>
      </c>
      <c r="L80" s="13"/>
      <c r="M80" s="13"/>
      <c r="N80" s="13">
        <v>0</v>
      </c>
      <c r="O80" s="4">
        <v>13</v>
      </c>
      <c r="P80" s="13"/>
      <c r="Q80" s="13"/>
      <c r="R80" s="13">
        <v>-451.01337953524995</v>
      </c>
      <c r="S80" s="13">
        <v>-34.97199999999998</v>
      </c>
      <c r="T80" s="13"/>
      <c r="U80" s="13">
        <v>-12.55</v>
      </c>
      <c r="V80" s="13">
        <v>393.65800000000002</v>
      </c>
      <c r="W80" s="13">
        <v>1</v>
      </c>
      <c r="X80" s="13"/>
      <c r="Y80" s="13"/>
      <c r="Z80" s="13"/>
      <c r="AA80" s="13"/>
      <c r="AB80" s="13"/>
      <c r="AC80" s="13"/>
      <c r="AD80" s="13"/>
      <c r="AE80" s="13"/>
      <c r="AF80" s="13"/>
      <c r="AG80" s="13">
        <v>0</v>
      </c>
      <c r="AH80" s="13"/>
    </row>
    <row r="81" spans="1:34">
      <c r="A81" s="19">
        <f>'z-后台信息'!A81</f>
        <v>1010</v>
      </c>
      <c r="B81" s="13"/>
      <c r="C81" s="13" t="e">
        <f>'z-后台信息'!C81+#REF!</f>
        <v>#REF!</v>
      </c>
      <c r="D81" s="13" t="e">
        <f>'z-后台信息'!D81+#REF!</f>
        <v>#REF!</v>
      </c>
      <c r="E81" s="13" t="e">
        <f>'z-后台信息'!E81+#REF!</f>
        <v>#REF!</v>
      </c>
      <c r="F81" s="13" t="e">
        <f>'z-后台信息'!F81+#REF!</f>
        <v>#REF!</v>
      </c>
      <c r="G81" s="13" t="e">
        <f>'z-后台信息'!G81+#REF!</f>
        <v>#REF!</v>
      </c>
      <c r="H81" s="13" t="e">
        <f>'z-后台信息'!H81+#REF!</f>
        <v>#REF!</v>
      </c>
      <c r="I81" s="13"/>
      <c r="J81" s="13"/>
      <c r="K81" s="4">
        <v>0</v>
      </c>
      <c r="L81" s="13"/>
      <c r="M81" s="13"/>
      <c r="N81" s="13">
        <v>0</v>
      </c>
      <c r="O81" s="4">
        <v>13</v>
      </c>
      <c r="P81" s="13"/>
      <c r="Q81" s="13"/>
      <c r="R81" s="13">
        <v>-446.82863949327975</v>
      </c>
      <c r="S81" s="13">
        <v>-35.425000000000011</v>
      </c>
      <c r="T81" s="13"/>
      <c r="U81" s="13">
        <v>-12.55</v>
      </c>
      <c r="V81" s="13">
        <v>393.66699999999997</v>
      </c>
      <c r="W81" s="13">
        <v>1</v>
      </c>
      <c r="X81" s="13"/>
      <c r="Y81" s="13"/>
      <c r="Z81" s="13"/>
      <c r="AA81" s="13"/>
      <c r="AB81" s="13"/>
      <c r="AC81" s="13"/>
      <c r="AD81" s="13"/>
      <c r="AE81" s="13"/>
      <c r="AF81" s="13"/>
      <c r="AG81" s="13">
        <v>0</v>
      </c>
      <c r="AH81" s="13"/>
    </row>
    <row r="82" spans="1:34">
      <c r="A82" s="19">
        <f>'z-后台信息'!A82</f>
        <v>1020</v>
      </c>
      <c r="B82" s="13"/>
      <c r="C82" s="13" t="e">
        <f>'z-后台信息'!C82+#REF!</f>
        <v>#REF!</v>
      </c>
      <c r="D82" s="13" t="e">
        <f>'z-后台信息'!D82+#REF!</f>
        <v>#REF!</v>
      </c>
      <c r="E82" s="13" t="e">
        <f>'z-后台信息'!E82+#REF!</f>
        <v>#REF!</v>
      </c>
      <c r="F82" s="13" t="e">
        <f>'z-后台信息'!F82+#REF!</f>
        <v>#REF!</v>
      </c>
      <c r="G82" s="13" t="e">
        <f>'z-后台信息'!G82+#REF!</f>
        <v>#REF!</v>
      </c>
      <c r="H82" s="13" t="e">
        <f>'z-后台信息'!H82+#REF!</f>
        <v>#REF!</v>
      </c>
      <c r="I82" s="13"/>
      <c r="J82" s="13"/>
      <c r="K82" s="4">
        <v>0</v>
      </c>
      <c r="L82" s="13"/>
      <c r="M82" s="13"/>
      <c r="N82" s="13">
        <v>0</v>
      </c>
      <c r="O82" s="4">
        <v>13</v>
      </c>
      <c r="P82" s="13"/>
      <c r="Q82" s="13"/>
      <c r="R82" s="13">
        <v>-285.51333158346864</v>
      </c>
      <c r="S82" s="13">
        <v>-37.052999999999997</v>
      </c>
      <c r="T82" s="13"/>
      <c r="U82" s="13">
        <v>-12.55</v>
      </c>
      <c r="V82" s="13">
        <v>393.80700000000002</v>
      </c>
      <c r="W82" s="13">
        <v>1</v>
      </c>
      <c r="X82" s="13"/>
      <c r="Y82" s="13"/>
      <c r="Z82" s="13"/>
      <c r="AA82" s="13"/>
      <c r="AB82" s="13"/>
      <c r="AC82" s="13"/>
      <c r="AD82" s="13"/>
      <c r="AE82" s="13"/>
      <c r="AF82" s="13"/>
      <c r="AG82" s="13">
        <v>0</v>
      </c>
      <c r="AH82" s="13"/>
    </row>
    <row r="83" spans="1:34">
      <c r="A83" s="19">
        <f>'z-后台信息'!A83</f>
        <v>1030</v>
      </c>
      <c r="B83" s="13"/>
      <c r="C83" s="13" t="e">
        <f>'z-后台信息'!C83+#REF!</f>
        <v>#REF!</v>
      </c>
      <c r="D83" s="13" t="e">
        <f>'z-后台信息'!D83+#REF!</f>
        <v>#REF!</v>
      </c>
      <c r="E83" s="13" t="e">
        <f>'z-后台信息'!E83+#REF!</f>
        <v>#REF!</v>
      </c>
      <c r="F83" s="13" t="e">
        <f>'z-后台信息'!F83+#REF!</f>
        <v>#REF!</v>
      </c>
      <c r="G83" s="13" t="e">
        <f>'z-后台信息'!G83+#REF!</f>
        <v>#REF!</v>
      </c>
      <c r="H83" s="13" t="e">
        <f>'z-后台信息'!H83+#REF!</f>
        <v>#REF!</v>
      </c>
      <c r="I83" s="13"/>
      <c r="J83" s="13"/>
      <c r="K83" s="4">
        <v>0</v>
      </c>
      <c r="L83" s="13"/>
      <c r="M83" s="13"/>
      <c r="N83" s="13">
        <v>0</v>
      </c>
      <c r="O83" s="4">
        <v>13</v>
      </c>
      <c r="P83" s="13"/>
      <c r="Q83" s="13"/>
      <c r="R83" s="13">
        <v>-97.990827188507637</v>
      </c>
      <c r="S83" s="13">
        <v>-34.91500000000002</v>
      </c>
      <c r="T83" s="13"/>
      <c r="U83" s="13">
        <v>-12.55</v>
      </c>
      <c r="V83" s="13">
        <v>393.947</v>
      </c>
      <c r="W83" s="13">
        <v>1</v>
      </c>
      <c r="X83" s="13"/>
      <c r="Y83" s="13"/>
      <c r="Z83" s="13"/>
      <c r="AA83" s="13"/>
      <c r="AB83" s="13"/>
      <c r="AC83" s="13"/>
      <c r="AD83" s="13"/>
      <c r="AE83" s="13"/>
      <c r="AF83" s="13"/>
      <c r="AG83" s="13">
        <v>0</v>
      </c>
      <c r="AH83" s="13"/>
    </row>
    <row r="84" spans="1:34">
      <c r="A84" s="19">
        <f>'z-后台信息'!A84</f>
        <v>1040</v>
      </c>
      <c r="B84" s="13"/>
      <c r="C84" s="13" t="e">
        <f>'z-后台信息'!C84+#REF!</f>
        <v>#REF!</v>
      </c>
      <c r="D84" s="13" t="e">
        <f>'z-后台信息'!D84+#REF!</f>
        <v>#REF!</v>
      </c>
      <c r="E84" s="13" t="e">
        <f>'z-后台信息'!E84+#REF!</f>
        <v>#REF!</v>
      </c>
      <c r="F84" s="13" t="e">
        <f>'z-后台信息'!F84+#REF!</f>
        <v>#REF!</v>
      </c>
      <c r="G84" s="13" t="e">
        <f>'z-后台信息'!G84+#REF!</f>
        <v>#REF!</v>
      </c>
      <c r="H84" s="13" t="e">
        <f>'z-后台信息'!H84+#REF!</f>
        <v>#REF!</v>
      </c>
      <c r="I84" s="13"/>
      <c r="J84" s="13"/>
      <c r="K84" s="4">
        <v>6</v>
      </c>
      <c r="L84" s="13"/>
      <c r="M84" s="13"/>
      <c r="N84" s="13">
        <v>14.766912168327906</v>
      </c>
      <c r="O84" s="4">
        <v>7</v>
      </c>
      <c r="P84" s="13"/>
      <c r="Q84" s="13"/>
      <c r="R84" s="13">
        <v>-23.248847404158084</v>
      </c>
      <c r="S84" s="13">
        <v>-25.317000000000007</v>
      </c>
      <c r="T84" s="13"/>
      <c r="U84" s="13">
        <v>-12.55</v>
      </c>
      <c r="V84" s="13">
        <v>394.08699999999999</v>
      </c>
      <c r="W84" s="13">
        <v>1</v>
      </c>
      <c r="X84" s="13"/>
      <c r="Y84" s="13"/>
      <c r="Z84" s="13"/>
      <c r="AA84" s="13"/>
      <c r="AB84" s="13"/>
      <c r="AC84" s="13"/>
      <c r="AD84" s="13"/>
      <c r="AE84" s="13"/>
      <c r="AF84" s="13"/>
      <c r="AG84" s="13">
        <v>0</v>
      </c>
      <c r="AH84" s="13"/>
    </row>
    <row r="85" spans="1:34">
      <c r="A85" s="19">
        <f>'z-后台信息'!A85</f>
        <v>1050</v>
      </c>
      <c r="B85" s="13"/>
      <c r="C85" s="13" t="e">
        <f>'z-后台信息'!C85+#REF!</f>
        <v>#REF!</v>
      </c>
      <c r="D85" s="13" t="e">
        <f>'z-后台信息'!D85+#REF!</f>
        <v>#REF!</v>
      </c>
      <c r="E85" s="13" t="e">
        <f>'z-后台信息'!E85+#REF!</f>
        <v>#REF!</v>
      </c>
      <c r="F85" s="13" t="e">
        <f>'z-后台信息'!F85+#REF!</f>
        <v>#REF!</v>
      </c>
      <c r="G85" s="13" t="e">
        <f>'z-后台信息'!G85+#REF!</f>
        <v>#REF!</v>
      </c>
      <c r="H85" s="13" t="e">
        <f>'z-后台信息'!H85+#REF!</f>
        <v>#REF!</v>
      </c>
      <c r="I85" s="13"/>
      <c r="J85" s="13"/>
      <c r="K85" s="4">
        <v>13</v>
      </c>
      <c r="L85" s="13"/>
      <c r="M85" s="13"/>
      <c r="N85" s="13">
        <v>92.663694088961222</v>
      </c>
      <c r="O85" s="4">
        <v>0</v>
      </c>
      <c r="P85" s="13"/>
      <c r="Q85" s="13"/>
      <c r="R85" s="13">
        <v>0</v>
      </c>
      <c r="S85" s="13">
        <v>0.2610000000000241</v>
      </c>
      <c r="T85" s="13"/>
      <c r="U85" s="13">
        <v>12.641999999999999</v>
      </c>
      <c r="V85" s="13">
        <v>394.40600000000001</v>
      </c>
      <c r="W85" s="13">
        <v>1</v>
      </c>
      <c r="X85" s="13"/>
      <c r="Y85" s="13"/>
      <c r="Z85" s="13"/>
      <c r="AA85" s="13"/>
      <c r="AB85" s="13"/>
      <c r="AC85" s="13"/>
      <c r="AD85" s="13"/>
      <c r="AE85" s="13"/>
      <c r="AF85" s="13"/>
      <c r="AG85" s="13">
        <v>0</v>
      </c>
      <c r="AH85" s="13"/>
    </row>
    <row r="86" spans="1:34">
      <c r="A86" s="19">
        <f>'z-后台信息'!A86</f>
        <v>1060</v>
      </c>
      <c r="B86" s="13"/>
      <c r="C86" s="13" t="e">
        <f>'z-后台信息'!C86+#REF!</f>
        <v>#REF!</v>
      </c>
      <c r="D86" s="13" t="e">
        <f>'z-后台信息'!D86+#REF!</f>
        <v>#REF!</v>
      </c>
      <c r="E86" s="13" t="e">
        <f>'z-后台信息'!E86+#REF!</f>
        <v>#REF!</v>
      </c>
      <c r="F86" s="13" t="e">
        <f>'z-后台信息'!F86+#REF!</f>
        <v>#REF!</v>
      </c>
      <c r="G86" s="13" t="e">
        <f>'z-后台信息'!G86+#REF!</f>
        <v>#REF!</v>
      </c>
      <c r="H86" s="13" t="e">
        <f>'z-后台信息'!H86+#REF!</f>
        <v>#REF!</v>
      </c>
      <c r="I86" s="13"/>
      <c r="J86" s="13"/>
      <c r="K86" s="4">
        <v>13</v>
      </c>
      <c r="L86" s="13"/>
      <c r="M86" s="13"/>
      <c r="N86" s="13">
        <v>211.45104582586993</v>
      </c>
      <c r="O86" s="4">
        <v>0</v>
      </c>
      <c r="P86" s="13"/>
      <c r="Q86" s="13"/>
      <c r="R86" s="13">
        <v>0</v>
      </c>
      <c r="S86" s="13">
        <v>4.22199999999998</v>
      </c>
      <c r="T86" s="13"/>
      <c r="U86" s="13">
        <v>18.584</v>
      </c>
      <c r="V86" s="13">
        <v>390.58499999999998</v>
      </c>
      <c r="W86" s="13">
        <v>-1</v>
      </c>
      <c r="X86" s="13"/>
      <c r="Y86" s="13"/>
      <c r="Z86" s="13"/>
      <c r="AA86" s="13"/>
      <c r="AB86" s="13"/>
      <c r="AC86" s="13"/>
      <c r="AD86" s="13"/>
      <c r="AE86" s="13"/>
      <c r="AF86" s="13"/>
      <c r="AG86" s="13">
        <v>0</v>
      </c>
      <c r="AH86" s="13"/>
    </row>
    <row r="87" spans="1:34">
      <c r="A87" s="19">
        <f>'z-后台信息'!A87</f>
        <v>1070</v>
      </c>
      <c r="B87" s="13"/>
      <c r="C87" s="13" t="e">
        <f>'z-后台信息'!C87+#REF!</f>
        <v>#REF!</v>
      </c>
      <c r="D87" s="13" t="e">
        <f>'z-后台信息'!D87+#REF!</f>
        <v>#REF!</v>
      </c>
      <c r="E87" s="13" t="e">
        <f>'z-后台信息'!E87+#REF!</f>
        <v>#REF!</v>
      </c>
      <c r="F87" s="13" t="e">
        <f>'z-后台信息'!F87+#REF!</f>
        <v>#REF!</v>
      </c>
      <c r="G87" s="13" t="e">
        <f>'z-后台信息'!G87+#REF!</f>
        <v>#REF!</v>
      </c>
      <c r="H87" s="13" t="e">
        <f>'z-后台信息'!H87+#REF!</f>
        <v>#REF!</v>
      </c>
      <c r="I87" s="13"/>
      <c r="J87" s="13"/>
      <c r="K87" s="4">
        <v>13</v>
      </c>
      <c r="L87" s="13"/>
      <c r="M87" s="13"/>
      <c r="N87" s="13">
        <v>247.2026578154331</v>
      </c>
      <c r="O87" s="4">
        <v>0</v>
      </c>
      <c r="P87" s="13"/>
      <c r="Q87" s="13"/>
      <c r="R87" s="13">
        <v>0</v>
      </c>
      <c r="S87" s="13">
        <v>8.0120000000000005</v>
      </c>
      <c r="T87" s="13"/>
      <c r="U87" s="13">
        <v>24.652999999999999</v>
      </c>
      <c r="V87" s="13">
        <v>386.935</v>
      </c>
      <c r="W87" s="13">
        <v>-1</v>
      </c>
      <c r="X87" s="13"/>
      <c r="Y87" s="13"/>
      <c r="Z87" s="13"/>
      <c r="AA87" s="13"/>
      <c r="AB87" s="13"/>
      <c r="AC87" s="13"/>
      <c r="AD87" s="13"/>
      <c r="AE87" s="13"/>
      <c r="AF87" s="13"/>
      <c r="AG87" s="13">
        <v>0</v>
      </c>
      <c r="AH87" s="13"/>
    </row>
    <row r="88" spans="1:34">
      <c r="A88" s="19">
        <f>'z-后台信息'!A88</f>
        <v>1080</v>
      </c>
      <c r="B88" s="13"/>
      <c r="C88" s="13" t="e">
        <f>'z-后台信息'!C88+#REF!</f>
        <v>#REF!</v>
      </c>
      <c r="D88" s="13" t="e">
        <f>'z-后台信息'!D88+#REF!</f>
        <v>#REF!</v>
      </c>
      <c r="E88" s="13" t="e">
        <f>'z-后台信息'!E88+#REF!</f>
        <v>#REF!</v>
      </c>
      <c r="F88" s="13" t="e">
        <f>'z-后台信息'!F88+#REF!</f>
        <v>#REF!</v>
      </c>
      <c r="G88" s="13" t="e">
        <f>'z-后台信息'!G88+#REF!</f>
        <v>#REF!</v>
      </c>
      <c r="H88" s="13" t="e">
        <f>'z-后台信息'!H88+#REF!</f>
        <v>#REF!</v>
      </c>
      <c r="I88" s="13"/>
      <c r="J88" s="13"/>
      <c r="K88" s="4">
        <v>13</v>
      </c>
      <c r="L88" s="13"/>
      <c r="M88" s="13"/>
      <c r="N88" s="13">
        <v>228.29030429510976</v>
      </c>
      <c r="O88" s="4">
        <v>0</v>
      </c>
      <c r="P88" s="13"/>
      <c r="Q88" s="13"/>
      <c r="R88" s="13">
        <v>0</v>
      </c>
      <c r="S88" s="13">
        <v>10.36099999999999</v>
      </c>
      <c r="T88" s="13"/>
      <c r="U88" s="13">
        <v>30.277000000000001</v>
      </c>
      <c r="V88" s="13">
        <v>384.726</v>
      </c>
      <c r="W88" s="13">
        <v>-1</v>
      </c>
      <c r="X88" s="13"/>
      <c r="Y88" s="13"/>
      <c r="Z88" s="13"/>
      <c r="AA88" s="13"/>
      <c r="AB88" s="13"/>
      <c r="AC88" s="13"/>
      <c r="AD88" s="13"/>
      <c r="AE88" s="13"/>
      <c r="AF88" s="13"/>
      <c r="AG88" s="13">
        <v>0</v>
      </c>
      <c r="AH88" s="13"/>
    </row>
    <row r="89" spans="1:34">
      <c r="A89" s="19">
        <f>'z-后台信息'!A89</f>
        <v>1090</v>
      </c>
      <c r="B89" s="13"/>
      <c r="C89" s="13" t="e">
        <f>'z-后台信息'!C89+#REF!</f>
        <v>#REF!</v>
      </c>
      <c r="D89" s="13" t="e">
        <f>'z-后台信息'!D89+#REF!</f>
        <v>#REF!</v>
      </c>
      <c r="E89" s="13" t="e">
        <f>'z-后台信息'!E89+#REF!</f>
        <v>#REF!</v>
      </c>
      <c r="F89" s="13" t="e">
        <f>'z-后台信息'!F89+#REF!</f>
        <v>#REF!</v>
      </c>
      <c r="G89" s="13" t="e">
        <f>'z-后台信息'!G89+#REF!</f>
        <v>#REF!</v>
      </c>
      <c r="H89" s="13" t="e">
        <f>'z-后台信息'!H89+#REF!</f>
        <v>#REF!</v>
      </c>
      <c r="I89" s="13"/>
      <c r="J89" s="13"/>
      <c r="K89" s="4">
        <v>13</v>
      </c>
      <c r="L89" s="13"/>
      <c r="M89" s="13"/>
      <c r="N89" s="13">
        <v>201.16925326599909</v>
      </c>
      <c r="O89" s="4">
        <v>0</v>
      </c>
      <c r="P89" s="13"/>
      <c r="Q89" s="13"/>
      <c r="R89" s="13">
        <v>0</v>
      </c>
      <c r="S89" s="13">
        <v>10.557000000000016</v>
      </c>
      <c r="T89" s="13"/>
      <c r="U89" s="13">
        <v>30.620999999999999</v>
      </c>
      <c r="V89" s="13">
        <v>384.67</v>
      </c>
      <c r="W89" s="13">
        <v>-1</v>
      </c>
      <c r="X89" s="13"/>
      <c r="Y89" s="13"/>
      <c r="Z89" s="13"/>
      <c r="AA89" s="13"/>
      <c r="AB89" s="13"/>
      <c r="AC89" s="13"/>
      <c r="AD89" s="13"/>
      <c r="AE89" s="13"/>
      <c r="AF89" s="13"/>
      <c r="AG89" s="13">
        <v>0</v>
      </c>
      <c r="AH89" s="13"/>
    </row>
    <row r="90" spans="1:34">
      <c r="A90" s="19">
        <f>'z-后台信息'!A90</f>
        <v>1100</v>
      </c>
      <c r="B90" s="13"/>
      <c r="C90" s="13" t="e">
        <f>'z-后台信息'!C90+#REF!</f>
        <v>#REF!</v>
      </c>
      <c r="D90" s="13" t="e">
        <f>'z-后台信息'!D90+#REF!</f>
        <v>#REF!</v>
      </c>
      <c r="E90" s="13" t="e">
        <f>'z-后台信息'!E90+#REF!</f>
        <v>#REF!</v>
      </c>
      <c r="F90" s="13" t="e">
        <f>'z-后台信息'!F90+#REF!</f>
        <v>#REF!</v>
      </c>
      <c r="G90" s="13" t="e">
        <f>'z-后台信息'!G90+#REF!</f>
        <v>#REF!</v>
      </c>
      <c r="H90" s="13" t="e">
        <f>'z-后台信息'!H90+#REF!</f>
        <v>#REF!</v>
      </c>
      <c r="I90" s="13"/>
      <c r="J90" s="13"/>
      <c r="K90" s="4">
        <v>13</v>
      </c>
      <c r="L90" s="13"/>
      <c r="M90" s="13"/>
      <c r="N90" s="13">
        <v>191.14859783513987</v>
      </c>
      <c r="O90" s="4">
        <v>0</v>
      </c>
      <c r="P90" s="13"/>
      <c r="Q90" s="13"/>
      <c r="R90" s="13">
        <v>0</v>
      </c>
      <c r="S90" s="13">
        <v>8.7230000000000132</v>
      </c>
      <c r="T90" s="13"/>
      <c r="U90" s="13">
        <v>27.411000000000001</v>
      </c>
      <c r="V90" s="13">
        <v>386.64400000000001</v>
      </c>
      <c r="W90" s="13">
        <v>1</v>
      </c>
      <c r="X90" s="13"/>
      <c r="Y90" s="13"/>
      <c r="Z90" s="13"/>
      <c r="AA90" s="13"/>
      <c r="AB90" s="13"/>
      <c r="AC90" s="13"/>
      <c r="AD90" s="13"/>
      <c r="AE90" s="13"/>
      <c r="AF90" s="13"/>
      <c r="AG90" s="13">
        <v>0</v>
      </c>
      <c r="AH90" s="13"/>
    </row>
    <row r="91" spans="1:34">
      <c r="A91" s="19">
        <f>'z-后台信息'!A91</f>
        <v>1110</v>
      </c>
      <c r="B91" s="13"/>
      <c r="C91" s="13" t="e">
        <f>'z-后台信息'!C91+#REF!</f>
        <v>#REF!</v>
      </c>
      <c r="D91" s="13" t="e">
        <f>'z-后台信息'!D91+#REF!</f>
        <v>#REF!</v>
      </c>
      <c r="E91" s="13" t="e">
        <f>'z-后台信息'!E91+#REF!</f>
        <v>#REF!</v>
      </c>
      <c r="F91" s="13" t="e">
        <f>'z-后台信息'!F91+#REF!</f>
        <v>#REF!</v>
      </c>
      <c r="G91" s="13" t="e">
        <f>'z-后台信息'!G91+#REF!</f>
        <v>#REF!</v>
      </c>
      <c r="H91" s="13" t="e">
        <f>'z-后台信息'!H91+#REF!</f>
        <v>#REF!</v>
      </c>
      <c r="I91" s="13"/>
      <c r="J91" s="13"/>
      <c r="K91" s="4">
        <v>13</v>
      </c>
      <c r="L91" s="13"/>
      <c r="M91" s="13"/>
      <c r="N91" s="13">
        <v>145.1355216365323</v>
      </c>
      <c r="O91" s="4">
        <v>0</v>
      </c>
      <c r="P91" s="13"/>
      <c r="Q91" s="13"/>
      <c r="R91" s="13">
        <v>0</v>
      </c>
      <c r="S91" s="13">
        <v>6.8619999999999663</v>
      </c>
      <c r="T91" s="13"/>
      <c r="U91" s="13">
        <v>22.544</v>
      </c>
      <c r="V91" s="13">
        <v>388.64499999999998</v>
      </c>
      <c r="W91" s="13">
        <v>1</v>
      </c>
      <c r="X91" s="13"/>
      <c r="Y91" s="13"/>
      <c r="Z91" s="13"/>
      <c r="AA91" s="13"/>
      <c r="AB91" s="13"/>
      <c r="AC91" s="13"/>
      <c r="AD91" s="13"/>
      <c r="AE91" s="13"/>
      <c r="AF91" s="13"/>
      <c r="AG91" s="13">
        <v>0</v>
      </c>
      <c r="AH91" s="13"/>
    </row>
    <row r="92" spans="1:34">
      <c r="A92" s="19">
        <f>'z-后台信息'!A92</f>
        <v>1120</v>
      </c>
      <c r="B92" s="13"/>
      <c r="C92" s="13" t="e">
        <f>'z-后台信息'!C92+#REF!</f>
        <v>#REF!</v>
      </c>
      <c r="D92" s="13" t="e">
        <f>'z-后台信息'!D92+#REF!</f>
        <v>#REF!</v>
      </c>
      <c r="E92" s="13" t="e">
        <f>'z-后台信息'!E92+#REF!</f>
        <v>#REF!</v>
      </c>
      <c r="F92" s="13" t="e">
        <f>'z-后台信息'!F92+#REF!</f>
        <v>#REF!</v>
      </c>
      <c r="G92" s="13" t="e">
        <f>'z-后台信息'!G92+#REF!</f>
        <v>#REF!</v>
      </c>
      <c r="H92" s="13" t="e">
        <f>'z-后台信息'!H92+#REF!</f>
        <v>#REF!</v>
      </c>
      <c r="I92" s="13"/>
      <c r="J92" s="13"/>
      <c r="K92" s="4">
        <v>10</v>
      </c>
      <c r="L92" s="13"/>
      <c r="M92" s="13"/>
      <c r="N92" s="13">
        <v>33.841179323674282</v>
      </c>
      <c r="O92" s="4">
        <v>3</v>
      </c>
      <c r="P92" s="13"/>
      <c r="Q92" s="13"/>
      <c r="R92" s="13">
        <v>-3.7022285340841563</v>
      </c>
      <c r="S92" s="13">
        <v>3.6619999999999777</v>
      </c>
      <c r="T92" s="13"/>
      <c r="U92" s="13">
        <v>17.744</v>
      </c>
      <c r="V92" s="13">
        <v>391.98500000000001</v>
      </c>
      <c r="W92" s="13">
        <v>1</v>
      </c>
      <c r="X92" s="13"/>
      <c r="Y92" s="13"/>
      <c r="Z92" s="13"/>
      <c r="AA92" s="13"/>
      <c r="AB92" s="13"/>
      <c r="AC92" s="13"/>
      <c r="AD92" s="13"/>
      <c r="AE92" s="13"/>
      <c r="AF92" s="13"/>
      <c r="AG92" s="13">
        <v>0</v>
      </c>
      <c r="AH92" s="13"/>
    </row>
    <row r="93" spans="1:34">
      <c r="A93" s="19">
        <f>'z-后台信息'!A93</f>
        <v>1130</v>
      </c>
      <c r="B93" s="13"/>
      <c r="C93" s="13" t="e">
        <f>'z-后台信息'!C93+#REF!</f>
        <v>#REF!</v>
      </c>
      <c r="D93" s="13" t="e">
        <f>'z-后台信息'!D93+#REF!</f>
        <v>#REF!</v>
      </c>
      <c r="E93" s="13" t="e">
        <f>'z-后台信息'!E93+#REF!</f>
        <v>#REF!</v>
      </c>
      <c r="F93" s="13" t="e">
        <f>'z-后台信息'!F93+#REF!</f>
        <v>#REF!</v>
      </c>
      <c r="G93" s="13" t="e">
        <f>'z-后台信息'!G93+#REF!</f>
        <v>#REF!</v>
      </c>
      <c r="H93" s="13" t="e">
        <f>'z-后台信息'!H93+#REF!</f>
        <v>#REF!</v>
      </c>
      <c r="I93" s="13"/>
      <c r="J93" s="13"/>
      <c r="K93" s="4">
        <v>0</v>
      </c>
      <c r="L93" s="13"/>
      <c r="M93" s="13"/>
      <c r="N93" s="13">
        <v>0</v>
      </c>
      <c r="O93" s="4">
        <v>13</v>
      </c>
      <c r="P93" s="13"/>
      <c r="Q93" s="13"/>
      <c r="R93" s="13">
        <v>-107.93530304853925</v>
      </c>
      <c r="S93" s="13">
        <v>-5.0949999999999704</v>
      </c>
      <c r="T93" s="13"/>
      <c r="U93" s="13">
        <v>-12.55</v>
      </c>
      <c r="V93" s="13">
        <v>395.34699999999998</v>
      </c>
      <c r="W93" s="13">
        <v>1</v>
      </c>
      <c r="X93" s="13"/>
      <c r="Y93" s="13"/>
      <c r="Z93" s="13"/>
      <c r="AA93" s="13"/>
      <c r="AB93" s="13"/>
      <c r="AC93" s="13"/>
      <c r="AD93" s="13"/>
      <c r="AE93" s="13"/>
      <c r="AF93" s="13"/>
      <c r="AG93" s="13">
        <v>0</v>
      </c>
      <c r="AH93" s="13"/>
    </row>
    <row r="94" spans="1:34">
      <c r="A94" s="19">
        <f>'z-后台信息'!A94</f>
        <v>1140</v>
      </c>
      <c r="B94" s="13"/>
      <c r="C94" s="13" t="e">
        <f>'z-后台信息'!C94+#REF!</f>
        <v>#REF!</v>
      </c>
      <c r="D94" s="13" t="e">
        <f>'z-后台信息'!D94+#REF!</f>
        <v>#REF!</v>
      </c>
      <c r="E94" s="13" t="e">
        <f>'z-后台信息'!E94+#REF!</f>
        <v>#REF!</v>
      </c>
      <c r="F94" s="13" t="e">
        <f>'z-后台信息'!F94+#REF!</f>
        <v>#REF!</v>
      </c>
      <c r="G94" s="13" t="e">
        <f>'z-后台信息'!G94+#REF!</f>
        <v>#REF!</v>
      </c>
      <c r="H94" s="13" t="e">
        <f>'z-后台信息'!H94+#REF!</f>
        <v>#REF!</v>
      </c>
      <c r="I94" s="13"/>
      <c r="J94" s="13"/>
      <c r="K94" s="4">
        <v>0</v>
      </c>
      <c r="L94" s="13"/>
      <c r="M94" s="13"/>
      <c r="N94" s="13">
        <v>0</v>
      </c>
      <c r="O94" s="4">
        <v>13</v>
      </c>
      <c r="P94" s="13"/>
      <c r="Q94" s="13"/>
      <c r="R94" s="13">
        <v>-205.26113982254435</v>
      </c>
      <c r="S94" s="13">
        <v>-16.60899999999998</v>
      </c>
      <c r="T94" s="13"/>
      <c r="U94" s="13">
        <v>-12.55</v>
      </c>
      <c r="V94" s="13">
        <v>395.48700000000002</v>
      </c>
      <c r="W94" s="13">
        <v>1</v>
      </c>
      <c r="X94" s="13"/>
      <c r="Y94" s="13"/>
      <c r="Z94" s="13"/>
      <c r="AA94" s="13"/>
      <c r="AB94" s="13"/>
      <c r="AC94" s="13"/>
      <c r="AD94" s="13"/>
      <c r="AE94" s="13"/>
      <c r="AF94" s="13"/>
      <c r="AG94" s="13">
        <v>0</v>
      </c>
      <c r="AH94" s="13"/>
    </row>
    <row r="95" spans="1:34">
      <c r="A95" s="19">
        <f>'z-后台信息'!A95</f>
        <v>1150</v>
      </c>
      <c r="B95" s="13"/>
      <c r="C95" s="13" t="e">
        <f>'z-后台信息'!C95+#REF!</f>
        <v>#REF!</v>
      </c>
      <c r="D95" s="13" t="e">
        <f>'z-后台信息'!D95+#REF!</f>
        <v>#REF!</v>
      </c>
      <c r="E95" s="13" t="e">
        <f>'z-后台信息'!E95+#REF!</f>
        <v>#REF!</v>
      </c>
      <c r="F95" s="13" t="e">
        <f>'z-后台信息'!F95+#REF!</f>
        <v>#REF!</v>
      </c>
      <c r="G95" s="13" t="e">
        <f>'z-后台信息'!G95+#REF!</f>
        <v>#REF!</v>
      </c>
      <c r="H95" s="13" t="e">
        <f>'z-后台信息'!H95+#REF!</f>
        <v>#REF!</v>
      </c>
      <c r="I95" s="13"/>
      <c r="J95" s="13"/>
      <c r="K95" s="4">
        <v>0</v>
      </c>
      <c r="L95" s="13"/>
      <c r="M95" s="13"/>
      <c r="N95" s="13">
        <v>0</v>
      </c>
      <c r="O95" s="4">
        <v>13</v>
      </c>
      <c r="P95" s="13"/>
      <c r="Q95" s="13"/>
      <c r="R95" s="13">
        <v>-263.7792118470295</v>
      </c>
      <c r="S95" s="13">
        <v>-26.091000000000008</v>
      </c>
      <c r="T95" s="13"/>
      <c r="U95" s="13">
        <v>-12.55</v>
      </c>
      <c r="V95" s="13">
        <v>395.62700000000001</v>
      </c>
      <c r="W95" s="13">
        <v>1</v>
      </c>
      <c r="X95" s="13"/>
      <c r="Y95" s="13"/>
      <c r="Z95" s="13"/>
      <c r="AA95" s="13"/>
      <c r="AB95" s="13"/>
      <c r="AC95" s="13"/>
      <c r="AD95" s="13"/>
      <c r="AE95" s="13"/>
      <c r="AF95" s="13"/>
      <c r="AG95" s="13">
        <v>0</v>
      </c>
      <c r="AH95" s="13"/>
    </row>
    <row r="96" spans="1:34">
      <c r="A96" s="19">
        <f>'z-后台信息'!A96</f>
        <v>1160</v>
      </c>
      <c r="B96" s="13"/>
      <c r="C96" s="13" t="e">
        <f>'z-后台信息'!C96+#REF!</f>
        <v>#REF!</v>
      </c>
      <c r="D96" s="13" t="e">
        <f>'z-后台信息'!D96+#REF!</f>
        <v>#REF!</v>
      </c>
      <c r="E96" s="13" t="e">
        <f>'z-后台信息'!E96+#REF!</f>
        <v>#REF!</v>
      </c>
      <c r="F96" s="13" t="e">
        <f>'z-后台信息'!F96+#REF!</f>
        <v>#REF!</v>
      </c>
      <c r="G96" s="13" t="e">
        <f>'z-后台信息'!G96+#REF!</f>
        <v>#REF!</v>
      </c>
      <c r="H96" s="13" t="e">
        <f>'z-后台信息'!H96+#REF!</f>
        <v>#REF!</v>
      </c>
      <c r="I96" s="13"/>
      <c r="J96" s="13"/>
      <c r="K96" s="4">
        <v>0</v>
      </c>
      <c r="L96" s="13"/>
      <c r="M96" s="13"/>
      <c r="N96" s="13">
        <v>0</v>
      </c>
      <c r="O96" s="4">
        <v>13</v>
      </c>
      <c r="P96" s="13"/>
      <c r="Q96" s="13"/>
      <c r="R96" s="13">
        <v>-299.42577583310282</v>
      </c>
      <c r="S96" s="13">
        <v>-38.778999999999996</v>
      </c>
      <c r="T96" s="13"/>
      <c r="U96" s="13">
        <v>-12.55</v>
      </c>
      <c r="V96" s="13">
        <v>395.767</v>
      </c>
      <c r="W96" s="13">
        <v>1</v>
      </c>
      <c r="X96" s="13"/>
      <c r="Y96" s="13"/>
      <c r="Z96" s="13"/>
      <c r="AA96" s="13"/>
      <c r="AB96" s="13"/>
      <c r="AC96" s="13"/>
      <c r="AD96" s="13"/>
      <c r="AE96" s="13"/>
      <c r="AF96" s="13"/>
      <c r="AG96" s="13">
        <v>0</v>
      </c>
      <c r="AH96" s="13"/>
    </row>
    <row r="97" spans="1:34">
      <c r="A97" s="19">
        <f>'z-后台信息'!A97</f>
        <v>1170</v>
      </c>
      <c r="B97" s="13"/>
      <c r="C97" s="13" t="e">
        <f>'z-后台信息'!C97+#REF!</f>
        <v>#REF!</v>
      </c>
      <c r="D97" s="13" t="e">
        <f>'z-后台信息'!D97+#REF!</f>
        <v>#REF!</v>
      </c>
      <c r="E97" s="13" t="e">
        <f>'z-后台信息'!E97+#REF!</f>
        <v>#REF!</v>
      </c>
      <c r="F97" s="13" t="e">
        <f>'z-后台信息'!F97+#REF!</f>
        <v>#REF!</v>
      </c>
      <c r="G97" s="13" t="e">
        <f>'z-后台信息'!G97+#REF!</f>
        <v>#REF!</v>
      </c>
      <c r="H97" s="13" t="e">
        <f>'z-后台信息'!H97+#REF!</f>
        <v>#REF!</v>
      </c>
      <c r="I97" s="13"/>
      <c r="J97" s="13"/>
      <c r="K97" s="4">
        <v>0</v>
      </c>
      <c r="L97" s="13"/>
      <c r="M97" s="13"/>
      <c r="N97" s="13">
        <v>0</v>
      </c>
      <c r="O97" s="4">
        <v>13</v>
      </c>
      <c r="P97" s="13"/>
      <c r="Q97" s="13"/>
      <c r="R97" s="13">
        <v>-300.47363641576584</v>
      </c>
      <c r="S97" s="13">
        <v>-42.80699999999996</v>
      </c>
      <c r="T97" s="13"/>
      <c r="U97" s="13">
        <v>-12.55</v>
      </c>
      <c r="V97" s="13">
        <v>395.81599999999997</v>
      </c>
      <c r="W97" s="13">
        <v>1</v>
      </c>
      <c r="X97" s="13"/>
      <c r="Y97" s="13"/>
      <c r="Z97" s="13"/>
      <c r="AA97" s="13"/>
      <c r="AB97" s="13"/>
      <c r="AC97" s="13"/>
      <c r="AD97" s="13"/>
      <c r="AE97" s="13"/>
      <c r="AF97" s="13"/>
      <c r="AG97" s="13">
        <v>0</v>
      </c>
      <c r="AH97" s="13"/>
    </row>
    <row r="98" spans="1:34">
      <c r="A98" s="19">
        <f>'z-后台信息'!A98</f>
        <v>1180</v>
      </c>
      <c r="B98" s="13"/>
      <c r="C98" s="13" t="e">
        <f>'z-后台信息'!C98+#REF!</f>
        <v>#REF!</v>
      </c>
      <c r="D98" s="13" t="e">
        <f>'z-后台信息'!D98+#REF!</f>
        <v>#REF!</v>
      </c>
      <c r="E98" s="13" t="e">
        <f>'z-后台信息'!E98+#REF!</f>
        <v>#REF!</v>
      </c>
      <c r="F98" s="13" t="e">
        <f>'z-后台信息'!F98+#REF!</f>
        <v>#REF!</v>
      </c>
      <c r="G98" s="13" t="e">
        <f>'z-后台信息'!G98+#REF!</f>
        <v>#REF!</v>
      </c>
      <c r="H98" s="13" t="e">
        <f>'z-后台信息'!H98+#REF!</f>
        <v>#REF!</v>
      </c>
      <c r="I98" s="13"/>
      <c r="J98" s="13"/>
      <c r="K98" s="4">
        <v>0</v>
      </c>
      <c r="L98" s="13"/>
      <c r="M98" s="13"/>
      <c r="N98" s="13">
        <v>0</v>
      </c>
      <c r="O98" s="4">
        <v>13</v>
      </c>
      <c r="P98" s="13"/>
      <c r="Q98" s="13"/>
      <c r="R98" s="13">
        <v>-299.3110913522047</v>
      </c>
      <c r="S98" s="13">
        <v>-44.947000000000003</v>
      </c>
      <c r="T98" s="13"/>
      <c r="U98" s="13">
        <v>-12.55</v>
      </c>
      <c r="V98" s="13">
        <v>395.92700000000002</v>
      </c>
      <c r="W98" s="13">
        <v>1</v>
      </c>
      <c r="X98" s="13"/>
      <c r="Y98" s="13"/>
      <c r="Z98" s="13"/>
      <c r="AA98" s="13"/>
      <c r="AB98" s="13"/>
      <c r="AC98" s="13"/>
      <c r="AD98" s="13"/>
      <c r="AE98" s="13"/>
      <c r="AF98" s="13"/>
      <c r="AG98" s="13">
        <v>0</v>
      </c>
      <c r="AH98" s="13"/>
    </row>
    <row r="99" spans="1:34">
      <c r="A99" s="19">
        <f>'z-后台信息'!A99</f>
        <v>1190</v>
      </c>
      <c r="B99" s="13"/>
      <c r="C99" s="13" t="e">
        <f>'z-后台信息'!C99+#REF!</f>
        <v>#REF!</v>
      </c>
      <c r="D99" s="13" t="e">
        <f>'z-后台信息'!D99+#REF!</f>
        <v>#REF!</v>
      </c>
      <c r="E99" s="13" t="e">
        <f>'z-后台信息'!E99+#REF!</f>
        <v>#REF!</v>
      </c>
      <c r="F99" s="13" t="e">
        <f>'z-后台信息'!F99+#REF!</f>
        <v>#REF!</v>
      </c>
      <c r="G99" s="13" t="e">
        <f>'z-后台信息'!G99+#REF!</f>
        <v>#REF!</v>
      </c>
      <c r="H99" s="13" t="e">
        <f>'z-后台信息'!H99+#REF!</f>
        <v>#REF!</v>
      </c>
      <c r="I99" s="13"/>
      <c r="J99" s="13"/>
      <c r="K99" s="4">
        <v>0</v>
      </c>
      <c r="L99" s="13"/>
      <c r="M99" s="13"/>
      <c r="N99" s="13">
        <v>0</v>
      </c>
      <c r="O99" s="4">
        <v>13</v>
      </c>
      <c r="P99" s="13"/>
      <c r="Q99" s="13"/>
      <c r="R99" s="13">
        <v>-258.03626989189604</v>
      </c>
      <c r="S99" s="13">
        <v>-43.899000000000001</v>
      </c>
      <c r="T99" s="13"/>
      <c r="U99" s="13">
        <v>-12.55</v>
      </c>
      <c r="V99" s="13">
        <v>396.12700000000001</v>
      </c>
      <c r="W99" s="13">
        <v>1</v>
      </c>
      <c r="X99" s="13"/>
      <c r="Y99" s="13"/>
      <c r="Z99" s="13"/>
      <c r="AA99" s="13"/>
      <c r="AB99" s="13"/>
      <c r="AC99" s="13"/>
      <c r="AD99" s="13"/>
      <c r="AE99" s="13"/>
      <c r="AF99" s="13"/>
      <c r="AG99" s="13">
        <v>0</v>
      </c>
      <c r="AH99" s="13"/>
    </row>
    <row r="100" spans="1:34">
      <c r="A100" s="19">
        <f>'z-后台信息'!A100</f>
        <v>1200</v>
      </c>
      <c r="B100" s="13"/>
      <c r="C100" s="13" t="e">
        <f>'z-后台信息'!C100+#REF!</f>
        <v>#REF!</v>
      </c>
      <c r="D100" s="13" t="e">
        <f>'z-后台信息'!D100+#REF!</f>
        <v>#REF!</v>
      </c>
      <c r="E100" s="13" t="e">
        <f>'z-后台信息'!E100+#REF!</f>
        <v>#REF!</v>
      </c>
      <c r="F100" s="13" t="e">
        <f>'z-后台信息'!F100+#REF!</f>
        <v>#REF!</v>
      </c>
      <c r="G100" s="13" t="e">
        <f>'z-后台信息'!G100+#REF!</f>
        <v>#REF!</v>
      </c>
      <c r="H100" s="13" t="e">
        <f>'z-后台信息'!H100+#REF!</f>
        <v>#REF!</v>
      </c>
      <c r="I100" s="13"/>
      <c r="J100" s="13"/>
      <c r="K100" s="4">
        <v>0</v>
      </c>
      <c r="L100" s="13"/>
      <c r="M100" s="13"/>
      <c r="N100" s="13">
        <v>0</v>
      </c>
      <c r="O100" s="4">
        <v>13</v>
      </c>
      <c r="P100" s="13"/>
      <c r="Q100" s="13"/>
      <c r="R100" s="13">
        <v>-151.51613129318196</v>
      </c>
      <c r="S100" s="13">
        <v>-38.19599999999997</v>
      </c>
      <c r="T100" s="13"/>
      <c r="U100" s="13">
        <v>-12.55</v>
      </c>
      <c r="V100" s="13">
        <v>396.36700000000002</v>
      </c>
      <c r="W100" s="13">
        <v>1</v>
      </c>
      <c r="X100" s="13"/>
      <c r="Y100" s="13"/>
      <c r="Z100" s="13"/>
      <c r="AA100" s="13"/>
      <c r="AB100" s="13"/>
      <c r="AC100" s="13"/>
      <c r="AD100" s="13"/>
      <c r="AE100" s="13"/>
      <c r="AF100" s="13"/>
      <c r="AG100" s="13">
        <v>0</v>
      </c>
      <c r="AH100" s="13"/>
    </row>
    <row r="101" spans="1:34">
      <c r="A101" s="19">
        <f>'z-后台信息'!A101</f>
        <v>1210</v>
      </c>
      <c r="B101" s="13"/>
      <c r="C101" s="13" t="e">
        <f>'z-后台信息'!C101+#REF!</f>
        <v>#REF!</v>
      </c>
      <c r="D101" s="13" t="e">
        <f>'z-后台信息'!D101+#REF!</f>
        <v>#REF!</v>
      </c>
      <c r="E101" s="13" t="e">
        <f>'z-后台信息'!E101+#REF!</f>
        <v>#REF!</v>
      </c>
      <c r="F101" s="13" t="e">
        <f>'z-后台信息'!F101+#REF!</f>
        <v>#REF!</v>
      </c>
      <c r="G101" s="13" t="e">
        <f>'z-后台信息'!G101+#REF!</f>
        <v>#REF!</v>
      </c>
      <c r="H101" s="13" t="e">
        <f>'z-后台信息'!H101+#REF!</f>
        <v>#REF!</v>
      </c>
      <c r="I101" s="13"/>
      <c r="J101" s="13"/>
      <c r="K101" s="4">
        <v>4</v>
      </c>
      <c r="L101" s="13"/>
      <c r="M101" s="13"/>
      <c r="N101" s="13">
        <v>2.7547576736440647</v>
      </c>
      <c r="O101" s="4">
        <v>9</v>
      </c>
      <c r="P101" s="13"/>
      <c r="Q101" s="13"/>
      <c r="R101" s="13">
        <v>-24.418275165109094</v>
      </c>
      <c r="S101" s="13">
        <v>-19.947000000000003</v>
      </c>
      <c r="T101" s="13"/>
      <c r="U101" s="13">
        <v>-12.55</v>
      </c>
      <c r="V101" s="13">
        <v>396.64699999999999</v>
      </c>
      <c r="W101" s="13">
        <v>1</v>
      </c>
      <c r="X101" s="13"/>
      <c r="Y101" s="13"/>
      <c r="Z101" s="13"/>
      <c r="AA101" s="13"/>
      <c r="AB101" s="13"/>
      <c r="AC101" s="13"/>
      <c r="AD101" s="13"/>
      <c r="AE101" s="13"/>
      <c r="AF101" s="13"/>
      <c r="AG101" s="13">
        <v>0</v>
      </c>
      <c r="AH101" s="13"/>
    </row>
    <row r="102" spans="1:34">
      <c r="A102" s="19">
        <f>'z-后台信息'!A102</f>
        <v>1220</v>
      </c>
      <c r="B102" s="13"/>
      <c r="C102" s="13" t="e">
        <f>'z-后台信息'!C102+#REF!</f>
        <v>#REF!</v>
      </c>
      <c r="D102" s="13" t="e">
        <f>'z-后台信息'!D102+#REF!</f>
        <v>#REF!</v>
      </c>
      <c r="E102" s="13" t="e">
        <f>'z-后台信息'!E102+#REF!</f>
        <v>#REF!</v>
      </c>
      <c r="F102" s="13" t="e">
        <f>'z-后台信息'!F102+#REF!</f>
        <v>#REF!</v>
      </c>
      <c r="G102" s="13" t="e">
        <f>'z-后台信息'!G102+#REF!</f>
        <v>#REF!</v>
      </c>
      <c r="H102" s="13" t="e">
        <f>'z-后台信息'!H102+#REF!</f>
        <v>#REF!</v>
      </c>
      <c r="I102" s="13"/>
      <c r="J102" s="13"/>
      <c r="K102" s="4">
        <v>13</v>
      </c>
      <c r="L102" s="13"/>
      <c r="M102" s="13"/>
      <c r="N102" s="13">
        <v>153.61312400836613</v>
      </c>
      <c r="O102" s="4">
        <v>0</v>
      </c>
      <c r="P102" s="13"/>
      <c r="Q102" s="13"/>
      <c r="R102" s="13">
        <v>0</v>
      </c>
      <c r="S102" s="13">
        <v>4.2650000000000432</v>
      </c>
      <c r="T102" s="13"/>
      <c r="U102" s="13">
        <v>18.648</v>
      </c>
      <c r="V102" s="13">
        <v>393.142</v>
      </c>
      <c r="W102" s="13">
        <v>-1</v>
      </c>
      <c r="X102" s="13"/>
      <c r="Y102" s="13"/>
      <c r="Z102" s="13"/>
      <c r="AA102" s="13"/>
      <c r="AB102" s="13"/>
      <c r="AC102" s="13"/>
      <c r="AD102" s="13"/>
      <c r="AE102" s="13"/>
      <c r="AF102" s="13"/>
      <c r="AG102" s="13">
        <v>0</v>
      </c>
      <c r="AH102" s="13"/>
    </row>
    <row r="103" spans="1:34">
      <c r="A103" s="19">
        <f>'z-后台信息'!A103</f>
        <v>1230</v>
      </c>
      <c r="B103" s="13"/>
      <c r="C103" s="13" t="e">
        <f>'z-后台信息'!C103+#REF!</f>
        <v>#REF!</v>
      </c>
      <c r="D103" s="13" t="e">
        <f>'z-后台信息'!D103+#REF!</f>
        <v>#REF!</v>
      </c>
      <c r="E103" s="13" t="e">
        <f>'z-后台信息'!E103+#REF!</f>
        <v>#REF!</v>
      </c>
      <c r="F103" s="13" t="e">
        <f>'z-后台信息'!F103+#REF!</f>
        <v>#REF!</v>
      </c>
      <c r="G103" s="13" t="e">
        <f>'z-后台信息'!G103+#REF!</f>
        <v>#REF!</v>
      </c>
      <c r="H103" s="13" t="e">
        <f>'z-后台信息'!H103+#REF!</f>
        <v>#REF!</v>
      </c>
      <c r="I103" s="13"/>
      <c r="J103" s="13"/>
      <c r="K103" s="4">
        <v>13</v>
      </c>
      <c r="L103" s="13"/>
      <c r="M103" s="13"/>
      <c r="N103" s="13">
        <v>241.53610000000003</v>
      </c>
      <c r="O103" s="4">
        <v>0</v>
      </c>
      <c r="P103" s="13"/>
      <c r="Q103" s="13"/>
      <c r="R103" s="13">
        <v>0</v>
      </c>
      <c r="S103" s="13">
        <v>13.254999999999995</v>
      </c>
      <c r="T103" s="13"/>
      <c r="U103" s="13">
        <v>35.341000000000001</v>
      </c>
      <c r="V103" s="13">
        <v>384.512</v>
      </c>
      <c r="W103" s="13">
        <v>-1</v>
      </c>
      <c r="X103" s="13"/>
      <c r="Y103" s="13"/>
      <c r="Z103" s="13"/>
      <c r="AA103" s="13"/>
      <c r="AB103" s="13"/>
      <c r="AC103" s="13"/>
      <c r="AD103" s="13"/>
      <c r="AE103" s="13"/>
      <c r="AF103" s="13"/>
      <c r="AG103" s="13">
        <v>0</v>
      </c>
      <c r="AH103" s="13"/>
    </row>
    <row r="104" spans="1:34">
      <c r="A104" s="19">
        <f>'z-后台信息'!A104</f>
        <v>1240</v>
      </c>
      <c r="B104" s="13"/>
      <c r="C104" s="13" t="e">
        <f>'z-后台信息'!C104+#REF!</f>
        <v>#REF!</v>
      </c>
      <c r="D104" s="13" t="e">
        <f>'z-后台信息'!D104+#REF!</f>
        <v>#REF!</v>
      </c>
      <c r="E104" s="13" t="e">
        <f>'z-后台信息'!E104+#REF!</f>
        <v>#REF!</v>
      </c>
      <c r="F104" s="13" t="e">
        <f>'z-后台信息'!F104+#REF!</f>
        <v>#REF!</v>
      </c>
      <c r="G104" s="13" t="e">
        <f>'z-后台信息'!G104+#REF!</f>
        <v>#REF!</v>
      </c>
      <c r="H104" s="13" t="e">
        <f>'z-后台信息'!H104+#REF!</f>
        <v>#REF!</v>
      </c>
      <c r="I104" s="13"/>
      <c r="J104" s="13"/>
      <c r="K104" s="4">
        <v>13</v>
      </c>
      <c r="L104" s="13"/>
      <c r="M104" s="13"/>
      <c r="N104" s="13">
        <v>246.73610000000014</v>
      </c>
      <c r="O104" s="4">
        <v>0</v>
      </c>
      <c r="P104" s="13"/>
      <c r="Q104" s="13"/>
      <c r="R104" s="13">
        <v>0</v>
      </c>
      <c r="S104" s="13">
        <v>18.890000000000043</v>
      </c>
      <c r="T104" s="13"/>
      <c r="U104" s="13">
        <v>62.031999999999996</v>
      </c>
      <c r="V104" s="13">
        <v>379.27699999999999</v>
      </c>
      <c r="W104" s="13">
        <v>-1</v>
      </c>
      <c r="X104" s="13"/>
      <c r="Y104" s="13"/>
      <c r="Z104" s="13"/>
      <c r="AA104" s="13"/>
      <c r="AB104" s="13"/>
      <c r="AC104" s="13"/>
      <c r="AD104" s="13"/>
      <c r="AE104" s="13"/>
      <c r="AF104" s="13"/>
      <c r="AG104" s="13">
        <v>0</v>
      </c>
      <c r="AH104" s="13"/>
    </row>
    <row r="105" spans="1:34">
      <c r="A105" s="19">
        <f>'z-后台信息'!A105</f>
        <v>1250</v>
      </c>
      <c r="B105" s="13"/>
      <c r="C105" s="13" t="e">
        <f>'z-后台信息'!C105+#REF!</f>
        <v>#REF!</v>
      </c>
      <c r="D105" s="13" t="e">
        <f>'z-后台信息'!D105+#REF!</f>
        <v>#REF!</v>
      </c>
      <c r="E105" s="13" t="e">
        <f>'z-后台信息'!E105+#REF!</f>
        <v>#REF!</v>
      </c>
      <c r="F105" s="13" t="e">
        <f>'z-后台信息'!F105+#REF!</f>
        <v>#REF!</v>
      </c>
      <c r="G105" s="13" t="e">
        <f>'z-后台信息'!G105+#REF!</f>
        <v>#REF!</v>
      </c>
      <c r="H105" s="13" t="e">
        <f>'z-后台信息'!H105+#REF!</f>
        <v>#REF!</v>
      </c>
      <c r="I105" s="13"/>
      <c r="J105" s="13"/>
      <c r="K105" s="4">
        <v>13</v>
      </c>
      <c r="L105" s="13"/>
      <c r="M105" s="13"/>
      <c r="N105" s="13">
        <v>231.94004203496712</v>
      </c>
      <c r="O105" s="4">
        <v>0</v>
      </c>
      <c r="P105" s="13"/>
      <c r="Q105" s="13"/>
      <c r="R105" s="13">
        <v>0</v>
      </c>
      <c r="S105" s="13">
        <v>19.76400000000001</v>
      </c>
      <c r="T105" s="13"/>
      <c r="U105" s="13">
        <v>63.779000000000003</v>
      </c>
      <c r="V105" s="13">
        <v>378.84300000000002</v>
      </c>
      <c r="W105" s="13">
        <v>-1</v>
      </c>
      <c r="X105" s="13"/>
      <c r="Y105" s="13"/>
      <c r="Z105" s="13"/>
      <c r="AA105" s="13"/>
      <c r="AB105" s="13"/>
      <c r="AC105" s="13"/>
      <c r="AD105" s="13"/>
      <c r="AE105" s="13"/>
      <c r="AF105" s="13"/>
      <c r="AG105" s="13">
        <v>0</v>
      </c>
      <c r="AH105" s="13"/>
    </row>
    <row r="106" spans="1:34">
      <c r="A106" s="19">
        <f>'z-后台信息'!A106</f>
        <v>1260</v>
      </c>
      <c r="B106" s="13"/>
      <c r="C106" s="13" t="e">
        <f>'z-后台信息'!C106+#REF!</f>
        <v>#REF!</v>
      </c>
      <c r="D106" s="13" t="e">
        <f>'z-后台信息'!D106+#REF!</f>
        <v>#REF!</v>
      </c>
      <c r="E106" s="13" t="e">
        <f>'z-后台信息'!E106+#REF!</f>
        <v>#REF!</v>
      </c>
      <c r="F106" s="13" t="e">
        <f>'z-后台信息'!F106+#REF!</f>
        <v>#REF!</v>
      </c>
      <c r="G106" s="13" t="e">
        <f>'z-后台信息'!G106+#REF!</f>
        <v>#REF!</v>
      </c>
      <c r="H106" s="13" t="e">
        <f>'z-后台信息'!H106+#REF!</f>
        <v>#REF!</v>
      </c>
      <c r="I106" s="13"/>
      <c r="J106" s="13"/>
      <c r="K106" s="4">
        <v>13</v>
      </c>
      <c r="L106" s="13"/>
      <c r="M106" s="13"/>
      <c r="N106" s="13">
        <v>213.70797750618044</v>
      </c>
      <c r="O106" s="4">
        <v>0</v>
      </c>
      <c r="P106" s="13"/>
      <c r="Q106" s="13"/>
      <c r="R106" s="13">
        <v>0</v>
      </c>
      <c r="S106" s="13">
        <v>19.815999999999974</v>
      </c>
      <c r="T106" s="13"/>
      <c r="U106" s="13">
        <v>68.382999999999996</v>
      </c>
      <c r="V106" s="13">
        <v>379.27100000000002</v>
      </c>
      <c r="W106" s="13">
        <v>1</v>
      </c>
      <c r="X106" s="13"/>
      <c r="Y106" s="13"/>
      <c r="Z106" s="13"/>
      <c r="AA106" s="13"/>
      <c r="AB106" s="13"/>
      <c r="AC106" s="13"/>
      <c r="AD106" s="13"/>
      <c r="AE106" s="13"/>
      <c r="AF106" s="13"/>
      <c r="AG106" s="13">
        <v>0</v>
      </c>
      <c r="AH106" s="13"/>
    </row>
    <row r="107" spans="1:34">
      <c r="A107" s="19">
        <f>'z-后台信息'!A107</f>
        <v>1270</v>
      </c>
      <c r="B107" s="13"/>
      <c r="C107" s="13" t="e">
        <f>'z-后台信息'!C107+#REF!</f>
        <v>#REF!</v>
      </c>
      <c r="D107" s="13" t="e">
        <f>'z-后台信息'!D107+#REF!</f>
        <v>#REF!</v>
      </c>
      <c r="E107" s="13" t="e">
        <f>'z-后台信息'!E107+#REF!</f>
        <v>#REF!</v>
      </c>
      <c r="F107" s="13" t="e">
        <f>'z-后台信息'!F107+#REF!</f>
        <v>#REF!</v>
      </c>
      <c r="G107" s="13" t="e">
        <f>'z-后台信息'!G107+#REF!</f>
        <v>#REF!</v>
      </c>
      <c r="H107" s="13" t="e">
        <f>'z-后台信息'!H107+#REF!</f>
        <v>#REF!</v>
      </c>
      <c r="I107" s="13"/>
      <c r="J107" s="13"/>
      <c r="K107" s="4">
        <v>13</v>
      </c>
      <c r="L107" s="13"/>
      <c r="M107" s="13"/>
      <c r="N107" s="13">
        <v>252.57084017694683</v>
      </c>
      <c r="O107" s="4">
        <v>0</v>
      </c>
      <c r="P107" s="13"/>
      <c r="Q107" s="13"/>
      <c r="R107" s="13">
        <v>0</v>
      </c>
      <c r="S107" s="13">
        <v>17.727000000000032</v>
      </c>
      <c r="T107" s="13"/>
      <c r="U107" s="13">
        <v>55.204999999999998</v>
      </c>
      <c r="V107" s="13">
        <v>381.88</v>
      </c>
      <c r="W107" s="13">
        <v>1</v>
      </c>
      <c r="X107" s="13"/>
      <c r="Y107" s="13"/>
      <c r="Z107" s="13"/>
      <c r="AA107" s="13"/>
      <c r="AB107" s="13"/>
      <c r="AC107" s="13"/>
      <c r="AD107" s="13"/>
      <c r="AE107" s="13"/>
      <c r="AF107" s="13"/>
      <c r="AG107" s="13">
        <v>0</v>
      </c>
      <c r="AH107" s="13"/>
    </row>
    <row r="108" spans="1:34">
      <c r="A108" s="19">
        <f>'z-后台信息'!A108</f>
        <v>1280</v>
      </c>
      <c r="B108" s="13"/>
      <c r="C108" s="13" t="e">
        <f>'z-后台信息'!C108+#REF!</f>
        <v>#REF!</v>
      </c>
      <c r="D108" s="13" t="e">
        <f>'z-后台信息'!D108+#REF!</f>
        <v>#REF!</v>
      </c>
      <c r="E108" s="13" t="e">
        <f>'z-后台信息'!E108+#REF!</f>
        <v>#REF!</v>
      </c>
      <c r="F108" s="13" t="e">
        <f>'z-后台信息'!F108+#REF!</f>
        <v>#REF!</v>
      </c>
      <c r="G108" s="13" t="e">
        <f>'z-后台信息'!G108+#REF!</f>
        <v>#REF!</v>
      </c>
      <c r="H108" s="13" t="e">
        <f>'z-后台信息'!H108+#REF!</f>
        <v>#REF!</v>
      </c>
      <c r="I108" s="13"/>
      <c r="J108" s="13"/>
      <c r="K108" s="4">
        <v>13</v>
      </c>
      <c r="L108" s="13"/>
      <c r="M108" s="13"/>
      <c r="N108" s="13">
        <v>272.73610000000014</v>
      </c>
      <c r="O108" s="4">
        <v>0</v>
      </c>
      <c r="P108" s="13"/>
      <c r="Q108" s="13"/>
      <c r="R108" s="13">
        <v>0</v>
      </c>
      <c r="S108" s="13">
        <v>15.676000000000045</v>
      </c>
      <c r="T108" s="13"/>
      <c r="U108" s="13">
        <v>39.579000000000001</v>
      </c>
      <c r="V108" s="13">
        <v>384.49099999999999</v>
      </c>
      <c r="W108" s="13">
        <v>1</v>
      </c>
      <c r="X108" s="13"/>
      <c r="Y108" s="13"/>
      <c r="Z108" s="13"/>
      <c r="AA108" s="13"/>
      <c r="AB108" s="13"/>
      <c r="AC108" s="13"/>
      <c r="AD108" s="13"/>
      <c r="AE108" s="13"/>
      <c r="AF108" s="13"/>
      <c r="AG108" s="13">
        <v>0</v>
      </c>
      <c r="AH108" s="13"/>
    </row>
    <row r="109" spans="1:34">
      <c r="A109" s="19">
        <f>'z-后台信息'!A109</f>
        <v>1290</v>
      </c>
      <c r="B109" s="13"/>
      <c r="C109" s="13" t="e">
        <f>'z-后台信息'!C109+#REF!</f>
        <v>#REF!</v>
      </c>
      <c r="D109" s="13" t="e">
        <f>'z-后台信息'!D109+#REF!</f>
        <v>#REF!</v>
      </c>
      <c r="E109" s="13" t="e">
        <f>'z-后台信息'!E109+#REF!</f>
        <v>#REF!</v>
      </c>
      <c r="F109" s="13" t="e">
        <f>'z-后台信息'!F109+#REF!</f>
        <v>#REF!</v>
      </c>
      <c r="G109" s="13" t="e">
        <f>'z-后台信息'!G109+#REF!</f>
        <v>#REF!</v>
      </c>
      <c r="H109" s="13" t="e">
        <f>'z-后台信息'!H109+#REF!</f>
        <v>#REF!</v>
      </c>
      <c r="I109" s="13"/>
      <c r="J109" s="13"/>
      <c r="K109" s="4">
        <v>13</v>
      </c>
      <c r="L109" s="13"/>
      <c r="M109" s="13"/>
      <c r="N109" s="13">
        <v>278.87976623036656</v>
      </c>
      <c r="O109" s="4">
        <v>0</v>
      </c>
      <c r="P109" s="13"/>
      <c r="Q109" s="13"/>
      <c r="R109" s="13">
        <v>0</v>
      </c>
      <c r="S109" s="13">
        <v>10.992999999999995</v>
      </c>
      <c r="T109" s="13"/>
      <c r="U109" s="13">
        <v>31.384</v>
      </c>
      <c r="V109" s="13">
        <v>389.774</v>
      </c>
      <c r="W109" s="13">
        <v>1</v>
      </c>
      <c r="X109" s="13"/>
      <c r="Y109" s="13"/>
      <c r="Z109" s="13"/>
      <c r="AA109" s="13"/>
      <c r="AB109" s="13"/>
      <c r="AC109" s="13"/>
      <c r="AD109" s="13"/>
      <c r="AE109" s="13"/>
      <c r="AF109" s="13"/>
      <c r="AG109" s="13">
        <v>0</v>
      </c>
      <c r="AH109" s="13"/>
    </row>
    <row r="110" spans="1:34">
      <c r="A110" s="19">
        <f>'z-后台信息'!A110</f>
        <v>1300</v>
      </c>
      <c r="B110" s="13"/>
      <c r="C110" s="13" t="e">
        <f>'z-后台信息'!C110+#REF!</f>
        <v>#REF!</v>
      </c>
      <c r="D110" s="13" t="e">
        <f>'z-后台信息'!D110+#REF!</f>
        <v>#REF!</v>
      </c>
      <c r="E110" s="13" t="e">
        <f>'z-后台信息'!E110+#REF!</f>
        <v>#REF!</v>
      </c>
      <c r="F110" s="13" t="e">
        <f>'z-后台信息'!F110+#REF!</f>
        <v>#REF!</v>
      </c>
      <c r="G110" s="13" t="e">
        <f>'z-后台信息'!G110+#REF!</f>
        <v>#REF!</v>
      </c>
      <c r="H110" s="13" t="e">
        <f>'z-后台信息'!H110+#REF!</f>
        <v>#REF!</v>
      </c>
      <c r="I110" s="13"/>
      <c r="J110" s="13"/>
      <c r="K110" s="4">
        <v>13</v>
      </c>
      <c r="L110" s="13"/>
      <c r="M110" s="13"/>
      <c r="N110" s="13">
        <v>213.82135165552501</v>
      </c>
      <c r="O110" s="4">
        <v>0</v>
      </c>
      <c r="P110" s="13"/>
      <c r="Q110" s="13"/>
      <c r="R110" s="13">
        <v>0</v>
      </c>
      <c r="S110" s="13">
        <v>7.6080000000000041</v>
      </c>
      <c r="T110" s="13"/>
      <c r="U110" s="13">
        <v>23.661999999999999</v>
      </c>
      <c r="V110" s="13">
        <v>393.779</v>
      </c>
      <c r="W110" s="13">
        <v>1</v>
      </c>
      <c r="X110" s="13"/>
      <c r="Y110" s="13"/>
      <c r="Z110" s="13"/>
      <c r="AA110" s="13"/>
      <c r="AB110" s="13"/>
      <c r="AC110" s="13"/>
      <c r="AD110" s="13"/>
      <c r="AE110" s="13"/>
      <c r="AF110" s="13"/>
      <c r="AG110" s="13">
        <v>0</v>
      </c>
      <c r="AH110" s="13"/>
    </row>
    <row r="111" spans="1:34">
      <c r="A111" s="19">
        <f>'z-后台信息'!A111</f>
        <v>1310</v>
      </c>
      <c r="B111" s="13"/>
      <c r="C111" s="13" t="e">
        <f>'z-后台信息'!C111+#REF!</f>
        <v>#REF!</v>
      </c>
      <c r="D111" s="13" t="e">
        <f>'z-后台信息'!D111+#REF!</f>
        <v>#REF!</v>
      </c>
      <c r="E111" s="13" t="e">
        <f>'z-后台信息'!E111+#REF!</f>
        <v>#REF!</v>
      </c>
      <c r="F111" s="13" t="e">
        <f>'z-后台信息'!F111+#REF!</f>
        <v>#REF!</v>
      </c>
      <c r="G111" s="13" t="e">
        <f>'z-后台信息'!G111+#REF!</f>
        <v>#REF!</v>
      </c>
      <c r="H111" s="13" t="e">
        <f>'z-后台信息'!H111+#REF!</f>
        <v>#REF!</v>
      </c>
      <c r="I111" s="13"/>
      <c r="J111" s="13"/>
      <c r="K111" s="4">
        <v>13</v>
      </c>
      <c r="L111" s="13"/>
      <c r="M111" s="13"/>
      <c r="N111" s="13">
        <v>145.69667207931559</v>
      </c>
      <c r="O111" s="4">
        <v>0</v>
      </c>
      <c r="P111" s="13"/>
      <c r="Q111" s="13"/>
      <c r="R111" s="13">
        <v>0</v>
      </c>
      <c r="S111" s="13">
        <v>4.5749999999999886</v>
      </c>
      <c r="T111" s="13"/>
      <c r="U111" s="13">
        <v>19.114000000000001</v>
      </c>
      <c r="V111" s="13">
        <v>397.43200000000002</v>
      </c>
      <c r="W111" s="13">
        <v>1</v>
      </c>
      <c r="X111" s="13"/>
      <c r="Y111" s="13"/>
      <c r="Z111" s="13"/>
      <c r="AA111" s="13"/>
      <c r="AB111" s="13"/>
      <c r="AC111" s="13"/>
      <c r="AD111" s="13"/>
      <c r="AE111" s="13"/>
      <c r="AF111" s="13"/>
      <c r="AG111" s="13">
        <v>0</v>
      </c>
      <c r="AH111" s="13"/>
    </row>
    <row r="112" spans="1:34">
      <c r="A112" s="19">
        <f>'z-后台信息'!A112</f>
        <v>1320</v>
      </c>
      <c r="B112" s="13"/>
      <c r="C112" s="13" t="e">
        <f>'z-后台信息'!C112+#REF!</f>
        <v>#REF!</v>
      </c>
      <c r="D112" s="13" t="e">
        <f>'z-后台信息'!D112+#REF!</f>
        <v>#REF!</v>
      </c>
      <c r="E112" s="13" t="e">
        <f>'z-后台信息'!E112+#REF!</f>
        <v>#REF!</v>
      </c>
      <c r="F112" s="13" t="e">
        <f>'z-后台信息'!F112+#REF!</f>
        <v>#REF!</v>
      </c>
      <c r="G112" s="13" t="e">
        <f>'z-后台信息'!G112+#REF!</f>
        <v>#REF!</v>
      </c>
      <c r="H112" s="13" t="e">
        <f>'z-后台信息'!H112+#REF!</f>
        <v>#REF!</v>
      </c>
      <c r="I112" s="13"/>
      <c r="J112" s="13"/>
      <c r="K112" s="4">
        <v>13</v>
      </c>
      <c r="L112" s="13"/>
      <c r="M112" s="13"/>
      <c r="N112" s="13">
        <v>83.49988192246775</v>
      </c>
      <c r="O112" s="4">
        <v>0</v>
      </c>
      <c r="P112" s="13"/>
      <c r="Q112" s="13"/>
      <c r="R112" s="13">
        <v>0</v>
      </c>
      <c r="S112" s="13">
        <v>4.3460000000000036</v>
      </c>
      <c r="T112" s="13"/>
      <c r="U112" s="13">
        <v>18.77</v>
      </c>
      <c r="V112" s="13">
        <v>398.28100000000001</v>
      </c>
      <c r="W112" s="13">
        <v>1</v>
      </c>
      <c r="X112" s="13"/>
      <c r="Y112" s="13"/>
      <c r="Z112" s="13"/>
      <c r="AA112" s="13"/>
      <c r="AB112" s="13"/>
      <c r="AC112" s="13"/>
      <c r="AD112" s="13"/>
      <c r="AE112" s="13"/>
      <c r="AF112" s="13"/>
      <c r="AG112" s="13">
        <v>0</v>
      </c>
      <c r="AH112" s="13"/>
    </row>
    <row r="113" spans="1:34">
      <c r="A113" s="19">
        <f>'z-后台信息'!A113</f>
        <v>0</v>
      </c>
      <c r="B113" s="13"/>
      <c r="C113" s="13" t="e">
        <f>'z-后台信息'!C113+#REF!</f>
        <v>#REF!</v>
      </c>
      <c r="D113" s="13" t="e">
        <f>'z-后台信息'!D113+#REF!</f>
        <v>#REF!</v>
      </c>
      <c r="E113" s="13" t="e">
        <f>'z-后台信息'!E113+#REF!</f>
        <v>#REF!</v>
      </c>
      <c r="F113" s="13" t="e">
        <f>'z-后台信息'!F113+#REF!</f>
        <v>#REF!</v>
      </c>
      <c r="G113" s="13" t="e">
        <f>'z-后台信息'!G113+#REF!</f>
        <v>#REF!</v>
      </c>
      <c r="H113" s="13" t="e">
        <f>'z-后台信息'!H113+#REF!</f>
        <v>#REF!</v>
      </c>
      <c r="I113" s="13"/>
      <c r="J113" s="13"/>
      <c r="K113" s="4">
        <v>9</v>
      </c>
      <c r="L113" s="13"/>
      <c r="M113" s="13"/>
      <c r="N113" s="13">
        <v>17.928174605019535</v>
      </c>
      <c r="O113" s="4">
        <v>4</v>
      </c>
      <c r="P113" s="13"/>
      <c r="Q113" s="13"/>
      <c r="R113" s="13">
        <v>-5.0480892586497816</v>
      </c>
      <c r="S113" s="13">
        <v>2.6700000000000159</v>
      </c>
      <c r="T113" s="13"/>
      <c r="U113" s="13">
        <v>16.254999999999999</v>
      </c>
      <c r="V113" s="13">
        <v>400.411</v>
      </c>
      <c r="W113" s="13">
        <v>1</v>
      </c>
      <c r="X113" s="13"/>
      <c r="Y113" s="13"/>
      <c r="Z113" s="13"/>
      <c r="AA113" s="13"/>
      <c r="AB113" s="13"/>
      <c r="AC113" s="13"/>
      <c r="AD113" s="13"/>
      <c r="AE113" s="13"/>
      <c r="AF113" s="13"/>
      <c r="AG113" s="13">
        <v>0</v>
      </c>
      <c r="AH113" s="13"/>
    </row>
    <row r="114" spans="1:34">
      <c r="A114" s="19">
        <f>'z-后台信息'!A114</f>
        <v>0</v>
      </c>
      <c r="B114" s="13"/>
      <c r="C114" s="13" t="e">
        <f>'z-后台信息'!C114+#REF!</f>
        <v>#REF!</v>
      </c>
      <c r="D114" s="13" t="e">
        <f>'z-后台信息'!D114+#REF!</f>
        <v>#REF!</v>
      </c>
      <c r="E114" s="13" t="e">
        <f>'z-后台信息'!E114+#REF!</f>
        <v>#REF!</v>
      </c>
      <c r="F114" s="13" t="e">
        <f>'z-后台信息'!F114+#REF!</f>
        <v>#REF!</v>
      </c>
      <c r="G114" s="13" t="e">
        <f>'z-后台信息'!G114+#REF!</f>
        <v>#REF!</v>
      </c>
      <c r="H114" s="13" t="e">
        <f>'z-后台信息'!H114+#REF!</f>
        <v>#REF!</v>
      </c>
      <c r="I114" s="13"/>
      <c r="J114" s="13"/>
      <c r="K114" s="4">
        <v>1</v>
      </c>
      <c r="L114" s="13"/>
      <c r="M114" s="13"/>
      <c r="N114" s="13">
        <v>0.18046786389413683</v>
      </c>
      <c r="O114" s="4">
        <v>12</v>
      </c>
      <c r="P114" s="13"/>
      <c r="Q114" s="13"/>
      <c r="R114" s="13">
        <v>-36.724981302787512</v>
      </c>
      <c r="S114" s="13">
        <v>0.3639999999999759</v>
      </c>
      <c r="T114" s="13"/>
      <c r="U114" s="13">
        <v>12.795999999999999</v>
      </c>
      <c r="V114" s="13">
        <v>402.88299999999998</v>
      </c>
      <c r="W114" s="13">
        <v>1</v>
      </c>
      <c r="X114" s="13"/>
      <c r="Y114" s="13"/>
      <c r="Z114" s="13"/>
      <c r="AA114" s="13"/>
      <c r="AB114" s="13"/>
      <c r="AC114" s="13"/>
      <c r="AD114" s="13"/>
      <c r="AE114" s="13"/>
      <c r="AF114" s="13"/>
      <c r="AG114" s="13">
        <v>0</v>
      </c>
      <c r="AH114" s="13"/>
    </row>
    <row r="115" spans="1:34">
      <c r="A115" s="19">
        <f>'z-后台信息'!A115</f>
        <v>0</v>
      </c>
      <c r="B115" s="13"/>
      <c r="C115" s="13" t="e">
        <f>'z-后台信息'!C115+#REF!</f>
        <v>#REF!</v>
      </c>
      <c r="D115" s="13" t="e">
        <f>'z-后台信息'!D115+#REF!</f>
        <v>#REF!</v>
      </c>
      <c r="E115" s="13" t="e">
        <f>'z-后台信息'!E115+#REF!</f>
        <v>#REF!</v>
      </c>
      <c r="F115" s="13" t="e">
        <f>'z-后台信息'!F115+#REF!</f>
        <v>#REF!</v>
      </c>
      <c r="G115" s="13" t="e">
        <f>'z-后台信息'!G115+#REF!</f>
        <v>#REF!</v>
      </c>
      <c r="H115" s="13" t="e">
        <f>'z-后台信息'!H115+#REF!</f>
        <v>#REF!</v>
      </c>
      <c r="I115" s="13"/>
      <c r="J115" s="13"/>
      <c r="K115" s="4">
        <v>0</v>
      </c>
      <c r="L115" s="13"/>
      <c r="M115" s="13"/>
      <c r="N115" s="13">
        <v>0</v>
      </c>
      <c r="O115" s="4">
        <v>13</v>
      </c>
      <c r="P115" s="13"/>
      <c r="Q115" s="13"/>
      <c r="R115" s="13">
        <v>-164.9136796947115</v>
      </c>
      <c r="S115" s="13">
        <v>-7.2969999999999686</v>
      </c>
      <c r="T115" s="13"/>
      <c r="U115" s="13">
        <v>-12.55</v>
      </c>
      <c r="V115" s="13">
        <v>403.42700000000002</v>
      </c>
      <c r="W115" s="13">
        <v>1</v>
      </c>
      <c r="X115" s="13"/>
      <c r="Y115" s="13"/>
      <c r="Z115" s="13"/>
      <c r="AA115" s="13"/>
      <c r="AB115" s="13"/>
      <c r="AC115" s="13"/>
      <c r="AD115" s="13"/>
      <c r="AE115" s="13"/>
      <c r="AF115" s="13"/>
      <c r="AG115" s="13">
        <v>0</v>
      </c>
      <c r="AH115" s="13"/>
    </row>
    <row r="116" spans="1:34">
      <c r="A116" s="19">
        <f>'z-后台信息'!A116</f>
        <v>0</v>
      </c>
      <c r="B116" s="13"/>
      <c r="C116" s="13" t="e">
        <f>'z-后台信息'!C116+#REF!</f>
        <v>#REF!</v>
      </c>
      <c r="D116" s="13" t="e">
        <f>'z-后台信息'!D116+#REF!</f>
        <v>#REF!</v>
      </c>
      <c r="E116" s="13" t="e">
        <f>'z-后台信息'!E116+#REF!</f>
        <v>#REF!</v>
      </c>
      <c r="F116" s="13" t="e">
        <f>'z-后台信息'!F116+#REF!</f>
        <v>#REF!</v>
      </c>
      <c r="G116" s="13" t="e">
        <f>'z-后台信息'!G116+#REF!</f>
        <v>#REF!</v>
      </c>
      <c r="H116" s="13" t="e">
        <f>'z-后台信息'!H116+#REF!</f>
        <v>#REF!</v>
      </c>
      <c r="I116" s="13"/>
      <c r="J116" s="13"/>
      <c r="K116" s="4">
        <v>0</v>
      </c>
      <c r="L116" s="13"/>
      <c r="M116" s="13"/>
      <c r="N116" s="13">
        <v>0</v>
      </c>
      <c r="O116" s="4">
        <v>13</v>
      </c>
      <c r="P116" s="13"/>
      <c r="Q116" s="13"/>
      <c r="R116" s="13">
        <v>-182.84610076341914</v>
      </c>
      <c r="S116" s="13">
        <v>-8.4110000000000014</v>
      </c>
      <c r="T116" s="13"/>
      <c r="U116" s="13">
        <v>-12.55</v>
      </c>
      <c r="V116" s="13">
        <v>404.04700000000003</v>
      </c>
      <c r="W116" s="13">
        <v>1</v>
      </c>
      <c r="X116" s="13"/>
      <c r="Y116" s="13"/>
      <c r="Z116" s="13"/>
      <c r="AA116" s="13"/>
      <c r="AB116" s="13"/>
      <c r="AC116" s="13"/>
      <c r="AD116" s="13"/>
      <c r="AE116" s="13"/>
      <c r="AF116" s="13"/>
      <c r="AG116" s="13">
        <v>0</v>
      </c>
      <c r="AH116" s="13"/>
    </row>
    <row r="117" spans="1:34">
      <c r="A117" s="19">
        <f>'z-后台信息'!A117</f>
        <v>0</v>
      </c>
      <c r="B117" s="13"/>
      <c r="C117" s="13" t="e">
        <f>'z-后台信息'!C117+#REF!</f>
        <v>#REF!</v>
      </c>
      <c r="D117" s="13" t="e">
        <f>'z-后台信息'!D117+#REF!</f>
        <v>#REF!</v>
      </c>
      <c r="E117" s="13" t="e">
        <f>'z-后台信息'!E117+#REF!</f>
        <v>#REF!</v>
      </c>
      <c r="F117" s="13" t="e">
        <f>'z-后台信息'!F117+#REF!</f>
        <v>#REF!</v>
      </c>
      <c r="G117" s="13" t="e">
        <f>'z-后台信息'!G117+#REF!</f>
        <v>#REF!</v>
      </c>
      <c r="H117" s="13" t="e">
        <f>'z-后台信息'!H117+#REF!</f>
        <v>#REF!</v>
      </c>
      <c r="I117" s="13"/>
      <c r="J117" s="13"/>
      <c r="K117" s="4">
        <v>0</v>
      </c>
      <c r="L117" s="13"/>
      <c r="M117" s="13"/>
      <c r="N117" s="13">
        <v>0</v>
      </c>
      <c r="O117" s="4">
        <v>13</v>
      </c>
      <c r="P117" s="13"/>
      <c r="Q117" s="13"/>
      <c r="R117" s="13">
        <v>-155.40739638004936</v>
      </c>
      <c r="S117" s="13">
        <v>-17.21999999999997</v>
      </c>
      <c r="T117" s="13"/>
      <c r="U117" s="13">
        <v>-12.55</v>
      </c>
      <c r="V117" s="13">
        <v>404.66699999999997</v>
      </c>
      <c r="W117" s="13">
        <v>1</v>
      </c>
      <c r="X117" s="13"/>
      <c r="Y117" s="13"/>
      <c r="Z117" s="13"/>
      <c r="AA117" s="13"/>
      <c r="AB117" s="13"/>
      <c r="AC117" s="13"/>
      <c r="AD117" s="13"/>
      <c r="AE117" s="13"/>
      <c r="AF117" s="13"/>
      <c r="AG117" s="13">
        <v>0</v>
      </c>
      <c r="AH117" s="13"/>
    </row>
    <row r="118" spans="1:34">
      <c r="A118" s="19">
        <f>'z-后台信息'!A118</f>
        <v>0</v>
      </c>
      <c r="B118" s="13"/>
      <c r="C118" s="13" t="e">
        <f>'z-后台信息'!C118+#REF!</f>
        <v>#REF!</v>
      </c>
      <c r="D118" s="13" t="e">
        <f>'z-后台信息'!D118+#REF!</f>
        <v>#REF!</v>
      </c>
      <c r="E118" s="13" t="e">
        <f>'z-后台信息'!E118+#REF!</f>
        <v>#REF!</v>
      </c>
      <c r="F118" s="13" t="e">
        <f>'z-后台信息'!F118+#REF!</f>
        <v>#REF!</v>
      </c>
      <c r="G118" s="13" t="e">
        <f>'z-后台信息'!G118+#REF!</f>
        <v>#REF!</v>
      </c>
      <c r="H118" s="13" t="e">
        <f>'z-后台信息'!H118+#REF!</f>
        <v>#REF!</v>
      </c>
      <c r="I118" s="13"/>
      <c r="J118" s="13"/>
      <c r="K118" s="4">
        <v>0</v>
      </c>
      <c r="L118" s="13"/>
      <c r="M118" s="13"/>
      <c r="N118" s="13">
        <v>0</v>
      </c>
      <c r="O118" s="4">
        <v>13</v>
      </c>
      <c r="P118" s="13"/>
      <c r="Q118" s="13"/>
      <c r="R118" s="13">
        <v>-123.37308654446218</v>
      </c>
      <c r="S118" s="13">
        <v>-24.805999999999983</v>
      </c>
      <c r="T118" s="13"/>
      <c r="U118" s="13">
        <v>-12.55</v>
      </c>
      <c r="V118" s="13">
        <v>405.28699999999998</v>
      </c>
      <c r="W118" s="13">
        <v>1</v>
      </c>
      <c r="X118" s="13"/>
      <c r="Y118" s="13"/>
      <c r="Z118" s="13"/>
      <c r="AA118" s="13"/>
      <c r="AB118" s="13"/>
      <c r="AC118" s="13"/>
      <c r="AD118" s="13"/>
      <c r="AE118" s="13"/>
      <c r="AF118" s="13"/>
      <c r="AG118" s="13">
        <v>0</v>
      </c>
      <c r="AH118" s="13"/>
    </row>
    <row r="119" spans="1:34">
      <c r="A119" s="19">
        <f>'z-后台信息'!A119</f>
        <v>0</v>
      </c>
      <c r="B119" s="13"/>
      <c r="C119" s="13" t="e">
        <f>'z-后台信息'!C119+#REF!</f>
        <v>#REF!</v>
      </c>
      <c r="D119" s="13" t="e">
        <f>'z-后台信息'!D119+#REF!</f>
        <v>#REF!</v>
      </c>
      <c r="E119" s="13" t="e">
        <f>'z-后台信息'!E119+#REF!</f>
        <v>#REF!</v>
      </c>
      <c r="F119" s="13" t="e">
        <f>'z-后台信息'!F119+#REF!</f>
        <v>#REF!</v>
      </c>
      <c r="G119" s="13" t="e">
        <f>'z-后台信息'!G119+#REF!</f>
        <v>#REF!</v>
      </c>
      <c r="H119" s="13" t="e">
        <f>'z-后台信息'!H119+#REF!</f>
        <v>#REF!</v>
      </c>
      <c r="I119" s="13"/>
      <c r="J119" s="13"/>
      <c r="K119" s="4">
        <v>0</v>
      </c>
      <c r="L119" s="13"/>
      <c r="M119" s="13"/>
      <c r="N119" s="13">
        <v>0</v>
      </c>
      <c r="O119" s="4">
        <v>13</v>
      </c>
      <c r="P119" s="13"/>
      <c r="Q119" s="13"/>
      <c r="R119" s="13">
        <v>-79.627843143673772</v>
      </c>
      <c r="S119" s="13">
        <v>-24.134999999999991</v>
      </c>
      <c r="T119" s="13"/>
      <c r="U119" s="13">
        <v>-12.55</v>
      </c>
      <c r="V119" s="13">
        <v>405.90699999999998</v>
      </c>
      <c r="W119" s="13">
        <v>1</v>
      </c>
      <c r="X119" s="13"/>
      <c r="Y119" s="13"/>
      <c r="Z119" s="13"/>
      <c r="AA119" s="13"/>
      <c r="AB119" s="13"/>
      <c r="AC119" s="13"/>
      <c r="AD119" s="13"/>
      <c r="AE119" s="13"/>
      <c r="AF119" s="13"/>
      <c r="AG119" s="13">
        <v>0</v>
      </c>
      <c r="AH119" s="13"/>
    </row>
    <row r="120" spans="1:34">
      <c r="A120" s="19">
        <f>'z-后台信息'!A120</f>
        <v>0</v>
      </c>
      <c r="B120" s="13"/>
      <c r="C120" s="13" t="e">
        <f>'z-后台信息'!C120+#REF!</f>
        <v>#REF!</v>
      </c>
      <c r="D120" s="13" t="e">
        <f>'z-后台信息'!D120+#REF!</f>
        <v>#REF!</v>
      </c>
      <c r="E120" s="13" t="e">
        <f>'z-后台信息'!E120+#REF!</f>
        <v>#REF!</v>
      </c>
      <c r="F120" s="13" t="e">
        <f>'z-后台信息'!F120+#REF!</f>
        <v>#REF!</v>
      </c>
      <c r="G120" s="13" t="e">
        <f>'z-后台信息'!G120+#REF!</f>
        <v>#REF!</v>
      </c>
      <c r="H120" s="13" t="e">
        <f>'z-后台信息'!H120+#REF!</f>
        <v>#REF!</v>
      </c>
      <c r="I120" s="13"/>
      <c r="J120" s="13"/>
      <c r="K120" s="4">
        <v>0</v>
      </c>
      <c r="L120" s="13"/>
      <c r="M120" s="13"/>
      <c r="N120" s="13">
        <v>0</v>
      </c>
      <c r="O120" s="4">
        <v>13</v>
      </c>
      <c r="P120" s="13"/>
      <c r="Q120" s="13"/>
      <c r="R120" s="13">
        <v>-76.646541829974808</v>
      </c>
      <c r="S120" s="13">
        <v>-18.473000000000013</v>
      </c>
      <c r="T120" s="13"/>
      <c r="U120" s="13">
        <v>-12.55</v>
      </c>
      <c r="V120" s="13">
        <v>406.52600000000001</v>
      </c>
      <c r="W120" s="13">
        <v>1</v>
      </c>
      <c r="X120" s="13"/>
      <c r="Y120" s="13"/>
      <c r="Z120" s="13"/>
      <c r="AA120" s="13"/>
      <c r="AB120" s="13"/>
      <c r="AC120" s="13"/>
      <c r="AD120" s="13"/>
      <c r="AE120" s="13"/>
      <c r="AF120" s="13"/>
      <c r="AG120" s="13">
        <v>0</v>
      </c>
      <c r="AH120" s="13"/>
    </row>
    <row r="121" spans="1:34">
      <c r="A121" s="19">
        <f>'z-后台信息'!A121</f>
        <v>0</v>
      </c>
      <c r="B121" s="13"/>
      <c r="C121" s="13" t="e">
        <f>'z-后台信息'!C121+#REF!</f>
        <v>#REF!</v>
      </c>
      <c r="D121" s="13" t="e">
        <f>'z-后台信息'!D121+#REF!</f>
        <v>#REF!</v>
      </c>
      <c r="E121" s="13" t="e">
        <f>'z-后台信息'!E121+#REF!</f>
        <v>#REF!</v>
      </c>
      <c r="F121" s="13" t="e">
        <f>'z-后台信息'!F121+#REF!</f>
        <v>#REF!</v>
      </c>
      <c r="G121" s="13" t="e">
        <f>'z-后台信息'!G121+#REF!</f>
        <v>#REF!</v>
      </c>
      <c r="H121" s="13" t="e">
        <f>'z-后台信息'!H121+#REF!</f>
        <v>#REF!</v>
      </c>
      <c r="I121" s="13"/>
      <c r="J121" s="13"/>
      <c r="K121" s="4">
        <v>0</v>
      </c>
      <c r="L121" s="13"/>
      <c r="M121" s="13"/>
      <c r="N121" s="13">
        <v>0</v>
      </c>
      <c r="O121" s="4">
        <v>13</v>
      </c>
      <c r="P121" s="13"/>
      <c r="Q121" s="13"/>
      <c r="R121" s="13">
        <v>-201.48353001843833</v>
      </c>
      <c r="S121" s="13">
        <v>-15.240000000000009</v>
      </c>
      <c r="T121" s="13"/>
      <c r="U121" s="13">
        <v>-12.55</v>
      </c>
      <c r="V121" s="13">
        <v>407.04599999999999</v>
      </c>
      <c r="W121" s="13">
        <v>1</v>
      </c>
      <c r="X121" s="13"/>
      <c r="Y121" s="13"/>
      <c r="Z121" s="13"/>
      <c r="AA121" s="13"/>
      <c r="AB121" s="13"/>
      <c r="AC121" s="13"/>
      <c r="AD121" s="13"/>
      <c r="AE121" s="13"/>
      <c r="AF121" s="13"/>
      <c r="AG121" s="13">
        <v>0</v>
      </c>
      <c r="AH121" s="13"/>
    </row>
    <row r="122" spans="1:34">
      <c r="A122" s="19">
        <f>'z-后台信息'!A122</f>
        <v>0</v>
      </c>
      <c r="B122" s="13"/>
      <c r="C122" s="13" t="e">
        <f>'z-后台信息'!C122+#REF!</f>
        <v>#REF!</v>
      </c>
      <c r="D122" s="13" t="e">
        <f>'z-后台信息'!D122+#REF!</f>
        <v>#REF!</v>
      </c>
      <c r="E122" s="13" t="e">
        <f>'z-后台信息'!E122+#REF!</f>
        <v>#REF!</v>
      </c>
      <c r="F122" s="13" t="e">
        <f>'z-后台信息'!F122+#REF!</f>
        <v>#REF!</v>
      </c>
      <c r="G122" s="13" t="e">
        <f>'z-后台信息'!G122+#REF!</f>
        <v>#REF!</v>
      </c>
      <c r="H122" s="13" t="e">
        <f>'z-后台信息'!H122+#REF!</f>
        <v>#REF!</v>
      </c>
      <c r="I122" s="13"/>
      <c r="J122" s="13"/>
      <c r="K122" s="4">
        <v>0</v>
      </c>
      <c r="L122" s="13"/>
      <c r="M122" s="13"/>
      <c r="N122" s="13">
        <v>0</v>
      </c>
      <c r="O122" s="4">
        <v>13</v>
      </c>
      <c r="P122" s="13"/>
      <c r="Q122" s="13"/>
      <c r="R122" s="13">
        <v>-301.33666843163257</v>
      </c>
      <c r="S122" s="13">
        <v>-17.533000000000015</v>
      </c>
      <c r="T122" s="13"/>
      <c r="U122" s="13">
        <v>-12.55</v>
      </c>
      <c r="V122" s="13">
        <v>407.40600000000001</v>
      </c>
      <c r="W122" s="13">
        <v>1</v>
      </c>
      <c r="X122" s="13"/>
      <c r="Y122" s="13"/>
      <c r="Z122" s="13"/>
      <c r="AA122" s="13"/>
      <c r="AB122" s="13"/>
      <c r="AC122" s="13"/>
      <c r="AD122" s="13"/>
      <c r="AE122" s="13"/>
      <c r="AF122" s="13"/>
      <c r="AG122" s="13">
        <v>0</v>
      </c>
      <c r="AH122" s="13"/>
    </row>
    <row r="123" spans="1:34">
      <c r="A123" s="19">
        <f>'z-后台信息'!A123</f>
        <v>0</v>
      </c>
      <c r="B123" s="13"/>
      <c r="C123" s="13" t="e">
        <f>'z-后台信息'!C123+#REF!</f>
        <v>#REF!</v>
      </c>
      <c r="D123" s="13" t="e">
        <f>'z-后台信息'!D123+#REF!</f>
        <v>#REF!</v>
      </c>
      <c r="E123" s="13" t="e">
        <f>'z-后台信息'!E123+#REF!</f>
        <v>#REF!</v>
      </c>
      <c r="F123" s="13" t="e">
        <f>'z-后台信息'!F123+#REF!</f>
        <v>#REF!</v>
      </c>
      <c r="G123" s="13" t="e">
        <f>'z-后台信息'!G123+#REF!</f>
        <v>#REF!</v>
      </c>
      <c r="H123" s="13" t="e">
        <f>'z-后台信息'!H123+#REF!</f>
        <v>#REF!</v>
      </c>
      <c r="I123" s="13"/>
      <c r="J123" s="13"/>
      <c r="K123" s="4">
        <v>0</v>
      </c>
      <c r="L123" s="13"/>
      <c r="M123" s="13"/>
      <c r="N123" s="13">
        <v>0</v>
      </c>
      <c r="O123" s="4">
        <v>13</v>
      </c>
      <c r="P123" s="13"/>
      <c r="Q123" s="13"/>
      <c r="R123" s="13">
        <v>-277.71045258811154</v>
      </c>
      <c r="S123" s="13">
        <v>-15.45999999999998</v>
      </c>
      <c r="T123" s="13"/>
      <c r="U123" s="13">
        <v>-12.55</v>
      </c>
      <c r="V123" s="13">
        <v>407.56799999999998</v>
      </c>
      <c r="W123" s="13">
        <v>1</v>
      </c>
      <c r="X123" s="13"/>
      <c r="Y123" s="13"/>
      <c r="Z123" s="13"/>
      <c r="AA123" s="13"/>
      <c r="AB123" s="13"/>
      <c r="AC123" s="13"/>
      <c r="AD123" s="13"/>
      <c r="AE123" s="13"/>
      <c r="AF123" s="13"/>
      <c r="AG123" s="13">
        <v>0</v>
      </c>
      <c r="AH123" s="13"/>
    </row>
    <row r="124" spans="1:34">
      <c r="A124" s="19">
        <f>'z-后台信息'!A124</f>
        <v>0</v>
      </c>
      <c r="B124" s="13"/>
      <c r="C124" s="13" t="e">
        <f>'z-后台信息'!C124+#REF!</f>
        <v>#REF!</v>
      </c>
      <c r="D124" s="13" t="e">
        <f>'z-后台信息'!D124+#REF!</f>
        <v>#REF!</v>
      </c>
      <c r="E124" s="13" t="e">
        <f>'z-后台信息'!E124+#REF!</f>
        <v>#REF!</v>
      </c>
      <c r="F124" s="13" t="e">
        <f>'z-后台信息'!F124+#REF!</f>
        <v>#REF!</v>
      </c>
      <c r="G124" s="13" t="e">
        <f>'z-后台信息'!G124+#REF!</f>
        <v>#REF!</v>
      </c>
      <c r="H124" s="13" t="e">
        <f>'z-后台信息'!H124+#REF!</f>
        <v>#REF!</v>
      </c>
      <c r="I124" s="13"/>
      <c r="J124" s="13"/>
      <c r="K124" s="4">
        <v>0</v>
      </c>
      <c r="L124" s="13"/>
      <c r="M124" s="13"/>
      <c r="N124" s="13">
        <v>0</v>
      </c>
      <c r="O124" s="4">
        <v>13</v>
      </c>
      <c r="P124" s="13"/>
      <c r="Q124" s="13"/>
      <c r="R124" s="13">
        <v>-248.14387124482016</v>
      </c>
      <c r="S124" s="13">
        <v>-12.241000000000042</v>
      </c>
      <c r="T124" s="13"/>
      <c r="U124" s="13">
        <v>-12.55</v>
      </c>
      <c r="V124" s="13">
        <v>407.60599999999999</v>
      </c>
      <c r="W124" s="13">
        <v>1</v>
      </c>
      <c r="X124" s="13"/>
      <c r="Y124" s="13"/>
      <c r="Z124" s="13"/>
      <c r="AA124" s="13"/>
      <c r="AB124" s="13"/>
      <c r="AC124" s="13"/>
      <c r="AD124" s="13"/>
      <c r="AE124" s="13"/>
      <c r="AF124" s="13"/>
      <c r="AG124" s="13">
        <v>0</v>
      </c>
      <c r="AH124" s="13"/>
    </row>
    <row r="125" spans="1:34">
      <c r="A125" s="19">
        <f>'z-后台信息'!A125</f>
        <v>0</v>
      </c>
      <c r="B125" s="13"/>
      <c r="C125" s="13" t="e">
        <f>'z-后台信息'!C125+#REF!</f>
        <v>#REF!</v>
      </c>
      <c r="D125" s="13" t="e">
        <f>'z-后台信息'!D125+#REF!</f>
        <v>#REF!</v>
      </c>
      <c r="E125" s="13" t="e">
        <f>'z-后台信息'!E125+#REF!</f>
        <v>#REF!</v>
      </c>
      <c r="F125" s="13" t="e">
        <f>'z-后台信息'!F125+#REF!</f>
        <v>#REF!</v>
      </c>
      <c r="G125" s="13" t="e">
        <f>'z-后台信息'!G125+#REF!</f>
        <v>#REF!</v>
      </c>
      <c r="H125" s="13" t="e">
        <f>'z-后台信息'!H125+#REF!</f>
        <v>#REF!</v>
      </c>
      <c r="I125" s="13"/>
      <c r="J125" s="13"/>
      <c r="K125" s="4">
        <v>0</v>
      </c>
      <c r="L125" s="13"/>
      <c r="M125" s="13"/>
      <c r="N125" s="13">
        <v>0</v>
      </c>
      <c r="O125" s="4">
        <v>13</v>
      </c>
      <c r="P125" s="13"/>
      <c r="Q125" s="13"/>
      <c r="R125" s="13">
        <v>-89.102841106211372</v>
      </c>
      <c r="S125" s="13">
        <v>1.3029999999999973</v>
      </c>
      <c r="T125" s="13"/>
      <c r="U125" s="13">
        <v>-12.55</v>
      </c>
      <c r="V125" s="13">
        <v>407.64600000000002</v>
      </c>
      <c r="W125" s="13">
        <v>1</v>
      </c>
      <c r="X125" s="13"/>
      <c r="Y125" s="13"/>
      <c r="Z125" s="13"/>
      <c r="AA125" s="13"/>
      <c r="AB125" s="13"/>
      <c r="AC125" s="13"/>
      <c r="AD125" s="13"/>
      <c r="AE125" s="13"/>
      <c r="AF125" s="13"/>
      <c r="AG125" s="13">
        <v>0</v>
      </c>
      <c r="AH125" s="13"/>
    </row>
    <row r="126" spans="1:34">
      <c r="A126" s="19">
        <f>'z-后台信息'!A126</f>
        <v>0</v>
      </c>
      <c r="B126" s="13"/>
      <c r="C126" s="13" t="e">
        <f>'z-后台信息'!C126+#REF!</f>
        <v>#REF!</v>
      </c>
      <c r="D126" s="13" t="e">
        <f>'z-后台信息'!D126+#REF!</f>
        <v>#REF!</v>
      </c>
      <c r="E126" s="13" t="e">
        <f>'z-后台信息'!E126+#REF!</f>
        <v>#REF!</v>
      </c>
      <c r="F126" s="13" t="e">
        <f>'z-后台信息'!F126+#REF!</f>
        <v>#REF!</v>
      </c>
      <c r="G126" s="13" t="e">
        <f>'z-后台信息'!G126+#REF!</f>
        <v>#REF!</v>
      </c>
      <c r="H126" s="13" t="e">
        <f>'z-后台信息'!H126+#REF!</f>
        <v>#REF!</v>
      </c>
      <c r="I126" s="13"/>
      <c r="J126" s="13"/>
      <c r="K126" s="4">
        <v>0</v>
      </c>
      <c r="L126" s="13"/>
      <c r="M126" s="13"/>
      <c r="N126" s="13">
        <v>0</v>
      </c>
      <c r="O126" s="4">
        <v>13</v>
      </c>
      <c r="P126" s="13"/>
      <c r="Q126" s="13"/>
      <c r="R126" s="13">
        <v>-123.78573182997042</v>
      </c>
      <c r="S126" s="13">
        <v>-4.4889999999999759</v>
      </c>
      <c r="T126" s="13"/>
      <c r="U126" s="13">
        <v>-12.55</v>
      </c>
      <c r="V126" s="13">
        <v>407.52600000000001</v>
      </c>
      <c r="W126" s="13">
        <v>-1</v>
      </c>
      <c r="X126" s="13"/>
      <c r="Y126" s="13"/>
      <c r="Z126" s="13"/>
      <c r="AA126" s="13"/>
      <c r="AB126" s="13"/>
      <c r="AC126" s="13"/>
      <c r="AD126" s="13"/>
      <c r="AE126" s="13"/>
      <c r="AF126" s="13"/>
      <c r="AG126" s="13">
        <v>0</v>
      </c>
      <c r="AH126" s="13"/>
    </row>
    <row r="127" spans="1:34">
      <c r="A127" s="19">
        <f>'z-后台信息'!A127</f>
        <v>0</v>
      </c>
      <c r="B127" s="13"/>
      <c r="C127" s="13" t="e">
        <f>'z-后台信息'!C127+#REF!</f>
        <v>#REF!</v>
      </c>
      <c r="D127" s="13" t="e">
        <f>'z-后台信息'!D127+#REF!</f>
        <v>#REF!</v>
      </c>
      <c r="E127" s="13" t="e">
        <f>'z-后台信息'!E127+#REF!</f>
        <v>#REF!</v>
      </c>
      <c r="F127" s="13" t="e">
        <f>'z-后台信息'!F127+#REF!</f>
        <v>#REF!</v>
      </c>
      <c r="G127" s="13" t="e">
        <f>'z-后台信息'!G127+#REF!</f>
        <v>#REF!</v>
      </c>
      <c r="H127" s="13" t="e">
        <f>'z-后台信息'!H127+#REF!</f>
        <v>#REF!</v>
      </c>
      <c r="I127" s="13"/>
      <c r="J127" s="13"/>
      <c r="K127" s="4">
        <v>0</v>
      </c>
      <c r="L127" s="13"/>
      <c r="M127" s="13"/>
      <c r="N127" s="13">
        <v>0</v>
      </c>
      <c r="O127" s="4">
        <v>13</v>
      </c>
      <c r="P127" s="13"/>
      <c r="Q127" s="13"/>
      <c r="R127" s="13">
        <v>-206.26106265518092</v>
      </c>
      <c r="S127" s="13">
        <v>-13.376999999999953</v>
      </c>
      <c r="T127" s="13"/>
      <c r="U127" s="13">
        <v>-12.55</v>
      </c>
      <c r="V127" s="13">
        <v>407.24599999999998</v>
      </c>
      <c r="W127" s="13">
        <v>-1</v>
      </c>
      <c r="X127" s="13"/>
      <c r="Y127" s="13"/>
      <c r="Z127" s="13"/>
      <c r="AA127" s="13"/>
      <c r="AB127" s="13"/>
      <c r="AC127" s="13"/>
      <c r="AD127" s="13"/>
      <c r="AE127" s="13"/>
      <c r="AF127" s="13"/>
      <c r="AG127" s="13">
        <v>0</v>
      </c>
      <c r="AH127" s="13"/>
    </row>
    <row r="128" spans="1:34">
      <c r="A128" s="19">
        <f>'z-后台信息'!A128</f>
        <v>0</v>
      </c>
      <c r="B128" s="13"/>
      <c r="C128" s="13" t="e">
        <f>'z-后台信息'!C128+#REF!</f>
        <v>#REF!</v>
      </c>
      <c r="D128" s="13" t="e">
        <f>'z-后台信息'!D128+#REF!</f>
        <v>#REF!</v>
      </c>
      <c r="E128" s="13" t="e">
        <f>'z-后台信息'!E128+#REF!</f>
        <v>#REF!</v>
      </c>
      <c r="F128" s="13" t="e">
        <f>'z-后台信息'!F128+#REF!</f>
        <v>#REF!</v>
      </c>
      <c r="G128" s="13" t="e">
        <f>'z-后台信息'!G128+#REF!</f>
        <v>#REF!</v>
      </c>
      <c r="H128" s="13" t="e">
        <f>'z-后台信息'!H128+#REF!</f>
        <v>#REF!</v>
      </c>
      <c r="I128" s="13"/>
      <c r="J128" s="13"/>
      <c r="K128" s="4">
        <v>0</v>
      </c>
      <c r="L128" s="13"/>
      <c r="M128" s="13"/>
      <c r="N128" s="13">
        <v>0</v>
      </c>
      <c r="O128" s="4">
        <v>13</v>
      </c>
      <c r="P128" s="13"/>
      <c r="Q128" s="13"/>
      <c r="R128" s="13">
        <v>-212.13820403846859</v>
      </c>
      <c r="S128" s="13">
        <v>-22.155999999999949</v>
      </c>
      <c r="T128" s="13"/>
      <c r="U128" s="13">
        <v>-12.55</v>
      </c>
      <c r="V128" s="13">
        <v>406.80599999999998</v>
      </c>
      <c r="W128" s="13">
        <v>-1</v>
      </c>
      <c r="X128" s="13"/>
      <c r="Y128" s="13"/>
      <c r="Z128" s="13"/>
      <c r="AA128" s="13"/>
      <c r="AB128" s="13"/>
      <c r="AC128" s="13"/>
      <c r="AD128" s="13"/>
      <c r="AE128" s="13"/>
      <c r="AF128" s="13"/>
      <c r="AG128" s="13">
        <v>0</v>
      </c>
      <c r="AH128" s="13"/>
    </row>
    <row r="129" spans="1:34">
      <c r="A129" s="19">
        <f>'z-后台信息'!A129</f>
        <v>0</v>
      </c>
      <c r="B129" s="13"/>
      <c r="C129" s="13" t="e">
        <f>'z-后台信息'!C129+#REF!</f>
        <v>#REF!</v>
      </c>
      <c r="D129" s="13" t="e">
        <f>'z-后台信息'!D129+#REF!</f>
        <v>#REF!</v>
      </c>
      <c r="E129" s="13" t="e">
        <f>'z-后台信息'!E129+#REF!</f>
        <v>#REF!</v>
      </c>
      <c r="F129" s="13" t="e">
        <f>'z-后台信息'!F129+#REF!</f>
        <v>#REF!</v>
      </c>
      <c r="G129" s="13" t="e">
        <f>'z-后台信息'!G129+#REF!</f>
        <v>#REF!</v>
      </c>
      <c r="H129" s="13" t="e">
        <f>'z-后台信息'!H129+#REF!</f>
        <v>#REF!</v>
      </c>
      <c r="I129" s="13"/>
      <c r="J129" s="13"/>
      <c r="K129" s="4">
        <v>0</v>
      </c>
      <c r="L129" s="13"/>
      <c r="M129" s="13"/>
      <c r="N129" s="13">
        <v>0</v>
      </c>
      <c r="O129" s="4">
        <v>13</v>
      </c>
      <c r="P129" s="13"/>
      <c r="Q129" s="13"/>
      <c r="R129" s="13">
        <v>-215.46099316901956</v>
      </c>
      <c r="S129" s="13">
        <v>-25.355000000000018</v>
      </c>
      <c r="T129" s="13"/>
      <c r="U129" s="13">
        <v>-12.55</v>
      </c>
      <c r="V129" s="13">
        <v>406.20600000000002</v>
      </c>
      <c r="W129" s="13">
        <v>-1</v>
      </c>
      <c r="X129" s="13"/>
      <c r="Y129" s="13"/>
      <c r="Z129" s="13"/>
      <c r="AA129" s="13"/>
      <c r="AB129" s="13"/>
      <c r="AC129" s="13"/>
      <c r="AD129" s="13"/>
      <c r="AE129" s="13"/>
      <c r="AF129" s="13"/>
      <c r="AG129" s="13">
        <v>0</v>
      </c>
      <c r="AH129" s="13"/>
    </row>
    <row r="130" spans="1:34">
      <c r="A130" s="19">
        <f>'z-后台信息'!A130</f>
        <v>0</v>
      </c>
      <c r="B130" s="13"/>
      <c r="C130" s="13" t="e">
        <f>'z-后台信息'!C130+#REF!</f>
        <v>#REF!</v>
      </c>
      <c r="D130" s="13" t="e">
        <f>'z-后台信息'!D130+#REF!</f>
        <v>#REF!</v>
      </c>
      <c r="E130" s="13" t="e">
        <f>'z-后台信息'!E130+#REF!</f>
        <v>#REF!</v>
      </c>
      <c r="F130" s="13" t="e">
        <f>'z-后台信息'!F130+#REF!</f>
        <v>#REF!</v>
      </c>
      <c r="G130" s="13" t="e">
        <f>'z-后台信息'!G130+#REF!</f>
        <v>#REF!</v>
      </c>
      <c r="H130" s="13" t="e">
        <f>'z-后台信息'!H130+#REF!</f>
        <v>#REF!</v>
      </c>
      <c r="I130" s="13"/>
      <c r="J130" s="13"/>
      <c r="K130" s="4">
        <v>0</v>
      </c>
      <c r="L130" s="13"/>
      <c r="M130" s="13"/>
      <c r="N130" s="13">
        <v>0</v>
      </c>
      <c r="O130" s="4">
        <v>13</v>
      </c>
      <c r="P130" s="13"/>
      <c r="Q130" s="13"/>
      <c r="R130" s="13">
        <v>-263.04811343086789</v>
      </c>
      <c r="S130" s="13">
        <v>-17.785000000000025</v>
      </c>
      <c r="T130" s="13"/>
      <c r="U130" s="13">
        <v>-12.55</v>
      </c>
      <c r="V130" s="13">
        <v>405.50700000000001</v>
      </c>
      <c r="W130" s="13">
        <v>-1</v>
      </c>
      <c r="X130" s="13"/>
      <c r="Y130" s="13"/>
      <c r="Z130" s="13"/>
      <c r="AA130" s="13"/>
      <c r="AB130" s="13"/>
      <c r="AC130" s="13"/>
      <c r="AD130" s="13"/>
      <c r="AE130" s="13"/>
      <c r="AF130" s="13"/>
      <c r="AG130" s="13">
        <v>0</v>
      </c>
      <c r="AH130" s="13"/>
    </row>
    <row r="131" spans="1:34">
      <c r="A131" s="19">
        <f>'z-后台信息'!A131</f>
        <v>0</v>
      </c>
      <c r="B131" s="13"/>
      <c r="C131" s="13" t="e">
        <f>'z-后台信息'!C131+#REF!</f>
        <v>#REF!</v>
      </c>
      <c r="D131" s="13" t="e">
        <f>'z-后台信息'!D131+#REF!</f>
        <v>#REF!</v>
      </c>
      <c r="E131" s="13" t="e">
        <f>'z-后台信息'!E131+#REF!</f>
        <v>#REF!</v>
      </c>
      <c r="F131" s="13" t="e">
        <f>'z-后台信息'!F131+#REF!</f>
        <v>#REF!</v>
      </c>
      <c r="G131" s="13" t="e">
        <f>'z-后台信息'!G131+#REF!</f>
        <v>#REF!</v>
      </c>
      <c r="H131" s="13" t="e">
        <f>'z-后台信息'!H131+#REF!</f>
        <v>#REF!</v>
      </c>
      <c r="I131" s="13"/>
      <c r="J131" s="13"/>
      <c r="K131" s="4">
        <v>0</v>
      </c>
      <c r="L131" s="13"/>
      <c r="M131" s="13"/>
      <c r="N131" s="13">
        <v>0</v>
      </c>
      <c r="O131" s="4">
        <v>13</v>
      </c>
      <c r="P131" s="13"/>
      <c r="Q131" s="13"/>
      <c r="R131" s="13">
        <v>-303.54807110851971</v>
      </c>
      <c r="S131" s="13">
        <v>-12.300999999999988</v>
      </c>
      <c r="T131" s="13"/>
      <c r="U131" s="13">
        <v>-12.55</v>
      </c>
      <c r="V131" s="13">
        <v>404.80700000000002</v>
      </c>
      <c r="W131" s="13">
        <v>-1</v>
      </c>
      <c r="X131" s="13"/>
      <c r="Y131" s="13"/>
      <c r="Z131" s="13"/>
      <c r="AA131" s="13"/>
      <c r="AB131" s="13"/>
      <c r="AC131" s="13"/>
      <c r="AD131" s="13"/>
      <c r="AE131" s="13"/>
      <c r="AF131" s="13"/>
      <c r="AG131" s="13">
        <v>0</v>
      </c>
      <c r="AH131" s="13"/>
    </row>
    <row r="132" spans="1:34">
      <c r="A132" s="19">
        <f>'z-后台信息'!A132</f>
        <v>0</v>
      </c>
      <c r="B132" s="13"/>
      <c r="C132" s="13" t="e">
        <f>'z-后台信息'!C132+#REF!</f>
        <v>#REF!</v>
      </c>
      <c r="D132" s="13" t="e">
        <f>'z-后台信息'!D132+#REF!</f>
        <v>#REF!</v>
      </c>
      <c r="E132" s="13" t="e">
        <f>'z-后台信息'!E132+#REF!</f>
        <v>#REF!</v>
      </c>
      <c r="F132" s="13" t="e">
        <f>'z-后台信息'!F132+#REF!</f>
        <v>#REF!</v>
      </c>
      <c r="G132" s="13" t="e">
        <f>'z-后台信息'!G132+#REF!</f>
        <v>#REF!</v>
      </c>
      <c r="H132" s="13" t="e">
        <f>'z-后台信息'!H132+#REF!</f>
        <v>#REF!</v>
      </c>
      <c r="I132" s="13"/>
      <c r="J132" s="13"/>
      <c r="K132" s="4">
        <v>0</v>
      </c>
      <c r="L132" s="13"/>
      <c r="M132" s="13"/>
      <c r="N132" s="13">
        <v>0</v>
      </c>
      <c r="O132" s="4">
        <v>13</v>
      </c>
      <c r="P132" s="13"/>
      <c r="Q132" s="13"/>
      <c r="R132" s="13">
        <v>-308.98027184128415</v>
      </c>
      <c r="S132" s="13">
        <v>-13.007000000000005</v>
      </c>
      <c r="T132" s="13"/>
      <c r="U132" s="13">
        <v>-12.55</v>
      </c>
      <c r="V132" s="13">
        <v>404.13</v>
      </c>
      <c r="W132" s="13">
        <v>-1</v>
      </c>
      <c r="X132" s="13"/>
      <c r="Y132" s="13"/>
      <c r="Z132" s="13"/>
      <c r="AA132" s="13"/>
      <c r="AB132" s="13"/>
      <c r="AC132" s="13"/>
      <c r="AD132" s="13"/>
      <c r="AE132" s="13"/>
      <c r="AF132" s="13"/>
      <c r="AG132" s="13">
        <v>0</v>
      </c>
      <c r="AH132" s="13"/>
    </row>
    <row r="133" spans="1:34">
      <c r="A133" s="19">
        <f>'z-后台信息'!A133</f>
        <v>0</v>
      </c>
      <c r="B133" s="13"/>
      <c r="C133" s="13" t="e">
        <f>'z-后台信息'!C133+#REF!</f>
        <v>#REF!</v>
      </c>
      <c r="D133" s="13" t="e">
        <f>'z-后台信息'!D133+#REF!</f>
        <v>#REF!</v>
      </c>
      <c r="E133" s="13" t="e">
        <f>'z-后台信息'!E133+#REF!</f>
        <v>#REF!</v>
      </c>
      <c r="F133" s="13" t="e">
        <f>'z-后台信息'!F133+#REF!</f>
        <v>#REF!</v>
      </c>
      <c r="G133" s="13" t="e">
        <f>'z-后台信息'!G133+#REF!</f>
        <v>#REF!</v>
      </c>
      <c r="H133" s="13" t="e">
        <f>'z-后台信息'!H133+#REF!</f>
        <v>#REF!</v>
      </c>
      <c r="I133" s="13"/>
      <c r="J133" s="13"/>
      <c r="K133" s="4">
        <v>0</v>
      </c>
      <c r="L133" s="13"/>
      <c r="M133" s="13"/>
      <c r="N133" s="13">
        <v>0</v>
      </c>
      <c r="O133" s="4">
        <v>13</v>
      </c>
      <c r="P133" s="13"/>
      <c r="Q133" s="13"/>
      <c r="R133" s="13">
        <v>-301.07020525826823</v>
      </c>
      <c r="S133" s="13">
        <v>-14.817999999999984</v>
      </c>
      <c r="T133" s="13"/>
      <c r="U133" s="13">
        <v>-12.55</v>
      </c>
      <c r="V133" s="13">
        <v>403.53</v>
      </c>
      <c r="W133" s="13">
        <v>-1</v>
      </c>
      <c r="X133" s="13"/>
      <c r="Y133" s="13"/>
      <c r="Z133" s="13"/>
      <c r="AA133" s="13"/>
      <c r="AB133" s="13"/>
      <c r="AC133" s="13"/>
      <c r="AD133" s="13"/>
      <c r="AE133" s="13"/>
      <c r="AF133" s="13"/>
      <c r="AG133" s="13">
        <v>0</v>
      </c>
      <c r="AH133" s="13"/>
    </row>
    <row r="134" spans="1:34">
      <c r="A134" s="19">
        <f>'z-后台信息'!A134</f>
        <v>0</v>
      </c>
      <c r="B134" s="13"/>
      <c r="C134" s="13" t="e">
        <f>'z-后台信息'!C134+#REF!</f>
        <v>#REF!</v>
      </c>
      <c r="D134" s="13" t="e">
        <f>'z-后台信息'!D134+#REF!</f>
        <v>#REF!</v>
      </c>
      <c r="E134" s="13" t="e">
        <f>'z-后台信息'!E134+#REF!</f>
        <v>#REF!</v>
      </c>
      <c r="F134" s="13" t="e">
        <f>'z-后台信息'!F134+#REF!</f>
        <v>#REF!</v>
      </c>
      <c r="G134" s="13" t="e">
        <f>'z-后台信息'!G134+#REF!</f>
        <v>#REF!</v>
      </c>
      <c r="H134" s="13" t="e">
        <f>'z-后台信息'!H134+#REF!</f>
        <v>#REF!</v>
      </c>
      <c r="I134" s="13"/>
      <c r="J134" s="13"/>
      <c r="K134" s="4">
        <v>0</v>
      </c>
      <c r="L134" s="13"/>
      <c r="M134" s="13"/>
      <c r="N134" s="13">
        <v>0</v>
      </c>
      <c r="O134" s="4">
        <v>13</v>
      </c>
      <c r="P134" s="13"/>
      <c r="Q134" s="13"/>
      <c r="R134" s="13">
        <v>-255.97187202993325</v>
      </c>
      <c r="S134" s="13">
        <v>-14.53000000000003</v>
      </c>
      <c r="T134" s="13"/>
      <c r="U134" s="13">
        <v>-12.55</v>
      </c>
      <c r="V134" s="13">
        <v>403.01</v>
      </c>
      <c r="W134" s="13">
        <v>-1</v>
      </c>
      <c r="X134" s="13"/>
      <c r="Y134" s="13"/>
      <c r="Z134" s="13"/>
      <c r="AA134" s="13"/>
      <c r="AB134" s="13"/>
      <c r="AC134" s="13"/>
      <c r="AD134" s="13"/>
      <c r="AE134" s="13"/>
      <c r="AF134" s="13"/>
      <c r="AG134" s="13">
        <v>0</v>
      </c>
      <c r="AH134" s="13"/>
    </row>
    <row r="135" spans="1:34">
      <c r="A135" s="19">
        <f>'z-后台信息'!A135</f>
        <v>0</v>
      </c>
      <c r="B135" s="13"/>
      <c r="C135" s="13" t="e">
        <f>'z-后台信息'!C135+#REF!</f>
        <v>#REF!</v>
      </c>
      <c r="D135" s="13" t="e">
        <f>'z-后台信息'!D135+#REF!</f>
        <v>#REF!</v>
      </c>
      <c r="E135" s="13" t="e">
        <f>'z-后台信息'!E135+#REF!</f>
        <v>#REF!</v>
      </c>
      <c r="F135" s="13" t="e">
        <f>'z-后台信息'!F135+#REF!</f>
        <v>#REF!</v>
      </c>
      <c r="G135" s="13" t="e">
        <f>'z-后台信息'!G135+#REF!</f>
        <v>#REF!</v>
      </c>
      <c r="H135" s="13" t="e">
        <f>'z-后台信息'!H135+#REF!</f>
        <v>#REF!</v>
      </c>
      <c r="I135" s="13"/>
      <c r="J135" s="13"/>
      <c r="K135" s="4">
        <v>0</v>
      </c>
      <c r="L135" s="13"/>
      <c r="M135" s="13"/>
      <c r="N135" s="13">
        <v>0</v>
      </c>
      <c r="O135" s="4">
        <v>13</v>
      </c>
      <c r="P135" s="13"/>
      <c r="Q135" s="13"/>
      <c r="R135" s="13">
        <v>-208.06461035135709</v>
      </c>
      <c r="S135" s="13">
        <v>-11.549000000000035</v>
      </c>
      <c r="T135" s="13"/>
      <c r="U135" s="13">
        <v>-12.55</v>
      </c>
      <c r="V135" s="13">
        <v>402.57</v>
      </c>
      <c r="W135" s="13">
        <v>-1</v>
      </c>
      <c r="X135" s="13"/>
      <c r="Y135" s="13"/>
      <c r="Z135" s="13"/>
      <c r="AA135" s="13"/>
      <c r="AB135" s="13"/>
      <c r="AC135" s="13"/>
      <c r="AD135" s="13"/>
      <c r="AE135" s="13"/>
      <c r="AF135" s="13"/>
      <c r="AG135" s="13">
        <v>0</v>
      </c>
      <c r="AH135" s="13"/>
    </row>
    <row r="136" spans="1:34">
      <c r="A136" s="19">
        <f>'z-后台信息'!A136</f>
        <v>0</v>
      </c>
      <c r="B136" s="13"/>
      <c r="C136" s="13" t="e">
        <f>'z-后台信息'!C136+#REF!</f>
        <v>#REF!</v>
      </c>
      <c r="D136" s="13" t="e">
        <f>'z-后台信息'!D136+#REF!</f>
        <v>#REF!</v>
      </c>
      <c r="E136" s="13" t="e">
        <f>'z-后台信息'!E136+#REF!</f>
        <v>#REF!</v>
      </c>
      <c r="F136" s="13" t="e">
        <f>'z-后台信息'!F136+#REF!</f>
        <v>#REF!</v>
      </c>
      <c r="G136" s="13" t="e">
        <f>'z-后台信息'!G136+#REF!</f>
        <v>#REF!</v>
      </c>
      <c r="H136" s="13" t="e">
        <f>'z-后台信息'!H136+#REF!</f>
        <v>#REF!</v>
      </c>
      <c r="I136" s="13"/>
      <c r="J136" s="13"/>
      <c r="K136" s="4">
        <v>0</v>
      </c>
      <c r="L136" s="13"/>
      <c r="M136" s="13"/>
      <c r="N136" s="13">
        <v>0</v>
      </c>
      <c r="O136" s="4">
        <v>13</v>
      </c>
      <c r="P136" s="13"/>
      <c r="Q136" s="13"/>
      <c r="R136" s="13">
        <v>-190.81869705700626</v>
      </c>
      <c r="S136" s="13">
        <v>-10</v>
      </c>
      <c r="T136" s="13"/>
      <c r="U136" s="13">
        <v>-12.55</v>
      </c>
      <c r="V136" s="13">
        <v>402.21</v>
      </c>
      <c r="W136" s="13">
        <v>-1</v>
      </c>
      <c r="X136" s="13"/>
      <c r="Y136" s="13"/>
      <c r="Z136" s="13"/>
      <c r="AA136" s="13"/>
      <c r="AB136" s="13"/>
      <c r="AC136" s="13"/>
      <c r="AD136" s="13"/>
      <c r="AE136" s="13"/>
      <c r="AF136" s="13"/>
      <c r="AG136" s="13">
        <v>0</v>
      </c>
      <c r="AH136" s="13"/>
    </row>
    <row r="137" spans="1:34">
      <c r="A137" s="19">
        <f>'z-后台信息'!A137</f>
        <v>0</v>
      </c>
      <c r="B137" s="13"/>
      <c r="C137" s="13" t="e">
        <f>'z-后台信息'!C137+#REF!</f>
        <v>#REF!</v>
      </c>
      <c r="D137" s="13" t="e">
        <f>'z-后台信息'!D137+#REF!</f>
        <v>#REF!</v>
      </c>
      <c r="E137" s="13" t="e">
        <f>'z-后台信息'!E137+#REF!</f>
        <v>#REF!</v>
      </c>
      <c r="F137" s="13" t="e">
        <f>'z-后台信息'!F137+#REF!</f>
        <v>#REF!</v>
      </c>
      <c r="G137" s="13" t="e">
        <f>'z-后台信息'!G137+#REF!</f>
        <v>#REF!</v>
      </c>
      <c r="H137" s="13" t="e">
        <f>'z-后台信息'!H137+#REF!</f>
        <v>#REF!</v>
      </c>
      <c r="I137" s="13"/>
      <c r="J137" s="13"/>
      <c r="K137" s="4">
        <v>0</v>
      </c>
      <c r="L137" s="13"/>
      <c r="M137" s="13"/>
      <c r="N137" s="13">
        <v>0</v>
      </c>
      <c r="O137" s="4">
        <v>13</v>
      </c>
      <c r="P137" s="13"/>
      <c r="Q137" s="13"/>
      <c r="R137" s="13">
        <v>-201.49076447594416</v>
      </c>
      <c r="S137" s="13">
        <v>-8.2239999999999895</v>
      </c>
      <c r="T137" s="13"/>
      <c r="U137" s="13">
        <v>-12.55</v>
      </c>
      <c r="V137" s="13">
        <v>401.93</v>
      </c>
      <c r="W137" s="13">
        <v>-1</v>
      </c>
      <c r="X137" s="13"/>
      <c r="Y137" s="13"/>
      <c r="Z137" s="13"/>
      <c r="AA137" s="13"/>
      <c r="AB137" s="13"/>
      <c r="AC137" s="13"/>
      <c r="AD137" s="13"/>
      <c r="AE137" s="13"/>
      <c r="AF137" s="13"/>
      <c r="AG137" s="13">
        <v>0</v>
      </c>
      <c r="AH137" s="13"/>
    </row>
    <row r="138" spans="1:34">
      <c r="A138" s="19">
        <f>'z-后台信息'!A138</f>
        <v>0</v>
      </c>
      <c r="B138" s="13"/>
      <c r="C138" s="13" t="e">
        <f>'z-后台信息'!C138+#REF!</f>
        <v>#REF!</v>
      </c>
      <c r="D138" s="13" t="e">
        <f>'z-后台信息'!D138+#REF!</f>
        <v>#REF!</v>
      </c>
      <c r="E138" s="13" t="e">
        <f>'z-后台信息'!E138+#REF!</f>
        <v>#REF!</v>
      </c>
      <c r="F138" s="13" t="e">
        <f>'z-后台信息'!F138+#REF!</f>
        <v>#REF!</v>
      </c>
      <c r="G138" s="13" t="e">
        <f>'z-后台信息'!G138+#REF!</f>
        <v>#REF!</v>
      </c>
      <c r="H138" s="13" t="e">
        <f>'z-后台信息'!H138+#REF!</f>
        <v>#REF!</v>
      </c>
      <c r="I138" s="13"/>
      <c r="J138" s="13"/>
      <c r="K138" s="4">
        <v>0</v>
      </c>
      <c r="L138" s="13"/>
      <c r="M138" s="13"/>
      <c r="N138" s="13">
        <v>0</v>
      </c>
      <c r="O138" s="4">
        <v>13</v>
      </c>
      <c r="P138" s="13"/>
      <c r="Q138" s="13"/>
      <c r="R138" s="13">
        <v>-219.87953243955366</v>
      </c>
      <c r="S138" s="13">
        <v>-5.9390000000000214</v>
      </c>
      <c r="T138" s="13"/>
      <c r="U138" s="13">
        <v>-12.55</v>
      </c>
      <c r="V138" s="13">
        <v>401.73</v>
      </c>
      <c r="W138" s="13">
        <v>-1</v>
      </c>
      <c r="X138" s="13"/>
      <c r="Y138" s="13"/>
      <c r="Z138" s="13"/>
      <c r="AA138" s="13"/>
      <c r="AB138" s="13"/>
      <c r="AC138" s="13"/>
      <c r="AD138" s="13"/>
      <c r="AE138" s="13"/>
      <c r="AF138" s="13"/>
      <c r="AG138" s="13">
        <v>0</v>
      </c>
      <c r="AH138" s="13"/>
    </row>
    <row r="139" spans="1:34">
      <c r="A139" s="19">
        <f>'z-后台信息'!A139</f>
        <v>0</v>
      </c>
      <c r="B139" s="13"/>
      <c r="C139" s="13" t="e">
        <f>'z-后台信息'!C139+#REF!</f>
        <v>#REF!</v>
      </c>
      <c r="D139" s="13" t="e">
        <f>'z-后台信息'!D139+#REF!</f>
        <v>#REF!</v>
      </c>
      <c r="E139" s="13" t="e">
        <f>'z-后台信息'!E139+#REF!</f>
        <v>#REF!</v>
      </c>
      <c r="F139" s="13" t="e">
        <f>'z-后台信息'!F139+#REF!</f>
        <v>#REF!</v>
      </c>
      <c r="G139" s="13" t="e">
        <f>'z-后台信息'!G139+#REF!</f>
        <v>#REF!</v>
      </c>
      <c r="H139" s="13" t="e">
        <f>'z-后台信息'!H139+#REF!</f>
        <v>#REF!</v>
      </c>
      <c r="I139" s="13"/>
      <c r="J139" s="13"/>
      <c r="K139" s="4">
        <v>0</v>
      </c>
      <c r="L139" s="13"/>
      <c r="M139" s="13"/>
      <c r="N139" s="13">
        <v>0</v>
      </c>
      <c r="O139" s="4">
        <v>13</v>
      </c>
      <c r="P139" s="13"/>
      <c r="Q139" s="13"/>
      <c r="R139" s="13">
        <v>-229.42164172545387</v>
      </c>
      <c r="S139" s="13">
        <v>-7.0659999999999741</v>
      </c>
      <c r="T139" s="13"/>
      <c r="U139" s="13">
        <v>-12.55</v>
      </c>
      <c r="V139" s="13">
        <v>401.60700000000003</v>
      </c>
      <c r="W139" s="13">
        <v>-1</v>
      </c>
      <c r="X139" s="13"/>
      <c r="Y139" s="13"/>
      <c r="Z139" s="13"/>
      <c r="AA139" s="13"/>
      <c r="AB139" s="13"/>
      <c r="AC139" s="13"/>
      <c r="AD139" s="13"/>
      <c r="AE139" s="13"/>
      <c r="AF139" s="13"/>
      <c r="AG139" s="13">
        <v>0</v>
      </c>
      <c r="AH139" s="13"/>
    </row>
    <row r="140" spans="1:34">
      <c r="A140" s="19">
        <f>'z-后台信息'!A140</f>
        <v>0</v>
      </c>
      <c r="B140" s="13"/>
      <c r="C140" s="13" t="e">
        <f>'z-后台信息'!C140+#REF!</f>
        <v>#REF!</v>
      </c>
      <c r="D140" s="13" t="e">
        <f>'z-后台信息'!D140+#REF!</f>
        <v>#REF!</v>
      </c>
      <c r="E140" s="13" t="e">
        <f>'z-后台信息'!E140+#REF!</f>
        <v>#REF!</v>
      </c>
      <c r="F140" s="13" t="e">
        <f>'z-后台信息'!F140+#REF!</f>
        <v>#REF!</v>
      </c>
      <c r="G140" s="13" t="e">
        <f>'z-后台信息'!G140+#REF!</f>
        <v>#REF!</v>
      </c>
      <c r="H140" s="13" t="e">
        <f>'z-后台信息'!H140+#REF!</f>
        <v>#REF!</v>
      </c>
      <c r="I140" s="13"/>
      <c r="J140" s="13"/>
      <c r="K140" s="4">
        <v>0</v>
      </c>
      <c r="L140" s="13"/>
      <c r="M140" s="13"/>
      <c r="N140" s="13">
        <v>0</v>
      </c>
      <c r="O140" s="4">
        <v>13</v>
      </c>
      <c r="P140" s="13"/>
      <c r="Q140" s="13"/>
      <c r="R140" s="13">
        <v>-218.78044733405864</v>
      </c>
      <c r="S140" s="13">
        <v>-11.533999999999992</v>
      </c>
      <c r="T140" s="13"/>
      <c r="U140" s="13">
        <v>-12.55</v>
      </c>
      <c r="V140" s="13">
        <v>401.50700000000001</v>
      </c>
      <c r="W140" s="13">
        <v>-1</v>
      </c>
      <c r="X140" s="13"/>
      <c r="Y140" s="13"/>
      <c r="Z140" s="13"/>
      <c r="AA140" s="13"/>
      <c r="AB140" s="13"/>
      <c r="AC140" s="13"/>
      <c r="AD140" s="13"/>
      <c r="AE140" s="13"/>
      <c r="AF140" s="13"/>
      <c r="AG140" s="13">
        <v>0</v>
      </c>
      <c r="AH140" s="13"/>
    </row>
    <row r="141" spans="1:34">
      <c r="A141" s="19">
        <f>'z-后台信息'!A141</f>
        <v>0</v>
      </c>
      <c r="B141" s="13"/>
      <c r="C141" s="13" t="e">
        <f>'z-后台信息'!C141+#REF!</f>
        <v>#REF!</v>
      </c>
      <c r="D141" s="13" t="e">
        <f>'z-后台信息'!D141+#REF!</f>
        <v>#REF!</v>
      </c>
      <c r="E141" s="13" t="e">
        <f>'z-后台信息'!E141+#REF!</f>
        <v>#REF!</v>
      </c>
      <c r="F141" s="13" t="e">
        <f>'z-后台信息'!F141+#REF!</f>
        <v>#REF!</v>
      </c>
      <c r="G141" s="13" t="e">
        <f>'z-后台信息'!G141+#REF!</f>
        <v>#REF!</v>
      </c>
      <c r="H141" s="13" t="e">
        <f>'z-后台信息'!H141+#REF!</f>
        <v>#REF!</v>
      </c>
      <c r="I141" s="13"/>
      <c r="J141" s="13"/>
      <c r="K141" s="4">
        <v>0</v>
      </c>
      <c r="L141" s="13"/>
      <c r="M141" s="13"/>
      <c r="N141" s="13">
        <v>0</v>
      </c>
      <c r="O141" s="4">
        <v>13</v>
      </c>
      <c r="P141" s="13"/>
      <c r="Q141" s="13"/>
      <c r="R141" s="13">
        <v>-223.37258235541293</v>
      </c>
      <c r="S141" s="13">
        <v>-10</v>
      </c>
      <c r="T141" s="13"/>
      <c r="U141" s="13">
        <v>-12.55</v>
      </c>
      <c r="V141" s="13">
        <v>401.40699999999998</v>
      </c>
      <c r="W141" s="13">
        <v>-1</v>
      </c>
      <c r="X141" s="13"/>
      <c r="Y141" s="13"/>
      <c r="Z141" s="13"/>
      <c r="AA141" s="13"/>
      <c r="AB141" s="13"/>
      <c r="AC141" s="13"/>
      <c r="AD141" s="13"/>
      <c r="AE141" s="13"/>
      <c r="AF141" s="13"/>
      <c r="AG141" s="13">
        <v>0</v>
      </c>
      <c r="AH141" s="13"/>
    </row>
    <row r="142" spans="1:34">
      <c r="A142" s="19">
        <f>'z-后台信息'!A142</f>
        <v>0</v>
      </c>
      <c r="B142" s="13"/>
      <c r="C142" s="13" t="e">
        <f>'z-后台信息'!C142+#REF!</f>
        <v>#REF!</v>
      </c>
      <c r="D142" s="13" t="e">
        <f>'z-后台信息'!D142+#REF!</f>
        <v>#REF!</v>
      </c>
      <c r="E142" s="13" t="e">
        <f>'z-后台信息'!E142+#REF!</f>
        <v>#REF!</v>
      </c>
      <c r="F142" s="13" t="e">
        <f>'z-后台信息'!F142+#REF!</f>
        <v>#REF!</v>
      </c>
      <c r="G142" s="13" t="e">
        <f>'z-后台信息'!G142+#REF!</f>
        <v>#REF!</v>
      </c>
      <c r="H142" s="13" t="e">
        <f>'z-后台信息'!H142+#REF!</f>
        <v>#REF!</v>
      </c>
      <c r="I142" s="13"/>
      <c r="J142" s="13"/>
      <c r="K142" s="4">
        <v>0</v>
      </c>
      <c r="L142" s="13"/>
      <c r="M142" s="13"/>
      <c r="N142" s="13">
        <v>0</v>
      </c>
      <c r="O142" s="4">
        <v>13</v>
      </c>
      <c r="P142" s="13"/>
      <c r="Q142" s="13"/>
      <c r="R142" s="13">
        <v>-247.74586551840633</v>
      </c>
      <c r="S142" s="13">
        <v>-14.447999999999979</v>
      </c>
      <c r="T142" s="13"/>
      <c r="U142" s="13">
        <v>-12.55</v>
      </c>
      <c r="V142" s="13">
        <v>401.30700000000002</v>
      </c>
      <c r="W142" s="13">
        <v>-1</v>
      </c>
      <c r="X142" s="13"/>
      <c r="Y142" s="13"/>
      <c r="Z142" s="13"/>
      <c r="AA142" s="13"/>
      <c r="AB142" s="13"/>
      <c r="AC142" s="13"/>
      <c r="AD142" s="13"/>
      <c r="AE142" s="13"/>
      <c r="AF142" s="13"/>
      <c r="AG142" s="13">
        <v>0</v>
      </c>
      <c r="AH142" s="13"/>
    </row>
    <row r="143" spans="1:34">
      <c r="A143" s="19">
        <f>'z-后台信息'!A143</f>
        <v>0</v>
      </c>
      <c r="B143" s="13"/>
      <c r="C143" s="13" t="e">
        <f>'z-后台信息'!C143+#REF!</f>
        <v>#REF!</v>
      </c>
      <c r="D143" s="13" t="e">
        <f>'z-后台信息'!D143+#REF!</f>
        <v>#REF!</v>
      </c>
      <c r="E143" s="13" t="e">
        <f>'z-后台信息'!E143+#REF!</f>
        <v>#REF!</v>
      </c>
      <c r="F143" s="13" t="e">
        <f>'z-后台信息'!F143+#REF!</f>
        <v>#REF!</v>
      </c>
      <c r="G143" s="13" t="e">
        <f>'z-后台信息'!G143+#REF!</f>
        <v>#REF!</v>
      </c>
      <c r="H143" s="13" t="e">
        <f>'z-后台信息'!H143+#REF!</f>
        <v>#REF!</v>
      </c>
      <c r="I143" s="13"/>
      <c r="J143" s="13"/>
      <c r="K143" s="4">
        <v>0</v>
      </c>
      <c r="L143" s="13"/>
      <c r="M143" s="13"/>
      <c r="N143" s="13">
        <v>0</v>
      </c>
      <c r="O143" s="4">
        <v>13</v>
      </c>
      <c r="P143" s="13"/>
      <c r="Q143" s="13"/>
      <c r="R143" s="13">
        <v>-282.786303398369</v>
      </c>
      <c r="S143" s="13">
        <v>-18.698000000000036</v>
      </c>
      <c r="T143" s="13"/>
      <c r="U143" s="13">
        <v>-12.55</v>
      </c>
      <c r="V143" s="13">
        <v>401.20699999999999</v>
      </c>
      <c r="W143" s="13">
        <v>-1</v>
      </c>
      <c r="X143" s="13"/>
      <c r="Y143" s="13"/>
      <c r="Z143" s="13"/>
      <c r="AA143" s="13"/>
      <c r="AB143" s="13"/>
      <c r="AC143" s="13"/>
      <c r="AD143" s="13"/>
      <c r="AE143" s="13"/>
      <c r="AF143" s="13"/>
      <c r="AG143" s="13">
        <v>0</v>
      </c>
      <c r="AH143" s="13"/>
    </row>
    <row r="144" spans="1:34">
      <c r="A144" s="19">
        <f>'z-后台信息'!A144</f>
        <v>0</v>
      </c>
      <c r="B144" s="13"/>
      <c r="C144" s="13" t="e">
        <f>'z-后台信息'!C144+#REF!</f>
        <v>#REF!</v>
      </c>
      <c r="D144" s="13" t="e">
        <f>'z-后台信息'!D144+#REF!</f>
        <v>#REF!</v>
      </c>
      <c r="E144" s="13" t="e">
        <f>'z-后台信息'!E144+#REF!</f>
        <v>#REF!</v>
      </c>
      <c r="F144" s="13" t="e">
        <f>'z-后台信息'!F144+#REF!</f>
        <v>#REF!</v>
      </c>
      <c r="G144" s="13" t="e">
        <f>'z-后台信息'!G144+#REF!</f>
        <v>#REF!</v>
      </c>
      <c r="H144" s="13" t="e">
        <f>'z-后台信息'!H144+#REF!</f>
        <v>#REF!</v>
      </c>
      <c r="I144" s="13"/>
      <c r="J144" s="13"/>
      <c r="K144" s="4">
        <v>0</v>
      </c>
      <c r="L144" s="13"/>
      <c r="M144" s="13"/>
      <c r="N144" s="13">
        <v>0</v>
      </c>
      <c r="O144" s="4">
        <v>13</v>
      </c>
      <c r="P144" s="13"/>
      <c r="Q144" s="13"/>
      <c r="R144" s="13">
        <v>-289.45302500321418</v>
      </c>
      <c r="S144" s="13">
        <v>-15.87700000000001</v>
      </c>
      <c r="T144" s="13"/>
      <c r="U144" s="13">
        <v>-12.55</v>
      </c>
      <c r="V144" s="13">
        <v>401.10700000000003</v>
      </c>
      <c r="W144" s="13">
        <v>-1</v>
      </c>
      <c r="X144" s="13"/>
      <c r="Y144" s="13"/>
      <c r="Z144" s="13"/>
      <c r="AA144" s="13"/>
      <c r="AB144" s="13"/>
      <c r="AC144" s="13"/>
      <c r="AD144" s="13"/>
      <c r="AE144" s="13"/>
      <c r="AF144" s="13"/>
      <c r="AG144" s="13">
        <v>0</v>
      </c>
      <c r="AH144" s="13"/>
    </row>
    <row r="145" spans="1:34">
      <c r="A145" s="19">
        <f>'z-后台信息'!A145</f>
        <v>0</v>
      </c>
      <c r="B145" s="13"/>
      <c r="C145" s="13" t="e">
        <f>'z-后台信息'!C145+#REF!</f>
        <v>#REF!</v>
      </c>
      <c r="D145" s="13" t="e">
        <f>'z-后台信息'!D145+#REF!</f>
        <v>#REF!</v>
      </c>
      <c r="E145" s="13" t="e">
        <f>'z-后台信息'!E145+#REF!</f>
        <v>#REF!</v>
      </c>
      <c r="F145" s="13" t="e">
        <f>'z-后台信息'!F145+#REF!</f>
        <v>#REF!</v>
      </c>
      <c r="G145" s="13" t="e">
        <f>'z-后台信息'!G145+#REF!</f>
        <v>#REF!</v>
      </c>
      <c r="H145" s="13" t="e">
        <f>'z-后台信息'!H145+#REF!</f>
        <v>#REF!</v>
      </c>
      <c r="I145" s="13"/>
      <c r="J145" s="13"/>
      <c r="K145" s="4">
        <v>0</v>
      </c>
      <c r="L145" s="13"/>
      <c r="M145" s="13"/>
      <c r="N145" s="13">
        <v>0</v>
      </c>
      <c r="O145" s="4">
        <v>13</v>
      </c>
      <c r="P145" s="13"/>
      <c r="Q145" s="13"/>
      <c r="R145" s="13">
        <v>-180.73643900477373</v>
      </c>
      <c r="S145" s="13">
        <v>-4.9180000000000064</v>
      </c>
      <c r="T145" s="13"/>
      <c r="U145" s="13">
        <v>-12.55</v>
      </c>
      <c r="V145" s="13">
        <v>400.983</v>
      </c>
      <c r="W145" s="13">
        <v>-1</v>
      </c>
      <c r="X145" s="13"/>
      <c r="Y145" s="13"/>
      <c r="Z145" s="13"/>
      <c r="AA145" s="13"/>
      <c r="AB145" s="13"/>
      <c r="AC145" s="13"/>
      <c r="AD145" s="13"/>
      <c r="AE145" s="13"/>
      <c r="AF145" s="13"/>
      <c r="AG145" s="13">
        <v>0</v>
      </c>
      <c r="AH145" s="13"/>
    </row>
    <row r="146" spans="1:34">
      <c r="A146" s="19">
        <f>'z-后台信息'!A146</f>
        <v>0</v>
      </c>
      <c r="B146" s="13"/>
      <c r="C146" s="13" t="e">
        <f>'z-后台信息'!C146+#REF!</f>
        <v>#REF!</v>
      </c>
      <c r="D146" s="13" t="e">
        <f>'z-后台信息'!D146+#REF!</f>
        <v>#REF!</v>
      </c>
      <c r="E146" s="13" t="e">
        <f>'z-后台信息'!E146+#REF!</f>
        <v>#REF!</v>
      </c>
      <c r="F146" s="13" t="e">
        <f>'z-后台信息'!F146+#REF!</f>
        <v>#REF!</v>
      </c>
      <c r="G146" s="13" t="e">
        <f>'z-后台信息'!G146+#REF!</f>
        <v>#REF!</v>
      </c>
      <c r="H146" s="13" t="e">
        <f>'z-后台信息'!H146+#REF!</f>
        <v>#REF!</v>
      </c>
      <c r="I146" s="13"/>
      <c r="J146" s="13"/>
      <c r="K146" s="4">
        <v>0</v>
      </c>
      <c r="L146" s="13"/>
      <c r="M146" s="13"/>
      <c r="N146" s="13">
        <v>0</v>
      </c>
      <c r="O146" s="4">
        <v>13</v>
      </c>
      <c r="P146" s="13"/>
      <c r="Q146" s="13"/>
      <c r="R146" s="13">
        <v>-91.618297669815547</v>
      </c>
      <c r="S146" s="13">
        <v>-1.0760000000000218</v>
      </c>
      <c r="T146" s="13"/>
      <c r="U146" s="13">
        <v>-12.55</v>
      </c>
      <c r="V146" s="13">
        <v>400.73500000000001</v>
      </c>
      <c r="W146" s="13">
        <v>-1</v>
      </c>
      <c r="X146" s="13"/>
      <c r="Y146" s="13"/>
      <c r="Z146" s="13"/>
      <c r="AA146" s="13"/>
      <c r="AB146" s="13"/>
      <c r="AC146" s="13"/>
      <c r="AD146" s="13"/>
      <c r="AE146" s="13"/>
      <c r="AF146" s="13"/>
      <c r="AG146" s="13">
        <v>0</v>
      </c>
      <c r="AH146" s="13"/>
    </row>
    <row r="147" spans="1:34">
      <c r="A147" s="19">
        <f>'z-后台信息'!A147</f>
        <v>0</v>
      </c>
      <c r="B147" s="13"/>
      <c r="C147" s="13" t="e">
        <f>'z-后台信息'!C147+#REF!</f>
        <v>#REF!</v>
      </c>
      <c r="D147" s="13" t="e">
        <f>'z-后台信息'!D147+#REF!</f>
        <v>#REF!</v>
      </c>
      <c r="E147" s="13" t="e">
        <f>'z-后台信息'!E147+#REF!</f>
        <v>#REF!</v>
      </c>
      <c r="F147" s="13" t="e">
        <f>'z-后台信息'!F147+#REF!</f>
        <v>#REF!</v>
      </c>
      <c r="G147" s="13" t="e">
        <f>'z-后台信息'!G147+#REF!</f>
        <v>#REF!</v>
      </c>
      <c r="H147" s="13" t="e">
        <f>'z-后台信息'!H147+#REF!</f>
        <v>#REF!</v>
      </c>
      <c r="I147" s="13"/>
      <c r="J147" s="13"/>
      <c r="K147" s="4">
        <v>13</v>
      </c>
      <c r="L147" s="13"/>
      <c r="M147" s="13"/>
      <c r="N147" s="13">
        <v>126.53094999999996</v>
      </c>
      <c r="O147" s="4">
        <v>0</v>
      </c>
      <c r="P147" s="13"/>
      <c r="Q147" s="13"/>
      <c r="R147" s="13">
        <v>0</v>
      </c>
      <c r="S147" s="13">
        <v>9.7479999999999905</v>
      </c>
      <c r="T147" s="13"/>
      <c r="U147" s="13">
        <v>29.204000000000001</v>
      </c>
      <c r="V147" s="13">
        <v>391.3</v>
      </c>
      <c r="W147" s="13">
        <v>-1</v>
      </c>
      <c r="X147" s="13"/>
      <c r="Y147" s="13"/>
      <c r="Z147" s="13"/>
      <c r="AA147" s="13"/>
      <c r="AB147" s="13"/>
      <c r="AC147" s="13"/>
      <c r="AD147" s="13"/>
      <c r="AE147" s="13"/>
      <c r="AF147" s="13"/>
      <c r="AG147" s="13">
        <v>0</v>
      </c>
      <c r="AH147" s="13"/>
    </row>
    <row r="148" spans="1:34">
      <c r="A148" s="19">
        <f>'z-后台信息'!A148</f>
        <v>0</v>
      </c>
      <c r="B148" s="13"/>
      <c r="C148" s="13" t="e">
        <f>'z-后台信息'!C148+#REF!</f>
        <v>#REF!</v>
      </c>
      <c r="D148" s="13" t="e">
        <f>'z-后台信息'!D148+#REF!</f>
        <v>#REF!</v>
      </c>
      <c r="E148" s="13" t="e">
        <f>'z-后台信息'!E148+#REF!</f>
        <v>#REF!</v>
      </c>
      <c r="F148" s="13" t="e">
        <f>'z-后台信息'!F148+#REF!</f>
        <v>#REF!</v>
      </c>
      <c r="G148" s="13" t="e">
        <f>'z-后台信息'!G148+#REF!</f>
        <v>#REF!</v>
      </c>
      <c r="H148" s="13" t="e">
        <f>'z-后台信息'!H148+#REF!</f>
        <v>#REF!</v>
      </c>
      <c r="I148" s="13"/>
      <c r="J148" s="13"/>
      <c r="K148" s="4">
        <v>13</v>
      </c>
      <c r="L148" s="13"/>
      <c r="M148" s="13"/>
      <c r="N148" s="13">
        <v>110.09380584654258</v>
      </c>
      <c r="O148" s="4">
        <v>0</v>
      </c>
      <c r="P148" s="13"/>
      <c r="Q148" s="13"/>
      <c r="R148" s="13">
        <v>0</v>
      </c>
      <c r="S148" s="13">
        <v>8.6049999999999613</v>
      </c>
      <c r="T148" s="13"/>
      <c r="U148" s="13">
        <v>27.202999999999999</v>
      </c>
      <c r="V148" s="13">
        <v>391.92899999999997</v>
      </c>
      <c r="W148" s="13">
        <v>1</v>
      </c>
      <c r="X148" s="13"/>
      <c r="Y148" s="13"/>
      <c r="Z148" s="13"/>
      <c r="AA148" s="13"/>
      <c r="AB148" s="13"/>
      <c r="AC148" s="13"/>
      <c r="AD148" s="13"/>
      <c r="AE148" s="13"/>
      <c r="AF148" s="13"/>
      <c r="AG148" s="13">
        <v>0</v>
      </c>
      <c r="AH148" s="13"/>
    </row>
    <row r="149" spans="1:34">
      <c r="A149" s="19">
        <f>'z-后台信息'!A149</f>
        <v>0</v>
      </c>
      <c r="B149" s="13"/>
      <c r="C149" s="13" t="e">
        <f>'z-后台信息'!C149+#REF!</f>
        <v>#REF!</v>
      </c>
      <c r="D149" s="13" t="e">
        <f>'z-后台信息'!D149+#REF!</f>
        <v>#REF!</v>
      </c>
      <c r="E149" s="13" t="e">
        <f>'z-后台信息'!E149+#REF!</f>
        <v>#REF!</v>
      </c>
      <c r="F149" s="13" t="e">
        <f>'z-后台信息'!F149+#REF!</f>
        <v>#REF!</v>
      </c>
      <c r="G149" s="13" t="e">
        <f>'z-后台信息'!G149+#REF!</f>
        <v>#REF!</v>
      </c>
      <c r="H149" s="13" t="e">
        <f>'z-后台信息'!H149+#REF!</f>
        <v>#REF!</v>
      </c>
      <c r="I149" s="13"/>
      <c r="J149" s="13"/>
      <c r="K149" s="4">
        <v>13</v>
      </c>
      <c r="L149" s="13"/>
      <c r="M149" s="13"/>
      <c r="N149" s="13">
        <v>77.369531958332743</v>
      </c>
      <c r="O149" s="4">
        <v>0</v>
      </c>
      <c r="P149" s="13"/>
      <c r="Q149" s="13"/>
      <c r="R149" s="13">
        <v>0</v>
      </c>
      <c r="S149" s="13">
        <v>5.5269999999999868</v>
      </c>
      <c r="T149" s="13"/>
      <c r="U149" s="13">
        <v>20.54</v>
      </c>
      <c r="V149" s="13">
        <v>394.35899999999998</v>
      </c>
      <c r="W149" s="13">
        <v>1</v>
      </c>
      <c r="X149" s="13"/>
      <c r="Y149" s="13"/>
      <c r="Z149" s="13"/>
      <c r="AA149" s="13"/>
      <c r="AB149" s="13"/>
      <c r="AC149" s="13"/>
      <c r="AD149" s="13"/>
      <c r="AE149" s="13"/>
      <c r="AF149" s="13"/>
      <c r="AG149" s="13">
        <v>0</v>
      </c>
      <c r="AH149" s="13"/>
    </row>
    <row r="150" spans="1:34">
      <c r="A150" s="19">
        <f>'z-后台信息'!A150</f>
        <v>0</v>
      </c>
      <c r="B150" s="13"/>
      <c r="C150" s="13" t="e">
        <f>'z-后台信息'!C150+#REF!</f>
        <v>#REF!</v>
      </c>
      <c r="D150" s="13" t="e">
        <f>'z-后台信息'!D150+#REF!</f>
        <v>#REF!</v>
      </c>
      <c r="E150" s="13" t="e">
        <f>'z-后台信息'!E150+#REF!</f>
        <v>#REF!</v>
      </c>
      <c r="F150" s="13" t="e">
        <f>'z-后台信息'!F150+#REF!</f>
        <v>#REF!</v>
      </c>
      <c r="G150" s="13" t="e">
        <f>'z-后台信息'!G150+#REF!</f>
        <v>#REF!</v>
      </c>
      <c r="H150" s="13" t="e">
        <f>'z-后台信息'!H150+#REF!</f>
        <v>#REF!</v>
      </c>
      <c r="I150" s="13"/>
      <c r="J150" s="13"/>
      <c r="K150" s="4">
        <v>13</v>
      </c>
      <c r="L150" s="13"/>
      <c r="M150" s="13"/>
      <c r="N150" s="13">
        <v>60.730403138374243</v>
      </c>
      <c r="O150" s="4">
        <v>0</v>
      </c>
      <c r="P150" s="13"/>
      <c r="Q150" s="13"/>
      <c r="R150" s="13">
        <v>0</v>
      </c>
      <c r="S150" s="13">
        <v>4.3550000000000182</v>
      </c>
      <c r="T150" s="13"/>
      <c r="U150" s="13">
        <v>18.783000000000001</v>
      </c>
      <c r="V150" s="13">
        <v>394.75900000000001</v>
      </c>
      <c r="W150" s="13">
        <v>1</v>
      </c>
      <c r="X150" s="13"/>
      <c r="Y150" s="13"/>
      <c r="Z150" s="13"/>
      <c r="AA150" s="13"/>
      <c r="AB150" s="13"/>
      <c r="AC150" s="13"/>
      <c r="AD150" s="13"/>
      <c r="AE150" s="13"/>
      <c r="AF150" s="13"/>
      <c r="AG150" s="13">
        <v>0</v>
      </c>
      <c r="AH150" s="13"/>
    </row>
    <row r="151" spans="1:34">
      <c r="A151" s="19">
        <f>'z-后台信息'!A151</f>
        <v>0</v>
      </c>
      <c r="B151" s="13"/>
      <c r="C151" s="13" t="e">
        <f>'z-后台信息'!C151+#REF!</f>
        <v>#REF!</v>
      </c>
      <c r="D151" s="13" t="e">
        <f>'z-后台信息'!D151+#REF!</f>
        <v>#REF!</v>
      </c>
      <c r="E151" s="13" t="e">
        <f>'z-后台信息'!E151+#REF!</f>
        <v>#REF!</v>
      </c>
      <c r="F151" s="13" t="e">
        <f>'z-后台信息'!F151+#REF!</f>
        <v>#REF!</v>
      </c>
      <c r="G151" s="13" t="e">
        <f>'z-后台信息'!G151+#REF!</f>
        <v>#REF!</v>
      </c>
      <c r="H151" s="13" t="e">
        <f>'z-后台信息'!H151+#REF!</f>
        <v>#REF!</v>
      </c>
      <c r="I151" s="13"/>
      <c r="J151" s="13"/>
      <c r="K151" s="4">
        <v>13</v>
      </c>
      <c r="L151" s="13"/>
      <c r="M151" s="13"/>
      <c r="N151" s="13">
        <v>45.19055010160298</v>
      </c>
      <c r="O151" s="4">
        <v>0</v>
      </c>
      <c r="P151" s="13"/>
      <c r="Q151" s="13"/>
      <c r="R151" s="13">
        <v>0</v>
      </c>
      <c r="S151" s="13">
        <v>3.2599999999999909</v>
      </c>
      <c r="T151" s="13"/>
      <c r="U151" s="13">
        <v>17.140999999999998</v>
      </c>
      <c r="V151" s="13">
        <v>395.05799999999999</v>
      </c>
      <c r="W151" s="13">
        <v>1</v>
      </c>
      <c r="X151" s="13"/>
      <c r="Y151" s="13"/>
      <c r="Z151" s="13"/>
      <c r="AA151" s="13"/>
      <c r="AB151" s="13"/>
      <c r="AC151" s="13"/>
      <c r="AD151" s="13"/>
      <c r="AE151" s="13"/>
      <c r="AF151" s="13"/>
      <c r="AG151" s="13">
        <v>0</v>
      </c>
      <c r="AH151" s="13"/>
    </row>
    <row r="152" spans="1:34">
      <c r="A152" s="19">
        <f>'z-后台信息'!A152</f>
        <v>0</v>
      </c>
      <c r="B152" s="13"/>
      <c r="C152" s="13" t="e">
        <f>'z-后台信息'!C152+#REF!</f>
        <v>#REF!</v>
      </c>
      <c r="D152" s="13" t="e">
        <f>'z-后台信息'!D152+#REF!</f>
        <v>#REF!</v>
      </c>
      <c r="E152" s="13" t="e">
        <f>'z-后台信息'!E152+#REF!</f>
        <v>#REF!</v>
      </c>
      <c r="F152" s="13" t="e">
        <f>'z-后台信息'!F152+#REF!</f>
        <v>#REF!</v>
      </c>
      <c r="G152" s="13" t="e">
        <f>'z-后台信息'!G152+#REF!</f>
        <v>#REF!</v>
      </c>
      <c r="H152" s="13" t="e">
        <f>'z-后台信息'!H152+#REF!</f>
        <v>#REF!</v>
      </c>
      <c r="I152" s="13"/>
      <c r="J152" s="13"/>
      <c r="K152" s="4">
        <v>13</v>
      </c>
      <c r="L152" s="13"/>
      <c r="M152" s="13"/>
      <c r="N152" s="13">
        <v>34.164280617765769</v>
      </c>
      <c r="O152" s="4">
        <v>0</v>
      </c>
      <c r="P152" s="13"/>
      <c r="Q152" s="13"/>
      <c r="R152" s="13">
        <v>0</v>
      </c>
      <c r="S152" s="13">
        <v>2.4350000000000023</v>
      </c>
      <c r="T152" s="13"/>
      <c r="U152" s="13">
        <v>15.903</v>
      </c>
      <c r="V152" s="13">
        <v>395.08699999999999</v>
      </c>
      <c r="W152" s="13">
        <v>1</v>
      </c>
      <c r="X152" s="13"/>
      <c r="Y152" s="13"/>
      <c r="Z152" s="13"/>
      <c r="AA152" s="13"/>
      <c r="AB152" s="13"/>
      <c r="AC152" s="13"/>
      <c r="AD152" s="13"/>
      <c r="AE152" s="13"/>
      <c r="AF152" s="13"/>
      <c r="AG152" s="13">
        <v>0</v>
      </c>
      <c r="AH152" s="13"/>
    </row>
    <row r="153" spans="1:34">
      <c r="A153" s="19">
        <f>'z-后台信息'!A153</f>
        <v>0</v>
      </c>
      <c r="B153" s="13"/>
      <c r="C153" s="13" t="e">
        <f>'z-后台信息'!C153+#REF!</f>
        <v>#REF!</v>
      </c>
      <c r="D153" s="13" t="e">
        <f>'z-后台信息'!D153+#REF!</f>
        <v>#REF!</v>
      </c>
      <c r="E153" s="13" t="e">
        <f>'z-后台信息'!E153+#REF!</f>
        <v>#REF!</v>
      </c>
      <c r="F153" s="13" t="e">
        <f>'z-后台信息'!F153+#REF!</f>
        <v>#REF!</v>
      </c>
      <c r="G153" s="13" t="e">
        <f>'z-后台信息'!G153+#REF!</f>
        <v>#REF!</v>
      </c>
      <c r="H153" s="13" t="e">
        <f>'z-后台信息'!H153+#REF!</f>
        <v>#REF!</v>
      </c>
      <c r="I153" s="13"/>
      <c r="J153" s="13"/>
      <c r="K153" s="4">
        <v>13</v>
      </c>
      <c r="L153" s="13"/>
      <c r="M153" s="13"/>
      <c r="N153" s="13">
        <v>27.926668878516239</v>
      </c>
      <c r="O153" s="4">
        <v>0</v>
      </c>
      <c r="P153" s="13"/>
      <c r="Q153" s="13"/>
      <c r="R153" s="13">
        <v>0</v>
      </c>
      <c r="S153" s="13">
        <v>1.8059999999999832</v>
      </c>
      <c r="T153" s="13"/>
      <c r="U153" s="13">
        <v>14.959</v>
      </c>
      <c r="V153" s="13">
        <v>394.92</v>
      </c>
      <c r="W153" s="13">
        <v>-1</v>
      </c>
      <c r="X153" s="13"/>
      <c r="Y153" s="13"/>
      <c r="Z153" s="13"/>
      <c r="AA153" s="13"/>
      <c r="AB153" s="13"/>
      <c r="AC153" s="13"/>
      <c r="AD153" s="13"/>
      <c r="AE153" s="13"/>
      <c r="AF153" s="13"/>
      <c r="AG153" s="13">
        <v>0</v>
      </c>
      <c r="AH153" s="13"/>
    </row>
    <row r="154" spans="1:34">
      <c r="A154" s="19">
        <f>'z-后台信息'!A154</f>
        <v>0</v>
      </c>
      <c r="B154" s="13"/>
      <c r="C154" s="13" t="e">
        <f>'z-后台信息'!C154+#REF!</f>
        <v>#REF!</v>
      </c>
      <c r="D154" s="13" t="e">
        <f>'z-后台信息'!D154+#REF!</f>
        <v>#REF!</v>
      </c>
      <c r="E154" s="13" t="e">
        <f>'z-后台信息'!E154+#REF!</f>
        <v>#REF!</v>
      </c>
      <c r="F154" s="13" t="e">
        <f>'z-后台信息'!F154+#REF!</f>
        <v>#REF!</v>
      </c>
      <c r="G154" s="13" t="e">
        <f>'z-后台信息'!G154+#REF!</f>
        <v>#REF!</v>
      </c>
      <c r="H154" s="13" t="e">
        <f>'z-后台信息'!H154+#REF!</f>
        <v>#REF!</v>
      </c>
      <c r="I154" s="13"/>
      <c r="J154" s="13"/>
      <c r="K154" s="4">
        <v>13</v>
      </c>
      <c r="L154" s="13"/>
      <c r="M154" s="13"/>
      <c r="N154" s="13">
        <v>17.739338054597511</v>
      </c>
      <c r="O154" s="4">
        <v>0</v>
      </c>
      <c r="P154" s="13"/>
      <c r="Q154" s="13"/>
      <c r="R154" s="13">
        <v>0</v>
      </c>
      <c r="S154" s="13">
        <v>0.9819999999999709</v>
      </c>
      <c r="T154" s="13"/>
      <c r="U154" s="13">
        <v>13.724</v>
      </c>
      <c r="V154" s="13">
        <v>394.94799999999998</v>
      </c>
      <c r="W154" s="13">
        <v>1</v>
      </c>
      <c r="X154" s="13"/>
      <c r="Y154" s="13"/>
      <c r="Z154" s="13"/>
      <c r="AA154" s="13"/>
      <c r="AB154" s="13"/>
      <c r="AC154" s="13"/>
      <c r="AD154" s="13"/>
      <c r="AE154" s="13"/>
      <c r="AF154" s="13"/>
      <c r="AG154" s="13">
        <v>0</v>
      </c>
      <c r="AH154" s="13"/>
    </row>
    <row r="155" spans="1:34">
      <c r="A155" s="19">
        <f>'z-后台信息'!A155</f>
        <v>0</v>
      </c>
      <c r="B155" s="13"/>
      <c r="C155" s="13" t="e">
        <f>'z-后台信息'!C155+#REF!</f>
        <v>#REF!</v>
      </c>
      <c r="D155" s="13" t="e">
        <f>'z-后台信息'!D155+#REF!</f>
        <v>#REF!</v>
      </c>
      <c r="E155" s="13" t="e">
        <f>'z-后台信息'!E155+#REF!</f>
        <v>#REF!</v>
      </c>
      <c r="F155" s="13" t="e">
        <f>'z-后台信息'!F155+#REF!</f>
        <v>#REF!</v>
      </c>
      <c r="G155" s="13" t="e">
        <f>'z-后台信息'!G155+#REF!</f>
        <v>#REF!</v>
      </c>
      <c r="H155" s="13" t="e">
        <f>'z-后台信息'!H155+#REF!</f>
        <v>#REF!</v>
      </c>
      <c r="I155" s="13"/>
      <c r="J155" s="13"/>
      <c r="K155" s="4">
        <v>13</v>
      </c>
      <c r="L155" s="13"/>
      <c r="M155" s="13"/>
      <c r="N155" s="13">
        <v>47.964172593412229</v>
      </c>
      <c r="O155" s="4">
        <v>0</v>
      </c>
      <c r="P155" s="13"/>
      <c r="Q155" s="13"/>
      <c r="R155" s="13">
        <v>0</v>
      </c>
      <c r="S155" s="13">
        <v>3.3770000000000095</v>
      </c>
      <c r="T155" s="13"/>
      <c r="U155" s="13">
        <v>17.315999999999999</v>
      </c>
      <c r="V155" s="13">
        <v>391.75700000000001</v>
      </c>
      <c r="W155" s="13">
        <v>-1</v>
      </c>
      <c r="X155" s="13"/>
      <c r="Y155" s="13"/>
      <c r="Z155" s="13"/>
      <c r="AA155" s="13"/>
      <c r="AB155" s="13"/>
      <c r="AC155" s="13"/>
      <c r="AD155" s="13"/>
      <c r="AE155" s="13"/>
      <c r="AF155" s="13"/>
      <c r="AG155" s="13">
        <v>0</v>
      </c>
      <c r="AH155" s="13"/>
    </row>
    <row r="156" spans="1:34">
      <c r="A156" s="19">
        <f>'z-后台信息'!A156</f>
        <v>0</v>
      </c>
      <c r="B156" s="13"/>
      <c r="C156" s="13" t="e">
        <f>'z-后台信息'!C156+#REF!</f>
        <v>#REF!</v>
      </c>
      <c r="D156" s="13" t="e">
        <f>'z-后台信息'!D156+#REF!</f>
        <v>#REF!</v>
      </c>
      <c r="E156" s="13" t="e">
        <f>'z-后台信息'!E156+#REF!</f>
        <v>#REF!</v>
      </c>
      <c r="F156" s="13" t="e">
        <f>'z-后台信息'!F156+#REF!</f>
        <v>#REF!</v>
      </c>
      <c r="G156" s="13" t="e">
        <f>'z-后台信息'!G156+#REF!</f>
        <v>#REF!</v>
      </c>
      <c r="H156" s="13" t="e">
        <f>'z-后台信息'!H156+#REF!</f>
        <v>#REF!</v>
      </c>
      <c r="I156" s="13"/>
      <c r="J156" s="13"/>
      <c r="K156" s="4">
        <v>13</v>
      </c>
      <c r="L156" s="13"/>
      <c r="M156" s="13"/>
      <c r="N156" s="13">
        <v>44.035119233780506</v>
      </c>
      <c r="O156" s="4">
        <v>0</v>
      </c>
      <c r="P156" s="13"/>
      <c r="Q156" s="13"/>
      <c r="R156" s="13">
        <v>0</v>
      </c>
      <c r="S156" s="13">
        <v>3.1850000000000023</v>
      </c>
      <c r="T156" s="13"/>
      <c r="U156" s="13">
        <v>17.027999999999999</v>
      </c>
      <c r="V156" s="13">
        <v>391.15300000000002</v>
      </c>
      <c r="W156" s="13">
        <v>-1</v>
      </c>
      <c r="X156" s="13"/>
      <c r="Y156" s="13"/>
      <c r="Z156" s="13"/>
      <c r="AA156" s="13"/>
      <c r="AB156" s="13"/>
      <c r="AC156" s="13"/>
      <c r="AD156" s="13"/>
      <c r="AE156" s="13"/>
      <c r="AF156" s="13"/>
      <c r="AG156" s="13">
        <v>0</v>
      </c>
      <c r="AH156" s="13"/>
    </row>
    <row r="157" spans="1:34">
      <c r="A157" s="19">
        <f>'z-后台信息'!A157</f>
        <v>0</v>
      </c>
      <c r="B157" s="13"/>
      <c r="C157" s="13" t="e">
        <f>'z-后台信息'!C157+#REF!</f>
        <v>#REF!</v>
      </c>
      <c r="D157" s="13" t="e">
        <f>'z-后台信息'!D157+#REF!</f>
        <v>#REF!</v>
      </c>
      <c r="E157" s="13" t="e">
        <f>'z-后台信息'!E157+#REF!</f>
        <v>#REF!</v>
      </c>
      <c r="F157" s="13" t="e">
        <f>'z-后台信息'!F157+#REF!</f>
        <v>#REF!</v>
      </c>
      <c r="G157" s="13" t="e">
        <f>'z-后台信息'!G157+#REF!</f>
        <v>#REF!</v>
      </c>
      <c r="H157" s="13" t="e">
        <f>'z-后台信息'!H157+#REF!</f>
        <v>#REF!</v>
      </c>
      <c r="I157" s="13"/>
      <c r="J157" s="13"/>
      <c r="K157" s="4">
        <v>13</v>
      </c>
      <c r="L157" s="13"/>
      <c r="M157" s="13"/>
      <c r="N157" s="13">
        <v>45.925355892342225</v>
      </c>
      <c r="O157" s="4">
        <v>0</v>
      </c>
      <c r="P157" s="13"/>
      <c r="Q157" s="13"/>
      <c r="R157" s="13">
        <v>0</v>
      </c>
      <c r="S157" s="13">
        <v>3.51400000000001</v>
      </c>
      <c r="T157" s="13"/>
      <c r="U157" s="13">
        <v>17.521999999999998</v>
      </c>
      <c r="V157" s="13">
        <v>390.02800000000002</v>
      </c>
      <c r="W157" s="13">
        <v>-1</v>
      </c>
      <c r="X157" s="13"/>
      <c r="Y157" s="13"/>
      <c r="Z157" s="13"/>
      <c r="AA157" s="13"/>
      <c r="AB157" s="13"/>
      <c r="AC157" s="13"/>
      <c r="AD157" s="13"/>
      <c r="AE157" s="13"/>
      <c r="AF157" s="13"/>
      <c r="AG157" s="13">
        <v>0</v>
      </c>
      <c r="AH157" s="13"/>
    </row>
    <row r="158" spans="1:34">
      <c r="A158" s="19">
        <f>'z-后台信息'!A158</f>
        <v>0</v>
      </c>
      <c r="B158" s="13"/>
      <c r="C158" s="13" t="e">
        <f>'z-后台信息'!C158+#REF!</f>
        <v>#REF!</v>
      </c>
      <c r="D158" s="13" t="e">
        <f>'z-后台信息'!D158+#REF!</f>
        <v>#REF!</v>
      </c>
      <c r="E158" s="13" t="e">
        <f>'z-后台信息'!E158+#REF!</f>
        <v>#REF!</v>
      </c>
      <c r="F158" s="13" t="e">
        <f>'z-后台信息'!F158+#REF!</f>
        <v>#REF!</v>
      </c>
      <c r="G158" s="13" t="e">
        <f>'z-后台信息'!G158+#REF!</f>
        <v>#REF!</v>
      </c>
      <c r="H158" s="13" t="e">
        <f>'z-后台信息'!H158+#REF!</f>
        <v>#REF!</v>
      </c>
      <c r="I158" s="13"/>
      <c r="J158" s="13"/>
      <c r="K158" s="4">
        <v>13</v>
      </c>
      <c r="L158" s="13"/>
      <c r="M158" s="13"/>
      <c r="N158" s="13">
        <v>45.41216362872791</v>
      </c>
      <c r="O158" s="4">
        <v>0</v>
      </c>
      <c r="P158" s="13"/>
      <c r="Q158" s="13"/>
      <c r="R158" s="13">
        <v>0</v>
      </c>
      <c r="S158" s="13">
        <v>3.4700000000000273</v>
      </c>
      <c r="T158" s="13"/>
      <c r="U158" s="13">
        <v>17.456</v>
      </c>
      <c r="V158" s="13">
        <v>389.27600000000001</v>
      </c>
      <c r="W158" s="13">
        <v>-1</v>
      </c>
      <c r="X158" s="13"/>
      <c r="Y158" s="13"/>
      <c r="Z158" s="13"/>
      <c r="AA158" s="13"/>
      <c r="AB158" s="13"/>
      <c r="AC158" s="13"/>
      <c r="AD158" s="13"/>
      <c r="AE158" s="13"/>
      <c r="AF158" s="13"/>
      <c r="AG158" s="13">
        <v>0</v>
      </c>
      <c r="AH158" s="13"/>
    </row>
    <row r="159" spans="1:34">
      <c r="A159" s="19">
        <f>'z-后台信息'!A159</f>
        <v>0</v>
      </c>
      <c r="B159" s="13"/>
      <c r="C159" s="13" t="e">
        <f>'z-后台信息'!C159+#REF!</f>
        <v>#REF!</v>
      </c>
      <c r="D159" s="13" t="e">
        <f>'z-后台信息'!D159+#REF!</f>
        <v>#REF!</v>
      </c>
      <c r="E159" s="13" t="e">
        <f>'z-后台信息'!E159+#REF!</f>
        <v>#REF!</v>
      </c>
      <c r="F159" s="13" t="e">
        <f>'z-后台信息'!F159+#REF!</f>
        <v>#REF!</v>
      </c>
      <c r="G159" s="13" t="e">
        <f>'z-后台信息'!G159+#REF!</f>
        <v>#REF!</v>
      </c>
      <c r="H159" s="13" t="e">
        <f>'z-后台信息'!H159+#REF!</f>
        <v>#REF!</v>
      </c>
      <c r="I159" s="13"/>
      <c r="J159" s="13"/>
      <c r="K159" s="4">
        <v>13</v>
      </c>
      <c r="L159" s="13"/>
      <c r="M159" s="13"/>
      <c r="N159" s="13">
        <v>42.994594158806535</v>
      </c>
      <c r="O159" s="4">
        <v>0</v>
      </c>
      <c r="P159" s="13"/>
      <c r="Q159" s="13"/>
      <c r="R159" s="13">
        <v>0</v>
      </c>
      <c r="S159" s="13">
        <v>3.1769999999999641</v>
      </c>
      <c r="T159" s="13"/>
      <c r="U159" s="13">
        <v>17.015000000000001</v>
      </c>
      <c r="V159" s="13">
        <v>388.77</v>
      </c>
      <c r="W159" s="13">
        <v>-1</v>
      </c>
      <c r="X159" s="13"/>
      <c r="Y159" s="13"/>
      <c r="Z159" s="13"/>
      <c r="AA159" s="13"/>
      <c r="AB159" s="13"/>
      <c r="AC159" s="13"/>
      <c r="AD159" s="13"/>
      <c r="AE159" s="13"/>
      <c r="AF159" s="13"/>
      <c r="AG159" s="13">
        <v>0</v>
      </c>
      <c r="AH159" s="13"/>
    </row>
    <row r="160" spans="1:34">
      <c r="A160" s="19">
        <f>'z-后台信息'!A160</f>
        <v>0</v>
      </c>
      <c r="B160" s="13"/>
      <c r="C160" s="13" t="e">
        <f>'z-后台信息'!C160+#REF!</f>
        <v>#REF!</v>
      </c>
      <c r="D160" s="13" t="e">
        <f>'z-后台信息'!D160+#REF!</f>
        <v>#REF!</v>
      </c>
      <c r="E160" s="13" t="e">
        <f>'z-后台信息'!E160+#REF!</f>
        <v>#REF!</v>
      </c>
      <c r="F160" s="13" t="e">
        <f>'z-后台信息'!F160+#REF!</f>
        <v>#REF!</v>
      </c>
      <c r="G160" s="13" t="e">
        <f>'z-后台信息'!G160+#REF!</f>
        <v>#REF!</v>
      </c>
      <c r="H160" s="13" t="e">
        <f>'z-后台信息'!H160+#REF!</f>
        <v>#REF!</v>
      </c>
      <c r="I160" s="13"/>
      <c r="J160" s="13"/>
      <c r="K160" s="4">
        <v>13</v>
      </c>
      <c r="L160" s="13"/>
      <c r="M160" s="13"/>
      <c r="N160" s="13">
        <v>42.539670599836029</v>
      </c>
      <c r="O160" s="4">
        <v>0</v>
      </c>
      <c r="P160" s="13"/>
      <c r="Q160" s="13"/>
      <c r="R160" s="13">
        <v>0</v>
      </c>
      <c r="S160" s="13">
        <v>2.8140000000000214</v>
      </c>
      <c r="T160" s="13"/>
      <c r="U160" s="13">
        <v>16.471</v>
      </c>
      <c r="V160" s="13">
        <v>388.315</v>
      </c>
      <c r="W160" s="13">
        <v>-1</v>
      </c>
      <c r="X160" s="13"/>
      <c r="Y160" s="13"/>
      <c r="Z160" s="13"/>
      <c r="AA160" s="13"/>
      <c r="AB160" s="13"/>
      <c r="AC160" s="13"/>
      <c r="AD160" s="13"/>
      <c r="AE160" s="13"/>
      <c r="AF160" s="13"/>
      <c r="AG160" s="13">
        <v>0</v>
      </c>
      <c r="AH160" s="13"/>
    </row>
    <row r="161" spans="1:34">
      <c r="A161" s="19">
        <f>'z-后台信息'!A161</f>
        <v>0</v>
      </c>
      <c r="B161" s="13"/>
      <c r="C161" s="13" t="e">
        <f>'z-后台信息'!C161+#REF!</f>
        <v>#REF!</v>
      </c>
      <c r="D161" s="13" t="e">
        <f>'z-后台信息'!D161+#REF!</f>
        <v>#REF!</v>
      </c>
      <c r="E161" s="13" t="e">
        <f>'z-后台信息'!E161+#REF!</f>
        <v>#REF!</v>
      </c>
      <c r="F161" s="13" t="e">
        <f>'z-后台信息'!F161+#REF!</f>
        <v>#REF!</v>
      </c>
      <c r="G161" s="13" t="e">
        <f>'z-后台信息'!G161+#REF!</f>
        <v>#REF!</v>
      </c>
      <c r="H161" s="13" t="e">
        <f>'z-后台信息'!H161+#REF!</f>
        <v>#REF!</v>
      </c>
      <c r="I161" s="13"/>
      <c r="J161" s="13"/>
      <c r="K161" s="4">
        <v>13</v>
      </c>
      <c r="L161" s="13"/>
      <c r="M161" s="13"/>
      <c r="N161" s="13">
        <v>44.913699999999722</v>
      </c>
      <c r="O161" s="4">
        <v>0</v>
      </c>
      <c r="P161" s="13"/>
      <c r="Q161" s="13"/>
      <c r="R161" s="13">
        <v>0</v>
      </c>
      <c r="S161" s="13">
        <v>3.4699999999999704</v>
      </c>
      <c r="T161" s="13"/>
      <c r="U161" s="13">
        <v>17.454999999999998</v>
      </c>
      <c r="V161" s="13">
        <v>386.82100000000003</v>
      </c>
      <c r="W161" s="13">
        <v>-1</v>
      </c>
      <c r="X161" s="13"/>
      <c r="Y161" s="13"/>
      <c r="Z161" s="13"/>
      <c r="AA161" s="13"/>
      <c r="AB161" s="13"/>
      <c r="AC161" s="13"/>
      <c r="AD161" s="13"/>
      <c r="AE161" s="13"/>
      <c r="AF161" s="13"/>
      <c r="AG161" s="13">
        <v>0</v>
      </c>
      <c r="AH161" s="13"/>
    </row>
    <row r="162" spans="1:34">
      <c r="A162" s="19">
        <f>'z-后台信息'!A162</f>
        <v>0</v>
      </c>
      <c r="B162" s="13"/>
      <c r="C162" s="13" t="e">
        <f>'z-后台信息'!C162+#REF!</f>
        <v>#REF!</v>
      </c>
      <c r="D162" s="13" t="e">
        <f>'z-后台信息'!D162+#REF!</f>
        <v>#REF!</v>
      </c>
      <c r="E162" s="13" t="e">
        <f>'z-后台信息'!E162+#REF!</f>
        <v>#REF!</v>
      </c>
      <c r="F162" s="13" t="e">
        <f>'z-后台信息'!F162+#REF!</f>
        <v>#REF!</v>
      </c>
      <c r="G162" s="13" t="e">
        <f>'z-后台信息'!G162+#REF!</f>
        <v>#REF!</v>
      </c>
      <c r="H162" s="13" t="e">
        <f>'z-后台信息'!H162+#REF!</f>
        <v>#REF!</v>
      </c>
      <c r="I162" s="13"/>
      <c r="J162" s="13"/>
      <c r="K162" s="4">
        <v>13</v>
      </c>
      <c r="L162" s="13"/>
      <c r="M162" s="13"/>
      <c r="N162" s="13">
        <v>42.67453461359986</v>
      </c>
      <c r="O162" s="4">
        <v>0</v>
      </c>
      <c r="P162" s="13"/>
      <c r="Q162" s="13"/>
      <c r="R162" s="13">
        <v>0</v>
      </c>
      <c r="S162" s="13">
        <v>3.2229999999999563</v>
      </c>
      <c r="T162" s="13"/>
      <c r="U162" s="13">
        <v>17.085000000000001</v>
      </c>
      <c r="V162" s="13">
        <v>386.21</v>
      </c>
      <c r="W162" s="13">
        <v>-1</v>
      </c>
      <c r="X162" s="13"/>
      <c r="Y162" s="13"/>
      <c r="Z162" s="13"/>
      <c r="AA162" s="13"/>
      <c r="AB162" s="13"/>
      <c r="AC162" s="13"/>
      <c r="AD162" s="13"/>
      <c r="AE162" s="13"/>
      <c r="AF162" s="13"/>
      <c r="AG162" s="13">
        <v>0</v>
      </c>
      <c r="AH162" s="13"/>
    </row>
    <row r="163" spans="1:34">
      <c r="A163" s="19">
        <f>'z-后台信息'!A163</f>
        <v>0</v>
      </c>
      <c r="B163" s="13"/>
      <c r="C163" s="13" t="e">
        <f>'z-后台信息'!C163+#REF!</f>
        <v>#REF!</v>
      </c>
      <c r="D163" s="13" t="e">
        <f>'z-后台信息'!D163+#REF!</f>
        <v>#REF!</v>
      </c>
      <c r="E163" s="13" t="e">
        <f>'z-后台信息'!E163+#REF!</f>
        <v>#REF!</v>
      </c>
      <c r="F163" s="13" t="e">
        <f>'z-后台信息'!F163+#REF!</f>
        <v>#REF!</v>
      </c>
      <c r="G163" s="13" t="e">
        <f>'z-后台信息'!G163+#REF!</f>
        <v>#REF!</v>
      </c>
      <c r="H163" s="13" t="e">
        <f>'z-后台信息'!H163+#REF!</f>
        <v>#REF!</v>
      </c>
      <c r="I163" s="13"/>
      <c r="J163" s="13"/>
      <c r="K163" s="4">
        <v>13</v>
      </c>
      <c r="L163" s="13"/>
      <c r="M163" s="13"/>
      <c r="N163" s="13">
        <v>42.662414135971858</v>
      </c>
      <c r="O163" s="4">
        <v>0</v>
      </c>
      <c r="P163" s="13"/>
      <c r="Q163" s="13"/>
      <c r="R163" s="13">
        <v>0</v>
      </c>
      <c r="S163" s="13">
        <v>3.3849999999999909</v>
      </c>
      <c r="T163" s="13"/>
      <c r="U163" s="13">
        <v>17.327000000000002</v>
      </c>
      <c r="V163" s="13">
        <v>385.17</v>
      </c>
      <c r="W163" s="13">
        <v>-1</v>
      </c>
      <c r="X163" s="13"/>
      <c r="Y163" s="13"/>
      <c r="Z163" s="13"/>
      <c r="AA163" s="13"/>
      <c r="AB163" s="13"/>
      <c r="AC163" s="13"/>
      <c r="AD163" s="13"/>
      <c r="AE163" s="13"/>
      <c r="AF163" s="13"/>
      <c r="AG163" s="13">
        <v>0</v>
      </c>
      <c r="AH163" s="13"/>
    </row>
    <row r="164" spans="1:34">
      <c r="A164" s="19">
        <f>'z-后台信息'!A164</f>
        <v>0</v>
      </c>
      <c r="B164" s="13"/>
      <c r="C164" s="13" t="e">
        <f>'z-后台信息'!C164+#REF!</f>
        <v>#REF!</v>
      </c>
      <c r="D164" s="13" t="e">
        <f>'z-后台信息'!D164+#REF!</f>
        <v>#REF!</v>
      </c>
      <c r="E164" s="13" t="e">
        <f>'z-后台信息'!E164+#REF!</f>
        <v>#REF!</v>
      </c>
      <c r="F164" s="13" t="e">
        <f>'z-后台信息'!F164+#REF!</f>
        <v>#REF!</v>
      </c>
      <c r="G164" s="13" t="e">
        <f>'z-后台信息'!G164+#REF!</f>
        <v>#REF!</v>
      </c>
      <c r="H164" s="13" t="e">
        <f>'z-后台信息'!H164+#REF!</f>
        <v>#REF!</v>
      </c>
      <c r="I164" s="13"/>
      <c r="J164" s="13"/>
      <c r="K164" s="4">
        <v>13</v>
      </c>
      <c r="L164" s="13"/>
      <c r="M164" s="13"/>
      <c r="N164" s="13">
        <v>36.658383733270796</v>
      </c>
      <c r="O164" s="4">
        <v>0</v>
      </c>
      <c r="P164" s="13"/>
      <c r="Q164" s="13"/>
      <c r="R164" s="13">
        <v>0</v>
      </c>
      <c r="S164" s="13">
        <v>3.3010000000000446</v>
      </c>
      <c r="T164" s="13"/>
      <c r="U164" s="13">
        <v>17.201000000000001</v>
      </c>
      <c r="V164" s="13">
        <v>384.35599999999999</v>
      </c>
      <c r="W164" s="13">
        <v>-1</v>
      </c>
      <c r="X164" s="13"/>
      <c r="Y164" s="13"/>
      <c r="Z164" s="13"/>
      <c r="AA164" s="13"/>
      <c r="AB164" s="13"/>
      <c r="AC164" s="13"/>
      <c r="AD164" s="13"/>
      <c r="AE164" s="13"/>
      <c r="AF164" s="13"/>
      <c r="AG164" s="13">
        <v>0</v>
      </c>
      <c r="AH164" s="13"/>
    </row>
    <row r="165" spans="1:34">
      <c r="A165" s="19">
        <f>'z-后台信息'!A165</f>
        <v>0</v>
      </c>
      <c r="B165" s="13"/>
      <c r="C165" s="13" t="e">
        <f>'z-后台信息'!C165+#REF!</f>
        <v>#REF!</v>
      </c>
      <c r="D165" s="13" t="e">
        <f>'z-后台信息'!D165+#REF!</f>
        <v>#REF!</v>
      </c>
      <c r="E165" s="13" t="e">
        <f>'z-后台信息'!E165+#REF!</f>
        <v>#REF!</v>
      </c>
      <c r="F165" s="13" t="e">
        <f>'z-后台信息'!F165+#REF!</f>
        <v>#REF!</v>
      </c>
      <c r="G165" s="13" t="e">
        <f>'z-后台信息'!G165+#REF!</f>
        <v>#REF!</v>
      </c>
      <c r="H165" s="13" t="e">
        <f>'z-后台信息'!H165+#REF!</f>
        <v>#REF!</v>
      </c>
      <c r="I165" s="13"/>
      <c r="J165" s="13"/>
      <c r="K165" s="4">
        <v>13</v>
      </c>
      <c r="L165" s="13"/>
      <c r="M165" s="13"/>
      <c r="N165" s="13">
        <v>39.007810558125584</v>
      </c>
      <c r="O165" s="4">
        <v>0</v>
      </c>
      <c r="P165" s="13"/>
      <c r="Q165" s="13"/>
      <c r="R165" s="13">
        <v>0</v>
      </c>
      <c r="S165" s="13">
        <v>3.2259999999999991</v>
      </c>
      <c r="T165" s="13"/>
      <c r="U165" s="13">
        <v>17.088000000000001</v>
      </c>
      <c r="V165" s="13">
        <v>383.51299999999998</v>
      </c>
      <c r="W165" s="13">
        <v>-1</v>
      </c>
      <c r="X165" s="13"/>
      <c r="Y165" s="13"/>
      <c r="Z165" s="13"/>
      <c r="AA165" s="13"/>
      <c r="AB165" s="13"/>
      <c r="AC165" s="13"/>
      <c r="AD165" s="13"/>
      <c r="AE165" s="13"/>
      <c r="AF165" s="13"/>
      <c r="AG165" s="13">
        <v>0</v>
      </c>
      <c r="AH165" s="13"/>
    </row>
    <row r="166" spans="1:34">
      <c r="A166" s="19">
        <f>'z-后台信息'!A166</f>
        <v>0</v>
      </c>
      <c r="B166" s="13"/>
      <c r="C166" s="13" t="e">
        <f>'z-后台信息'!C166+#REF!</f>
        <v>#REF!</v>
      </c>
      <c r="D166" s="13" t="e">
        <f>'z-后台信息'!D166+#REF!</f>
        <v>#REF!</v>
      </c>
      <c r="E166" s="13" t="e">
        <f>'z-后台信息'!E166+#REF!</f>
        <v>#REF!</v>
      </c>
      <c r="F166" s="13" t="e">
        <f>'z-后台信息'!F166+#REF!</f>
        <v>#REF!</v>
      </c>
      <c r="G166" s="13" t="e">
        <f>'z-后台信息'!G166+#REF!</f>
        <v>#REF!</v>
      </c>
      <c r="H166" s="13" t="e">
        <f>'z-后台信息'!H166+#REF!</f>
        <v>#REF!</v>
      </c>
      <c r="I166" s="13"/>
      <c r="J166" s="13"/>
      <c r="K166" s="4">
        <v>13</v>
      </c>
      <c r="L166" s="13"/>
      <c r="M166" s="13"/>
      <c r="N166" s="13">
        <v>43.418308254841236</v>
      </c>
      <c r="O166" s="4">
        <v>0</v>
      </c>
      <c r="P166" s="13"/>
      <c r="Q166" s="13"/>
      <c r="R166" s="13">
        <v>0</v>
      </c>
      <c r="S166" s="13">
        <v>3.8619999999999663</v>
      </c>
      <c r="T166" s="13"/>
      <c r="U166" s="13">
        <v>18.042999999999999</v>
      </c>
      <c r="V166" s="13">
        <v>381.93900000000002</v>
      </c>
      <c r="W166" s="13">
        <v>-1</v>
      </c>
      <c r="X166" s="13"/>
      <c r="Y166" s="13"/>
      <c r="Z166" s="13"/>
      <c r="AA166" s="13"/>
      <c r="AB166" s="13"/>
      <c r="AC166" s="13"/>
      <c r="AD166" s="13"/>
      <c r="AE166" s="13"/>
      <c r="AF166" s="13"/>
      <c r="AG166" s="13">
        <v>0</v>
      </c>
      <c r="AH166" s="13"/>
    </row>
    <row r="167" spans="1:34">
      <c r="A167" s="19">
        <f>'z-后台信息'!A167</f>
        <v>0</v>
      </c>
      <c r="B167" s="13"/>
      <c r="C167" s="13" t="e">
        <f>'z-后台信息'!C167+#REF!</f>
        <v>#REF!</v>
      </c>
      <c r="D167" s="13" t="e">
        <f>'z-后台信息'!D167+#REF!</f>
        <v>#REF!</v>
      </c>
      <c r="E167" s="13" t="e">
        <f>'z-后台信息'!E167+#REF!</f>
        <v>#REF!</v>
      </c>
      <c r="F167" s="13" t="e">
        <f>'z-后台信息'!F167+#REF!</f>
        <v>#REF!</v>
      </c>
      <c r="G167" s="13" t="e">
        <f>'z-后台信息'!G167+#REF!</f>
        <v>#REF!</v>
      </c>
      <c r="H167" s="13" t="e">
        <f>'z-后台信息'!H167+#REF!</f>
        <v>#REF!</v>
      </c>
      <c r="I167" s="13"/>
      <c r="J167" s="13"/>
      <c r="K167" s="4">
        <v>13</v>
      </c>
      <c r="L167" s="13"/>
      <c r="M167" s="13"/>
      <c r="N167" s="13">
        <v>34.146441733945949</v>
      </c>
      <c r="O167" s="4">
        <v>0</v>
      </c>
      <c r="P167" s="13"/>
      <c r="Q167" s="13"/>
      <c r="R167" s="13">
        <v>0</v>
      </c>
      <c r="S167" s="13">
        <v>2.6630000000000109</v>
      </c>
      <c r="T167" s="13"/>
      <c r="U167" s="13">
        <v>16.245999999999999</v>
      </c>
      <c r="V167" s="13">
        <v>382.18099999999998</v>
      </c>
      <c r="W167" s="13">
        <v>1</v>
      </c>
      <c r="X167" s="13"/>
      <c r="Y167" s="13"/>
      <c r="Z167" s="13"/>
      <c r="AA167" s="13"/>
      <c r="AB167" s="13"/>
      <c r="AC167" s="13"/>
      <c r="AD167" s="13"/>
      <c r="AE167" s="13"/>
      <c r="AF167" s="13"/>
      <c r="AG167" s="13">
        <v>0</v>
      </c>
      <c r="AH167" s="13"/>
    </row>
    <row r="168" spans="1:34">
      <c r="A168" s="19">
        <f>'z-后台信息'!A168</f>
        <v>0</v>
      </c>
      <c r="B168" s="13"/>
      <c r="C168" s="13" t="e">
        <f>'z-后台信息'!C168+#REF!</f>
        <v>#REF!</v>
      </c>
      <c r="D168" s="13" t="e">
        <f>'z-后台信息'!D168+#REF!</f>
        <v>#REF!</v>
      </c>
      <c r="E168" s="13" t="e">
        <f>'z-后台信息'!E168+#REF!</f>
        <v>#REF!</v>
      </c>
      <c r="F168" s="13" t="e">
        <f>'z-后台信息'!F168+#REF!</f>
        <v>#REF!</v>
      </c>
      <c r="G168" s="13" t="e">
        <f>'z-后台信息'!G168+#REF!</f>
        <v>#REF!</v>
      </c>
      <c r="H168" s="13" t="e">
        <f>'z-后台信息'!H168+#REF!</f>
        <v>#REF!</v>
      </c>
      <c r="I168" s="13"/>
      <c r="J168" s="13"/>
      <c r="K168" s="4">
        <v>13</v>
      </c>
      <c r="L168" s="13"/>
      <c r="M168" s="13"/>
      <c r="N168" s="13">
        <v>31.573699307702668</v>
      </c>
      <c r="O168" s="4">
        <v>0</v>
      </c>
      <c r="P168" s="13"/>
      <c r="Q168" s="13"/>
      <c r="R168" s="13">
        <v>0</v>
      </c>
      <c r="S168" s="13">
        <v>2.9150000000000205</v>
      </c>
      <c r="T168" s="13"/>
      <c r="U168" s="13">
        <v>16.623999999999999</v>
      </c>
      <c r="V168" s="13">
        <v>380.96899999999999</v>
      </c>
      <c r="W168" s="13">
        <v>-1</v>
      </c>
      <c r="X168" s="13"/>
      <c r="Y168" s="13"/>
      <c r="Z168" s="13"/>
      <c r="AA168" s="13"/>
      <c r="AB168" s="13"/>
      <c r="AC168" s="13"/>
      <c r="AD168" s="13"/>
      <c r="AE168" s="13"/>
      <c r="AF168" s="13"/>
      <c r="AG168" s="13">
        <v>0</v>
      </c>
      <c r="AH168" s="13"/>
    </row>
    <row r="169" spans="1:34">
      <c r="A169" s="19">
        <f>'z-后台信息'!A169</f>
        <v>0</v>
      </c>
      <c r="B169" s="13"/>
      <c r="C169" s="13" t="e">
        <f>'z-后台信息'!C169+#REF!</f>
        <v>#REF!</v>
      </c>
      <c r="D169" s="13" t="e">
        <f>'z-后台信息'!D169+#REF!</f>
        <v>#REF!</v>
      </c>
      <c r="E169" s="13" t="e">
        <f>'z-后台信息'!E169+#REF!</f>
        <v>#REF!</v>
      </c>
      <c r="F169" s="13" t="e">
        <f>'z-后台信息'!F169+#REF!</f>
        <v>#REF!</v>
      </c>
      <c r="G169" s="13" t="e">
        <f>'z-后台信息'!G169+#REF!</f>
        <v>#REF!</v>
      </c>
      <c r="H169" s="13" t="e">
        <f>'z-后台信息'!H169+#REF!</f>
        <v>#REF!</v>
      </c>
      <c r="I169" s="13"/>
      <c r="J169" s="13"/>
      <c r="K169" s="4">
        <v>13</v>
      </c>
      <c r="L169" s="13"/>
      <c r="M169" s="13"/>
      <c r="N169" s="13">
        <v>31.877219154634986</v>
      </c>
      <c r="O169" s="4">
        <v>0</v>
      </c>
      <c r="P169" s="13"/>
      <c r="Q169" s="13"/>
      <c r="R169" s="13">
        <v>0</v>
      </c>
      <c r="S169" s="13">
        <v>2.7340000000000373</v>
      </c>
      <c r="T169" s="13"/>
      <c r="U169" s="13">
        <v>16.350999999999999</v>
      </c>
      <c r="V169" s="13">
        <v>380.19</v>
      </c>
      <c r="W169" s="13">
        <v>-1</v>
      </c>
      <c r="X169" s="13"/>
      <c r="Y169" s="13"/>
      <c r="Z169" s="13"/>
      <c r="AA169" s="13"/>
      <c r="AB169" s="13"/>
      <c r="AC169" s="13"/>
      <c r="AD169" s="13"/>
      <c r="AE169" s="13"/>
      <c r="AF169" s="13"/>
      <c r="AG169" s="13">
        <v>0</v>
      </c>
      <c r="AH169" s="13"/>
    </row>
    <row r="170" spans="1:34">
      <c r="A170" s="19">
        <f>'z-后台信息'!A170</f>
        <v>0</v>
      </c>
      <c r="B170" s="13"/>
      <c r="C170" s="13" t="e">
        <f>'z-后台信息'!C170+#REF!</f>
        <v>#REF!</v>
      </c>
      <c r="D170" s="13" t="e">
        <f>'z-后台信息'!D170+#REF!</f>
        <v>#REF!</v>
      </c>
      <c r="E170" s="13" t="e">
        <f>'z-后台信息'!E170+#REF!</f>
        <v>#REF!</v>
      </c>
      <c r="F170" s="13" t="e">
        <f>'z-后台信息'!F170+#REF!</f>
        <v>#REF!</v>
      </c>
      <c r="G170" s="13" t="e">
        <f>'z-后台信息'!G170+#REF!</f>
        <v>#REF!</v>
      </c>
      <c r="H170" s="13" t="e">
        <f>'z-后台信息'!H170+#REF!</f>
        <v>#REF!</v>
      </c>
      <c r="I170" s="13"/>
      <c r="J170" s="13"/>
      <c r="K170" s="4">
        <v>13</v>
      </c>
      <c r="L170" s="13"/>
      <c r="M170" s="13"/>
      <c r="N170" s="13">
        <v>33.154965537234375</v>
      </c>
      <c r="O170" s="4">
        <v>0</v>
      </c>
      <c r="P170" s="13"/>
      <c r="Q170" s="13"/>
      <c r="R170" s="13">
        <v>0</v>
      </c>
      <c r="S170" s="13">
        <v>3.0489999999999782</v>
      </c>
      <c r="T170" s="13"/>
      <c r="U170" s="13">
        <v>16.824000000000002</v>
      </c>
      <c r="V170" s="13">
        <v>378.91500000000002</v>
      </c>
      <c r="W170" s="13">
        <v>-1</v>
      </c>
      <c r="X170" s="13"/>
      <c r="Y170" s="13"/>
      <c r="Z170" s="13"/>
      <c r="AA170" s="13"/>
      <c r="AB170" s="13"/>
      <c r="AC170" s="13"/>
      <c r="AD170" s="13"/>
      <c r="AE170" s="13"/>
      <c r="AF170" s="13"/>
      <c r="AG170" s="13">
        <v>0</v>
      </c>
      <c r="AH170" s="13"/>
    </row>
    <row r="171" spans="1:34">
      <c r="A171" s="19">
        <f>'z-后台信息'!A171</f>
        <v>0</v>
      </c>
      <c r="B171" s="13"/>
      <c r="C171" s="13" t="e">
        <f>'z-后台信息'!C171+#REF!</f>
        <v>#REF!</v>
      </c>
      <c r="D171" s="13" t="e">
        <f>'z-后台信息'!D171+#REF!</f>
        <v>#REF!</v>
      </c>
      <c r="E171" s="13" t="e">
        <f>'z-后台信息'!E171+#REF!</f>
        <v>#REF!</v>
      </c>
      <c r="F171" s="13" t="e">
        <f>'z-后台信息'!F171+#REF!</f>
        <v>#REF!</v>
      </c>
      <c r="G171" s="13" t="e">
        <f>'z-后台信息'!G171+#REF!</f>
        <v>#REF!</v>
      </c>
      <c r="H171" s="13" t="e">
        <f>'z-后台信息'!H171+#REF!</f>
        <v>#REF!</v>
      </c>
      <c r="I171" s="13"/>
      <c r="J171" s="13"/>
      <c r="K171" s="4">
        <v>13</v>
      </c>
      <c r="L171" s="13"/>
      <c r="M171" s="13"/>
      <c r="N171" s="13">
        <v>26.487662781824497</v>
      </c>
      <c r="O171" s="4">
        <v>0</v>
      </c>
      <c r="P171" s="13"/>
      <c r="Q171" s="13"/>
      <c r="R171" s="13">
        <v>0</v>
      </c>
      <c r="S171" s="13">
        <v>2.2939999999999827</v>
      </c>
      <c r="T171" s="13"/>
      <c r="U171" s="13">
        <v>15.691000000000001</v>
      </c>
      <c r="V171" s="13">
        <v>378.71</v>
      </c>
      <c r="W171" s="13">
        <v>-1</v>
      </c>
      <c r="X171" s="13"/>
      <c r="Y171" s="13"/>
      <c r="Z171" s="13"/>
      <c r="AA171" s="13"/>
      <c r="AB171" s="13"/>
      <c r="AC171" s="13"/>
      <c r="AD171" s="13"/>
      <c r="AE171" s="13"/>
      <c r="AF171" s="13"/>
      <c r="AG171" s="13">
        <v>0</v>
      </c>
      <c r="AH171" s="13"/>
    </row>
    <row r="172" spans="1:34">
      <c r="A172" s="19">
        <f>'z-后台信息'!A172</f>
        <v>0</v>
      </c>
      <c r="B172" s="13"/>
      <c r="C172" s="13" t="e">
        <f>'z-后台信息'!C172+#REF!</f>
        <v>#REF!</v>
      </c>
      <c r="D172" s="13" t="e">
        <f>'z-后台信息'!D172+#REF!</f>
        <v>#REF!</v>
      </c>
      <c r="E172" s="13" t="e">
        <f>'z-后台信息'!E172+#REF!</f>
        <v>#REF!</v>
      </c>
      <c r="F172" s="13" t="e">
        <f>'z-后台信息'!F172+#REF!</f>
        <v>#REF!</v>
      </c>
      <c r="G172" s="13" t="e">
        <f>'z-后台信息'!G172+#REF!</f>
        <v>#REF!</v>
      </c>
      <c r="H172" s="13" t="e">
        <f>'z-后台信息'!H172+#REF!</f>
        <v>#REF!</v>
      </c>
      <c r="I172" s="13"/>
      <c r="J172" s="13"/>
      <c r="K172" s="4">
        <v>13</v>
      </c>
      <c r="L172" s="13"/>
      <c r="M172" s="13"/>
      <c r="N172" s="13">
        <v>27.187085317672427</v>
      </c>
      <c r="O172" s="4">
        <v>0</v>
      </c>
      <c r="P172" s="13"/>
      <c r="Q172" s="13"/>
      <c r="R172" s="13">
        <v>0</v>
      </c>
      <c r="S172" s="13">
        <v>2.882000000000005</v>
      </c>
      <c r="T172" s="13"/>
      <c r="U172" s="13">
        <v>16.573</v>
      </c>
      <c r="V172" s="13">
        <v>377.16199999999998</v>
      </c>
      <c r="W172" s="13">
        <v>-1</v>
      </c>
      <c r="X172" s="13"/>
      <c r="Y172" s="13"/>
      <c r="Z172" s="13"/>
      <c r="AA172" s="13"/>
      <c r="AB172" s="13"/>
      <c r="AC172" s="13"/>
      <c r="AD172" s="13"/>
      <c r="AE172" s="13"/>
      <c r="AF172" s="13"/>
      <c r="AG172" s="13">
        <v>0</v>
      </c>
      <c r="AH172" s="13"/>
    </row>
    <row r="173" spans="1:34">
      <c r="A173" s="19">
        <f>'z-后台信息'!A173</f>
        <v>0</v>
      </c>
      <c r="B173" s="13"/>
      <c r="C173" s="13" t="e">
        <f>'z-后台信息'!C173+#REF!</f>
        <v>#REF!</v>
      </c>
      <c r="D173" s="13" t="e">
        <f>'z-后台信息'!D173+#REF!</f>
        <v>#REF!</v>
      </c>
      <c r="E173" s="13" t="e">
        <f>'z-后台信息'!E173+#REF!</f>
        <v>#REF!</v>
      </c>
      <c r="F173" s="13" t="e">
        <f>'z-后台信息'!F173+#REF!</f>
        <v>#REF!</v>
      </c>
      <c r="G173" s="13" t="e">
        <f>'z-后台信息'!G173+#REF!</f>
        <v>#REF!</v>
      </c>
      <c r="H173" s="13" t="e">
        <f>'z-后台信息'!H173+#REF!</f>
        <v>#REF!</v>
      </c>
      <c r="I173" s="13"/>
      <c r="J173" s="13"/>
      <c r="K173" s="4">
        <v>13</v>
      </c>
      <c r="L173" s="13"/>
      <c r="M173" s="13"/>
      <c r="N173" s="13">
        <v>23.636853905067596</v>
      </c>
      <c r="O173" s="4">
        <v>0</v>
      </c>
      <c r="P173" s="13"/>
      <c r="Q173" s="13"/>
      <c r="R173" s="13">
        <v>0</v>
      </c>
      <c r="S173" s="13">
        <v>2.2379999999999995</v>
      </c>
      <c r="T173" s="13"/>
      <c r="U173" s="13">
        <v>15.606999999999999</v>
      </c>
      <c r="V173" s="13">
        <v>376.846</v>
      </c>
      <c r="W173" s="13">
        <v>-1</v>
      </c>
      <c r="X173" s="13"/>
      <c r="Y173" s="13"/>
      <c r="Z173" s="13"/>
      <c r="AA173" s="13"/>
      <c r="AB173" s="13"/>
      <c r="AC173" s="13"/>
      <c r="AD173" s="13"/>
      <c r="AE173" s="13"/>
      <c r="AF173" s="13"/>
      <c r="AG173" s="13">
        <v>0</v>
      </c>
      <c r="AH173" s="13"/>
    </row>
    <row r="174" spans="1:34">
      <c r="A174" s="19">
        <f>'z-后台信息'!A174</f>
        <v>0</v>
      </c>
      <c r="B174" s="13"/>
      <c r="C174" s="13" t="e">
        <f>'z-后台信息'!C174+#REF!</f>
        <v>#REF!</v>
      </c>
      <c r="D174" s="13" t="e">
        <f>'z-后台信息'!D174+#REF!</f>
        <v>#REF!</v>
      </c>
      <c r="E174" s="13" t="e">
        <f>'z-后台信息'!E174+#REF!</f>
        <v>#REF!</v>
      </c>
      <c r="F174" s="13" t="e">
        <f>'z-后台信息'!F174+#REF!</f>
        <v>#REF!</v>
      </c>
      <c r="G174" s="13" t="e">
        <f>'z-后台信息'!G174+#REF!</f>
        <v>#REF!</v>
      </c>
      <c r="H174" s="13" t="e">
        <f>'z-后台信息'!H174+#REF!</f>
        <v>#REF!</v>
      </c>
      <c r="I174" s="13"/>
      <c r="J174" s="13"/>
      <c r="K174" s="4">
        <v>13</v>
      </c>
      <c r="L174" s="13"/>
      <c r="M174" s="13"/>
      <c r="N174" s="13">
        <v>17.627621301107126</v>
      </c>
      <c r="O174" s="4">
        <v>0</v>
      </c>
      <c r="P174" s="13"/>
      <c r="Q174" s="13"/>
      <c r="R174" s="13">
        <v>0</v>
      </c>
      <c r="S174" s="13">
        <v>1.424000000000035</v>
      </c>
      <c r="T174" s="13"/>
      <c r="U174" s="13">
        <v>0</v>
      </c>
      <c r="V174" s="13">
        <v>0</v>
      </c>
      <c r="W174" s="13">
        <v>3</v>
      </c>
      <c r="X174" s="13"/>
      <c r="Y174" s="13"/>
      <c r="Z174" s="13"/>
      <c r="AA174" s="13"/>
      <c r="AB174" s="13"/>
      <c r="AC174" s="13"/>
      <c r="AD174" s="13"/>
      <c r="AE174" s="13"/>
      <c r="AF174" s="13"/>
      <c r="AG174" s="13">
        <v>0</v>
      </c>
      <c r="AH174" s="13"/>
    </row>
    <row r="175" spans="1:34">
      <c r="A175" s="19">
        <f>'z-后台信息'!A175</f>
        <v>0</v>
      </c>
      <c r="B175" s="13"/>
      <c r="C175" s="13" t="e">
        <f>'z-后台信息'!C175+#REF!</f>
        <v>#REF!</v>
      </c>
      <c r="D175" s="13" t="e">
        <f>'z-后台信息'!D175+#REF!</f>
        <v>#REF!</v>
      </c>
      <c r="E175" s="13" t="e">
        <f>'z-后台信息'!E175+#REF!</f>
        <v>#REF!</v>
      </c>
      <c r="F175" s="13" t="e">
        <f>'z-后台信息'!F175+#REF!</f>
        <v>#REF!</v>
      </c>
      <c r="G175" s="13" t="e">
        <f>'z-后台信息'!G175+#REF!</f>
        <v>#REF!</v>
      </c>
      <c r="H175" s="13" t="e">
        <f>'z-后台信息'!H175+#REF!</f>
        <v>#REF!</v>
      </c>
      <c r="I175" s="13"/>
      <c r="J175" s="13"/>
      <c r="K175" s="4">
        <v>13</v>
      </c>
      <c r="L175" s="13"/>
      <c r="M175" s="13"/>
      <c r="N175" s="13">
        <v>36.023093532607788</v>
      </c>
      <c r="O175" s="4">
        <v>0</v>
      </c>
      <c r="P175" s="13"/>
      <c r="Q175" s="13"/>
      <c r="R175" s="13">
        <v>0</v>
      </c>
      <c r="S175" s="13">
        <v>3.2159999999999513</v>
      </c>
      <c r="T175" s="13"/>
      <c r="U175" s="13">
        <v>0</v>
      </c>
      <c r="V175" s="13">
        <v>0</v>
      </c>
      <c r="W175" s="13">
        <v>3</v>
      </c>
      <c r="X175" s="13"/>
      <c r="Y175" s="13"/>
      <c r="Z175" s="13"/>
      <c r="AA175" s="13"/>
      <c r="AB175" s="13"/>
      <c r="AC175" s="13"/>
      <c r="AD175" s="13"/>
      <c r="AE175" s="13"/>
      <c r="AF175" s="13"/>
      <c r="AG175" s="13">
        <v>0</v>
      </c>
      <c r="AH175" s="13"/>
    </row>
    <row r="176" spans="1:34">
      <c r="A176" s="19">
        <f>'z-后台信息'!A176</f>
        <v>0</v>
      </c>
      <c r="B176" s="13"/>
      <c r="C176" s="13" t="e">
        <f>'z-后台信息'!C176+#REF!</f>
        <v>#REF!</v>
      </c>
      <c r="D176" s="13" t="e">
        <f>'z-后台信息'!D176+#REF!</f>
        <v>#REF!</v>
      </c>
      <c r="E176" s="13" t="e">
        <f>'z-后台信息'!E176+#REF!</f>
        <v>#REF!</v>
      </c>
      <c r="F176" s="13" t="e">
        <f>'z-后台信息'!F176+#REF!</f>
        <v>#REF!</v>
      </c>
      <c r="G176" s="13" t="e">
        <f>'z-后台信息'!G176+#REF!</f>
        <v>#REF!</v>
      </c>
      <c r="H176" s="13" t="e">
        <f>'z-后台信息'!H176+#REF!</f>
        <v>#REF!</v>
      </c>
      <c r="I176" s="13"/>
      <c r="J176" s="13"/>
      <c r="K176" s="4">
        <v>13</v>
      </c>
      <c r="L176" s="13"/>
      <c r="M176" s="13"/>
      <c r="N176" s="13">
        <v>18.313769646662593</v>
      </c>
      <c r="O176" s="4">
        <v>0</v>
      </c>
      <c r="P176" s="13"/>
      <c r="Q176" s="13"/>
      <c r="R176" s="13">
        <v>0</v>
      </c>
      <c r="S176" s="13">
        <v>1.6999999999999886</v>
      </c>
      <c r="T176" s="13"/>
      <c r="U176" s="13">
        <v>0</v>
      </c>
      <c r="V176" s="13">
        <v>0</v>
      </c>
      <c r="W176" s="13">
        <v>3</v>
      </c>
      <c r="X176" s="13"/>
      <c r="Y176" s="13"/>
      <c r="Z176" s="13"/>
      <c r="AA176" s="13"/>
      <c r="AB176" s="13"/>
      <c r="AC176" s="13"/>
      <c r="AD176" s="13"/>
      <c r="AE176" s="13"/>
      <c r="AF176" s="13"/>
      <c r="AG176" s="13">
        <v>0</v>
      </c>
      <c r="AH176" s="13"/>
    </row>
    <row r="177" spans="1:34">
      <c r="A177" s="19">
        <f>'z-后台信息'!A177</f>
        <v>0</v>
      </c>
      <c r="B177" s="13"/>
      <c r="C177" s="13" t="e">
        <f>'z-后台信息'!C177+#REF!</f>
        <v>#REF!</v>
      </c>
      <c r="D177" s="13" t="e">
        <f>'z-后台信息'!D177+#REF!</f>
        <v>#REF!</v>
      </c>
      <c r="E177" s="13" t="e">
        <f>'z-后台信息'!E177+#REF!</f>
        <v>#REF!</v>
      </c>
      <c r="F177" s="13" t="e">
        <f>'z-后台信息'!F177+#REF!</f>
        <v>#REF!</v>
      </c>
      <c r="G177" s="13" t="e">
        <f>'z-后台信息'!G177+#REF!</f>
        <v>#REF!</v>
      </c>
      <c r="H177" s="13" t="e">
        <f>'z-后台信息'!H177+#REF!</f>
        <v>#REF!</v>
      </c>
      <c r="I177" s="13"/>
      <c r="J177" s="13"/>
      <c r="K177" s="4">
        <v>13</v>
      </c>
      <c r="L177" s="13"/>
      <c r="M177" s="13"/>
      <c r="N177" s="13">
        <v>20.902650282788215</v>
      </c>
      <c r="O177" s="4">
        <v>0</v>
      </c>
      <c r="P177" s="13"/>
      <c r="Q177" s="13"/>
      <c r="R177" s="13">
        <v>0</v>
      </c>
      <c r="S177" s="13">
        <v>2.0800000000000409</v>
      </c>
      <c r="T177" s="13"/>
      <c r="U177" s="13">
        <v>0</v>
      </c>
      <c r="V177" s="13">
        <v>0</v>
      </c>
      <c r="W177" s="13">
        <v>3</v>
      </c>
      <c r="X177" s="13"/>
      <c r="Y177" s="13"/>
      <c r="Z177" s="13"/>
      <c r="AA177" s="13"/>
      <c r="AB177" s="13"/>
      <c r="AC177" s="13"/>
      <c r="AD177" s="13"/>
      <c r="AE177" s="13"/>
      <c r="AF177" s="13"/>
      <c r="AG177" s="13">
        <v>0</v>
      </c>
      <c r="AH177" s="13"/>
    </row>
    <row r="178" spans="1:34">
      <c r="A178" s="19">
        <f>'z-后台信息'!A178</f>
        <v>0</v>
      </c>
      <c r="B178" s="13"/>
      <c r="C178" s="13" t="e">
        <f>'z-后台信息'!C178+#REF!</f>
        <v>#REF!</v>
      </c>
      <c r="D178" s="13" t="e">
        <f>'z-后台信息'!D178+#REF!</f>
        <v>#REF!</v>
      </c>
      <c r="E178" s="13" t="e">
        <f>'z-后台信息'!E178+#REF!</f>
        <v>#REF!</v>
      </c>
      <c r="F178" s="13" t="e">
        <f>'z-后台信息'!F178+#REF!</f>
        <v>#REF!</v>
      </c>
      <c r="G178" s="13" t="e">
        <f>'z-后台信息'!G178+#REF!</f>
        <v>#REF!</v>
      </c>
      <c r="H178" s="13" t="e">
        <f>'z-后台信息'!H178+#REF!</f>
        <v>#REF!</v>
      </c>
      <c r="I178" s="13"/>
      <c r="J178" s="13"/>
      <c r="K178" s="4">
        <v>13</v>
      </c>
      <c r="L178" s="13"/>
      <c r="M178" s="13"/>
      <c r="N178" s="13">
        <v>30.574616708415078</v>
      </c>
      <c r="O178" s="4">
        <v>0</v>
      </c>
      <c r="P178" s="13"/>
      <c r="Q178" s="13"/>
      <c r="R178" s="13">
        <v>0</v>
      </c>
      <c r="S178" s="13">
        <v>2.2969999999999686</v>
      </c>
      <c r="T178" s="13"/>
      <c r="U178" s="13">
        <v>0</v>
      </c>
      <c r="V178" s="13">
        <v>0</v>
      </c>
      <c r="W178" s="13">
        <v>3</v>
      </c>
      <c r="X178" s="13"/>
      <c r="Y178" s="13"/>
      <c r="Z178" s="13"/>
      <c r="AA178" s="13"/>
      <c r="AB178" s="13"/>
      <c r="AC178" s="13"/>
      <c r="AD178" s="13"/>
      <c r="AE178" s="13"/>
      <c r="AF178" s="13"/>
      <c r="AG178" s="13">
        <v>0</v>
      </c>
      <c r="AH178" s="13"/>
    </row>
    <row r="179" spans="1:34">
      <c r="A179" s="19">
        <f>'z-后台信息'!A179</f>
        <v>0</v>
      </c>
      <c r="B179" s="13"/>
      <c r="C179" s="13" t="e">
        <f>'z-后台信息'!C179+#REF!</f>
        <v>#REF!</v>
      </c>
      <c r="D179" s="13" t="e">
        <f>'z-后台信息'!D179+#REF!</f>
        <v>#REF!</v>
      </c>
      <c r="E179" s="13" t="e">
        <f>'z-后台信息'!E179+#REF!</f>
        <v>#REF!</v>
      </c>
      <c r="F179" s="13" t="e">
        <f>'z-后台信息'!F179+#REF!</f>
        <v>#REF!</v>
      </c>
      <c r="G179" s="13" t="e">
        <f>'z-后台信息'!G179+#REF!</f>
        <v>#REF!</v>
      </c>
      <c r="H179" s="13" t="e">
        <f>'z-后台信息'!H179+#REF!</f>
        <v>#REF!</v>
      </c>
      <c r="I179" s="13"/>
      <c r="J179" s="13"/>
      <c r="K179" s="4">
        <v>13</v>
      </c>
      <c r="L179" s="13"/>
      <c r="M179" s="13"/>
      <c r="N179" s="13">
        <v>8.9064097748469635</v>
      </c>
      <c r="O179" s="4">
        <v>0</v>
      </c>
      <c r="P179" s="13"/>
      <c r="Q179" s="13"/>
      <c r="R179" s="13">
        <v>0</v>
      </c>
      <c r="S179" s="13">
        <v>1.1929999999999836</v>
      </c>
      <c r="T179" s="13"/>
      <c r="U179" s="13">
        <v>14.04</v>
      </c>
      <c r="V179" s="13">
        <v>372.13099999999997</v>
      </c>
      <c r="W179" s="13">
        <v>1</v>
      </c>
      <c r="X179" s="13"/>
      <c r="Y179" s="13"/>
      <c r="Z179" s="13"/>
      <c r="AA179" s="13"/>
      <c r="AB179" s="13"/>
      <c r="AC179" s="13"/>
      <c r="AD179" s="13"/>
      <c r="AE179" s="13"/>
      <c r="AF179" s="13"/>
      <c r="AG179" s="13">
        <v>0</v>
      </c>
      <c r="AH179" s="13"/>
    </row>
    <row r="180" spans="1:34">
      <c r="A180" s="19">
        <f>'z-后台信息'!A180</f>
        <v>0</v>
      </c>
      <c r="B180" s="13"/>
      <c r="C180" s="13" t="e">
        <f>'z-后台信息'!C180+#REF!</f>
        <v>#REF!</v>
      </c>
      <c r="D180" s="13" t="e">
        <f>'z-后台信息'!D180+#REF!</f>
        <v>#REF!</v>
      </c>
      <c r="E180" s="13" t="e">
        <f>'z-后台信息'!E180+#REF!</f>
        <v>#REF!</v>
      </c>
      <c r="F180" s="13" t="e">
        <f>'z-后台信息'!F180+#REF!</f>
        <v>#REF!</v>
      </c>
      <c r="G180" s="13" t="e">
        <f>'z-后台信息'!G180+#REF!</f>
        <v>#REF!</v>
      </c>
      <c r="H180" s="13" t="e">
        <f>'z-后台信息'!H180+#REF!</f>
        <v>#REF!</v>
      </c>
      <c r="I180" s="13"/>
      <c r="J180" s="13"/>
      <c r="K180" s="4">
        <v>13</v>
      </c>
      <c r="L180" s="13"/>
      <c r="M180" s="13"/>
      <c r="N180" s="13">
        <v>9.2802636337830222</v>
      </c>
      <c r="O180" s="4">
        <v>0</v>
      </c>
      <c r="P180" s="13"/>
      <c r="Q180" s="13"/>
      <c r="R180" s="13">
        <v>0</v>
      </c>
      <c r="S180" s="13">
        <v>1.3559999999999945</v>
      </c>
      <c r="T180" s="13"/>
      <c r="U180" s="13">
        <v>14.285</v>
      </c>
      <c r="V180" s="13">
        <v>371.00799999999998</v>
      </c>
      <c r="W180" s="13">
        <v>-1</v>
      </c>
      <c r="X180" s="13"/>
      <c r="Y180" s="13"/>
      <c r="Z180" s="13"/>
      <c r="AA180" s="13"/>
      <c r="AB180" s="13"/>
      <c r="AC180" s="13"/>
      <c r="AD180" s="13"/>
      <c r="AE180" s="13"/>
      <c r="AF180" s="13"/>
      <c r="AG180" s="13">
        <v>0</v>
      </c>
      <c r="AH180" s="13"/>
    </row>
    <row r="181" spans="1:34">
      <c r="A181" s="19">
        <f>'z-后台信息'!A181</f>
        <v>0</v>
      </c>
      <c r="B181" s="13"/>
      <c r="C181" s="13" t="e">
        <f>'z-后台信息'!C181+#REF!</f>
        <v>#REF!</v>
      </c>
      <c r="D181" s="13" t="e">
        <f>'z-后台信息'!D181+#REF!</f>
        <v>#REF!</v>
      </c>
      <c r="E181" s="13" t="e">
        <f>'z-后台信息'!E181+#REF!</f>
        <v>#REF!</v>
      </c>
      <c r="F181" s="13" t="e">
        <f>'z-后台信息'!F181+#REF!</f>
        <v>#REF!</v>
      </c>
      <c r="G181" s="13" t="e">
        <f>'z-后台信息'!G181+#REF!</f>
        <v>#REF!</v>
      </c>
      <c r="H181" s="13" t="e">
        <f>'z-后台信息'!H181+#REF!</f>
        <v>#REF!</v>
      </c>
      <c r="I181" s="13"/>
      <c r="J181" s="13"/>
      <c r="K181" s="4">
        <v>13</v>
      </c>
      <c r="L181" s="13"/>
      <c r="M181" s="13"/>
      <c r="N181" s="13">
        <v>5.0752830311571984</v>
      </c>
      <c r="O181" s="4">
        <v>0</v>
      </c>
      <c r="P181" s="13"/>
      <c r="Q181" s="13"/>
      <c r="R181" s="13">
        <v>0</v>
      </c>
      <c r="S181" s="13">
        <v>0.75999999999999091</v>
      </c>
      <c r="T181" s="13"/>
      <c r="U181" s="13">
        <v>13.391</v>
      </c>
      <c r="V181" s="13">
        <v>370.64400000000001</v>
      </c>
      <c r="W181" s="13">
        <v>-1</v>
      </c>
      <c r="X181" s="13"/>
      <c r="Y181" s="13"/>
      <c r="Z181" s="13"/>
      <c r="AA181" s="13"/>
      <c r="AB181" s="13"/>
      <c r="AC181" s="13"/>
      <c r="AD181" s="13"/>
      <c r="AE181" s="13"/>
      <c r="AF181" s="13"/>
      <c r="AG181" s="13">
        <v>0</v>
      </c>
      <c r="AH181" s="13"/>
    </row>
    <row r="182" spans="1:34">
      <c r="A182" s="19">
        <f>'z-后台信息'!A182</f>
        <v>0</v>
      </c>
      <c r="B182" s="13"/>
      <c r="C182" s="13" t="e">
        <f>'z-后台信息'!C182+#REF!</f>
        <v>#REF!</v>
      </c>
      <c r="D182" s="13" t="e">
        <f>'z-后台信息'!D182+#REF!</f>
        <v>#REF!</v>
      </c>
      <c r="E182" s="13" t="e">
        <f>'z-后台信息'!E182+#REF!</f>
        <v>#REF!</v>
      </c>
      <c r="F182" s="13" t="e">
        <f>'z-后台信息'!F182+#REF!</f>
        <v>#REF!</v>
      </c>
      <c r="G182" s="13" t="e">
        <f>'z-后台信息'!G182+#REF!</f>
        <v>#REF!</v>
      </c>
      <c r="H182" s="13" t="e">
        <f>'z-后台信息'!H182+#REF!</f>
        <v>#REF!</v>
      </c>
      <c r="I182" s="13"/>
      <c r="J182" s="13"/>
      <c r="K182" s="4">
        <v>11</v>
      </c>
      <c r="L182" s="13"/>
      <c r="M182" s="13"/>
      <c r="N182" s="13">
        <v>5.3958367133225806</v>
      </c>
      <c r="O182" s="4">
        <v>2</v>
      </c>
      <c r="P182" s="13"/>
      <c r="Q182" s="13"/>
      <c r="R182" s="13">
        <v>-0.14638686814180346</v>
      </c>
      <c r="S182" s="13">
        <v>1.0289999999999964</v>
      </c>
      <c r="T182" s="13"/>
      <c r="U182" s="13">
        <v>13.792999999999999</v>
      </c>
      <c r="V182" s="13">
        <v>369.41500000000002</v>
      </c>
      <c r="W182" s="13">
        <v>-1</v>
      </c>
      <c r="X182" s="13"/>
      <c r="Y182" s="13"/>
      <c r="Z182" s="13"/>
      <c r="AA182" s="13"/>
      <c r="AB182" s="13"/>
      <c r="AC182" s="13"/>
      <c r="AD182" s="13"/>
      <c r="AE182" s="13"/>
      <c r="AF182" s="13"/>
      <c r="AG182" s="13">
        <v>0</v>
      </c>
      <c r="AH182" s="13"/>
    </row>
    <row r="183" spans="1:34">
      <c r="A183" s="19">
        <f>'z-后台信息'!A183</f>
        <v>0</v>
      </c>
      <c r="B183" s="13"/>
      <c r="C183" s="13" t="e">
        <f>'z-后台信息'!C183+#REF!</f>
        <v>#REF!</v>
      </c>
      <c r="D183" s="13" t="e">
        <f>'z-后台信息'!D183+#REF!</f>
        <v>#REF!</v>
      </c>
      <c r="E183" s="13" t="e">
        <f>'z-后台信息'!E183+#REF!</f>
        <v>#REF!</v>
      </c>
      <c r="F183" s="13" t="e">
        <f>'z-后台信息'!F183+#REF!</f>
        <v>#REF!</v>
      </c>
      <c r="G183" s="13" t="e">
        <f>'z-后台信息'!G183+#REF!</f>
        <v>#REF!</v>
      </c>
      <c r="H183" s="13" t="e">
        <f>'z-后台信息'!H183+#REF!</f>
        <v>#REF!</v>
      </c>
      <c r="I183" s="13"/>
      <c r="J183" s="13"/>
      <c r="K183" s="4">
        <v>0</v>
      </c>
      <c r="L183" s="13"/>
      <c r="M183" s="13"/>
      <c r="N183" s="13">
        <v>0</v>
      </c>
      <c r="O183" s="4">
        <v>13</v>
      </c>
      <c r="P183" s="13"/>
      <c r="Q183" s="13"/>
      <c r="R183" s="13">
        <v>-4.3653999999996813</v>
      </c>
      <c r="S183" s="13">
        <v>-0.32099999999996953</v>
      </c>
      <c r="T183" s="13"/>
      <c r="U183" s="13">
        <v>-12.55</v>
      </c>
      <c r="V183" s="13">
        <v>369.04399999999998</v>
      </c>
      <c r="W183" s="13">
        <v>-1</v>
      </c>
      <c r="X183" s="13"/>
      <c r="Y183" s="13"/>
      <c r="Z183" s="13"/>
      <c r="AA183" s="13"/>
      <c r="AB183" s="13"/>
      <c r="AC183" s="13"/>
      <c r="AD183" s="13"/>
      <c r="AE183" s="13"/>
      <c r="AF183" s="13"/>
      <c r="AG183" s="13">
        <v>0</v>
      </c>
      <c r="AH183" s="13"/>
    </row>
    <row r="184" spans="1:34">
      <c r="A184" s="19">
        <f>'z-后台信息'!A184</f>
        <v>0</v>
      </c>
      <c r="B184" s="13"/>
      <c r="C184" s="13" t="e">
        <f>'z-后台信息'!C184+#REF!</f>
        <v>#REF!</v>
      </c>
      <c r="D184" s="13" t="e">
        <f>'z-后台信息'!D184+#REF!</f>
        <v>#REF!</v>
      </c>
      <c r="E184" s="13" t="e">
        <f>'z-后台信息'!E184+#REF!</f>
        <v>#REF!</v>
      </c>
      <c r="F184" s="13" t="e">
        <f>'z-后台信息'!F184+#REF!</f>
        <v>#REF!</v>
      </c>
      <c r="G184" s="13" t="e">
        <f>'z-后台信息'!G184+#REF!</f>
        <v>#REF!</v>
      </c>
      <c r="H184" s="13" t="e">
        <f>'z-后台信息'!H184+#REF!</f>
        <v>#REF!</v>
      </c>
      <c r="I184" s="13"/>
      <c r="J184" s="13"/>
      <c r="K184" s="4">
        <v>0</v>
      </c>
      <c r="L184" s="13"/>
      <c r="M184" s="13"/>
      <c r="N184" s="13">
        <v>0</v>
      </c>
      <c r="O184" s="4">
        <v>13</v>
      </c>
      <c r="P184" s="13"/>
      <c r="Q184" s="13"/>
      <c r="R184" s="13">
        <v>-5.7564276752010528</v>
      </c>
      <c r="S184" s="13">
        <v>-1.1009999999999991</v>
      </c>
      <c r="T184" s="13"/>
      <c r="U184" s="13">
        <v>-12.55</v>
      </c>
      <c r="V184" s="13">
        <v>368.084</v>
      </c>
      <c r="W184" s="13">
        <v>-1</v>
      </c>
      <c r="X184" s="13"/>
      <c r="Y184" s="13"/>
      <c r="Z184" s="13"/>
      <c r="AA184" s="13"/>
      <c r="AB184" s="13"/>
      <c r="AC184" s="13"/>
      <c r="AD184" s="13"/>
      <c r="AE184" s="13"/>
      <c r="AF184" s="13"/>
      <c r="AG184" s="13">
        <v>0</v>
      </c>
      <c r="AH184" s="13"/>
    </row>
    <row r="185" spans="1:34">
      <c r="A185" s="19">
        <f>'z-后台信息'!A185</f>
        <v>0</v>
      </c>
      <c r="B185" s="13"/>
      <c r="C185" s="13" t="e">
        <f>'z-后台信息'!C185+#REF!</f>
        <v>#REF!</v>
      </c>
      <c r="D185" s="13" t="e">
        <f>'z-后台信息'!D185+#REF!</f>
        <v>#REF!</v>
      </c>
      <c r="E185" s="13" t="e">
        <f>'z-后台信息'!E185+#REF!</f>
        <v>#REF!</v>
      </c>
      <c r="F185" s="13" t="e">
        <f>'z-后台信息'!F185+#REF!</f>
        <v>#REF!</v>
      </c>
      <c r="G185" s="13" t="e">
        <f>'z-后台信息'!G185+#REF!</f>
        <v>#REF!</v>
      </c>
      <c r="H185" s="13" t="e">
        <f>'z-后台信息'!H185+#REF!</f>
        <v>#REF!</v>
      </c>
      <c r="I185" s="13"/>
      <c r="J185" s="13"/>
      <c r="K185" s="4">
        <v>0</v>
      </c>
      <c r="L185" s="13"/>
      <c r="M185" s="13"/>
      <c r="N185" s="13">
        <v>0</v>
      </c>
      <c r="O185" s="4">
        <v>13</v>
      </c>
      <c r="P185" s="13"/>
      <c r="Q185" s="13"/>
      <c r="R185" s="13">
        <v>-15.236007421475506</v>
      </c>
      <c r="S185" s="13">
        <v>-4.839999999999975</v>
      </c>
      <c r="T185" s="13"/>
      <c r="U185" s="13">
        <v>-12.55</v>
      </c>
      <c r="V185" s="13">
        <v>367.12599999999998</v>
      </c>
      <c r="W185" s="13">
        <v>-1</v>
      </c>
      <c r="X185" s="13"/>
      <c r="Y185" s="13"/>
      <c r="Z185" s="13"/>
      <c r="AA185" s="13"/>
      <c r="AB185" s="13"/>
      <c r="AC185" s="13"/>
      <c r="AD185" s="13"/>
      <c r="AE185" s="13"/>
      <c r="AF185" s="13"/>
      <c r="AG185" s="13">
        <v>0</v>
      </c>
      <c r="AH185" s="13"/>
    </row>
    <row r="186" spans="1:34">
      <c r="A186" s="19">
        <f>'z-后台信息'!A186</f>
        <v>0</v>
      </c>
      <c r="B186" s="13"/>
      <c r="C186" s="13" t="e">
        <f>'z-后台信息'!C186+#REF!</f>
        <v>#REF!</v>
      </c>
      <c r="D186" s="13" t="e">
        <f>'z-后台信息'!D186+#REF!</f>
        <v>#REF!</v>
      </c>
      <c r="E186" s="13" t="e">
        <f>'z-后台信息'!E186+#REF!</f>
        <v>#REF!</v>
      </c>
      <c r="F186" s="13" t="e">
        <f>'z-后台信息'!F186+#REF!</f>
        <v>#REF!</v>
      </c>
      <c r="G186" s="13" t="e">
        <f>'z-后台信息'!G186+#REF!</f>
        <v>#REF!</v>
      </c>
      <c r="H186" s="13" t="e">
        <f>'z-后台信息'!H186+#REF!</f>
        <v>#REF!</v>
      </c>
      <c r="I186" s="13"/>
      <c r="J186" s="13"/>
      <c r="K186" s="4">
        <v>0</v>
      </c>
      <c r="L186" s="13"/>
      <c r="M186" s="13"/>
      <c r="N186" s="13">
        <v>0</v>
      </c>
      <c r="O186" s="4">
        <v>13</v>
      </c>
      <c r="P186" s="13"/>
      <c r="Q186" s="13"/>
      <c r="R186" s="13">
        <v>-20.589937989400937</v>
      </c>
      <c r="S186" s="13">
        <v>-6.7169999999999845</v>
      </c>
      <c r="T186" s="13"/>
      <c r="U186" s="13">
        <v>-12.55</v>
      </c>
      <c r="V186" s="13">
        <v>366.24599999999998</v>
      </c>
      <c r="W186" s="13">
        <v>-1</v>
      </c>
      <c r="X186" s="13"/>
      <c r="Y186" s="13"/>
      <c r="Z186" s="13"/>
      <c r="AA186" s="13"/>
      <c r="AB186" s="13"/>
      <c r="AC186" s="13"/>
      <c r="AD186" s="13"/>
      <c r="AE186" s="13"/>
      <c r="AF186" s="13"/>
      <c r="AG186" s="13">
        <v>0</v>
      </c>
      <c r="AH186" s="13"/>
    </row>
    <row r="187" spans="1:34">
      <c r="A187" s="19">
        <f>'z-后台信息'!A187</f>
        <v>0</v>
      </c>
      <c r="B187" s="13"/>
      <c r="C187" s="13" t="e">
        <f>'z-后台信息'!C187+#REF!</f>
        <v>#REF!</v>
      </c>
      <c r="D187" s="13" t="e">
        <f>'z-后台信息'!D187+#REF!</f>
        <v>#REF!</v>
      </c>
      <c r="E187" s="13" t="e">
        <f>'z-后台信息'!E187+#REF!</f>
        <v>#REF!</v>
      </c>
      <c r="F187" s="13" t="e">
        <f>'z-后台信息'!F187+#REF!</f>
        <v>#REF!</v>
      </c>
      <c r="G187" s="13" t="e">
        <f>'z-后台信息'!G187+#REF!</f>
        <v>#REF!</v>
      </c>
      <c r="H187" s="13" t="e">
        <f>'z-后台信息'!H187+#REF!</f>
        <v>#REF!</v>
      </c>
      <c r="I187" s="13"/>
      <c r="J187" s="13"/>
      <c r="K187" s="4">
        <v>0</v>
      </c>
      <c r="L187" s="13"/>
      <c r="M187" s="13"/>
      <c r="N187" s="13">
        <v>0</v>
      </c>
      <c r="O187" s="4">
        <v>13</v>
      </c>
      <c r="P187" s="13"/>
      <c r="Q187" s="13"/>
      <c r="R187" s="13">
        <v>-19.13489867127646</v>
      </c>
      <c r="S187" s="13">
        <v>-4.9979999999999905</v>
      </c>
      <c r="T187" s="13"/>
      <c r="U187" s="13">
        <v>-12.55</v>
      </c>
      <c r="V187" s="13">
        <v>365.48700000000002</v>
      </c>
      <c r="W187" s="13">
        <v>-1</v>
      </c>
      <c r="X187" s="13"/>
      <c r="Y187" s="13"/>
      <c r="Z187" s="13"/>
      <c r="AA187" s="13"/>
      <c r="AB187" s="13"/>
      <c r="AC187" s="13"/>
      <c r="AD187" s="13"/>
      <c r="AE187" s="13"/>
      <c r="AF187" s="13"/>
      <c r="AG187" s="13">
        <v>0</v>
      </c>
      <c r="AH187" s="13"/>
    </row>
    <row r="188" spans="1:34">
      <c r="A188" s="19">
        <f>'z-后台信息'!A188</f>
        <v>0</v>
      </c>
      <c r="B188" s="13"/>
      <c r="C188" s="13" t="e">
        <f>'z-后台信息'!C188+#REF!</f>
        <v>#REF!</v>
      </c>
      <c r="D188" s="13" t="e">
        <f>'z-后台信息'!D188+#REF!</f>
        <v>#REF!</v>
      </c>
      <c r="E188" s="13" t="e">
        <f>'z-后台信息'!E188+#REF!</f>
        <v>#REF!</v>
      </c>
      <c r="F188" s="13" t="e">
        <f>'z-后台信息'!F188+#REF!</f>
        <v>#REF!</v>
      </c>
      <c r="G188" s="13" t="e">
        <f>'z-后台信息'!G188+#REF!</f>
        <v>#REF!</v>
      </c>
      <c r="H188" s="13" t="e">
        <f>'z-后台信息'!H188+#REF!</f>
        <v>#REF!</v>
      </c>
      <c r="I188" s="13"/>
      <c r="J188" s="13"/>
      <c r="K188" s="4">
        <v>0</v>
      </c>
      <c r="L188" s="13"/>
      <c r="M188" s="13"/>
      <c r="N188" s="13">
        <v>0</v>
      </c>
      <c r="O188" s="4">
        <v>13</v>
      </c>
      <c r="P188" s="13"/>
      <c r="Q188" s="13"/>
      <c r="R188" s="13">
        <v>-17.471289398786666</v>
      </c>
      <c r="S188" s="13">
        <v>-3.9080000000000155</v>
      </c>
      <c r="T188" s="13"/>
      <c r="U188" s="13">
        <v>-12.55</v>
      </c>
      <c r="V188" s="13">
        <v>364.85</v>
      </c>
      <c r="W188" s="13">
        <v>-1</v>
      </c>
      <c r="X188" s="13"/>
      <c r="Y188" s="13"/>
      <c r="Z188" s="13"/>
      <c r="AA188" s="13"/>
      <c r="AB188" s="13"/>
      <c r="AC188" s="13"/>
      <c r="AD188" s="13"/>
      <c r="AE188" s="13"/>
      <c r="AF188" s="13"/>
      <c r="AG188" s="13">
        <v>0</v>
      </c>
      <c r="AH188" s="13"/>
    </row>
    <row r="189" spans="1:34">
      <c r="A189" s="19">
        <f>'z-后台信息'!A189</f>
        <v>0</v>
      </c>
      <c r="B189" s="13"/>
      <c r="C189" s="13" t="e">
        <f>'z-后台信息'!C189+#REF!</f>
        <v>#REF!</v>
      </c>
      <c r="D189" s="13" t="e">
        <f>'z-后台信息'!D189+#REF!</f>
        <v>#REF!</v>
      </c>
      <c r="E189" s="13" t="e">
        <f>'z-后台信息'!E189+#REF!</f>
        <v>#REF!</v>
      </c>
      <c r="F189" s="13" t="e">
        <f>'z-后台信息'!F189+#REF!</f>
        <v>#REF!</v>
      </c>
      <c r="G189" s="13" t="e">
        <f>'z-后台信息'!G189+#REF!</f>
        <v>#REF!</v>
      </c>
      <c r="H189" s="13" t="e">
        <f>'z-后台信息'!H189+#REF!</f>
        <v>#REF!</v>
      </c>
      <c r="I189" s="13"/>
      <c r="J189" s="13"/>
      <c r="K189" s="4">
        <v>0</v>
      </c>
      <c r="L189" s="13"/>
      <c r="M189" s="13"/>
      <c r="N189" s="13">
        <v>0</v>
      </c>
      <c r="O189" s="4">
        <v>13</v>
      </c>
      <c r="P189" s="13"/>
      <c r="Q189" s="13"/>
      <c r="R189" s="13">
        <v>-13.09351956071805</v>
      </c>
      <c r="S189" s="13">
        <v>-2.8439999999999941</v>
      </c>
      <c r="T189" s="13"/>
      <c r="U189" s="13">
        <v>-12.55</v>
      </c>
      <c r="V189" s="13">
        <v>364.334</v>
      </c>
      <c r="W189" s="13">
        <v>-1</v>
      </c>
      <c r="X189" s="13"/>
      <c r="Y189" s="13"/>
      <c r="Z189" s="13"/>
      <c r="AA189" s="13"/>
      <c r="AB189" s="13"/>
      <c r="AC189" s="13"/>
      <c r="AD189" s="13"/>
      <c r="AE189" s="13"/>
      <c r="AF189" s="13"/>
      <c r="AG189" s="13">
        <v>0</v>
      </c>
      <c r="AH189" s="13"/>
    </row>
    <row r="190" spans="1:34">
      <c r="A190" s="19">
        <f>'z-后台信息'!A190</f>
        <v>0</v>
      </c>
      <c r="B190" s="13"/>
      <c r="C190" s="13" t="e">
        <f>'z-后台信息'!C190+#REF!</f>
        <v>#REF!</v>
      </c>
      <c r="D190" s="13" t="e">
        <f>'z-后台信息'!D190+#REF!</f>
        <v>#REF!</v>
      </c>
      <c r="E190" s="13" t="e">
        <f>'z-后台信息'!E190+#REF!</f>
        <v>#REF!</v>
      </c>
      <c r="F190" s="13" t="e">
        <f>'z-后台信息'!F190+#REF!</f>
        <v>#REF!</v>
      </c>
      <c r="G190" s="13" t="e">
        <f>'z-后台信息'!G190+#REF!</f>
        <v>#REF!</v>
      </c>
      <c r="H190" s="13" t="e">
        <f>'z-后台信息'!H190+#REF!</f>
        <v>#REF!</v>
      </c>
      <c r="I190" s="13"/>
      <c r="J190" s="13"/>
      <c r="K190" s="4">
        <v>0</v>
      </c>
      <c r="L190" s="13"/>
      <c r="M190" s="13"/>
      <c r="N190" s="13">
        <v>0</v>
      </c>
      <c r="O190" s="4">
        <v>13</v>
      </c>
      <c r="P190" s="13"/>
      <c r="Q190" s="13"/>
      <c r="R190" s="13">
        <v>-6.3795046439643102</v>
      </c>
      <c r="S190" s="13">
        <v>-0.97599999999999909</v>
      </c>
      <c r="T190" s="13"/>
      <c r="U190" s="13">
        <v>-12.55</v>
      </c>
      <c r="V190" s="13">
        <v>363.93900000000002</v>
      </c>
      <c r="W190" s="13">
        <v>-1</v>
      </c>
      <c r="X190" s="13"/>
      <c r="Y190" s="13"/>
      <c r="Z190" s="13"/>
      <c r="AA190" s="13"/>
      <c r="AB190" s="13"/>
      <c r="AC190" s="13"/>
      <c r="AD190" s="13"/>
      <c r="AE190" s="13"/>
      <c r="AF190" s="13"/>
      <c r="AG190" s="13">
        <v>0</v>
      </c>
      <c r="AH190" s="13"/>
    </row>
    <row r="191" spans="1:34">
      <c r="A191" s="19">
        <f>'z-后台信息'!A191</f>
        <v>0</v>
      </c>
      <c r="B191" s="13"/>
      <c r="C191" s="13" t="e">
        <f>'z-后台信息'!C191+#REF!</f>
        <v>#REF!</v>
      </c>
      <c r="D191" s="13" t="e">
        <f>'z-后台信息'!D191+#REF!</f>
        <v>#REF!</v>
      </c>
      <c r="E191" s="13" t="e">
        <f>'z-后台信息'!E191+#REF!</f>
        <v>#REF!</v>
      </c>
      <c r="F191" s="13" t="e">
        <f>'z-后台信息'!F191+#REF!</f>
        <v>#REF!</v>
      </c>
      <c r="G191" s="13" t="e">
        <f>'z-后台信息'!G191+#REF!</f>
        <v>#REF!</v>
      </c>
      <c r="H191" s="13" t="e">
        <f>'z-后台信息'!H191+#REF!</f>
        <v>#REF!</v>
      </c>
      <c r="I191" s="13"/>
      <c r="J191" s="13"/>
      <c r="K191" s="4">
        <v>4</v>
      </c>
      <c r="L191" s="13"/>
      <c r="M191" s="13"/>
      <c r="N191" s="13">
        <v>0.41730130832058876</v>
      </c>
      <c r="O191" s="4">
        <v>9</v>
      </c>
      <c r="P191" s="13"/>
      <c r="Q191" s="13"/>
      <c r="R191" s="13">
        <v>-2.7133941832674964</v>
      </c>
      <c r="S191" s="13">
        <v>-0.71199999999998909</v>
      </c>
      <c r="T191" s="13"/>
      <c r="U191" s="13">
        <v>-12.55</v>
      </c>
      <c r="V191" s="13">
        <v>363.66500000000002</v>
      </c>
      <c r="W191" s="13">
        <v>-1</v>
      </c>
      <c r="X191" s="13"/>
      <c r="Y191" s="13"/>
      <c r="Z191" s="13"/>
      <c r="AA191" s="13"/>
      <c r="AB191" s="13"/>
      <c r="AC191" s="13"/>
      <c r="AD191" s="13"/>
      <c r="AE191" s="13"/>
      <c r="AF191" s="13"/>
      <c r="AG191" s="13">
        <v>0</v>
      </c>
      <c r="AH191" s="13"/>
    </row>
    <row r="192" spans="1:34">
      <c r="A192" s="19">
        <f>'z-后台信息'!A192</f>
        <v>0</v>
      </c>
      <c r="B192" s="13"/>
      <c r="C192" s="13" t="e">
        <f>'z-后台信息'!C192+#REF!</f>
        <v>#REF!</v>
      </c>
      <c r="D192" s="13" t="e">
        <f>'z-后台信息'!D192+#REF!</f>
        <v>#REF!</v>
      </c>
      <c r="E192" s="13" t="e">
        <f>'z-后台信息'!E192+#REF!</f>
        <v>#REF!</v>
      </c>
      <c r="F192" s="13" t="e">
        <f>'z-后台信息'!F192+#REF!</f>
        <v>#REF!</v>
      </c>
      <c r="G192" s="13" t="e">
        <f>'z-后台信息'!G192+#REF!</f>
        <v>#REF!</v>
      </c>
      <c r="H192" s="13" t="e">
        <f>'z-后台信息'!H192+#REF!</f>
        <v>#REF!</v>
      </c>
      <c r="I192" s="13"/>
      <c r="J192" s="13"/>
      <c r="K192" s="4">
        <v>5</v>
      </c>
      <c r="L192" s="13"/>
      <c r="M192" s="13"/>
      <c r="N192" s="13">
        <v>0.7932939913095538</v>
      </c>
      <c r="O192" s="4">
        <v>8</v>
      </c>
      <c r="P192" s="13"/>
      <c r="Q192" s="13"/>
      <c r="R192" s="13">
        <v>-2.4723062817549817</v>
      </c>
      <c r="S192" s="13">
        <v>-1.6759999999999877</v>
      </c>
      <c r="T192" s="13"/>
      <c r="U192" s="13">
        <v>-12.55</v>
      </c>
      <c r="V192" s="13">
        <v>363.512</v>
      </c>
      <c r="W192" s="13">
        <v>-1</v>
      </c>
      <c r="X192" s="13"/>
      <c r="Y192" s="13"/>
      <c r="Z192" s="13"/>
      <c r="AA192" s="13"/>
      <c r="AB192" s="13"/>
      <c r="AC192" s="13"/>
      <c r="AD192" s="13"/>
      <c r="AE192" s="13"/>
      <c r="AF192" s="13"/>
      <c r="AG192" s="13">
        <v>0</v>
      </c>
      <c r="AH192" s="13"/>
    </row>
    <row r="193" spans="1:34">
      <c r="A193" s="19">
        <f>'z-后台信息'!A193</f>
        <v>0</v>
      </c>
      <c r="B193" s="13"/>
      <c r="C193" s="13" t="e">
        <f>'z-后台信息'!C193+#REF!</f>
        <v>#REF!</v>
      </c>
      <c r="D193" s="13" t="e">
        <f>'z-后台信息'!D193+#REF!</f>
        <v>#REF!</v>
      </c>
      <c r="E193" s="13" t="e">
        <f>'z-后台信息'!E193+#REF!</f>
        <v>#REF!</v>
      </c>
      <c r="F193" s="13" t="e">
        <f>'z-后台信息'!F193+#REF!</f>
        <v>#REF!</v>
      </c>
      <c r="G193" s="13" t="e">
        <f>'z-后台信息'!G193+#REF!</f>
        <v>#REF!</v>
      </c>
      <c r="H193" s="13" t="e">
        <f>'z-后台信息'!H193+#REF!</f>
        <v>#REF!</v>
      </c>
      <c r="I193" s="13"/>
      <c r="J193" s="13"/>
      <c r="K193" s="4">
        <v>0</v>
      </c>
      <c r="L193" s="13"/>
      <c r="M193" s="13"/>
      <c r="N193" s="13">
        <v>0</v>
      </c>
      <c r="O193" s="4">
        <v>13</v>
      </c>
      <c r="P193" s="13"/>
      <c r="Q193" s="13"/>
      <c r="R193" s="13">
        <v>-7.5261762144921249</v>
      </c>
      <c r="S193" s="13">
        <v>-3.9569999999999936</v>
      </c>
      <c r="T193" s="13"/>
      <c r="U193" s="13">
        <v>-12.55</v>
      </c>
      <c r="V193" s="13">
        <v>363.48099999999999</v>
      </c>
      <c r="W193" s="13">
        <v>-1</v>
      </c>
      <c r="X193" s="13"/>
      <c r="Y193" s="13"/>
      <c r="Z193" s="13"/>
      <c r="AA193" s="13"/>
      <c r="AB193" s="13"/>
      <c r="AC193" s="13"/>
      <c r="AD193" s="13"/>
      <c r="AE193" s="13"/>
      <c r="AF193" s="13"/>
      <c r="AG193" s="13">
        <v>0</v>
      </c>
      <c r="AH193" s="13"/>
    </row>
    <row r="194" spans="1:34">
      <c r="A194" s="19">
        <f>'z-后台信息'!A194</f>
        <v>0</v>
      </c>
      <c r="B194" s="13"/>
      <c r="C194" s="13" t="e">
        <f>'z-后台信息'!C194+#REF!</f>
        <v>#REF!</v>
      </c>
      <c r="D194" s="13" t="e">
        <f>'z-后台信息'!D194+#REF!</f>
        <v>#REF!</v>
      </c>
      <c r="E194" s="13" t="e">
        <f>'z-后台信息'!E194+#REF!</f>
        <v>#REF!</v>
      </c>
      <c r="F194" s="13" t="e">
        <f>'z-后台信息'!F194+#REF!</f>
        <v>#REF!</v>
      </c>
      <c r="G194" s="13" t="e">
        <f>'z-后台信息'!G194+#REF!</f>
        <v>#REF!</v>
      </c>
      <c r="H194" s="13" t="e">
        <f>'z-后台信息'!H194+#REF!</f>
        <v>#REF!</v>
      </c>
      <c r="I194" s="13"/>
      <c r="J194" s="13"/>
      <c r="K194" s="4">
        <v>2</v>
      </c>
      <c r="L194" s="13"/>
      <c r="M194" s="13"/>
      <c r="N194" s="13">
        <v>0.13296095419929088</v>
      </c>
      <c r="O194" s="4">
        <v>11</v>
      </c>
      <c r="P194" s="13"/>
      <c r="Q194" s="13"/>
      <c r="R194" s="13">
        <v>-5.0082501414288458</v>
      </c>
      <c r="S194" s="13">
        <v>-3.1510000000000105</v>
      </c>
      <c r="T194" s="13"/>
      <c r="U194" s="13">
        <v>-12.55</v>
      </c>
      <c r="V194" s="13">
        <v>363.57100000000003</v>
      </c>
      <c r="W194" s="13">
        <v>1</v>
      </c>
      <c r="X194" s="13"/>
      <c r="Y194" s="13"/>
      <c r="Z194" s="13"/>
      <c r="AA194" s="13"/>
      <c r="AB194" s="13"/>
      <c r="AC194" s="13"/>
      <c r="AD194" s="13"/>
      <c r="AE194" s="13"/>
      <c r="AF194" s="13"/>
      <c r="AG194" s="13">
        <v>0</v>
      </c>
      <c r="AH194" s="13"/>
    </row>
    <row r="195" spans="1:34">
      <c r="A195" s="19">
        <f>'z-后台信息'!A195</f>
        <v>0</v>
      </c>
      <c r="B195" s="13"/>
      <c r="C195" s="13" t="e">
        <f>'z-后台信息'!C195+#REF!</f>
        <v>#REF!</v>
      </c>
      <c r="D195" s="13" t="e">
        <f>'z-后台信息'!D195+#REF!</f>
        <v>#REF!</v>
      </c>
      <c r="E195" s="13" t="e">
        <f>'z-后台信息'!E195+#REF!</f>
        <v>#REF!</v>
      </c>
      <c r="F195" s="13" t="e">
        <f>'z-后台信息'!F195+#REF!</f>
        <v>#REF!</v>
      </c>
      <c r="G195" s="13" t="e">
        <f>'z-后台信息'!G195+#REF!</f>
        <v>#REF!</v>
      </c>
      <c r="H195" s="13" t="e">
        <f>'z-后台信息'!H195+#REF!</f>
        <v>#REF!</v>
      </c>
      <c r="I195" s="13"/>
      <c r="J195" s="13"/>
      <c r="K195" s="4">
        <v>3</v>
      </c>
      <c r="L195" s="13"/>
      <c r="M195" s="13"/>
      <c r="N195" s="13">
        <v>0.24319874909832606</v>
      </c>
      <c r="O195" s="4">
        <v>10</v>
      </c>
      <c r="P195" s="13"/>
      <c r="Q195" s="13"/>
      <c r="R195" s="13">
        <v>-3.9080646812129203</v>
      </c>
      <c r="S195" s="13">
        <v>-2.8269999999999982</v>
      </c>
      <c r="T195" s="13"/>
      <c r="U195" s="13">
        <v>-12.55</v>
      </c>
      <c r="V195" s="13">
        <v>363.60500000000002</v>
      </c>
      <c r="W195" s="13">
        <v>1</v>
      </c>
      <c r="X195" s="13"/>
      <c r="Y195" s="13"/>
      <c r="Z195" s="13"/>
      <c r="AA195" s="13"/>
      <c r="AB195" s="13"/>
      <c r="AC195" s="13"/>
      <c r="AD195" s="13"/>
      <c r="AE195" s="13"/>
      <c r="AF195" s="13"/>
      <c r="AG195" s="13">
        <v>0</v>
      </c>
      <c r="AH195" s="13"/>
    </row>
    <row r="196" spans="1:34">
      <c r="A196" s="19">
        <f>'z-后台信息'!A196</f>
        <v>0</v>
      </c>
      <c r="B196" s="13"/>
      <c r="C196" s="13" t="e">
        <f>'z-后台信息'!C196+#REF!</f>
        <v>#REF!</v>
      </c>
      <c r="D196" s="13" t="e">
        <f>'z-后台信息'!D196+#REF!</f>
        <v>#REF!</v>
      </c>
      <c r="E196" s="13" t="e">
        <f>'z-后台信息'!E196+#REF!</f>
        <v>#REF!</v>
      </c>
      <c r="F196" s="13" t="e">
        <f>'z-后台信息'!F196+#REF!</f>
        <v>#REF!</v>
      </c>
      <c r="G196" s="13" t="e">
        <f>'z-后台信息'!G196+#REF!</f>
        <v>#REF!</v>
      </c>
      <c r="H196" s="13" t="e">
        <f>'z-后台信息'!H196+#REF!</f>
        <v>#REF!</v>
      </c>
      <c r="I196" s="13"/>
      <c r="J196" s="13"/>
      <c r="K196" s="4">
        <v>0</v>
      </c>
      <c r="L196" s="13"/>
      <c r="M196" s="13"/>
      <c r="N196" s="13">
        <v>0</v>
      </c>
      <c r="O196" s="4">
        <v>13</v>
      </c>
      <c r="P196" s="13"/>
      <c r="Q196" s="13"/>
      <c r="R196" s="13">
        <v>-13.791829599050629</v>
      </c>
      <c r="S196" s="13">
        <v>-2.1819999999999595</v>
      </c>
      <c r="T196" s="13"/>
      <c r="U196" s="13">
        <v>-12.55</v>
      </c>
      <c r="V196" s="13">
        <v>363.73899999999998</v>
      </c>
      <c r="W196" s="13">
        <v>1</v>
      </c>
      <c r="X196" s="13"/>
      <c r="Y196" s="13"/>
      <c r="Z196" s="13"/>
      <c r="AA196" s="13"/>
      <c r="AB196" s="13"/>
      <c r="AC196" s="13"/>
      <c r="AD196" s="13"/>
      <c r="AE196" s="13"/>
      <c r="AF196" s="13"/>
      <c r="AG196" s="13">
        <v>0</v>
      </c>
      <c r="AH196" s="13"/>
    </row>
    <row r="197" spans="1:34">
      <c r="A197" s="19">
        <f>'z-后台信息'!A197</f>
        <v>0</v>
      </c>
      <c r="B197" s="13"/>
      <c r="C197" s="13" t="e">
        <f>'z-后台信息'!C197+#REF!</f>
        <v>#REF!</v>
      </c>
      <c r="D197" s="13" t="e">
        <f>'z-后台信息'!D197+#REF!</f>
        <v>#REF!</v>
      </c>
      <c r="E197" s="13" t="e">
        <f>'z-后台信息'!E197+#REF!</f>
        <v>#REF!</v>
      </c>
      <c r="F197" s="13" t="e">
        <f>'z-后台信息'!F197+#REF!</f>
        <v>#REF!</v>
      </c>
      <c r="G197" s="13" t="e">
        <f>'z-后台信息'!G197+#REF!</f>
        <v>#REF!</v>
      </c>
      <c r="H197" s="13" t="e">
        <f>'z-后台信息'!H197+#REF!</f>
        <v>#REF!</v>
      </c>
      <c r="I197" s="13"/>
      <c r="J197" s="13"/>
      <c r="K197" s="4">
        <v>0</v>
      </c>
      <c r="L197" s="13"/>
      <c r="M197" s="13"/>
      <c r="N197" s="13">
        <v>0</v>
      </c>
      <c r="O197" s="4">
        <v>13</v>
      </c>
      <c r="P197" s="13"/>
      <c r="Q197" s="13"/>
      <c r="R197" s="13">
        <v>-4.3798432222945962</v>
      </c>
      <c r="S197" s="13">
        <v>-0.56200000000001182</v>
      </c>
      <c r="T197" s="13"/>
      <c r="U197" s="13">
        <v>-12.55</v>
      </c>
      <c r="V197" s="13">
        <v>363.90899999999999</v>
      </c>
      <c r="W197" s="13">
        <v>1</v>
      </c>
      <c r="X197" s="13"/>
      <c r="Y197" s="13"/>
      <c r="Z197" s="13"/>
      <c r="AA197" s="13"/>
      <c r="AB197" s="13"/>
      <c r="AC197" s="13"/>
      <c r="AD197" s="13"/>
      <c r="AE197" s="13"/>
      <c r="AF197" s="13"/>
      <c r="AG197" s="13">
        <v>0</v>
      </c>
      <c r="AH197" s="13"/>
    </row>
    <row r="198" spans="1:34">
      <c r="A198" s="19">
        <f>'z-后台信息'!A198</f>
        <v>0</v>
      </c>
      <c r="B198" s="13"/>
      <c r="C198" s="13" t="e">
        <f>'z-后台信息'!C198+#REF!</f>
        <v>#REF!</v>
      </c>
      <c r="D198" s="13" t="e">
        <f>'z-后台信息'!D198+#REF!</f>
        <v>#REF!</v>
      </c>
      <c r="E198" s="13" t="e">
        <f>'z-后台信息'!E198+#REF!</f>
        <v>#REF!</v>
      </c>
      <c r="F198" s="13" t="e">
        <f>'z-后台信息'!F198+#REF!</f>
        <v>#REF!</v>
      </c>
      <c r="G198" s="13" t="e">
        <f>'z-后台信息'!G198+#REF!</f>
        <v>#REF!</v>
      </c>
      <c r="H198" s="13" t="e">
        <f>'z-后台信息'!H198+#REF!</f>
        <v>#REF!</v>
      </c>
      <c r="I198" s="13"/>
      <c r="J198" s="13"/>
      <c r="K198" s="4">
        <v>2</v>
      </c>
      <c r="L198" s="13"/>
      <c r="M198" s="13"/>
      <c r="N198" s="13">
        <v>0.38109746081408957</v>
      </c>
      <c r="O198" s="4">
        <v>11</v>
      </c>
      <c r="P198" s="13"/>
      <c r="Q198" s="13"/>
      <c r="R198" s="13">
        <v>-4.7791427954003325</v>
      </c>
      <c r="S198" s="13">
        <v>-0.86900000000002819</v>
      </c>
      <c r="T198" s="13"/>
      <c r="U198" s="13">
        <v>-12.55</v>
      </c>
      <c r="V198" s="13">
        <v>364.07900000000001</v>
      </c>
      <c r="W198" s="13">
        <v>1</v>
      </c>
      <c r="X198" s="13"/>
      <c r="Y198" s="13"/>
      <c r="Z198" s="13"/>
      <c r="AA198" s="13"/>
      <c r="AB198" s="13"/>
      <c r="AC198" s="13"/>
      <c r="AD198" s="13"/>
      <c r="AE198" s="13"/>
      <c r="AF198" s="13"/>
      <c r="AG198" s="13">
        <v>0</v>
      </c>
      <c r="AH198" s="13"/>
    </row>
    <row r="199" spans="1:34">
      <c r="A199" s="19">
        <f>'z-后台信息'!A199</f>
        <v>0</v>
      </c>
      <c r="B199" s="13"/>
      <c r="C199" s="13" t="e">
        <f>'z-后台信息'!C199+#REF!</f>
        <v>#REF!</v>
      </c>
      <c r="D199" s="13" t="e">
        <f>'z-后台信息'!D199+#REF!</f>
        <v>#REF!</v>
      </c>
      <c r="E199" s="13" t="e">
        <f>'z-后台信息'!E199+#REF!</f>
        <v>#REF!</v>
      </c>
      <c r="F199" s="13" t="e">
        <f>'z-后台信息'!F199+#REF!</f>
        <v>#REF!</v>
      </c>
      <c r="G199" s="13" t="e">
        <f>'z-后台信息'!G199+#REF!</f>
        <v>#REF!</v>
      </c>
      <c r="H199" s="13" t="e">
        <f>'z-后台信息'!H199+#REF!</f>
        <v>#REF!</v>
      </c>
      <c r="I199" s="13"/>
      <c r="J199" s="13"/>
      <c r="K199" s="4">
        <v>2</v>
      </c>
      <c r="L199" s="13"/>
      <c r="M199" s="13"/>
      <c r="N199" s="13">
        <v>0.14727025814971739</v>
      </c>
      <c r="O199" s="4">
        <v>11</v>
      </c>
      <c r="P199" s="13"/>
      <c r="Q199" s="13"/>
      <c r="R199" s="13">
        <v>-4.5578217751294687</v>
      </c>
      <c r="S199" s="13">
        <v>-0.72300000000001319</v>
      </c>
      <c r="T199" s="13"/>
      <c r="U199" s="13">
        <v>-12.55</v>
      </c>
      <c r="V199" s="13">
        <v>364.24900000000002</v>
      </c>
      <c r="W199" s="13">
        <v>1</v>
      </c>
      <c r="X199" s="13"/>
      <c r="Y199" s="13"/>
      <c r="Z199" s="13"/>
      <c r="AA199" s="13"/>
      <c r="AB199" s="13"/>
      <c r="AC199" s="13"/>
      <c r="AD199" s="13"/>
      <c r="AE199" s="13"/>
      <c r="AF199" s="13"/>
      <c r="AG199" s="13">
        <v>0</v>
      </c>
      <c r="AH199" s="13"/>
    </row>
    <row r="200" spans="1:34">
      <c r="A200" s="19">
        <f>'z-后台信息'!A200</f>
        <v>0</v>
      </c>
      <c r="B200" s="13"/>
      <c r="C200" s="13" t="e">
        <f>'z-后台信息'!C200+#REF!</f>
        <v>#REF!</v>
      </c>
      <c r="D200" s="13" t="e">
        <f>'z-后台信息'!D200+#REF!</f>
        <v>#REF!</v>
      </c>
      <c r="E200" s="13" t="e">
        <f>'z-后台信息'!E200+#REF!</f>
        <v>#REF!</v>
      </c>
      <c r="F200" s="13" t="e">
        <f>'z-后台信息'!F200+#REF!</f>
        <v>#REF!</v>
      </c>
      <c r="G200" s="13" t="e">
        <f>'z-后台信息'!G200+#REF!</f>
        <v>#REF!</v>
      </c>
      <c r="H200" s="13" t="e">
        <f>'z-后台信息'!H200+#REF!</f>
        <v>#REF!</v>
      </c>
      <c r="I200" s="13"/>
      <c r="J200" s="13"/>
      <c r="K200" s="4">
        <v>5</v>
      </c>
      <c r="L200" s="13"/>
      <c r="M200" s="13"/>
      <c r="N200" s="13">
        <v>0.31611416998947561</v>
      </c>
      <c r="O200" s="4">
        <v>8</v>
      </c>
      <c r="P200" s="13"/>
      <c r="Q200" s="13"/>
      <c r="R200" s="13">
        <v>-1.4136143980577458</v>
      </c>
      <c r="S200" s="13">
        <v>-0.72899999999998499</v>
      </c>
      <c r="T200" s="13"/>
      <c r="U200" s="13">
        <v>-12.55</v>
      </c>
      <c r="V200" s="13">
        <v>364.41899999999998</v>
      </c>
      <c r="W200" s="13">
        <v>1</v>
      </c>
      <c r="X200" s="13"/>
      <c r="Y200" s="13"/>
      <c r="Z200" s="13"/>
      <c r="AA200" s="13"/>
      <c r="AB200" s="13"/>
      <c r="AC200" s="13"/>
      <c r="AD200" s="13"/>
      <c r="AE200" s="13"/>
      <c r="AF200" s="13"/>
      <c r="AG200" s="13">
        <v>0</v>
      </c>
      <c r="AH200" s="13"/>
    </row>
    <row r="201" spans="1:34">
      <c r="A201" s="19">
        <f>'z-后台信息'!A201</f>
        <v>0</v>
      </c>
      <c r="B201" s="13"/>
      <c r="C201" s="13" t="e">
        <f>'z-后台信息'!C201+#REF!</f>
        <v>#REF!</v>
      </c>
      <c r="D201" s="13" t="e">
        <f>'z-后台信息'!D201+#REF!</f>
        <v>#REF!</v>
      </c>
      <c r="E201" s="13" t="e">
        <f>'z-后台信息'!E201+#REF!</f>
        <v>#REF!</v>
      </c>
      <c r="F201" s="13" t="e">
        <f>'z-后台信息'!F201+#REF!</f>
        <v>#REF!</v>
      </c>
      <c r="G201" s="13" t="e">
        <f>'z-后台信息'!G201+#REF!</f>
        <v>#REF!</v>
      </c>
      <c r="H201" s="13" t="e">
        <f>'z-后台信息'!H201+#REF!</f>
        <v>#REF!</v>
      </c>
      <c r="I201" s="13"/>
      <c r="J201" s="13"/>
      <c r="K201" s="4">
        <v>2</v>
      </c>
      <c r="L201" s="13"/>
      <c r="M201" s="13"/>
      <c r="N201" s="13">
        <v>0.15297478820735932</v>
      </c>
      <c r="O201" s="4">
        <v>11</v>
      </c>
      <c r="P201" s="13"/>
      <c r="Q201" s="13"/>
      <c r="R201" s="13">
        <v>-10.169855869788137</v>
      </c>
      <c r="S201" s="13">
        <v>-6.4990000000000236</v>
      </c>
      <c r="T201" s="13"/>
      <c r="U201" s="13">
        <v>-12.55</v>
      </c>
      <c r="V201" s="13">
        <v>364.589</v>
      </c>
      <c r="W201" s="13">
        <v>1</v>
      </c>
      <c r="X201" s="13"/>
      <c r="Y201" s="13"/>
      <c r="Z201" s="13"/>
      <c r="AA201" s="13"/>
      <c r="AB201" s="13"/>
      <c r="AC201" s="13"/>
      <c r="AD201" s="13"/>
      <c r="AE201" s="13"/>
      <c r="AF201" s="13"/>
      <c r="AG201" s="13">
        <v>0</v>
      </c>
      <c r="AH201" s="13"/>
    </row>
    <row r="202" spans="1:34">
      <c r="A202" s="19">
        <f>'z-后台信息'!A202</f>
        <v>0</v>
      </c>
      <c r="B202" s="13"/>
      <c r="C202" s="13" t="e">
        <f>'z-后台信息'!C202+#REF!</f>
        <v>#REF!</v>
      </c>
      <c r="D202" s="13" t="e">
        <f>'z-后台信息'!D202+#REF!</f>
        <v>#REF!</v>
      </c>
      <c r="E202" s="13" t="e">
        <f>'z-后台信息'!E202+#REF!</f>
        <v>#REF!</v>
      </c>
      <c r="F202" s="13" t="e">
        <f>'z-后台信息'!F202+#REF!</f>
        <v>#REF!</v>
      </c>
      <c r="G202" s="13" t="e">
        <f>'z-后台信息'!G202+#REF!</f>
        <v>#REF!</v>
      </c>
      <c r="H202" s="13" t="e">
        <f>'z-后台信息'!H202+#REF!</f>
        <v>#REF!</v>
      </c>
      <c r="I202" s="13"/>
      <c r="J202" s="13"/>
      <c r="K202" s="4">
        <v>7</v>
      </c>
      <c r="L202" s="13"/>
      <c r="M202" s="13"/>
      <c r="N202" s="13">
        <v>0.62245000000001482</v>
      </c>
      <c r="O202" s="4">
        <v>6</v>
      </c>
      <c r="P202" s="13"/>
      <c r="Q202" s="13"/>
      <c r="R202" s="13">
        <v>-21.385391357191281</v>
      </c>
      <c r="S202" s="13">
        <v>-18.152999999999963</v>
      </c>
      <c r="T202" s="13"/>
      <c r="U202" s="13">
        <v>-12.55</v>
      </c>
      <c r="V202" s="13">
        <v>364.71</v>
      </c>
      <c r="W202" s="13">
        <v>1</v>
      </c>
      <c r="X202" s="13"/>
      <c r="Y202" s="13"/>
      <c r="Z202" s="13"/>
      <c r="AA202" s="13"/>
      <c r="AB202" s="13"/>
      <c r="AC202" s="13"/>
      <c r="AD202" s="13"/>
      <c r="AE202" s="13"/>
      <c r="AF202" s="13"/>
      <c r="AG202" s="13">
        <v>0</v>
      </c>
      <c r="AH202" s="13"/>
    </row>
    <row r="203" spans="1:34">
      <c r="A203" s="19">
        <f>'z-后台信息'!A203</f>
        <v>0</v>
      </c>
      <c r="B203" s="13"/>
      <c r="C203" s="13" t="e">
        <f>'z-后台信息'!C203+#REF!</f>
        <v>#REF!</v>
      </c>
      <c r="D203" s="13" t="e">
        <f>'z-后台信息'!D203+#REF!</f>
        <v>#REF!</v>
      </c>
      <c r="E203" s="13" t="e">
        <f>'z-后台信息'!E203+#REF!</f>
        <v>#REF!</v>
      </c>
      <c r="F203" s="13" t="e">
        <f>'z-后台信息'!F203+#REF!</f>
        <v>#REF!</v>
      </c>
      <c r="G203" s="13" t="e">
        <f>'z-后台信息'!G203+#REF!</f>
        <v>#REF!</v>
      </c>
      <c r="H203" s="13" t="e">
        <f>'z-后台信息'!H203+#REF!</f>
        <v>#REF!</v>
      </c>
      <c r="I203" s="13"/>
      <c r="J203" s="13"/>
      <c r="K203" s="4">
        <v>7</v>
      </c>
      <c r="L203" s="13"/>
      <c r="M203" s="13"/>
      <c r="N203" s="13">
        <v>0.75459999999986849</v>
      </c>
      <c r="O203" s="4">
        <v>6</v>
      </c>
      <c r="P203" s="13"/>
      <c r="Q203" s="13"/>
      <c r="R203" s="13">
        <v>-24.311223911397803</v>
      </c>
      <c r="S203" s="13">
        <v>-18.872000000000014</v>
      </c>
      <c r="T203" s="13"/>
      <c r="U203" s="13">
        <v>-12.55</v>
      </c>
      <c r="V203" s="13">
        <v>364.75900000000001</v>
      </c>
      <c r="W203" s="13">
        <v>1</v>
      </c>
      <c r="X203" s="13"/>
      <c r="Y203" s="13"/>
      <c r="Z203" s="13"/>
      <c r="AA203" s="13"/>
      <c r="AB203" s="13"/>
      <c r="AC203" s="13"/>
      <c r="AD203" s="13"/>
      <c r="AE203" s="13"/>
      <c r="AF203" s="13"/>
      <c r="AG203" s="13">
        <v>0</v>
      </c>
      <c r="AH203" s="13"/>
    </row>
    <row r="204" spans="1:34">
      <c r="A204" s="19">
        <f>'z-后台信息'!A204</f>
        <v>0</v>
      </c>
      <c r="B204" s="13"/>
      <c r="C204" s="13" t="e">
        <f>'z-后台信息'!C204+#REF!</f>
        <v>#REF!</v>
      </c>
      <c r="D204" s="13" t="e">
        <f>'z-后台信息'!D204+#REF!</f>
        <v>#REF!</v>
      </c>
      <c r="E204" s="13" t="e">
        <f>'z-后台信息'!E204+#REF!</f>
        <v>#REF!</v>
      </c>
      <c r="F204" s="13" t="e">
        <f>'z-后台信息'!F204+#REF!</f>
        <v>#REF!</v>
      </c>
      <c r="G204" s="13" t="e">
        <f>'z-后台信息'!G204+#REF!</f>
        <v>#REF!</v>
      </c>
      <c r="H204" s="13" t="e">
        <f>'z-后台信息'!H204+#REF!</f>
        <v>#REF!</v>
      </c>
      <c r="I204" s="13"/>
      <c r="J204" s="13"/>
      <c r="K204" s="4">
        <v>8</v>
      </c>
      <c r="L204" s="13"/>
      <c r="M204" s="13"/>
      <c r="N204" s="13">
        <v>0.83477930586548155</v>
      </c>
      <c r="O204" s="4">
        <v>5</v>
      </c>
      <c r="P204" s="13"/>
      <c r="Q204" s="13"/>
      <c r="R204" s="13">
        <v>-17.717076821773844</v>
      </c>
      <c r="S204" s="13">
        <v>-14.944999999999993</v>
      </c>
      <c r="T204" s="13"/>
      <c r="U204" s="13">
        <v>-12.55</v>
      </c>
      <c r="V204" s="13">
        <v>364.92899999999997</v>
      </c>
      <c r="W204" s="13">
        <v>1</v>
      </c>
      <c r="X204" s="13"/>
      <c r="Y204" s="13"/>
      <c r="Z204" s="13"/>
      <c r="AA204" s="13"/>
      <c r="AB204" s="13"/>
      <c r="AC204" s="13"/>
      <c r="AD204" s="13"/>
      <c r="AE204" s="13"/>
      <c r="AF204" s="13"/>
      <c r="AG204" s="13">
        <v>0</v>
      </c>
      <c r="AH204" s="13"/>
    </row>
    <row r="205" spans="1:34">
      <c r="A205" s="19">
        <f>'z-后台信息'!A205</f>
        <v>0</v>
      </c>
      <c r="B205" s="13"/>
      <c r="C205" s="13" t="e">
        <f>'z-后台信息'!C205+#REF!</f>
        <v>#REF!</v>
      </c>
      <c r="D205" s="13" t="e">
        <f>'z-后台信息'!D205+#REF!</f>
        <v>#REF!</v>
      </c>
      <c r="E205" s="13" t="e">
        <f>'z-后台信息'!E205+#REF!</f>
        <v>#REF!</v>
      </c>
      <c r="F205" s="13" t="e">
        <f>'z-后台信息'!F205+#REF!</f>
        <v>#REF!</v>
      </c>
      <c r="G205" s="13" t="e">
        <f>'z-后台信息'!G205+#REF!</f>
        <v>#REF!</v>
      </c>
      <c r="H205" s="13" t="e">
        <f>'z-后台信息'!H205+#REF!</f>
        <v>#REF!</v>
      </c>
      <c r="I205" s="13"/>
      <c r="J205" s="13"/>
      <c r="K205" s="4">
        <v>3</v>
      </c>
      <c r="L205" s="13"/>
      <c r="M205" s="13"/>
      <c r="N205" s="13">
        <v>0.15737493959073845</v>
      </c>
      <c r="O205" s="4">
        <v>10</v>
      </c>
      <c r="P205" s="13"/>
      <c r="Q205" s="13"/>
      <c r="R205" s="13">
        <v>-17.658589610488264</v>
      </c>
      <c r="S205" s="13">
        <v>-9.6519999999999868</v>
      </c>
      <c r="T205" s="13"/>
      <c r="U205" s="13">
        <v>-12.55</v>
      </c>
      <c r="V205" s="13">
        <v>365.09800000000001</v>
      </c>
      <c r="W205" s="13">
        <v>1</v>
      </c>
      <c r="X205" s="13"/>
      <c r="Y205" s="13"/>
      <c r="Z205" s="13"/>
      <c r="AA205" s="13"/>
      <c r="AB205" s="13"/>
      <c r="AC205" s="13"/>
      <c r="AD205" s="13"/>
      <c r="AE205" s="13"/>
      <c r="AF205" s="13"/>
      <c r="AG205" s="13">
        <v>0</v>
      </c>
      <c r="AH205" s="13"/>
    </row>
    <row r="206" spans="1:34">
      <c r="A206" s="19">
        <f>'z-后台信息'!A206</f>
        <v>0</v>
      </c>
      <c r="B206" s="13"/>
      <c r="C206" s="13" t="e">
        <f>'z-后台信息'!C206+#REF!</f>
        <v>#REF!</v>
      </c>
      <c r="D206" s="13" t="e">
        <f>'z-后台信息'!D206+#REF!</f>
        <v>#REF!</v>
      </c>
      <c r="E206" s="13" t="e">
        <f>'z-后台信息'!E206+#REF!</f>
        <v>#REF!</v>
      </c>
      <c r="F206" s="13" t="e">
        <f>'z-后台信息'!F206+#REF!</f>
        <v>#REF!</v>
      </c>
      <c r="G206" s="13" t="e">
        <f>'z-后台信息'!G206+#REF!</f>
        <v>#REF!</v>
      </c>
      <c r="H206" s="13" t="e">
        <f>'z-后台信息'!H206+#REF!</f>
        <v>#REF!</v>
      </c>
      <c r="I206" s="13"/>
      <c r="J206" s="13"/>
      <c r="K206" s="4">
        <v>3</v>
      </c>
      <c r="L206" s="13"/>
      <c r="M206" s="13"/>
      <c r="N206" s="13">
        <v>0.17239733840813187</v>
      </c>
      <c r="O206" s="4">
        <v>10</v>
      </c>
      <c r="P206" s="13"/>
      <c r="Q206" s="13"/>
      <c r="R206" s="13">
        <v>-6.870131675722746</v>
      </c>
      <c r="S206" s="13">
        <v>-5.5629999999999882</v>
      </c>
      <c r="T206" s="13"/>
      <c r="U206" s="13">
        <v>-12.55</v>
      </c>
      <c r="V206" s="13">
        <v>365.25799999999998</v>
      </c>
      <c r="W206" s="13">
        <v>1</v>
      </c>
      <c r="X206" s="13"/>
      <c r="Y206" s="13"/>
      <c r="Z206" s="13"/>
      <c r="AA206" s="13"/>
      <c r="AB206" s="13"/>
      <c r="AC206" s="13"/>
      <c r="AD206" s="13"/>
      <c r="AE206" s="13"/>
      <c r="AF206" s="13"/>
      <c r="AG206" s="13">
        <v>0</v>
      </c>
      <c r="AH206" s="13"/>
    </row>
    <row r="207" spans="1:34">
      <c r="A207" s="19">
        <f>'z-后台信息'!A207</f>
        <v>0</v>
      </c>
      <c r="B207" s="13"/>
      <c r="C207" s="13" t="e">
        <f>'z-后台信息'!C207+#REF!</f>
        <v>#REF!</v>
      </c>
      <c r="D207" s="13" t="e">
        <f>'z-后台信息'!D207+#REF!</f>
        <v>#REF!</v>
      </c>
      <c r="E207" s="13" t="e">
        <f>'z-后台信息'!E207+#REF!</f>
        <v>#REF!</v>
      </c>
      <c r="F207" s="13" t="e">
        <f>'z-后台信息'!F207+#REF!</f>
        <v>#REF!</v>
      </c>
      <c r="G207" s="13" t="e">
        <f>'z-后台信息'!G207+#REF!</f>
        <v>#REF!</v>
      </c>
      <c r="H207" s="13" t="e">
        <f>'z-后台信息'!H207+#REF!</f>
        <v>#REF!</v>
      </c>
      <c r="I207" s="13"/>
      <c r="J207" s="13"/>
      <c r="K207" s="4">
        <v>3</v>
      </c>
      <c r="L207" s="13"/>
      <c r="M207" s="13"/>
      <c r="N207" s="13">
        <v>0.19635385533388217</v>
      </c>
      <c r="O207" s="4">
        <v>10</v>
      </c>
      <c r="P207" s="13"/>
      <c r="Q207" s="13"/>
      <c r="R207" s="13">
        <v>-7.2788415206499053</v>
      </c>
      <c r="S207" s="13">
        <v>-5.1689999999999827</v>
      </c>
      <c r="T207" s="13"/>
      <c r="U207" s="13">
        <v>-12.55</v>
      </c>
      <c r="V207" s="13">
        <v>365.27</v>
      </c>
      <c r="W207" s="13">
        <v>1</v>
      </c>
      <c r="X207" s="13"/>
      <c r="Y207" s="13"/>
      <c r="Z207" s="13"/>
      <c r="AA207" s="13"/>
      <c r="AB207" s="13"/>
      <c r="AC207" s="13"/>
      <c r="AD207" s="13"/>
      <c r="AE207" s="13"/>
      <c r="AF207" s="13"/>
      <c r="AG207" s="13">
        <v>0</v>
      </c>
      <c r="AH207" s="13"/>
    </row>
    <row r="208" spans="1:34">
      <c r="A208" s="19">
        <f>'z-后台信息'!A208</f>
        <v>0</v>
      </c>
      <c r="B208" s="13"/>
      <c r="C208" s="13" t="e">
        <f>'z-后台信息'!C208+#REF!</f>
        <v>#REF!</v>
      </c>
      <c r="D208" s="13" t="e">
        <f>'z-后台信息'!D208+#REF!</f>
        <v>#REF!</v>
      </c>
      <c r="E208" s="13" t="e">
        <f>'z-后台信息'!E208+#REF!</f>
        <v>#REF!</v>
      </c>
      <c r="F208" s="13" t="e">
        <f>'z-后台信息'!F208+#REF!</f>
        <v>#REF!</v>
      </c>
      <c r="G208" s="13" t="e">
        <f>'z-后台信息'!G208+#REF!</f>
        <v>#REF!</v>
      </c>
      <c r="H208" s="13" t="e">
        <f>'z-后台信息'!H208+#REF!</f>
        <v>#REF!</v>
      </c>
      <c r="I208" s="13"/>
      <c r="J208" s="13"/>
      <c r="K208" s="4">
        <v>0</v>
      </c>
      <c r="L208" s="13"/>
      <c r="M208" s="13"/>
      <c r="N208" s="13">
        <v>0</v>
      </c>
      <c r="O208" s="4">
        <v>13</v>
      </c>
      <c r="P208" s="13"/>
      <c r="Q208" s="13"/>
      <c r="R208" s="13">
        <v>-9.4244815643222637</v>
      </c>
      <c r="S208" s="13">
        <v>-2.3480000000000132</v>
      </c>
      <c r="T208" s="13"/>
      <c r="U208" s="13">
        <v>-12.55</v>
      </c>
      <c r="V208" s="13">
        <v>365.40800000000002</v>
      </c>
      <c r="W208" s="13">
        <v>1</v>
      </c>
      <c r="X208" s="13"/>
      <c r="Y208" s="13"/>
      <c r="Z208" s="13"/>
      <c r="AA208" s="13"/>
      <c r="AB208" s="13"/>
      <c r="AC208" s="13"/>
      <c r="AD208" s="13"/>
      <c r="AE208" s="13"/>
      <c r="AF208" s="13"/>
      <c r="AG208" s="13">
        <v>0</v>
      </c>
      <c r="AH208" s="13"/>
    </row>
    <row r="209" spans="1:34">
      <c r="A209" s="19">
        <f>'z-后台信息'!A209</f>
        <v>0</v>
      </c>
      <c r="B209" s="13"/>
      <c r="C209" s="13" t="e">
        <f>'z-后台信息'!C209+#REF!</f>
        <v>#REF!</v>
      </c>
      <c r="D209" s="13" t="e">
        <f>'z-后台信息'!D209+#REF!</f>
        <v>#REF!</v>
      </c>
      <c r="E209" s="13" t="e">
        <f>'z-后台信息'!E209+#REF!</f>
        <v>#REF!</v>
      </c>
      <c r="F209" s="13" t="e">
        <f>'z-后台信息'!F209+#REF!</f>
        <v>#REF!</v>
      </c>
      <c r="G209" s="13" t="e">
        <f>'z-后台信息'!G209+#REF!</f>
        <v>#REF!</v>
      </c>
      <c r="H209" s="13" t="e">
        <f>'z-后台信息'!H209+#REF!</f>
        <v>#REF!</v>
      </c>
      <c r="I209" s="13"/>
      <c r="J209" s="13"/>
      <c r="K209" s="4">
        <v>3</v>
      </c>
      <c r="L209" s="13"/>
      <c r="M209" s="13"/>
      <c r="N209" s="13">
        <v>0.37715875597791637</v>
      </c>
      <c r="O209" s="4">
        <v>10</v>
      </c>
      <c r="P209" s="13"/>
      <c r="Q209" s="13"/>
      <c r="R209" s="13">
        <v>-6.0165285441419769</v>
      </c>
      <c r="S209" s="13">
        <v>-2.0440000000000396</v>
      </c>
      <c r="T209" s="13"/>
      <c r="U209" s="13">
        <v>-12.55</v>
      </c>
      <c r="V209" s="13">
        <v>365.548</v>
      </c>
      <c r="W209" s="13">
        <v>1</v>
      </c>
      <c r="X209" s="13"/>
      <c r="Y209" s="13"/>
      <c r="Z209" s="13"/>
      <c r="AA209" s="13"/>
      <c r="AB209" s="13"/>
      <c r="AC209" s="13"/>
      <c r="AD209" s="13"/>
      <c r="AE209" s="13"/>
      <c r="AF209" s="13"/>
      <c r="AG209" s="13">
        <v>0</v>
      </c>
      <c r="AH209" s="13"/>
    </row>
    <row r="210" spans="1:34">
      <c r="A210" s="19">
        <f>'z-后台信息'!A210</f>
        <v>0</v>
      </c>
      <c r="B210" s="13"/>
      <c r="C210" s="13" t="e">
        <f>'z-后台信息'!C210+#REF!</f>
        <v>#REF!</v>
      </c>
      <c r="D210" s="13" t="e">
        <f>'z-后台信息'!D210+#REF!</f>
        <v>#REF!</v>
      </c>
      <c r="E210" s="13" t="e">
        <f>'z-后台信息'!E210+#REF!</f>
        <v>#REF!</v>
      </c>
      <c r="F210" s="13" t="e">
        <f>'z-后台信息'!F210+#REF!</f>
        <v>#REF!</v>
      </c>
      <c r="G210" s="13" t="e">
        <f>'z-后台信息'!G210+#REF!</f>
        <v>#REF!</v>
      </c>
      <c r="H210" s="13" t="e">
        <f>'z-后台信息'!H210+#REF!</f>
        <v>#REF!</v>
      </c>
      <c r="I210" s="13"/>
      <c r="J210" s="13"/>
      <c r="K210" s="4">
        <v>4</v>
      </c>
      <c r="L210" s="13"/>
      <c r="M210" s="13"/>
      <c r="N210" s="13">
        <v>0.48322043870427933</v>
      </c>
      <c r="O210" s="4">
        <v>9</v>
      </c>
      <c r="P210" s="13"/>
      <c r="Q210" s="13"/>
      <c r="R210" s="13">
        <v>-17.434279549772725</v>
      </c>
      <c r="S210" s="13">
        <v>-16.984000000000037</v>
      </c>
      <c r="T210" s="13"/>
      <c r="U210" s="13">
        <v>-12.55</v>
      </c>
      <c r="V210" s="13">
        <v>365.678</v>
      </c>
      <c r="W210" s="13">
        <v>1</v>
      </c>
      <c r="X210" s="13"/>
      <c r="Y210" s="13"/>
      <c r="Z210" s="13"/>
      <c r="AA210" s="13"/>
      <c r="AB210" s="13"/>
      <c r="AC210" s="13"/>
      <c r="AD210" s="13"/>
      <c r="AE210" s="13"/>
      <c r="AF210" s="13"/>
      <c r="AG210" s="13">
        <v>0</v>
      </c>
      <c r="AH210" s="13"/>
    </row>
    <row r="211" spans="1:34">
      <c r="A211" s="19">
        <f>'z-后台信息'!A211</f>
        <v>0</v>
      </c>
      <c r="B211" s="13"/>
      <c r="C211" s="13" t="e">
        <f>'z-后台信息'!C211+#REF!</f>
        <v>#REF!</v>
      </c>
      <c r="D211" s="13" t="e">
        <f>'z-后台信息'!D211+#REF!</f>
        <v>#REF!</v>
      </c>
      <c r="E211" s="13" t="e">
        <f>'z-后台信息'!E211+#REF!</f>
        <v>#REF!</v>
      </c>
      <c r="F211" s="13" t="e">
        <f>'z-后台信息'!F211+#REF!</f>
        <v>#REF!</v>
      </c>
      <c r="G211" s="13" t="e">
        <f>'z-后台信息'!G211+#REF!</f>
        <v>#REF!</v>
      </c>
      <c r="H211" s="13" t="e">
        <f>'z-后台信息'!H211+#REF!</f>
        <v>#REF!</v>
      </c>
      <c r="I211" s="13"/>
      <c r="J211" s="13"/>
      <c r="K211" s="4">
        <v>6</v>
      </c>
      <c r="L211" s="13"/>
      <c r="M211" s="13"/>
      <c r="N211" s="13">
        <v>0.3979749999998603</v>
      </c>
      <c r="O211" s="4">
        <v>7</v>
      </c>
      <c r="P211" s="13"/>
      <c r="Q211" s="13"/>
      <c r="R211" s="13">
        <v>-24.851266404030071</v>
      </c>
      <c r="S211" s="13">
        <v>-21.77600000000001</v>
      </c>
      <c r="T211" s="13"/>
      <c r="U211" s="13">
        <v>-12.55</v>
      </c>
      <c r="V211" s="13">
        <v>365.733</v>
      </c>
      <c r="W211" s="13">
        <v>1</v>
      </c>
      <c r="X211" s="13"/>
      <c r="Y211" s="13"/>
      <c r="Z211" s="13"/>
      <c r="AA211" s="13"/>
      <c r="AB211" s="13"/>
      <c r="AC211" s="13"/>
      <c r="AD211" s="13"/>
      <c r="AE211" s="13"/>
      <c r="AF211" s="13"/>
      <c r="AG211" s="13">
        <v>0</v>
      </c>
      <c r="AH211" s="13"/>
    </row>
    <row r="212" spans="1:34">
      <c r="A212" s="19">
        <f>'z-后台信息'!A212</f>
        <v>0</v>
      </c>
      <c r="B212" s="13"/>
      <c r="C212" s="13" t="e">
        <f>'z-后台信息'!C212+#REF!</f>
        <v>#REF!</v>
      </c>
      <c r="D212" s="13" t="e">
        <f>'z-后台信息'!D212+#REF!</f>
        <v>#REF!</v>
      </c>
      <c r="E212" s="13" t="e">
        <f>'z-后台信息'!E212+#REF!</f>
        <v>#REF!</v>
      </c>
      <c r="F212" s="13" t="e">
        <f>'z-后台信息'!F212+#REF!</f>
        <v>#REF!</v>
      </c>
      <c r="G212" s="13" t="e">
        <f>'z-后台信息'!G212+#REF!</f>
        <v>#REF!</v>
      </c>
      <c r="H212" s="13" t="e">
        <f>'z-后台信息'!H212+#REF!</f>
        <v>#REF!</v>
      </c>
      <c r="I212" s="13"/>
      <c r="J212" s="13"/>
      <c r="K212" s="4">
        <v>0</v>
      </c>
      <c r="L212" s="13"/>
      <c r="M212" s="13"/>
      <c r="N212" s="13">
        <v>0</v>
      </c>
      <c r="O212" s="4">
        <v>13</v>
      </c>
      <c r="P212" s="13"/>
      <c r="Q212" s="13"/>
      <c r="R212" s="13">
        <v>-30.864680473779174</v>
      </c>
      <c r="S212" s="13">
        <v>-18.182999999999993</v>
      </c>
      <c r="T212" s="13"/>
      <c r="U212" s="13">
        <v>-12.55</v>
      </c>
      <c r="V212" s="13">
        <v>365.798</v>
      </c>
      <c r="W212" s="13">
        <v>1</v>
      </c>
      <c r="X212" s="13"/>
      <c r="Y212" s="13"/>
      <c r="Z212" s="13"/>
      <c r="AA212" s="13"/>
      <c r="AB212" s="13"/>
      <c r="AC212" s="13"/>
      <c r="AD212" s="13"/>
      <c r="AE212" s="13"/>
      <c r="AF212" s="13"/>
      <c r="AG212" s="13">
        <v>0</v>
      </c>
      <c r="AH212" s="13"/>
    </row>
    <row r="213" spans="1:34">
      <c r="A213" s="19">
        <f>'z-后台信息'!A213</f>
        <v>0</v>
      </c>
      <c r="B213" s="13"/>
      <c r="C213" s="13" t="e">
        <f>'z-后台信息'!C213+#REF!</f>
        <v>#REF!</v>
      </c>
      <c r="D213" s="13" t="e">
        <f>'z-后台信息'!D213+#REF!</f>
        <v>#REF!</v>
      </c>
      <c r="E213" s="13" t="e">
        <f>'z-后台信息'!E213+#REF!</f>
        <v>#REF!</v>
      </c>
      <c r="F213" s="13" t="e">
        <f>'z-后台信息'!F213+#REF!</f>
        <v>#REF!</v>
      </c>
      <c r="G213" s="13" t="e">
        <f>'z-后台信息'!G213+#REF!</f>
        <v>#REF!</v>
      </c>
      <c r="H213" s="13" t="e">
        <f>'z-后台信息'!H213+#REF!</f>
        <v>#REF!</v>
      </c>
      <c r="I213" s="13"/>
      <c r="J213" s="13"/>
      <c r="K213" s="4">
        <v>0</v>
      </c>
      <c r="L213" s="13"/>
      <c r="M213" s="13"/>
      <c r="N213" s="13">
        <v>0</v>
      </c>
      <c r="O213" s="4">
        <v>13</v>
      </c>
      <c r="P213" s="13"/>
      <c r="Q213" s="13"/>
      <c r="R213" s="13">
        <v>-15.194114041831426</v>
      </c>
      <c r="S213" s="13">
        <v>-4.3170000000000073</v>
      </c>
      <c r="T213" s="13"/>
      <c r="U213" s="13">
        <v>-12.55</v>
      </c>
      <c r="V213" s="13">
        <v>365.90800000000002</v>
      </c>
      <c r="W213" s="13">
        <v>1</v>
      </c>
      <c r="X213" s="13"/>
      <c r="Y213" s="13"/>
      <c r="Z213" s="13"/>
      <c r="AA213" s="13"/>
      <c r="AB213" s="13"/>
      <c r="AC213" s="13"/>
      <c r="AD213" s="13"/>
      <c r="AE213" s="13"/>
      <c r="AF213" s="13"/>
      <c r="AG213" s="13">
        <v>0</v>
      </c>
      <c r="AH213" s="13"/>
    </row>
    <row r="214" spans="1:34">
      <c r="A214" s="19">
        <f>'z-后台信息'!A214</f>
        <v>0</v>
      </c>
      <c r="B214" s="13"/>
      <c r="C214" s="13" t="e">
        <f>'z-后台信息'!C214+#REF!</f>
        <v>#REF!</v>
      </c>
      <c r="D214" s="13" t="e">
        <f>'z-后台信息'!D214+#REF!</f>
        <v>#REF!</v>
      </c>
      <c r="E214" s="13" t="e">
        <f>'z-后台信息'!E214+#REF!</f>
        <v>#REF!</v>
      </c>
      <c r="F214" s="13" t="e">
        <f>'z-后台信息'!F214+#REF!</f>
        <v>#REF!</v>
      </c>
      <c r="G214" s="13" t="e">
        <f>'z-后台信息'!G214+#REF!</f>
        <v>#REF!</v>
      </c>
      <c r="H214" s="13" t="e">
        <f>'z-后台信息'!H214+#REF!</f>
        <v>#REF!</v>
      </c>
      <c r="I214" s="13"/>
      <c r="J214" s="13"/>
      <c r="K214" s="4">
        <v>10</v>
      </c>
      <c r="L214" s="13"/>
      <c r="M214" s="13"/>
      <c r="N214" s="13">
        <v>3.4971989587244252</v>
      </c>
      <c r="O214" s="4">
        <v>3</v>
      </c>
      <c r="P214" s="13"/>
      <c r="Q214" s="13"/>
      <c r="R214" s="13">
        <v>-0.2518869974833251</v>
      </c>
      <c r="S214" s="13">
        <v>0.99900000000002365</v>
      </c>
      <c r="T214" s="13"/>
      <c r="U214" s="13">
        <v>13.75</v>
      </c>
      <c r="V214" s="13">
        <v>365.45</v>
      </c>
      <c r="W214" s="13">
        <v>-1</v>
      </c>
      <c r="X214" s="13"/>
      <c r="Y214" s="13"/>
      <c r="Z214" s="13"/>
      <c r="AA214" s="13"/>
      <c r="AB214" s="13"/>
      <c r="AC214" s="13"/>
      <c r="AD214" s="13"/>
      <c r="AE214" s="13"/>
      <c r="AF214" s="13"/>
      <c r="AG214" s="13">
        <v>0</v>
      </c>
      <c r="AH214" s="13"/>
    </row>
    <row r="215" spans="1:34">
      <c r="A215" s="19">
        <f>'z-后台信息'!A215</f>
        <v>0</v>
      </c>
      <c r="B215" s="13"/>
      <c r="C215" s="13" t="e">
        <f>'z-后台信息'!C215+#REF!</f>
        <v>#REF!</v>
      </c>
      <c r="D215" s="13" t="e">
        <f>'z-后台信息'!D215+#REF!</f>
        <v>#REF!</v>
      </c>
      <c r="E215" s="13" t="e">
        <f>'z-后台信息'!E215+#REF!</f>
        <v>#REF!</v>
      </c>
      <c r="F215" s="13" t="e">
        <f>'z-后台信息'!F215+#REF!</f>
        <v>#REF!</v>
      </c>
      <c r="G215" s="13" t="e">
        <f>'z-后台信息'!G215+#REF!</f>
        <v>#REF!</v>
      </c>
      <c r="H215" s="13" t="e">
        <f>'z-后台信息'!H215+#REF!</f>
        <v>#REF!</v>
      </c>
      <c r="I215" s="13"/>
      <c r="J215" s="13"/>
      <c r="K215" s="4">
        <v>13</v>
      </c>
      <c r="L215" s="13"/>
      <c r="M215" s="13"/>
      <c r="N215" s="13">
        <v>1.1479844899083105</v>
      </c>
      <c r="O215" s="4">
        <v>0</v>
      </c>
      <c r="P215" s="13"/>
      <c r="Q215" s="13"/>
      <c r="R215" s="13">
        <v>0</v>
      </c>
      <c r="S215" s="13">
        <v>0.11000000000001364</v>
      </c>
      <c r="T215" s="13"/>
      <c r="U215" s="13">
        <v>12.416</v>
      </c>
      <c r="V215" s="13">
        <v>366.43900000000002</v>
      </c>
      <c r="W215" s="13">
        <v>1</v>
      </c>
      <c r="X215" s="13"/>
      <c r="Y215" s="13"/>
      <c r="Z215" s="13"/>
      <c r="AA215" s="13"/>
      <c r="AB215" s="13"/>
      <c r="AC215" s="13"/>
      <c r="AD215" s="13"/>
      <c r="AE215" s="13"/>
      <c r="AF215" s="13"/>
      <c r="AG215" s="13">
        <v>0</v>
      </c>
      <c r="AH215" s="13"/>
    </row>
    <row r="216" spans="1:34">
      <c r="A216" s="19">
        <f>'z-后台信息'!A216</f>
        <v>0</v>
      </c>
      <c r="B216" s="13"/>
      <c r="C216" s="13" t="e">
        <f>'z-后台信息'!C216+#REF!</f>
        <v>#REF!</v>
      </c>
      <c r="D216" s="13" t="e">
        <f>'z-后台信息'!D216+#REF!</f>
        <v>#REF!</v>
      </c>
      <c r="E216" s="13" t="e">
        <f>'z-后台信息'!E216+#REF!</f>
        <v>#REF!</v>
      </c>
      <c r="F216" s="13" t="e">
        <f>'z-后台信息'!F216+#REF!</f>
        <v>#REF!</v>
      </c>
      <c r="G216" s="13" t="e">
        <f>'z-后台信息'!G216+#REF!</f>
        <v>#REF!</v>
      </c>
      <c r="H216" s="13" t="e">
        <f>'z-后台信息'!H216+#REF!</f>
        <v>#REF!</v>
      </c>
      <c r="I216" s="13"/>
      <c r="J216" s="13"/>
      <c r="K216" s="4">
        <v>0</v>
      </c>
      <c r="L216" s="13"/>
      <c r="M216" s="13"/>
      <c r="N216" s="13">
        <v>0</v>
      </c>
      <c r="O216" s="4">
        <v>13</v>
      </c>
      <c r="P216" s="13"/>
      <c r="Q216" s="13"/>
      <c r="R216" s="13">
        <v>-1.6282781969641178</v>
      </c>
      <c r="S216" s="13">
        <v>-0.19400000000001683</v>
      </c>
      <c r="T216" s="13"/>
      <c r="U216" s="13">
        <v>-12.55</v>
      </c>
      <c r="V216" s="13">
        <v>366.209</v>
      </c>
      <c r="W216" s="13">
        <v>-1</v>
      </c>
      <c r="X216" s="13"/>
      <c r="Y216" s="13"/>
      <c r="Z216" s="13"/>
      <c r="AA216" s="13"/>
      <c r="AB216" s="13"/>
      <c r="AC216" s="13"/>
      <c r="AD216" s="13"/>
      <c r="AE216" s="13"/>
      <c r="AF216" s="13"/>
      <c r="AG216" s="13">
        <v>0</v>
      </c>
      <c r="AH216" s="13"/>
    </row>
    <row r="217" spans="1:34">
      <c r="A217" s="19">
        <f>'z-后台信息'!A217</f>
        <v>0</v>
      </c>
      <c r="B217" s="13"/>
      <c r="C217" s="13" t="e">
        <f>'z-后台信息'!C217+#REF!</f>
        <v>#REF!</v>
      </c>
      <c r="D217" s="13" t="e">
        <f>'z-后台信息'!D217+#REF!</f>
        <v>#REF!</v>
      </c>
      <c r="E217" s="13" t="e">
        <f>'z-后台信息'!E217+#REF!</f>
        <v>#REF!</v>
      </c>
      <c r="F217" s="13" t="e">
        <f>'z-后台信息'!F217+#REF!</f>
        <v>#REF!</v>
      </c>
      <c r="G217" s="13" t="e">
        <f>'z-后台信息'!G217+#REF!</f>
        <v>#REF!</v>
      </c>
      <c r="H217" s="13" t="e">
        <f>'z-后台信息'!H217+#REF!</f>
        <v>#REF!</v>
      </c>
      <c r="I217" s="13"/>
      <c r="J217" s="13"/>
      <c r="K217" s="4">
        <v>0</v>
      </c>
      <c r="L217" s="13"/>
      <c r="M217" s="13"/>
      <c r="N217" s="13">
        <v>0</v>
      </c>
      <c r="O217" s="4">
        <v>13</v>
      </c>
      <c r="P217" s="13"/>
      <c r="Q217" s="13"/>
      <c r="R217" s="13">
        <v>-6.8504935416610238</v>
      </c>
      <c r="S217" s="13">
        <v>-0.60399999999998499</v>
      </c>
      <c r="T217" s="13"/>
      <c r="U217" s="13">
        <v>-12.55</v>
      </c>
      <c r="V217" s="13">
        <v>366.30900000000003</v>
      </c>
      <c r="W217" s="13">
        <v>1</v>
      </c>
      <c r="X217" s="13"/>
      <c r="Y217" s="13"/>
      <c r="Z217" s="13"/>
      <c r="AA217" s="13"/>
      <c r="AB217" s="13"/>
      <c r="AC217" s="13"/>
      <c r="AD217" s="13"/>
      <c r="AE217" s="13"/>
      <c r="AF217" s="13"/>
      <c r="AG217" s="13">
        <v>0</v>
      </c>
      <c r="AH217" s="13"/>
    </row>
    <row r="218" spans="1:34">
      <c r="A218" s="19">
        <f>'z-后台信息'!A218</f>
        <v>0</v>
      </c>
      <c r="B218" s="13"/>
      <c r="C218" s="13" t="e">
        <f>'z-后台信息'!C218+#REF!</f>
        <v>#REF!</v>
      </c>
      <c r="D218" s="13" t="e">
        <f>'z-后台信息'!D218+#REF!</f>
        <v>#REF!</v>
      </c>
      <c r="E218" s="13" t="e">
        <f>'z-后台信息'!E218+#REF!</f>
        <v>#REF!</v>
      </c>
      <c r="F218" s="13" t="e">
        <f>'z-后台信息'!F218+#REF!</f>
        <v>#REF!</v>
      </c>
      <c r="G218" s="13" t="e">
        <f>'z-后台信息'!G218+#REF!</f>
        <v>#REF!</v>
      </c>
      <c r="H218" s="13" t="e">
        <f>'z-后台信息'!H218+#REF!</f>
        <v>#REF!</v>
      </c>
      <c r="I218" s="13"/>
      <c r="J218" s="13"/>
      <c r="K218" s="4">
        <v>0</v>
      </c>
      <c r="L218" s="13"/>
      <c r="M218" s="13"/>
      <c r="N218" s="13">
        <v>0</v>
      </c>
      <c r="O218" s="4">
        <v>13</v>
      </c>
      <c r="P218" s="13"/>
      <c r="Q218" s="13"/>
      <c r="R218" s="13">
        <v>-6.1870184046546228</v>
      </c>
      <c r="S218" s="13">
        <v>-2.25</v>
      </c>
      <c r="T218" s="13"/>
      <c r="U218" s="13">
        <v>-12.55</v>
      </c>
      <c r="V218" s="13">
        <v>366.404</v>
      </c>
      <c r="W218" s="13">
        <v>1</v>
      </c>
      <c r="X218" s="13"/>
      <c r="Y218" s="13"/>
      <c r="Z218" s="13"/>
      <c r="AA218" s="13"/>
      <c r="AB218" s="13"/>
      <c r="AC218" s="13"/>
      <c r="AD218" s="13"/>
      <c r="AE218" s="13"/>
      <c r="AF218" s="13"/>
      <c r="AG218" s="13">
        <v>0</v>
      </c>
      <c r="AH218" s="13"/>
    </row>
    <row r="219" spans="1:34">
      <c r="A219" s="19">
        <f>'z-后台信息'!A219</f>
        <v>0</v>
      </c>
      <c r="B219" s="13"/>
      <c r="C219" s="13" t="e">
        <f>'z-后台信息'!C219+#REF!</f>
        <v>#REF!</v>
      </c>
      <c r="D219" s="13" t="e">
        <f>'z-后台信息'!D219+#REF!</f>
        <v>#REF!</v>
      </c>
      <c r="E219" s="13" t="e">
        <f>'z-后台信息'!E219+#REF!</f>
        <v>#REF!</v>
      </c>
      <c r="F219" s="13" t="e">
        <f>'z-后台信息'!F219+#REF!</f>
        <v>#REF!</v>
      </c>
      <c r="G219" s="13" t="e">
        <f>'z-后台信息'!G219+#REF!</f>
        <v>#REF!</v>
      </c>
      <c r="H219" s="13" t="e">
        <f>'z-后台信息'!H219+#REF!</f>
        <v>#REF!</v>
      </c>
      <c r="I219" s="13"/>
      <c r="J219" s="13"/>
      <c r="K219" s="4">
        <v>0</v>
      </c>
      <c r="L219" s="13"/>
      <c r="M219" s="13"/>
      <c r="N219" s="13">
        <v>0</v>
      </c>
      <c r="O219" s="4">
        <v>13</v>
      </c>
      <c r="P219" s="13"/>
      <c r="Q219" s="13"/>
      <c r="R219" s="13">
        <v>-5.3311591511086931</v>
      </c>
      <c r="S219" s="13">
        <v>-2.1210000000000377</v>
      </c>
      <c r="T219" s="13"/>
      <c r="U219" s="13">
        <v>-12.55</v>
      </c>
      <c r="V219" s="13">
        <v>366.40899999999999</v>
      </c>
      <c r="W219" s="13">
        <v>1</v>
      </c>
      <c r="X219" s="13"/>
      <c r="Y219" s="13"/>
      <c r="Z219" s="13"/>
      <c r="AA219" s="13"/>
      <c r="AB219" s="13"/>
      <c r="AC219" s="13"/>
      <c r="AD219" s="13"/>
      <c r="AE219" s="13"/>
      <c r="AF219" s="13"/>
      <c r="AG219" s="13">
        <v>0</v>
      </c>
      <c r="AH219" s="13"/>
    </row>
    <row r="220" spans="1:34">
      <c r="A220" s="19">
        <f>'z-后台信息'!A220</f>
        <v>0</v>
      </c>
      <c r="B220" s="13"/>
      <c r="C220" s="13" t="e">
        <f>'z-后台信息'!C220+#REF!</f>
        <v>#REF!</v>
      </c>
      <c r="D220" s="13" t="e">
        <f>'z-后台信息'!D220+#REF!</f>
        <v>#REF!</v>
      </c>
      <c r="E220" s="13" t="e">
        <f>'z-后台信息'!E220+#REF!</f>
        <v>#REF!</v>
      </c>
      <c r="F220" s="13" t="e">
        <f>'z-后台信息'!F220+#REF!</f>
        <v>#REF!</v>
      </c>
      <c r="G220" s="13" t="e">
        <f>'z-后台信息'!G220+#REF!</f>
        <v>#REF!</v>
      </c>
      <c r="H220" s="13" t="e">
        <f>'z-后台信息'!H220+#REF!</f>
        <v>#REF!</v>
      </c>
      <c r="I220" s="13"/>
      <c r="J220" s="13"/>
      <c r="K220" s="4">
        <v>1</v>
      </c>
      <c r="L220" s="13"/>
      <c r="M220" s="13"/>
      <c r="N220" s="13">
        <v>2.2199999999997999E-2</v>
      </c>
      <c r="O220" s="4">
        <v>12</v>
      </c>
      <c r="P220" s="13"/>
      <c r="Q220" s="13"/>
      <c r="R220" s="13">
        <v>-13.745744092824339</v>
      </c>
      <c r="S220" s="13">
        <v>-9.7749999999999773</v>
      </c>
      <c r="T220" s="13"/>
      <c r="U220" s="13">
        <v>-12.55</v>
      </c>
      <c r="V220" s="13">
        <v>366.49400000000003</v>
      </c>
      <c r="W220" s="13">
        <v>1</v>
      </c>
      <c r="X220" s="13"/>
      <c r="Y220" s="13"/>
      <c r="Z220" s="13"/>
      <c r="AA220" s="13"/>
      <c r="AB220" s="13"/>
      <c r="AC220" s="13"/>
      <c r="AD220" s="13"/>
      <c r="AE220" s="13"/>
      <c r="AF220" s="13"/>
      <c r="AG220" s="13">
        <v>0</v>
      </c>
      <c r="AH220" s="13"/>
    </row>
    <row r="221" spans="1:34">
      <c r="A221" s="19">
        <f>'z-后台信息'!A221</f>
        <v>0</v>
      </c>
      <c r="B221" s="13"/>
      <c r="C221" s="13" t="e">
        <f>'z-后台信息'!C221+#REF!</f>
        <v>#REF!</v>
      </c>
      <c r="D221" s="13" t="e">
        <f>'z-后台信息'!D221+#REF!</f>
        <v>#REF!</v>
      </c>
      <c r="E221" s="13" t="e">
        <f>'z-后台信息'!E221+#REF!</f>
        <v>#REF!</v>
      </c>
      <c r="F221" s="13" t="e">
        <f>'z-后台信息'!F221+#REF!</f>
        <v>#REF!</v>
      </c>
      <c r="G221" s="13" t="e">
        <f>'z-后台信息'!G221+#REF!</f>
        <v>#REF!</v>
      </c>
      <c r="H221" s="13" t="e">
        <f>'z-后台信息'!H221+#REF!</f>
        <v>#REF!</v>
      </c>
      <c r="I221" s="13"/>
      <c r="J221" s="13"/>
      <c r="K221" s="4">
        <v>8</v>
      </c>
      <c r="L221" s="13"/>
      <c r="M221" s="13"/>
      <c r="N221" s="13">
        <v>1.930006989905678</v>
      </c>
      <c r="O221" s="4">
        <v>5</v>
      </c>
      <c r="P221" s="13"/>
      <c r="Q221" s="13"/>
      <c r="R221" s="13">
        <v>-23.022171083293301</v>
      </c>
      <c r="S221" s="13">
        <v>-12.72199999999998</v>
      </c>
      <c r="T221" s="13"/>
      <c r="U221" s="13">
        <v>-12.55</v>
      </c>
      <c r="V221" s="13">
        <v>366.54899999999998</v>
      </c>
      <c r="W221" s="13">
        <v>1</v>
      </c>
      <c r="X221" s="13"/>
      <c r="Y221" s="13"/>
      <c r="Z221" s="13"/>
      <c r="AA221" s="13"/>
      <c r="AB221" s="13"/>
      <c r="AC221" s="13"/>
      <c r="AD221" s="13"/>
      <c r="AE221" s="13"/>
      <c r="AF221" s="13"/>
      <c r="AG221" s="13">
        <v>0</v>
      </c>
      <c r="AH221" s="13"/>
    </row>
    <row r="222" spans="1:34">
      <c r="A222" s="19">
        <f>'z-后台信息'!A222</f>
        <v>0</v>
      </c>
      <c r="B222" s="13"/>
      <c r="C222" s="13" t="e">
        <f>'z-后台信息'!C222+#REF!</f>
        <v>#REF!</v>
      </c>
      <c r="D222" s="13" t="e">
        <f>'z-后台信息'!D222+#REF!</f>
        <v>#REF!</v>
      </c>
      <c r="E222" s="13" t="e">
        <f>'z-后台信息'!E222+#REF!</f>
        <v>#REF!</v>
      </c>
      <c r="F222" s="13" t="e">
        <f>'z-后台信息'!F222+#REF!</f>
        <v>#REF!</v>
      </c>
      <c r="G222" s="13" t="e">
        <f>'z-后台信息'!G222+#REF!</f>
        <v>#REF!</v>
      </c>
      <c r="H222" s="13" t="e">
        <f>'z-后台信息'!H222+#REF!</f>
        <v>#REF!</v>
      </c>
      <c r="I222" s="13"/>
      <c r="J222" s="13"/>
      <c r="K222" s="4">
        <v>7</v>
      </c>
      <c r="L222" s="13"/>
      <c r="M222" s="13"/>
      <c r="N222" s="13">
        <v>0.98586048151599925</v>
      </c>
      <c r="O222" s="4">
        <v>6</v>
      </c>
      <c r="P222" s="13"/>
      <c r="Q222" s="13"/>
      <c r="R222" s="13">
        <v>-18.952912218348501</v>
      </c>
      <c r="S222" s="13">
        <v>-11.602000000000032</v>
      </c>
      <c r="T222" s="13"/>
      <c r="U222" s="13">
        <v>-12.55</v>
      </c>
      <c r="V222" s="13">
        <v>366.57499999999999</v>
      </c>
      <c r="W222" s="13">
        <v>1</v>
      </c>
      <c r="X222" s="13"/>
      <c r="Y222" s="13"/>
      <c r="Z222" s="13"/>
      <c r="AA222" s="13"/>
      <c r="AB222" s="13"/>
      <c r="AC222" s="13"/>
      <c r="AD222" s="13"/>
      <c r="AE222" s="13"/>
      <c r="AF222" s="13"/>
      <c r="AG222" s="13">
        <v>0</v>
      </c>
      <c r="AH222" s="13"/>
    </row>
    <row r="223" spans="1:34">
      <c r="A223" s="19">
        <f>'z-后台信息'!A223</f>
        <v>0</v>
      </c>
      <c r="B223" s="13"/>
      <c r="C223" s="13" t="e">
        <f>'z-后台信息'!C223+#REF!</f>
        <v>#REF!</v>
      </c>
      <c r="D223" s="13" t="e">
        <f>'z-后台信息'!D223+#REF!</f>
        <v>#REF!</v>
      </c>
      <c r="E223" s="13" t="e">
        <f>'z-后台信息'!E223+#REF!</f>
        <v>#REF!</v>
      </c>
      <c r="F223" s="13" t="e">
        <f>'z-后台信息'!F223+#REF!</f>
        <v>#REF!</v>
      </c>
      <c r="G223" s="13" t="e">
        <f>'z-后台信息'!G223+#REF!</f>
        <v>#REF!</v>
      </c>
      <c r="H223" s="13" t="e">
        <f>'z-后台信息'!H223+#REF!</f>
        <v>#REF!</v>
      </c>
      <c r="I223" s="13"/>
      <c r="J223" s="13"/>
      <c r="K223" s="4">
        <v>2</v>
      </c>
      <c r="L223" s="13"/>
      <c r="M223" s="13"/>
      <c r="N223" s="13">
        <v>0.18487362788079054</v>
      </c>
      <c r="O223" s="4">
        <v>11</v>
      </c>
      <c r="P223" s="13"/>
      <c r="Q223" s="13"/>
      <c r="R223" s="13">
        <v>-16.823562209687566</v>
      </c>
      <c r="S223" s="13">
        <v>-11.685000000000002</v>
      </c>
      <c r="T223" s="13"/>
      <c r="U223" s="13">
        <v>-12.55</v>
      </c>
      <c r="V223" s="13">
        <v>366.572</v>
      </c>
      <c r="W223" s="13">
        <v>-1</v>
      </c>
      <c r="X223" s="13"/>
      <c r="Y223" s="13"/>
      <c r="Z223" s="13"/>
      <c r="AA223" s="13"/>
      <c r="AB223" s="13"/>
      <c r="AC223" s="13"/>
      <c r="AD223" s="13"/>
      <c r="AE223" s="13"/>
      <c r="AF223" s="13"/>
      <c r="AG223" s="13">
        <v>0</v>
      </c>
      <c r="AH223" s="13"/>
    </row>
    <row r="224" spans="1:34">
      <c r="A224" s="19">
        <f>'z-后台信息'!A224</f>
        <v>0</v>
      </c>
      <c r="B224" s="13"/>
      <c r="C224" s="13" t="e">
        <f>'z-后台信息'!C224+#REF!</f>
        <v>#REF!</v>
      </c>
      <c r="D224" s="13" t="e">
        <f>'z-后台信息'!D224+#REF!</f>
        <v>#REF!</v>
      </c>
      <c r="E224" s="13" t="e">
        <f>'z-后台信息'!E224+#REF!</f>
        <v>#REF!</v>
      </c>
      <c r="F224" s="13" t="e">
        <f>'z-后台信息'!F224+#REF!</f>
        <v>#REF!</v>
      </c>
      <c r="G224" s="13" t="e">
        <f>'z-后台信息'!G224+#REF!</f>
        <v>#REF!</v>
      </c>
      <c r="H224" s="13" t="e">
        <f>'z-后台信息'!H224+#REF!</f>
        <v>#REF!</v>
      </c>
      <c r="I224" s="13"/>
      <c r="J224" s="13"/>
      <c r="K224" s="4">
        <v>2</v>
      </c>
      <c r="L224" s="13"/>
      <c r="M224" s="13"/>
      <c r="N224" s="13">
        <v>0.17280873780151751</v>
      </c>
      <c r="O224" s="4">
        <v>11</v>
      </c>
      <c r="P224" s="13"/>
      <c r="Q224" s="13"/>
      <c r="R224" s="13">
        <v>-16.358086002151538</v>
      </c>
      <c r="S224" s="13">
        <v>-11.623999999999967</v>
      </c>
      <c r="T224" s="13"/>
      <c r="U224" s="13">
        <v>-12.55</v>
      </c>
      <c r="V224" s="13">
        <v>366.57100000000003</v>
      </c>
      <c r="W224" s="13">
        <v>-1</v>
      </c>
      <c r="X224" s="13"/>
      <c r="Y224" s="13"/>
      <c r="Z224" s="13"/>
      <c r="AA224" s="13"/>
      <c r="AB224" s="13"/>
      <c r="AC224" s="13"/>
      <c r="AD224" s="13"/>
      <c r="AE224" s="13"/>
      <c r="AF224" s="13"/>
      <c r="AG224" s="13">
        <v>0</v>
      </c>
      <c r="AH224" s="13"/>
    </row>
    <row r="225" spans="1:34">
      <c r="A225" s="19">
        <f>'z-后台信息'!A225</f>
        <v>0</v>
      </c>
      <c r="B225" s="13"/>
      <c r="C225" s="13" t="e">
        <f>'z-后台信息'!C225+#REF!</f>
        <v>#REF!</v>
      </c>
      <c r="D225" s="13" t="e">
        <f>'z-后台信息'!D225+#REF!</f>
        <v>#REF!</v>
      </c>
      <c r="E225" s="13" t="e">
        <f>'z-后台信息'!E225+#REF!</f>
        <v>#REF!</v>
      </c>
      <c r="F225" s="13" t="e">
        <f>'z-后台信息'!F225+#REF!</f>
        <v>#REF!</v>
      </c>
      <c r="G225" s="13" t="e">
        <f>'z-后台信息'!G225+#REF!</f>
        <v>#REF!</v>
      </c>
      <c r="H225" s="13" t="e">
        <f>'z-后台信息'!H225+#REF!</f>
        <v>#REF!</v>
      </c>
      <c r="I225" s="13"/>
      <c r="J225" s="13"/>
      <c r="K225" s="4">
        <v>3</v>
      </c>
      <c r="L225" s="13"/>
      <c r="M225" s="13"/>
      <c r="N225" s="13">
        <v>0.3111927480345571</v>
      </c>
      <c r="O225" s="4">
        <v>10</v>
      </c>
      <c r="P225" s="13"/>
      <c r="Q225" s="13"/>
      <c r="R225" s="13">
        <v>-11.318923634711382</v>
      </c>
      <c r="S225" s="13">
        <v>-12.967999999999961</v>
      </c>
      <c r="T225" s="13"/>
      <c r="U225" s="13">
        <v>-12.55</v>
      </c>
      <c r="V225" s="13">
        <v>366.53699999999998</v>
      </c>
      <c r="W225" s="13">
        <v>-1</v>
      </c>
      <c r="X225" s="13"/>
      <c r="Y225" s="13"/>
      <c r="Z225" s="13"/>
      <c r="AA225" s="13"/>
      <c r="AB225" s="13"/>
      <c r="AC225" s="13"/>
      <c r="AD225" s="13"/>
      <c r="AE225" s="13"/>
      <c r="AF225" s="13"/>
      <c r="AG225" s="13">
        <v>0</v>
      </c>
      <c r="AH225" s="13"/>
    </row>
    <row r="226" spans="1:34">
      <c r="A226" s="19">
        <f>'z-后台信息'!A226</f>
        <v>0</v>
      </c>
      <c r="B226" s="13"/>
      <c r="C226" s="13" t="e">
        <f>'z-后台信息'!C226+#REF!</f>
        <v>#REF!</v>
      </c>
      <c r="D226" s="13" t="e">
        <f>'z-后台信息'!D226+#REF!</f>
        <v>#REF!</v>
      </c>
      <c r="E226" s="13" t="e">
        <f>'z-后台信息'!E226+#REF!</f>
        <v>#REF!</v>
      </c>
      <c r="F226" s="13" t="e">
        <f>'z-后台信息'!F226+#REF!</f>
        <v>#REF!</v>
      </c>
      <c r="G226" s="13" t="e">
        <f>'z-后台信息'!G226+#REF!</f>
        <v>#REF!</v>
      </c>
      <c r="H226" s="13" t="e">
        <f>'z-后台信息'!H226+#REF!</f>
        <v>#REF!</v>
      </c>
      <c r="I226" s="13"/>
      <c r="J226" s="13"/>
      <c r="K226" s="4">
        <v>9</v>
      </c>
      <c r="L226" s="13"/>
      <c r="M226" s="13"/>
      <c r="N226" s="13">
        <v>1.3136011569054631</v>
      </c>
      <c r="O226" s="4">
        <v>4</v>
      </c>
      <c r="P226" s="13"/>
      <c r="Q226" s="13"/>
      <c r="R226" s="13">
        <v>-9.0036995746712023</v>
      </c>
      <c r="S226" s="13">
        <v>-14.007999999999981</v>
      </c>
      <c r="T226" s="13"/>
      <c r="U226" s="13">
        <v>-12.55</v>
      </c>
      <c r="V226" s="13">
        <v>366.48700000000002</v>
      </c>
      <c r="W226" s="13">
        <v>-1</v>
      </c>
      <c r="X226" s="13"/>
      <c r="Y226" s="13"/>
      <c r="Z226" s="13"/>
      <c r="AA226" s="13"/>
      <c r="AB226" s="13"/>
      <c r="AC226" s="13"/>
      <c r="AD226" s="13"/>
      <c r="AE226" s="13"/>
      <c r="AF226" s="13"/>
      <c r="AG226" s="13">
        <v>0</v>
      </c>
      <c r="AH226" s="13"/>
    </row>
    <row r="227" spans="1:34">
      <c r="A227" s="19">
        <f>'z-后台信息'!A227</f>
        <v>0</v>
      </c>
      <c r="B227" s="13"/>
      <c r="C227" s="13" t="e">
        <f>'z-后台信息'!C227+#REF!</f>
        <v>#REF!</v>
      </c>
      <c r="D227" s="13" t="e">
        <f>'z-后台信息'!D227+#REF!</f>
        <v>#REF!</v>
      </c>
      <c r="E227" s="13" t="e">
        <f>'z-后台信息'!E227+#REF!</f>
        <v>#REF!</v>
      </c>
      <c r="F227" s="13" t="e">
        <f>'z-后台信息'!F227+#REF!</f>
        <v>#REF!</v>
      </c>
      <c r="G227" s="13" t="e">
        <f>'z-后台信息'!G227+#REF!</f>
        <v>#REF!</v>
      </c>
      <c r="H227" s="13" t="e">
        <f>'z-后台信息'!H227+#REF!</f>
        <v>#REF!</v>
      </c>
      <c r="I227" s="13"/>
      <c r="J227" s="13"/>
      <c r="K227" s="4">
        <v>3</v>
      </c>
      <c r="L227" s="13"/>
      <c r="M227" s="13"/>
      <c r="N227" s="13">
        <v>0.41983529278769538</v>
      </c>
      <c r="O227" s="4">
        <v>10</v>
      </c>
      <c r="P227" s="13"/>
      <c r="Q227" s="13"/>
      <c r="R227" s="13">
        <v>-9.733887679849488</v>
      </c>
      <c r="S227" s="13">
        <v>-13.720000000000027</v>
      </c>
      <c r="T227" s="13"/>
      <c r="U227" s="13">
        <v>-12.55</v>
      </c>
      <c r="V227" s="13">
        <v>366.47399999999999</v>
      </c>
      <c r="W227" s="13">
        <v>-1</v>
      </c>
      <c r="X227" s="13"/>
      <c r="Y227" s="13"/>
      <c r="Z227" s="13"/>
      <c r="AA227" s="13"/>
      <c r="AB227" s="13"/>
      <c r="AC227" s="13"/>
      <c r="AD227" s="13"/>
      <c r="AE227" s="13"/>
      <c r="AF227" s="13"/>
      <c r="AG227" s="13">
        <v>0</v>
      </c>
      <c r="AH227" s="13"/>
    </row>
    <row r="228" spans="1:34">
      <c r="A228" s="19">
        <f>'z-后台信息'!A228</f>
        <v>0</v>
      </c>
      <c r="B228" s="13"/>
      <c r="C228" s="13" t="e">
        <f>'z-后台信息'!C228+#REF!</f>
        <v>#REF!</v>
      </c>
      <c r="D228" s="13" t="e">
        <f>'z-后台信息'!D228+#REF!</f>
        <v>#REF!</v>
      </c>
      <c r="E228" s="13" t="e">
        <f>'z-后台信息'!E228+#REF!</f>
        <v>#REF!</v>
      </c>
      <c r="F228" s="13" t="e">
        <f>'z-后台信息'!F228+#REF!</f>
        <v>#REF!</v>
      </c>
      <c r="G228" s="13" t="e">
        <f>'z-后台信息'!G228+#REF!</f>
        <v>#REF!</v>
      </c>
      <c r="H228" s="13" t="e">
        <f>'z-后台信息'!H228+#REF!</f>
        <v>#REF!</v>
      </c>
      <c r="I228" s="13"/>
      <c r="J228" s="13"/>
      <c r="K228" s="4">
        <v>7</v>
      </c>
      <c r="L228" s="13"/>
      <c r="M228" s="13"/>
      <c r="N228" s="13">
        <v>1.0134006528732016</v>
      </c>
      <c r="O228" s="4">
        <v>6</v>
      </c>
      <c r="P228" s="13"/>
      <c r="Q228" s="13"/>
      <c r="R228" s="13">
        <v>-8.2426534076549842</v>
      </c>
      <c r="S228" s="13">
        <v>-13.233000000000004</v>
      </c>
      <c r="T228" s="13"/>
      <c r="U228" s="13">
        <v>-12.55</v>
      </c>
      <c r="V228" s="13">
        <v>366.38099999999997</v>
      </c>
      <c r="W228" s="13">
        <v>-1</v>
      </c>
      <c r="X228" s="13"/>
      <c r="Y228" s="13"/>
      <c r="Z228" s="13"/>
      <c r="AA228" s="13"/>
      <c r="AB228" s="13"/>
      <c r="AC228" s="13"/>
      <c r="AD228" s="13"/>
      <c r="AE228" s="13"/>
      <c r="AF228" s="13"/>
      <c r="AG228" s="13">
        <v>0</v>
      </c>
      <c r="AH228" s="13"/>
    </row>
    <row r="229" spans="1:34">
      <c r="A229" s="19">
        <f>'z-后台信息'!A229</f>
        <v>0</v>
      </c>
      <c r="B229" s="13"/>
      <c r="C229" s="13" t="e">
        <f>'z-后台信息'!C229+#REF!</f>
        <v>#REF!</v>
      </c>
      <c r="D229" s="13" t="e">
        <f>'z-后台信息'!D229+#REF!</f>
        <v>#REF!</v>
      </c>
      <c r="E229" s="13" t="e">
        <f>'z-后台信息'!E229+#REF!</f>
        <v>#REF!</v>
      </c>
      <c r="F229" s="13" t="e">
        <f>'z-后台信息'!F229+#REF!</f>
        <v>#REF!</v>
      </c>
      <c r="G229" s="13" t="e">
        <f>'z-后台信息'!G229+#REF!</f>
        <v>#REF!</v>
      </c>
      <c r="H229" s="13" t="e">
        <f>'z-后台信息'!H229+#REF!</f>
        <v>#REF!</v>
      </c>
      <c r="I229" s="13"/>
      <c r="J229" s="13"/>
      <c r="K229" s="4">
        <v>12</v>
      </c>
      <c r="L229" s="13"/>
      <c r="M229" s="13"/>
      <c r="N229" s="13">
        <v>2.4018994761732415</v>
      </c>
      <c r="O229" s="4">
        <v>1</v>
      </c>
      <c r="P229" s="13"/>
      <c r="Q229" s="13"/>
      <c r="R229" s="13">
        <v>-0.52420363460140607</v>
      </c>
      <c r="S229" s="13">
        <v>-2.1449999999999818</v>
      </c>
      <c r="T229" s="13"/>
      <c r="U229" s="13">
        <v>-12.55</v>
      </c>
      <c r="V229" s="13">
        <v>366.29899999999998</v>
      </c>
      <c r="W229" s="13">
        <v>-1</v>
      </c>
      <c r="X229" s="13"/>
      <c r="Y229" s="13"/>
      <c r="Z229" s="13"/>
      <c r="AA229" s="13"/>
      <c r="AB229" s="13"/>
      <c r="AC229" s="13"/>
      <c r="AD229" s="13"/>
      <c r="AE229" s="13"/>
      <c r="AF229" s="13"/>
      <c r="AG229" s="13">
        <v>0</v>
      </c>
      <c r="AH229" s="13"/>
    </row>
    <row r="230" spans="1:34">
      <c r="A230" s="19">
        <f>'z-后台信息'!A230</f>
        <v>0</v>
      </c>
      <c r="B230" s="13"/>
      <c r="C230" s="13" t="e">
        <f>'z-后台信息'!C230+#REF!</f>
        <v>#REF!</v>
      </c>
      <c r="D230" s="13" t="e">
        <f>'z-后台信息'!D230+#REF!</f>
        <v>#REF!</v>
      </c>
      <c r="E230" s="13" t="e">
        <f>'z-后台信息'!E230+#REF!</f>
        <v>#REF!</v>
      </c>
      <c r="F230" s="13" t="e">
        <f>'z-后台信息'!F230+#REF!</f>
        <v>#REF!</v>
      </c>
      <c r="G230" s="13" t="e">
        <f>'z-后台信息'!G230+#REF!</f>
        <v>#REF!</v>
      </c>
      <c r="H230" s="13" t="e">
        <f>'z-后台信息'!H230+#REF!</f>
        <v>#REF!</v>
      </c>
      <c r="I230" s="13"/>
      <c r="J230" s="13"/>
      <c r="K230" s="4">
        <v>12</v>
      </c>
      <c r="L230" s="13"/>
      <c r="M230" s="13"/>
      <c r="N230" s="13">
        <v>2.0489324453312747</v>
      </c>
      <c r="O230" s="4">
        <v>1</v>
      </c>
      <c r="P230" s="13"/>
      <c r="Q230" s="13"/>
      <c r="R230" s="13">
        <v>-5.6410801891956908E-2</v>
      </c>
      <c r="S230" s="13">
        <v>-0.40499999999997272</v>
      </c>
      <c r="T230" s="13"/>
      <c r="U230" s="13">
        <v>-12.55</v>
      </c>
      <c r="V230" s="13">
        <v>366.25900000000001</v>
      </c>
      <c r="W230" s="13">
        <v>-1</v>
      </c>
      <c r="X230" s="13"/>
      <c r="Y230" s="13"/>
      <c r="Z230" s="13"/>
      <c r="AA230" s="13"/>
      <c r="AB230" s="13"/>
      <c r="AC230" s="13"/>
      <c r="AD230" s="13"/>
      <c r="AE230" s="13"/>
      <c r="AF230" s="13"/>
      <c r="AG230" s="13">
        <v>0</v>
      </c>
      <c r="AH230" s="13"/>
    </row>
    <row r="231" spans="1:34">
      <c r="A231" s="19">
        <f>'z-后台信息'!A231</f>
        <v>0</v>
      </c>
      <c r="B231" s="13"/>
      <c r="C231" s="13" t="e">
        <f>'z-后台信息'!C231+#REF!</f>
        <v>#REF!</v>
      </c>
      <c r="D231" s="13" t="e">
        <f>'z-后台信息'!D231+#REF!</f>
        <v>#REF!</v>
      </c>
      <c r="E231" s="13" t="e">
        <f>'z-后台信息'!E231+#REF!</f>
        <v>#REF!</v>
      </c>
      <c r="F231" s="13" t="e">
        <f>'z-后台信息'!F231+#REF!</f>
        <v>#REF!</v>
      </c>
      <c r="G231" s="13" t="e">
        <f>'z-后台信息'!G231+#REF!</f>
        <v>#REF!</v>
      </c>
      <c r="H231" s="13" t="e">
        <f>'z-后台信息'!H231+#REF!</f>
        <v>#REF!</v>
      </c>
      <c r="I231" s="13"/>
      <c r="J231" s="13"/>
      <c r="K231" s="4">
        <v>6</v>
      </c>
      <c r="L231" s="13"/>
      <c r="M231" s="13"/>
      <c r="N231" s="13">
        <v>0.45658704333811784</v>
      </c>
      <c r="O231" s="4">
        <v>7</v>
      </c>
      <c r="P231" s="13"/>
      <c r="Q231" s="13"/>
      <c r="R231" s="13">
        <v>-0.26142287344549686</v>
      </c>
      <c r="S231" s="13">
        <v>0.32800000000003138</v>
      </c>
      <c r="T231" s="13"/>
      <c r="U231" s="13">
        <v>12.741</v>
      </c>
      <c r="V231" s="13">
        <v>366.233</v>
      </c>
      <c r="W231" s="13">
        <v>-1</v>
      </c>
      <c r="X231" s="13"/>
      <c r="Y231" s="13"/>
      <c r="Z231" s="13"/>
      <c r="AA231" s="13"/>
      <c r="AB231" s="13"/>
      <c r="AC231" s="13"/>
      <c r="AD231" s="13"/>
      <c r="AE231" s="13"/>
      <c r="AF231" s="13"/>
      <c r="AG231" s="13">
        <v>0</v>
      </c>
      <c r="AH231" s="13"/>
    </row>
    <row r="232" spans="1:34">
      <c r="A232" s="19">
        <f>'z-后台信息'!A232</f>
        <v>0</v>
      </c>
      <c r="B232" s="13"/>
      <c r="C232" s="13" t="e">
        <f>'z-后台信息'!C232+#REF!</f>
        <v>#REF!</v>
      </c>
      <c r="D232" s="13" t="e">
        <f>'z-后台信息'!D232+#REF!</f>
        <v>#REF!</v>
      </c>
      <c r="E232" s="13" t="e">
        <f>'z-后台信息'!E232+#REF!</f>
        <v>#REF!</v>
      </c>
      <c r="F232" s="13" t="e">
        <f>'z-后台信息'!F232+#REF!</f>
        <v>#REF!</v>
      </c>
      <c r="G232" s="13" t="e">
        <f>'z-后台信息'!G232+#REF!</f>
        <v>#REF!</v>
      </c>
      <c r="H232" s="13" t="e">
        <f>'z-后台信息'!H232+#REF!</f>
        <v>#REF!</v>
      </c>
      <c r="I232" s="13"/>
      <c r="J232" s="13"/>
      <c r="K232" s="4">
        <v>13</v>
      </c>
      <c r="L232" s="13"/>
      <c r="M232" s="13"/>
      <c r="N232" s="13">
        <v>1.8250968330028741</v>
      </c>
      <c r="O232" s="4">
        <v>0</v>
      </c>
      <c r="P232" s="13"/>
      <c r="Q232" s="13"/>
      <c r="R232" s="13">
        <v>0</v>
      </c>
      <c r="S232" s="13">
        <v>0.26299999999997681</v>
      </c>
      <c r="T232" s="13"/>
      <c r="U232" s="13">
        <v>12.644</v>
      </c>
      <c r="V232" s="13">
        <v>366.16</v>
      </c>
      <c r="W232" s="13">
        <v>-1</v>
      </c>
      <c r="X232" s="13"/>
      <c r="Y232" s="13"/>
      <c r="Z232" s="13"/>
      <c r="AA232" s="13"/>
      <c r="AB232" s="13"/>
      <c r="AC232" s="13"/>
      <c r="AD232" s="13"/>
      <c r="AE232" s="13"/>
      <c r="AF232" s="13"/>
      <c r="AG232" s="13">
        <v>0</v>
      </c>
      <c r="AH232" s="13"/>
    </row>
    <row r="233" spans="1:34">
      <c r="A233" s="19">
        <f>'z-后台信息'!A233</f>
        <v>0</v>
      </c>
      <c r="B233" s="13"/>
      <c r="C233" s="13" t="e">
        <f>'z-后台信息'!C233+#REF!</f>
        <v>#REF!</v>
      </c>
      <c r="D233" s="13" t="e">
        <f>'z-后台信息'!D233+#REF!</f>
        <v>#REF!</v>
      </c>
      <c r="E233" s="13" t="e">
        <f>'z-后台信息'!E233+#REF!</f>
        <v>#REF!</v>
      </c>
      <c r="F233" s="13" t="e">
        <f>'z-后台信息'!F233+#REF!</f>
        <v>#REF!</v>
      </c>
      <c r="G233" s="13" t="e">
        <f>'z-后台信息'!G233+#REF!</f>
        <v>#REF!</v>
      </c>
      <c r="H233" s="13" t="e">
        <f>'z-后台信息'!H233+#REF!</f>
        <v>#REF!</v>
      </c>
      <c r="I233" s="13"/>
      <c r="J233" s="13"/>
      <c r="K233" s="4">
        <v>8</v>
      </c>
      <c r="L233" s="13"/>
      <c r="M233" s="13"/>
      <c r="N233" s="13">
        <v>1.5088166530968579</v>
      </c>
      <c r="O233" s="4">
        <v>5</v>
      </c>
      <c r="P233" s="13"/>
      <c r="Q233" s="13"/>
      <c r="R233" s="13">
        <v>-0.30612742617398681</v>
      </c>
      <c r="S233" s="13">
        <v>0.35900000000003729</v>
      </c>
      <c r="T233" s="13"/>
      <c r="U233" s="13">
        <v>12.789</v>
      </c>
      <c r="V233" s="13">
        <v>365.92599999999999</v>
      </c>
      <c r="W233" s="13">
        <v>-1</v>
      </c>
      <c r="X233" s="13"/>
      <c r="Y233" s="13"/>
      <c r="Z233" s="13"/>
      <c r="AA233" s="13"/>
      <c r="AB233" s="13"/>
      <c r="AC233" s="13"/>
      <c r="AD233" s="13"/>
      <c r="AE233" s="13"/>
      <c r="AF233" s="13"/>
      <c r="AG233" s="13">
        <v>0</v>
      </c>
      <c r="AH233" s="13"/>
    </row>
    <row r="234" spans="1:34">
      <c r="A234" s="19">
        <f>'z-后台信息'!A234</f>
        <v>0</v>
      </c>
      <c r="B234" s="13"/>
      <c r="C234" s="13" t="e">
        <f>'z-后台信息'!C234+#REF!</f>
        <v>#REF!</v>
      </c>
      <c r="D234" s="13" t="e">
        <f>'z-后台信息'!D234+#REF!</f>
        <v>#REF!</v>
      </c>
      <c r="E234" s="13" t="e">
        <f>'z-后台信息'!E234+#REF!</f>
        <v>#REF!</v>
      </c>
      <c r="F234" s="13" t="e">
        <f>'z-后台信息'!F234+#REF!</f>
        <v>#REF!</v>
      </c>
      <c r="G234" s="13" t="e">
        <f>'z-后台信息'!G234+#REF!</f>
        <v>#REF!</v>
      </c>
      <c r="H234" s="13" t="e">
        <f>'z-后台信息'!H234+#REF!</f>
        <v>#REF!</v>
      </c>
      <c r="I234" s="13"/>
      <c r="J234" s="13"/>
      <c r="K234" s="4">
        <v>11</v>
      </c>
      <c r="L234" s="13"/>
      <c r="M234" s="13"/>
      <c r="N234" s="13">
        <v>2.9294839970883686</v>
      </c>
      <c r="O234" s="4">
        <v>2</v>
      </c>
      <c r="P234" s="13"/>
      <c r="Q234" s="13"/>
      <c r="R234" s="13">
        <v>-9.1505667961598647E-2</v>
      </c>
      <c r="S234" s="13">
        <v>0.55000000000001137</v>
      </c>
      <c r="T234" s="13"/>
      <c r="U234" s="13">
        <v>13.076000000000001</v>
      </c>
      <c r="V234" s="13">
        <v>365.63900000000001</v>
      </c>
      <c r="W234" s="13">
        <v>-1</v>
      </c>
      <c r="X234" s="13"/>
      <c r="Y234" s="13"/>
      <c r="Z234" s="13"/>
      <c r="AA234" s="13"/>
      <c r="AB234" s="13"/>
      <c r="AC234" s="13"/>
      <c r="AD234" s="13"/>
      <c r="AE234" s="13"/>
      <c r="AF234" s="13"/>
      <c r="AG234" s="13">
        <v>0</v>
      </c>
      <c r="AH234" s="13"/>
    </row>
  </sheetData>
  <mergeCells count="3">
    <mergeCell ref="A1:A2"/>
    <mergeCell ref="U1:W1"/>
    <mergeCell ref="E2:I2"/>
  </mergeCells>
  <phoneticPr fontId="1" type="noConversion"/>
  <pageMargins left="0.7" right="0.7" top="0.75" bottom="0.75" header="0.3" footer="0.3"/>
  <pageSetup paperSize="8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K2971"/>
  <sheetViews>
    <sheetView zoomScale="115" zoomScaleNormal="115" workbookViewId="0">
      <pane xSplit="1" ySplit="4" topLeftCell="B201" activePane="bottomRight" state="frozen"/>
      <selection pane="topRight" activeCell="B1" sqref="B1"/>
      <selection pane="bottomLeft" activeCell="A5" sqref="A5"/>
      <selection pane="bottomRight" activeCell="Q231" sqref="Q231"/>
    </sheetView>
  </sheetViews>
  <sheetFormatPr defaultRowHeight="13.5"/>
  <cols>
    <col min="1" max="1" width="6.5" style="282" customWidth="1"/>
    <col min="2" max="2" width="5.25" style="282" bestFit="1" customWidth="1"/>
    <col min="3" max="4" width="3.5" style="282" customWidth="1"/>
    <col min="5" max="5" width="4.5" style="282" customWidth="1"/>
    <col min="6" max="6" width="3.5" style="282" customWidth="1"/>
    <col min="7" max="7" width="5.25" style="282" bestFit="1" customWidth="1"/>
    <col min="8" max="8" width="3.5" style="282" customWidth="1"/>
    <col min="9" max="9" width="5.25" style="282" bestFit="1" customWidth="1"/>
    <col min="10" max="10" width="3.5" style="282" customWidth="1"/>
    <col min="11" max="11" width="4.5" style="4" customWidth="1"/>
    <col min="12" max="12" width="4.5" style="282" customWidth="1"/>
    <col min="13" max="13" width="9" style="282"/>
    <col min="14" max="14" width="5.5" style="282" customWidth="1"/>
    <col min="15" max="15" width="3.5" style="4" customWidth="1"/>
    <col min="16" max="17" width="9" style="282"/>
    <col min="18" max="18" width="13.875" style="282" bestFit="1" customWidth="1"/>
    <col min="19" max="19" width="9.5" style="282" bestFit="1" customWidth="1"/>
    <col min="20" max="20" width="9" style="282"/>
    <col min="21" max="21" width="4.5" style="282" customWidth="1"/>
    <col min="22" max="22" width="8.5" style="10" customWidth="1"/>
    <col min="23" max="23" width="3.5" style="282" customWidth="1"/>
    <col min="24" max="24" width="9" style="282" bestFit="1" customWidth="1"/>
    <col min="25" max="25" width="5.25" style="282" customWidth="1"/>
    <col min="26" max="27" width="9" style="282"/>
    <col min="28" max="28" width="12.75" style="282" bestFit="1" customWidth="1"/>
    <col min="29" max="32" width="9" style="282"/>
    <col min="33" max="33" width="3.5" style="282" customWidth="1"/>
    <col min="34" max="35" width="9" style="282"/>
    <col min="36" max="36" width="5.5" style="282" customWidth="1"/>
    <col min="37" max="37" width="8.5" style="282" customWidth="1"/>
    <col min="38" max="63" width="2.625" style="282" customWidth="1"/>
    <col min="64" max="16384" width="9" style="282"/>
  </cols>
  <sheetData>
    <row r="1" spans="1:63" s="285" customFormat="1" ht="45.75" customHeight="1">
      <c r="A1" s="1127" t="s">
        <v>56</v>
      </c>
      <c r="B1" s="283" t="s">
        <v>65</v>
      </c>
      <c r="C1" s="283" t="s">
        <v>62</v>
      </c>
      <c r="D1" s="283" t="s">
        <v>64</v>
      </c>
      <c r="E1" s="283"/>
      <c r="F1" s="283"/>
      <c r="G1" s="283"/>
      <c r="H1" s="283"/>
      <c r="I1" s="283"/>
      <c r="J1" s="283" t="s">
        <v>82</v>
      </c>
      <c r="K1" s="12" t="s">
        <v>87</v>
      </c>
      <c r="L1" s="283" t="s">
        <v>88</v>
      </c>
      <c r="M1" s="283" t="s">
        <v>88</v>
      </c>
      <c r="N1" s="283" t="s">
        <v>87</v>
      </c>
      <c r="O1" s="12" t="s">
        <v>89</v>
      </c>
      <c r="P1" s="283" t="s">
        <v>90</v>
      </c>
      <c r="Q1" s="283" t="s">
        <v>90</v>
      </c>
      <c r="R1" s="283" t="s">
        <v>90</v>
      </c>
      <c r="S1" s="283" t="s">
        <v>91</v>
      </c>
      <c r="T1" s="283" t="s">
        <v>68</v>
      </c>
      <c r="U1" s="1127" t="s">
        <v>69</v>
      </c>
      <c r="V1" s="1127"/>
      <c r="W1" s="1127"/>
      <c r="X1" s="283" t="s">
        <v>92</v>
      </c>
      <c r="Y1" s="283" t="s">
        <v>211</v>
      </c>
      <c r="Z1" s="283" t="s">
        <v>210</v>
      </c>
      <c r="AA1" s="283" t="s">
        <v>72</v>
      </c>
      <c r="AB1" s="283" t="s">
        <v>73</v>
      </c>
      <c r="AC1" s="283" t="s">
        <v>74</v>
      </c>
      <c r="AD1" s="283" t="s">
        <v>75</v>
      </c>
      <c r="AE1" s="283" t="s">
        <v>76</v>
      </c>
      <c r="AF1" s="283" t="s">
        <v>77</v>
      </c>
      <c r="AG1" s="283" t="s">
        <v>85</v>
      </c>
      <c r="AH1" s="283" t="s">
        <v>99</v>
      </c>
      <c r="AI1" s="285" t="s">
        <v>202</v>
      </c>
      <c r="AJ1" s="1129" t="s">
        <v>91</v>
      </c>
      <c r="AK1" s="1129"/>
      <c r="AL1" s="1129"/>
      <c r="AM1" s="1129"/>
      <c r="AN1" s="1129"/>
      <c r="AO1" s="1129"/>
      <c r="AP1" s="1129"/>
      <c r="AQ1" s="1129"/>
      <c r="AR1" s="1129"/>
      <c r="AS1" s="1129"/>
      <c r="AT1" s="1129"/>
      <c r="AU1" s="1129"/>
      <c r="AV1" s="1129"/>
      <c r="AW1" s="1129"/>
      <c r="AX1" s="1129"/>
      <c r="AY1" s="1129"/>
      <c r="AZ1" s="1129"/>
      <c r="BA1" s="1129"/>
      <c r="BB1" s="1129"/>
      <c r="BC1" s="1129"/>
      <c r="BD1" s="1129"/>
      <c r="BE1" s="1129"/>
      <c r="BF1" s="1129"/>
      <c r="BG1" s="1129"/>
      <c r="BH1" s="1129"/>
      <c r="BI1" s="1129"/>
    </row>
    <row r="2" spans="1:63">
      <c r="A2" s="1127"/>
      <c r="B2" s="284"/>
      <c r="C2" s="284"/>
      <c r="D2" s="284"/>
      <c r="E2" s="1128" t="s">
        <v>78</v>
      </c>
      <c r="F2" s="1128"/>
      <c r="G2" s="1128"/>
      <c r="H2" s="1128"/>
      <c r="I2" s="1128"/>
      <c r="J2" s="284"/>
      <c r="K2" s="8" t="s">
        <v>67</v>
      </c>
      <c r="L2" s="284" t="s">
        <v>83</v>
      </c>
      <c r="M2" s="284" t="s">
        <v>84</v>
      </c>
      <c r="N2" s="284" t="s">
        <v>96</v>
      </c>
      <c r="O2" s="8" t="s">
        <v>67</v>
      </c>
      <c r="P2" s="284" t="s">
        <v>83</v>
      </c>
      <c r="Q2" s="284" t="s">
        <v>84</v>
      </c>
      <c r="R2" s="284" t="s">
        <v>96</v>
      </c>
      <c r="S2" s="284" t="s">
        <v>86</v>
      </c>
      <c r="T2" s="284"/>
      <c r="U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 t="s">
        <v>93</v>
      </c>
      <c r="AH2" s="284" t="s">
        <v>94</v>
      </c>
      <c r="AJ2" s="1126" t="s">
        <v>195</v>
      </c>
      <c r="AK2" s="1126"/>
      <c r="AL2" s="1126" t="s">
        <v>196</v>
      </c>
      <c r="AM2" s="1126"/>
      <c r="AN2" s="1126"/>
      <c r="AO2" s="1126"/>
      <c r="AP2" s="1126" t="s">
        <v>197</v>
      </c>
      <c r="AQ2" s="1126"/>
      <c r="AR2" s="1126"/>
      <c r="AS2" s="1126"/>
      <c r="AT2" s="1126" t="s">
        <v>198</v>
      </c>
      <c r="AU2" s="1126"/>
      <c r="AV2" s="1126"/>
      <c r="AW2" s="1126"/>
      <c r="AX2" s="1126" t="s">
        <v>199</v>
      </c>
      <c r="AY2" s="1126"/>
      <c r="AZ2" s="1126"/>
      <c r="BA2" s="1126"/>
      <c r="BB2" s="1126" t="s">
        <v>200</v>
      </c>
      <c r="BC2" s="1126"/>
      <c r="BD2" s="1126"/>
      <c r="BE2" s="1126"/>
      <c r="BF2" s="1126" t="s">
        <v>201</v>
      </c>
      <c r="BG2" s="1126"/>
      <c r="BH2" s="1126"/>
      <c r="BI2" s="1126"/>
    </row>
    <row r="3" spans="1:63">
      <c r="A3" s="284"/>
      <c r="B3" s="284"/>
      <c r="C3" s="284"/>
      <c r="D3" s="284"/>
      <c r="E3" s="284" t="s">
        <v>95</v>
      </c>
      <c r="F3" s="284" t="s">
        <v>79</v>
      </c>
      <c r="G3" s="284" t="s">
        <v>79</v>
      </c>
      <c r="H3" s="284" t="s">
        <v>80</v>
      </c>
      <c r="I3" s="284" t="s">
        <v>80</v>
      </c>
      <c r="J3" s="284"/>
      <c r="K3" s="8"/>
      <c r="L3" s="284"/>
      <c r="M3" s="284"/>
      <c r="N3" s="284"/>
      <c r="O3" s="8"/>
      <c r="P3" s="284"/>
      <c r="Q3" s="284"/>
      <c r="R3" s="284"/>
      <c r="S3" s="284"/>
      <c r="T3" s="284"/>
      <c r="U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J3" s="282" t="s">
        <v>193</v>
      </c>
      <c r="AK3" s="282" t="s">
        <v>194</v>
      </c>
      <c r="AL3" s="282" t="s">
        <v>193</v>
      </c>
      <c r="AM3" s="282" t="s">
        <v>194</v>
      </c>
      <c r="AN3" s="282" t="s">
        <v>193</v>
      </c>
      <c r="AO3" s="282" t="s">
        <v>194</v>
      </c>
      <c r="AP3" s="282" t="s">
        <v>193</v>
      </c>
      <c r="AQ3" s="282" t="s">
        <v>194</v>
      </c>
      <c r="AR3" s="282" t="s">
        <v>193</v>
      </c>
      <c r="AS3" s="282" t="s">
        <v>194</v>
      </c>
      <c r="AT3" s="282" t="s">
        <v>193</v>
      </c>
      <c r="AU3" s="282" t="s">
        <v>194</v>
      </c>
      <c r="AV3" s="282" t="s">
        <v>193</v>
      </c>
      <c r="AW3" s="282" t="s">
        <v>194</v>
      </c>
      <c r="AX3" s="282" t="s">
        <v>193</v>
      </c>
      <c r="AY3" s="282" t="s">
        <v>194</v>
      </c>
      <c r="AZ3" s="282" t="s">
        <v>193</v>
      </c>
      <c r="BA3" s="282" t="s">
        <v>194</v>
      </c>
      <c r="BB3" s="282" t="s">
        <v>193</v>
      </c>
      <c r="BC3" s="282" t="s">
        <v>194</v>
      </c>
      <c r="BD3" s="282" t="s">
        <v>193</v>
      </c>
      <c r="BE3" s="282" t="s">
        <v>194</v>
      </c>
      <c r="BF3" s="282" t="s">
        <v>193</v>
      </c>
      <c r="BG3" s="282" t="s">
        <v>194</v>
      </c>
      <c r="BH3" s="282" t="s">
        <v>193</v>
      </c>
      <c r="BI3" s="282" t="s">
        <v>194</v>
      </c>
    </row>
    <row r="4" spans="1:63" s="4" customFormat="1">
      <c r="A4" s="8"/>
      <c r="B4" s="8" t="s">
        <v>67</v>
      </c>
      <c r="C4" s="8" t="s">
        <v>66</v>
      </c>
      <c r="D4" s="8" t="s">
        <v>66</v>
      </c>
      <c r="E4" s="8" t="s">
        <v>66</v>
      </c>
      <c r="F4" s="8" t="s">
        <v>66</v>
      </c>
      <c r="G4" s="8" t="s">
        <v>86</v>
      </c>
      <c r="H4" s="8" t="s">
        <v>66</v>
      </c>
      <c r="I4" s="8" t="s">
        <v>86</v>
      </c>
      <c r="J4" s="8" t="s">
        <v>81</v>
      </c>
      <c r="K4" s="8"/>
      <c r="L4" s="8"/>
      <c r="M4" s="8"/>
      <c r="N4" s="8"/>
      <c r="O4" s="8"/>
      <c r="P4" s="8"/>
      <c r="Q4" s="8"/>
      <c r="R4" s="8"/>
      <c r="S4" s="8"/>
      <c r="T4" s="8"/>
      <c r="U4" s="8" t="s">
        <v>203</v>
      </c>
      <c r="V4" s="11" t="s">
        <v>97</v>
      </c>
      <c r="W4" s="8" t="s">
        <v>98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</row>
    <row r="5" spans="1:63">
      <c r="A5" s="284">
        <v>140</v>
      </c>
      <c r="B5" s="284"/>
      <c r="C5" s="284">
        <v>0</v>
      </c>
      <c r="D5" s="284">
        <v>0</v>
      </c>
      <c r="E5" s="284">
        <v>0</v>
      </c>
      <c r="F5" s="284">
        <v>0</v>
      </c>
      <c r="G5" s="284"/>
      <c r="H5" s="284">
        <v>3.734</v>
      </c>
      <c r="I5" s="284"/>
      <c r="J5" s="284">
        <v>1</v>
      </c>
      <c r="K5" s="8">
        <v>5</v>
      </c>
      <c r="L5" s="284">
        <v>0</v>
      </c>
      <c r="M5" s="284"/>
      <c r="N5" s="284">
        <v>84.857013314166579</v>
      </c>
      <c r="O5" s="8">
        <v>0</v>
      </c>
      <c r="P5" s="284"/>
      <c r="Q5" s="284"/>
      <c r="R5" s="284">
        <v>0</v>
      </c>
      <c r="S5" s="284">
        <v>3.0000000001564331E-3</v>
      </c>
      <c r="T5" s="284"/>
      <c r="U5" s="284">
        <v>0</v>
      </c>
      <c r="V5" s="10">
        <v>0</v>
      </c>
      <c r="W5" s="284">
        <v>3</v>
      </c>
      <c r="X5" s="284"/>
      <c r="Y5" s="284" t="s">
        <v>3988</v>
      </c>
      <c r="Z5" s="284"/>
      <c r="AA5" s="284"/>
      <c r="AB5" s="284"/>
      <c r="AC5" s="284"/>
      <c r="AD5" s="284"/>
      <c r="AE5" s="284"/>
      <c r="AF5" s="284"/>
      <c r="AG5" s="9">
        <v>1</v>
      </c>
      <c r="AH5" s="284"/>
      <c r="AJ5" s="5">
        <v>0</v>
      </c>
      <c r="AK5" s="282">
        <v>0</v>
      </c>
      <c r="AL5" s="282">
        <v>0</v>
      </c>
      <c r="AM5" s="282">
        <v>0</v>
      </c>
      <c r="AN5" s="282">
        <v>0</v>
      </c>
      <c r="AO5" s="282">
        <v>0</v>
      </c>
      <c r="AP5" s="282">
        <v>0</v>
      </c>
      <c r="AQ5" s="282">
        <v>0</v>
      </c>
      <c r="AR5" s="282">
        <v>0</v>
      </c>
      <c r="AS5" s="282">
        <v>0</v>
      </c>
      <c r="AT5" s="282">
        <v>0</v>
      </c>
      <c r="AU5" s="282">
        <v>0</v>
      </c>
      <c r="AV5" s="282">
        <v>0</v>
      </c>
      <c r="AW5" s="282">
        <v>0</v>
      </c>
      <c r="AX5" s="282">
        <v>0</v>
      </c>
      <c r="AY5" s="282">
        <v>0</v>
      </c>
      <c r="AZ5" s="282">
        <v>0</v>
      </c>
      <c r="BA5" s="282">
        <v>0</v>
      </c>
      <c r="BB5" s="282">
        <v>0</v>
      </c>
      <c r="BC5" s="282">
        <v>0</v>
      </c>
      <c r="BD5" s="282">
        <v>0</v>
      </c>
      <c r="BE5" s="282">
        <v>0</v>
      </c>
      <c r="BF5" s="282">
        <v>0</v>
      </c>
      <c r="BG5" s="282">
        <v>0</v>
      </c>
      <c r="BH5" s="282">
        <v>0</v>
      </c>
      <c r="BI5" s="282">
        <v>0</v>
      </c>
      <c r="BJ5" s="282">
        <v>0</v>
      </c>
      <c r="BK5" s="282">
        <v>0</v>
      </c>
    </row>
    <row r="6" spans="1:63">
      <c r="A6" s="284">
        <v>150</v>
      </c>
      <c r="B6" s="284"/>
      <c r="C6" s="284">
        <v>0</v>
      </c>
      <c r="D6" s="284">
        <v>0</v>
      </c>
      <c r="E6" s="284">
        <v>2.5</v>
      </c>
      <c r="F6" s="284">
        <v>0</v>
      </c>
      <c r="G6" s="284"/>
      <c r="H6" s="284">
        <v>1</v>
      </c>
      <c r="I6" s="284"/>
      <c r="J6" s="284">
        <v>1</v>
      </c>
      <c r="K6" s="8">
        <v>5</v>
      </c>
      <c r="L6" s="284">
        <v>0</v>
      </c>
      <c r="M6" s="284"/>
      <c r="N6" s="284">
        <v>4912.7049999999999</v>
      </c>
      <c r="O6" s="8">
        <v>0</v>
      </c>
      <c r="P6" s="284"/>
      <c r="Q6" s="284"/>
      <c r="R6" s="284">
        <v>0</v>
      </c>
      <c r="S6" s="284">
        <v>-3.0000000001564331E-3</v>
      </c>
      <c r="T6" s="284"/>
      <c r="U6" s="284">
        <v>0</v>
      </c>
      <c r="V6" s="10">
        <v>0</v>
      </c>
      <c r="W6" s="284">
        <v>3</v>
      </c>
      <c r="X6" s="284"/>
      <c r="Y6" s="284" t="s">
        <v>3988</v>
      </c>
      <c r="Z6" s="284"/>
      <c r="AA6" s="215"/>
      <c r="AB6" s="214"/>
      <c r="AC6" s="10"/>
      <c r="AD6" s="284"/>
      <c r="AE6" s="284"/>
      <c r="AF6" s="284"/>
      <c r="AG6" s="284">
        <v>1</v>
      </c>
      <c r="AH6" s="284"/>
      <c r="AJ6" s="282">
        <v>0</v>
      </c>
      <c r="AK6" s="282">
        <v>0</v>
      </c>
      <c r="AL6" s="282">
        <v>0</v>
      </c>
      <c r="AM6" s="282">
        <v>0</v>
      </c>
      <c r="AN6" s="282">
        <v>0</v>
      </c>
      <c r="AO6" s="282">
        <v>0</v>
      </c>
      <c r="AP6" s="282">
        <v>0</v>
      </c>
      <c r="AQ6" s="282">
        <v>0</v>
      </c>
      <c r="AR6" s="282">
        <v>0</v>
      </c>
      <c r="AS6" s="282">
        <v>0</v>
      </c>
      <c r="AT6" s="282">
        <v>0</v>
      </c>
      <c r="AU6" s="282">
        <v>0</v>
      </c>
      <c r="AV6" s="282">
        <v>0</v>
      </c>
      <c r="AW6" s="282">
        <v>0</v>
      </c>
      <c r="AX6" s="282">
        <v>0</v>
      </c>
      <c r="AY6" s="282">
        <v>0</v>
      </c>
      <c r="AZ6" s="282">
        <v>0</v>
      </c>
      <c r="BA6" s="282">
        <v>0</v>
      </c>
      <c r="BB6" s="282">
        <v>0</v>
      </c>
      <c r="BC6" s="282">
        <v>0</v>
      </c>
      <c r="BD6" s="282">
        <v>0</v>
      </c>
      <c r="BE6" s="282">
        <v>0</v>
      </c>
      <c r="BF6" s="282">
        <v>0</v>
      </c>
      <c r="BG6" s="282">
        <v>0</v>
      </c>
      <c r="BH6" s="282">
        <v>0</v>
      </c>
      <c r="BI6" s="282">
        <v>0</v>
      </c>
      <c r="BJ6" s="282">
        <v>0</v>
      </c>
      <c r="BK6" s="282">
        <v>0</v>
      </c>
    </row>
    <row r="7" spans="1:63">
      <c r="A7" s="284">
        <v>160</v>
      </c>
      <c r="B7" s="284"/>
      <c r="C7" s="284">
        <v>0</v>
      </c>
      <c r="D7" s="284">
        <v>0</v>
      </c>
      <c r="E7" s="284">
        <v>0</v>
      </c>
      <c r="F7" s="284">
        <v>0</v>
      </c>
      <c r="G7" s="284"/>
      <c r="H7" s="284">
        <v>0</v>
      </c>
      <c r="I7" s="284"/>
      <c r="J7" s="284">
        <v>3</v>
      </c>
      <c r="K7" s="8">
        <v>0</v>
      </c>
      <c r="L7" s="284">
        <v>0</v>
      </c>
      <c r="M7" s="284"/>
      <c r="N7" s="284">
        <v>0</v>
      </c>
      <c r="O7" s="8">
        <v>0</v>
      </c>
      <c r="P7" s="284"/>
      <c r="Q7" s="284"/>
      <c r="R7" s="284">
        <v>0</v>
      </c>
      <c r="S7" s="284">
        <v>1.9999999999527063E-3</v>
      </c>
      <c r="T7" s="284"/>
      <c r="U7" s="284">
        <v>0</v>
      </c>
      <c r="V7" s="10">
        <v>0</v>
      </c>
      <c r="W7" s="284">
        <v>3</v>
      </c>
      <c r="X7" s="284"/>
      <c r="Y7" s="284" t="s">
        <v>3988</v>
      </c>
      <c r="Z7" s="284"/>
      <c r="AA7" s="284"/>
      <c r="AB7" s="284"/>
      <c r="AC7" s="284"/>
      <c r="AD7" s="284"/>
      <c r="AE7" s="284"/>
      <c r="AF7" s="284"/>
      <c r="AG7" s="284">
        <v>1</v>
      </c>
      <c r="AH7" s="284"/>
      <c r="AJ7" s="282">
        <v>0</v>
      </c>
      <c r="AK7" s="282">
        <v>0</v>
      </c>
      <c r="AL7" s="282">
        <v>0</v>
      </c>
      <c r="AM7" s="282">
        <v>0</v>
      </c>
      <c r="AN7" s="282">
        <v>0</v>
      </c>
      <c r="AO7" s="282">
        <v>0</v>
      </c>
      <c r="AP7" s="282">
        <v>0</v>
      </c>
      <c r="AQ7" s="282">
        <v>0</v>
      </c>
      <c r="AR7" s="282">
        <v>0</v>
      </c>
      <c r="AS7" s="282">
        <v>0</v>
      </c>
      <c r="AT7" s="282">
        <v>0</v>
      </c>
      <c r="AU7" s="282">
        <v>0</v>
      </c>
      <c r="AV7" s="282">
        <v>0</v>
      </c>
      <c r="AW7" s="282">
        <v>0</v>
      </c>
      <c r="AX7" s="282">
        <v>0</v>
      </c>
      <c r="AY7" s="282">
        <v>0</v>
      </c>
      <c r="AZ7" s="282">
        <v>0</v>
      </c>
      <c r="BA7" s="282">
        <v>0</v>
      </c>
      <c r="BB7" s="282">
        <v>0</v>
      </c>
      <c r="BC7" s="282">
        <v>0</v>
      </c>
      <c r="BD7" s="282">
        <v>0</v>
      </c>
      <c r="BE7" s="282">
        <v>0</v>
      </c>
      <c r="BF7" s="282">
        <v>0</v>
      </c>
      <c r="BG7" s="282">
        <v>0</v>
      </c>
      <c r="BH7" s="282">
        <v>0</v>
      </c>
      <c r="BI7" s="282">
        <v>0</v>
      </c>
      <c r="BJ7" s="282">
        <v>0</v>
      </c>
      <c r="BK7" s="282">
        <v>0</v>
      </c>
    </row>
    <row r="8" spans="1:63">
      <c r="A8" s="284">
        <v>170</v>
      </c>
      <c r="B8" s="284"/>
      <c r="C8" s="284">
        <v>0</v>
      </c>
      <c r="D8" s="284">
        <v>0</v>
      </c>
      <c r="E8" s="284">
        <v>0</v>
      </c>
      <c r="F8" s="284">
        <v>0</v>
      </c>
      <c r="G8" s="284"/>
      <c r="H8" s="284">
        <v>0</v>
      </c>
      <c r="I8" s="284"/>
      <c r="J8" s="284">
        <v>3</v>
      </c>
      <c r="K8" s="8">
        <v>0</v>
      </c>
      <c r="L8" s="284">
        <v>0</v>
      </c>
      <c r="M8" s="284"/>
      <c r="N8" s="284">
        <v>0</v>
      </c>
      <c r="O8" s="8">
        <v>0</v>
      </c>
      <c r="P8" s="284"/>
      <c r="Q8" s="284"/>
      <c r="R8" s="284">
        <v>0</v>
      </c>
      <c r="S8" s="284">
        <v>4.0000000001327862E-3</v>
      </c>
      <c r="T8" s="284"/>
      <c r="U8" s="284">
        <v>0</v>
      </c>
      <c r="V8" s="10">
        <v>0</v>
      </c>
      <c r="W8" s="284">
        <v>3</v>
      </c>
      <c r="X8" s="284"/>
      <c r="Y8" s="284" t="s">
        <v>3988</v>
      </c>
      <c r="Z8" s="284"/>
      <c r="AA8" s="284"/>
      <c r="AB8" s="284"/>
      <c r="AC8" s="284"/>
      <c r="AD8" s="284"/>
      <c r="AE8" s="284"/>
      <c r="AF8" s="284"/>
      <c r="AG8" s="284">
        <v>1</v>
      </c>
      <c r="AH8" s="284"/>
      <c r="AJ8" s="282">
        <v>0</v>
      </c>
      <c r="AK8" s="282">
        <v>0</v>
      </c>
      <c r="AL8" s="282">
        <v>0</v>
      </c>
      <c r="AM8" s="282">
        <v>0</v>
      </c>
      <c r="AN8" s="282">
        <v>0</v>
      </c>
      <c r="AO8" s="282">
        <v>0</v>
      </c>
      <c r="AP8" s="282">
        <v>0</v>
      </c>
      <c r="AQ8" s="282">
        <v>0</v>
      </c>
      <c r="AR8" s="282">
        <v>0</v>
      </c>
      <c r="AS8" s="282">
        <v>0</v>
      </c>
      <c r="AT8" s="282">
        <v>0</v>
      </c>
      <c r="AU8" s="282">
        <v>0</v>
      </c>
      <c r="AV8" s="282">
        <v>0</v>
      </c>
      <c r="AW8" s="282">
        <v>0</v>
      </c>
      <c r="AX8" s="282">
        <v>0</v>
      </c>
      <c r="AY8" s="282">
        <v>0</v>
      </c>
      <c r="AZ8" s="282">
        <v>0</v>
      </c>
      <c r="BA8" s="282">
        <v>0</v>
      </c>
      <c r="BB8" s="282">
        <v>0</v>
      </c>
      <c r="BC8" s="282">
        <v>0</v>
      </c>
      <c r="BD8" s="282">
        <v>0</v>
      </c>
      <c r="BE8" s="282">
        <v>0</v>
      </c>
      <c r="BF8" s="282">
        <v>0</v>
      </c>
      <c r="BG8" s="282">
        <v>0</v>
      </c>
      <c r="BH8" s="282">
        <v>0</v>
      </c>
      <c r="BI8" s="282">
        <v>0</v>
      </c>
      <c r="BJ8" s="282">
        <v>0</v>
      </c>
      <c r="BK8" s="282">
        <v>0</v>
      </c>
    </row>
    <row r="9" spans="1:63">
      <c r="A9" s="284">
        <v>180</v>
      </c>
      <c r="B9" s="284"/>
      <c r="C9" s="284">
        <v>0</v>
      </c>
      <c r="D9" s="284">
        <v>0</v>
      </c>
      <c r="E9" s="284">
        <v>0</v>
      </c>
      <c r="F9" s="284">
        <v>0</v>
      </c>
      <c r="G9" s="284"/>
      <c r="H9" s="284">
        <v>0</v>
      </c>
      <c r="I9" s="284"/>
      <c r="J9" s="284">
        <v>3</v>
      </c>
      <c r="K9" s="8">
        <v>0</v>
      </c>
      <c r="L9" s="284">
        <v>0</v>
      </c>
      <c r="M9" s="284"/>
      <c r="N9" s="284">
        <v>0</v>
      </c>
      <c r="O9" s="8">
        <v>0</v>
      </c>
      <c r="P9" s="284"/>
      <c r="Q9" s="284"/>
      <c r="R9" s="284">
        <v>0</v>
      </c>
      <c r="S9" s="284">
        <v>-9.9999999997635314E-4</v>
      </c>
      <c r="T9" s="284"/>
      <c r="U9" s="284">
        <v>0</v>
      </c>
      <c r="V9" s="10">
        <v>0</v>
      </c>
      <c r="W9" s="284">
        <v>3</v>
      </c>
      <c r="X9" s="284"/>
      <c r="Y9" s="284" t="s">
        <v>3988</v>
      </c>
      <c r="Z9" s="284"/>
      <c r="AA9" s="284"/>
      <c r="AB9" s="284"/>
      <c r="AC9" s="284"/>
      <c r="AD9" s="284"/>
      <c r="AE9" s="284"/>
      <c r="AF9" s="284"/>
      <c r="AG9" s="284">
        <v>1</v>
      </c>
      <c r="AH9" s="284"/>
      <c r="AJ9" s="282">
        <v>0</v>
      </c>
      <c r="AK9" s="282">
        <v>0</v>
      </c>
      <c r="AL9" s="282">
        <v>0</v>
      </c>
      <c r="AM9" s="282">
        <v>0</v>
      </c>
      <c r="AN9" s="282">
        <v>0</v>
      </c>
      <c r="AO9" s="282">
        <v>0</v>
      </c>
      <c r="AP9" s="282">
        <v>0</v>
      </c>
      <c r="AQ9" s="282">
        <v>0</v>
      </c>
      <c r="AR9" s="282">
        <v>0</v>
      </c>
      <c r="AS9" s="282">
        <v>0</v>
      </c>
      <c r="AT9" s="282">
        <v>0</v>
      </c>
      <c r="AU9" s="282">
        <v>0</v>
      </c>
      <c r="AV9" s="282">
        <v>0</v>
      </c>
      <c r="AW9" s="282">
        <v>0</v>
      </c>
      <c r="AX9" s="282">
        <v>0</v>
      </c>
      <c r="AY9" s="282">
        <v>0</v>
      </c>
      <c r="AZ9" s="282">
        <v>0</v>
      </c>
      <c r="BA9" s="282">
        <v>0</v>
      </c>
      <c r="BB9" s="282">
        <v>0</v>
      </c>
      <c r="BC9" s="282">
        <v>0</v>
      </c>
      <c r="BD9" s="282">
        <v>0</v>
      </c>
      <c r="BE9" s="282">
        <v>0</v>
      </c>
      <c r="BF9" s="282">
        <v>0</v>
      </c>
      <c r="BG9" s="282">
        <v>0</v>
      </c>
      <c r="BH9" s="282">
        <v>0</v>
      </c>
      <c r="BI9" s="282">
        <v>0</v>
      </c>
      <c r="BJ9" s="282">
        <v>0</v>
      </c>
      <c r="BK9" s="282">
        <v>0</v>
      </c>
    </row>
    <row r="10" spans="1:63">
      <c r="A10" s="284">
        <v>190</v>
      </c>
      <c r="B10" s="284"/>
      <c r="C10" s="284">
        <v>0</v>
      </c>
      <c r="D10" s="284">
        <v>0</v>
      </c>
      <c r="E10" s="284">
        <v>0</v>
      </c>
      <c r="F10" s="284">
        <v>0</v>
      </c>
      <c r="G10" s="284"/>
      <c r="H10" s="284">
        <v>0</v>
      </c>
      <c r="I10" s="284"/>
      <c r="J10" s="284">
        <v>3</v>
      </c>
      <c r="K10" s="8">
        <v>0</v>
      </c>
      <c r="L10" s="284">
        <v>0</v>
      </c>
      <c r="M10" s="284"/>
      <c r="N10" s="284">
        <v>0</v>
      </c>
      <c r="O10" s="8">
        <v>0</v>
      </c>
      <c r="P10" s="284"/>
      <c r="Q10" s="284"/>
      <c r="R10" s="284">
        <v>0</v>
      </c>
      <c r="S10" s="284">
        <v>-9.9999999997635314E-4</v>
      </c>
      <c r="T10" s="284"/>
      <c r="U10" s="284">
        <v>0</v>
      </c>
      <c r="V10" s="10">
        <v>0</v>
      </c>
      <c r="W10" s="284">
        <v>3</v>
      </c>
      <c r="X10" s="284"/>
      <c r="Y10" s="284" t="s">
        <v>3988</v>
      </c>
      <c r="Z10" s="284"/>
      <c r="AA10" s="284"/>
      <c r="AB10" s="284"/>
      <c r="AC10" s="284"/>
      <c r="AD10" s="284"/>
      <c r="AE10" s="284"/>
      <c r="AF10" s="284"/>
      <c r="AG10" s="284">
        <v>1</v>
      </c>
      <c r="AH10" s="284"/>
      <c r="AJ10" s="282">
        <v>0</v>
      </c>
      <c r="AK10" s="282">
        <v>0</v>
      </c>
      <c r="AL10" s="282">
        <v>0</v>
      </c>
      <c r="AM10" s="282">
        <v>0</v>
      </c>
      <c r="AN10" s="282">
        <v>0</v>
      </c>
      <c r="AO10" s="282">
        <v>0</v>
      </c>
      <c r="AP10" s="282">
        <v>0</v>
      </c>
      <c r="AQ10" s="282">
        <v>0</v>
      </c>
      <c r="AR10" s="282">
        <v>0</v>
      </c>
      <c r="AS10" s="282">
        <v>0</v>
      </c>
      <c r="AT10" s="282">
        <v>0</v>
      </c>
      <c r="AU10" s="282">
        <v>0</v>
      </c>
      <c r="AV10" s="282">
        <v>0</v>
      </c>
      <c r="AW10" s="282">
        <v>0</v>
      </c>
      <c r="AX10" s="282">
        <v>0</v>
      </c>
      <c r="AY10" s="282">
        <v>0</v>
      </c>
      <c r="AZ10" s="282">
        <v>0</v>
      </c>
      <c r="BA10" s="282">
        <v>0</v>
      </c>
      <c r="BB10" s="282">
        <v>0</v>
      </c>
      <c r="BC10" s="282">
        <v>0</v>
      </c>
      <c r="BD10" s="282">
        <v>0</v>
      </c>
      <c r="BE10" s="282">
        <v>0</v>
      </c>
      <c r="BF10" s="282">
        <v>0</v>
      </c>
      <c r="BG10" s="282">
        <v>0</v>
      </c>
      <c r="BH10" s="282">
        <v>0</v>
      </c>
      <c r="BI10" s="282">
        <v>0</v>
      </c>
      <c r="BJ10" s="282">
        <v>0</v>
      </c>
      <c r="BK10" s="282">
        <v>0</v>
      </c>
    </row>
    <row r="11" spans="1:63">
      <c r="A11" s="284">
        <v>200</v>
      </c>
      <c r="B11" s="284"/>
      <c r="C11" s="284">
        <v>0</v>
      </c>
      <c r="D11" s="284">
        <v>0</v>
      </c>
      <c r="E11" s="284">
        <v>0</v>
      </c>
      <c r="F11" s="284">
        <v>0</v>
      </c>
      <c r="G11" s="284"/>
      <c r="H11" s="284">
        <v>0</v>
      </c>
      <c r="I11" s="284"/>
      <c r="J11" s="284">
        <v>3</v>
      </c>
      <c r="K11" s="8">
        <v>0</v>
      </c>
      <c r="L11" s="284">
        <v>0</v>
      </c>
      <c r="M11" s="284"/>
      <c r="N11" s="284">
        <v>0</v>
      </c>
      <c r="O11" s="8">
        <v>0</v>
      </c>
      <c r="P11" s="284"/>
      <c r="Q11" s="284"/>
      <c r="R11" s="284">
        <v>0</v>
      </c>
      <c r="S11" s="284">
        <v>3.9999999999054126E-3</v>
      </c>
      <c r="T11" s="284"/>
      <c r="U11" s="284">
        <v>0</v>
      </c>
      <c r="V11" s="10">
        <v>0</v>
      </c>
      <c r="W11" s="284">
        <v>3</v>
      </c>
      <c r="X11" s="284"/>
      <c r="Y11" s="284" t="s">
        <v>3988</v>
      </c>
      <c r="Z11" s="284"/>
      <c r="AA11" s="284"/>
      <c r="AB11" s="284"/>
      <c r="AC11" s="284"/>
      <c r="AD11" s="284"/>
      <c r="AE11" s="284"/>
      <c r="AF11" s="284"/>
      <c r="AG11" s="284">
        <v>1</v>
      </c>
      <c r="AH11" s="284"/>
      <c r="AJ11" s="282">
        <v>0</v>
      </c>
      <c r="AK11" s="282">
        <v>0</v>
      </c>
      <c r="AL11" s="282">
        <v>0</v>
      </c>
      <c r="AM11" s="282">
        <v>0</v>
      </c>
      <c r="AN11" s="282">
        <v>0</v>
      </c>
      <c r="AO11" s="282">
        <v>0</v>
      </c>
      <c r="AP11" s="282">
        <v>0</v>
      </c>
      <c r="AQ11" s="282">
        <v>0</v>
      </c>
      <c r="AR11" s="282">
        <v>0</v>
      </c>
      <c r="AS11" s="282">
        <v>0</v>
      </c>
      <c r="AT11" s="282">
        <v>0</v>
      </c>
      <c r="AU11" s="282">
        <v>0</v>
      </c>
      <c r="AV11" s="282">
        <v>0</v>
      </c>
      <c r="AW11" s="282">
        <v>0</v>
      </c>
      <c r="AX11" s="282">
        <v>0</v>
      </c>
      <c r="AY11" s="282">
        <v>0</v>
      </c>
      <c r="AZ11" s="282">
        <v>0</v>
      </c>
      <c r="BA11" s="282">
        <v>0</v>
      </c>
      <c r="BB11" s="282">
        <v>0</v>
      </c>
      <c r="BC11" s="282">
        <v>0</v>
      </c>
      <c r="BD11" s="282">
        <v>0</v>
      </c>
      <c r="BE11" s="282">
        <v>0</v>
      </c>
      <c r="BF11" s="282">
        <v>0</v>
      </c>
      <c r="BG11" s="282">
        <v>0</v>
      </c>
      <c r="BH11" s="282">
        <v>0</v>
      </c>
      <c r="BI11" s="282">
        <v>0</v>
      </c>
      <c r="BJ11" s="282">
        <v>0</v>
      </c>
      <c r="BK11" s="282">
        <v>0</v>
      </c>
    </row>
    <row r="12" spans="1:63">
      <c r="A12" s="284">
        <v>210</v>
      </c>
      <c r="B12" s="284"/>
      <c r="C12" s="284">
        <v>0</v>
      </c>
      <c r="D12" s="284">
        <v>0</v>
      </c>
      <c r="E12" s="284">
        <v>0</v>
      </c>
      <c r="F12" s="284">
        <v>0</v>
      </c>
      <c r="G12" s="284"/>
      <c r="H12" s="284">
        <v>0</v>
      </c>
      <c r="I12" s="284"/>
      <c r="J12" s="284">
        <v>3</v>
      </c>
      <c r="K12" s="8">
        <v>0</v>
      </c>
      <c r="L12" s="284">
        <v>0</v>
      </c>
      <c r="M12" s="284"/>
      <c r="N12" s="284">
        <v>0</v>
      </c>
      <c r="O12" s="8">
        <v>0</v>
      </c>
      <c r="P12" s="284"/>
      <c r="Q12" s="284"/>
      <c r="R12" s="284">
        <v>0</v>
      </c>
      <c r="S12" s="284">
        <v>-9.9999999997635314E-4</v>
      </c>
      <c r="T12" s="284"/>
      <c r="U12" s="284">
        <v>0</v>
      </c>
      <c r="V12" s="10">
        <v>0</v>
      </c>
      <c r="W12" s="284">
        <v>3</v>
      </c>
      <c r="X12" s="284"/>
      <c r="Y12" s="284" t="s">
        <v>3988</v>
      </c>
      <c r="Z12" s="284"/>
      <c r="AA12" s="284"/>
      <c r="AB12" s="284"/>
      <c r="AC12" s="284"/>
      <c r="AD12" s="284"/>
      <c r="AE12" s="284"/>
      <c r="AF12" s="284"/>
      <c r="AG12" s="284">
        <v>-1</v>
      </c>
      <c r="AH12" s="284"/>
      <c r="AJ12" s="282">
        <v>0</v>
      </c>
      <c r="AK12" s="282">
        <v>0</v>
      </c>
      <c r="AL12" s="282">
        <v>0</v>
      </c>
      <c r="AM12" s="282">
        <v>0</v>
      </c>
      <c r="AN12" s="282">
        <v>0</v>
      </c>
      <c r="AO12" s="282">
        <v>0</v>
      </c>
      <c r="AP12" s="282">
        <v>0</v>
      </c>
      <c r="AQ12" s="282">
        <v>0</v>
      </c>
      <c r="AR12" s="282">
        <v>0</v>
      </c>
      <c r="AS12" s="282">
        <v>0</v>
      </c>
      <c r="AT12" s="282">
        <v>0</v>
      </c>
      <c r="AU12" s="282">
        <v>0</v>
      </c>
      <c r="AV12" s="282">
        <v>0</v>
      </c>
      <c r="AW12" s="282">
        <v>0</v>
      </c>
      <c r="AX12" s="282">
        <v>0</v>
      </c>
      <c r="AY12" s="282">
        <v>0</v>
      </c>
      <c r="AZ12" s="282">
        <v>0</v>
      </c>
      <c r="BA12" s="282">
        <v>0</v>
      </c>
      <c r="BB12" s="282">
        <v>0</v>
      </c>
      <c r="BC12" s="282">
        <v>0</v>
      </c>
      <c r="BD12" s="282">
        <v>0</v>
      </c>
      <c r="BE12" s="282">
        <v>0</v>
      </c>
      <c r="BF12" s="282">
        <v>0</v>
      </c>
      <c r="BG12" s="282">
        <v>0</v>
      </c>
      <c r="BH12" s="282">
        <v>0</v>
      </c>
      <c r="BI12" s="282">
        <v>0</v>
      </c>
      <c r="BJ12" s="282">
        <v>0</v>
      </c>
      <c r="BK12" s="282">
        <v>0</v>
      </c>
    </row>
    <row r="13" spans="1:63">
      <c r="A13" s="284">
        <v>220</v>
      </c>
      <c r="B13" s="284"/>
      <c r="C13" s="284">
        <v>0</v>
      </c>
      <c r="D13" s="284">
        <v>0</v>
      </c>
      <c r="E13" s="284">
        <v>0</v>
      </c>
      <c r="F13" s="284">
        <v>0</v>
      </c>
      <c r="G13" s="284"/>
      <c r="H13" s="284">
        <v>0</v>
      </c>
      <c r="I13" s="284"/>
      <c r="J13" s="284">
        <v>3</v>
      </c>
      <c r="K13" s="8">
        <v>0</v>
      </c>
      <c r="L13" s="284">
        <v>0</v>
      </c>
      <c r="M13" s="284"/>
      <c r="N13" s="284">
        <v>0</v>
      </c>
      <c r="O13" s="8">
        <v>0</v>
      </c>
      <c r="P13" s="284"/>
      <c r="Q13" s="284"/>
      <c r="R13" s="284">
        <v>0</v>
      </c>
      <c r="S13" s="284">
        <v>3.9999999999054126E-3</v>
      </c>
      <c r="T13" s="284"/>
      <c r="U13" s="284">
        <v>0</v>
      </c>
      <c r="V13" s="10">
        <v>0</v>
      </c>
      <c r="W13" s="284">
        <v>3</v>
      </c>
      <c r="X13" s="284"/>
      <c r="Y13" s="284" t="s">
        <v>3988</v>
      </c>
      <c r="Z13" s="284"/>
      <c r="AA13" s="284"/>
      <c r="AB13" s="284"/>
      <c r="AC13" s="284"/>
      <c r="AD13" s="284"/>
      <c r="AE13" s="284"/>
      <c r="AF13" s="284"/>
      <c r="AG13" s="284">
        <v>-1</v>
      </c>
      <c r="AH13" s="284"/>
      <c r="AJ13" s="282">
        <v>0</v>
      </c>
      <c r="AK13" s="282">
        <v>0</v>
      </c>
      <c r="AL13" s="282">
        <v>0</v>
      </c>
      <c r="AM13" s="282">
        <v>0</v>
      </c>
      <c r="AN13" s="282">
        <v>0</v>
      </c>
      <c r="AO13" s="282">
        <v>0</v>
      </c>
      <c r="AP13" s="282">
        <v>0</v>
      </c>
      <c r="AQ13" s="282">
        <v>0</v>
      </c>
      <c r="AR13" s="282">
        <v>0</v>
      </c>
      <c r="AS13" s="282">
        <v>0</v>
      </c>
      <c r="AT13" s="282">
        <v>0</v>
      </c>
      <c r="AU13" s="282">
        <v>0</v>
      </c>
      <c r="AV13" s="282">
        <v>0</v>
      </c>
      <c r="AW13" s="282">
        <v>0</v>
      </c>
      <c r="AX13" s="282">
        <v>0</v>
      </c>
      <c r="AY13" s="282">
        <v>0</v>
      </c>
      <c r="AZ13" s="282">
        <v>0</v>
      </c>
      <c r="BA13" s="282">
        <v>0</v>
      </c>
      <c r="BB13" s="282">
        <v>0</v>
      </c>
      <c r="BC13" s="282">
        <v>0</v>
      </c>
      <c r="BD13" s="282">
        <v>0</v>
      </c>
      <c r="BE13" s="282">
        <v>0</v>
      </c>
      <c r="BF13" s="282">
        <v>0</v>
      </c>
      <c r="BG13" s="282">
        <v>0</v>
      </c>
      <c r="BH13" s="282">
        <v>0</v>
      </c>
      <c r="BI13" s="282">
        <v>0</v>
      </c>
      <c r="BJ13" s="282">
        <v>0</v>
      </c>
      <c r="BK13" s="282">
        <v>0</v>
      </c>
    </row>
    <row r="14" spans="1:63">
      <c r="A14" s="284">
        <v>230</v>
      </c>
      <c r="B14" s="284"/>
      <c r="C14" s="284">
        <v>0</v>
      </c>
      <c r="D14" s="284">
        <v>0</v>
      </c>
      <c r="E14" s="284">
        <v>0</v>
      </c>
      <c r="F14" s="284">
        <v>0</v>
      </c>
      <c r="G14" s="284"/>
      <c r="H14" s="284">
        <v>0</v>
      </c>
      <c r="I14" s="284"/>
      <c r="J14" s="284">
        <v>3</v>
      </c>
      <c r="K14" s="8">
        <v>0</v>
      </c>
      <c r="L14" s="284">
        <v>0</v>
      </c>
      <c r="M14" s="284"/>
      <c r="N14" s="284">
        <v>0</v>
      </c>
      <c r="O14" s="8">
        <v>0</v>
      </c>
      <c r="P14" s="284"/>
      <c r="Q14" s="284"/>
      <c r="R14" s="284">
        <v>0</v>
      </c>
      <c r="S14" s="284">
        <v>-9.9999999997635314E-4</v>
      </c>
      <c r="T14" s="284"/>
      <c r="U14" s="284">
        <v>0</v>
      </c>
      <c r="V14" s="10">
        <v>0</v>
      </c>
      <c r="W14" s="284">
        <v>3</v>
      </c>
      <c r="X14" s="284"/>
      <c r="Y14" s="284" t="s">
        <v>3988</v>
      </c>
      <c r="Z14" s="284"/>
      <c r="AA14" s="284"/>
      <c r="AB14" s="284"/>
      <c r="AC14" s="284"/>
      <c r="AD14" s="284"/>
      <c r="AE14" s="284"/>
      <c r="AF14" s="284"/>
      <c r="AG14" s="284">
        <v>-1</v>
      </c>
      <c r="AH14" s="284"/>
      <c r="AJ14" s="282">
        <v>0</v>
      </c>
      <c r="AK14" s="282">
        <v>0</v>
      </c>
      <c r="AL14" s="282">
        <v>0</v>
      </c>
      <c r="AM14" s="282">
        <v>0</v>
      </c>
      <c r="AN14" s="282">
        <v>0</v>
      </c>
      <c r="AO14" s="282">
        <v>0</v>
      </c>
      <c r="AP14" s="282">
        <v>0</v>
      </c>
      <c r="AQ14" s="282">
        <v>0</v>
      </c>
      <c r="AR14" s="282">
        <v>0</v>
      </c>
      <c r="AS14" s="282">
        <v>0</v>
      </c>
      <c r="AT14" s="282">
        <v>0</v>
      </c>
      <c r="AU14" s="282">
        <v>0</v>
      </c>
      <c r="AV14" s="282">
        <v>0</v>
      </c>
      <c r="AW14" s="282">
        <v>0</v>
      </c>
      <c r="AX14" s="282">
        <v>0</v>
      </c>
      <c r="AY14" s="282">
        <v>0</v>
      </c>
      <c r="AZ14" s="282">
        <v>0</v>
      </c>
      <c r="BA14" s="282">
        <v>0</v>
      </c>
      <c r="BB14" s="282">
        <v>0</v>
      </c>
      <c r="BC14" s="282">
        <v>0</v>
      </c>
      <c r="BD14" s="282">
        <v>0</v>
      </c>
      <c r="BE14" s="282">
        <v>0</v>
      </c>
      <c r="BF14" s="282">
        <v>0</v>
      </c>
      <c r="BG14" s="282">
        <v>0</v>
      </c>
      <c r="BH14" s="282">
        <v>0</v>
      </c>
      <c r="BI14" s="282">
        <v>0</v>
      </c>
      <c r="BJ14" s="282">
        <v>0</v>
      </c>
      <c r="BK14" s="282">
        <v>0</v>
      </c>
    </row>
    <row r="15" spans="1:63">
      <c r="A15" s="284">
        <v>240</v>
      </c>
      <c r="B15" s="284"/>
      <c r="C15" s="284">
        <v>0</v>
      </c>
      <c r="D15" s="284">
        <v>0</v>
      </c>
      <c r="E15" s="284">
        <v>0</v>
      </c>
      <c r="F15" s="284">
        <v>0</v>
      </c>
      <c r="G15" s="284"/>
      <c r="H15" s="284">
        <v>0</v>
      </c>
      <c r="I15" s="284"/>
      <c r="J15" s="284">
        <v>3</v>
      </c>
      <c r="K15" s="8">
        <v>0</v>
      </c>
      <c r="L15" s="284">
        <v>0</v>
      </c>
      <c r="M15" s="284"/>
      <c r="N15" s="284">
        <v>0</v>
      </c>
      <c r="O15" s="8">
        <v>0</v>
      </c>
      <c r="P15" s="284"/>
      <c r="Q15" s="284"/>
      <c r="R15" s="284">
        <v>0</v>
      </c>
      <c r="S15" s="284">
        <v>3.9999999999054126E-3</v>
      </c>
      <c r="T15" s="284"/>
      <c r="U15" s="284">
        <v>0</v>
      </c>
      <c r="V15" s="10">
        <v>0</v>
      </c>
      <c r="W15" s="284">
        <v>3</v>
      </c>
      <c r="X15" s="284"/>
      <c r="Y15" s="284" t="s">
        <v>3988</v>
      </c>
      <c r="Z15" s="284"/>
      <c r="AA15" s="284"/>
      <c r="AB15" s="284"/>
      <c r="AC15" s="284"/>
      <c r="AD15" s="284"/>
      <c r="AE15" s="284"/>
      <c r="AF15" s="284"/>
      <c r="AG15" s="284">
        <v>-1</v>
      </c>
      <c r="AH15" s="284"/>
      <c r="AJ15" s="282">
        <v>0</v>
      </c>
      <c r="AK15" s="282">
        <v>0</v>
      </c>
      <c r="AL15" s="282">
        <v>0</v>
      </c>
      <c r="AM15" s="282">
        <v>0</v>
      </c>
      <c r="AN15" s="282">
        <v>0</v>
      </c>
      <c r="AO15" s="282">
        <v>0</v>
      </c>
      <c r="AP15" s="282">
        <v>0</v>
      </c>
      <c r="AQ15" s="282">
        <v>0</v>
      </c>
      <c r="AR15" s="282">
        <v>0</v>
      </c>
      <c r="AS15" s="282">
        <v>0</v>
      </c>
      <c r="AT15" s="282">
        <v>0</v>
      </c>
      <c r="AU15" s="282">
        <v>0</v>
      </c>
      <c r="AV15" s="282">
        <v>0</v>
      </c>
      <c r="AW15" s="282">
        <v>0</v>
      </c>
      <c r="AX15" s="282">
        <v>0</v>
      </c>
      <c r="AY15" s="282">
        <v>0</v>
      </c>
      <c r="AZ15" s="282">
        <v>0</v>
      </c>
      <c r="BA15" s="282">
        <v>0</v>
      </c>
      <c r="BB15" s="282">
        <v>0</v>
      </c>
      <c r="BC15" s="282">
        <v>0</v>
      </c>
      <c r="BD15" s="282">
        <v>0</v>
      </c>
      <c r="BE15" s="282">
        <v>0</v>
      </c>
      <c r="BF15" s="282">
        <v>0</v>
      </c>
      <c r="BG15" s="282">
        <v>0</v>
      </c>
      <c r="BH15" s="282">
        <v>0</v>
      </c>
      <c r="BI15" s="282">
        <v>0</v>
      </c>
      <c r="BJ15" s="282">
        <v>0</v>
      </c>
      <c r="BK15" s="282">
        <v>0</v>
      </c>
    </row>
    <row r="16" spans="1:63">
      <c r="A16" s="284">
        <v>250</v>
      </c>
      <c r="B16" s="284"/>
      <c r="C16" s="284">
        <v>0</v>
      </c>
      <c r="D16" s="284">
        <v>0</v>
      </c>
      <c r="E16" s="284">
        <v>0</v>
      </c>
      <c r="F16" s="284">
        <v>0</v>
      </c>
      <c r="G16" s="284"/>
      <c r="H16" s="284">
        <v>0</v>
      </c>
      <c r="I16" s="284"/>
      <c r="J16" s="284">
        <v>3</v>
      </c>
      <c r="K16" s="8">
        <v>0</v>
      </c>
      <c r="L16" s="284">
        <v>0</v>
      </c>
      <c r="M16" s="284"/>
      <c r="N16" s="284">
        <v>0</v>
      </c>
      <c r="O16" s="8">
        <v>0</v>
      </c>
      <c r="P16" s="284"/>
      <c r="Q16" s="284"/>
      <c r="R16" s="284">
        <v>0</v>
      </c>
      <c r="S16" s="284">
        <v>1.9999999999527063E-3</v>
      </c>
      <c r="T16" s="284"/>
      <c r="U16" s="284">
        <v>0</v>
      </c>
      <c r="V16" s="10">
        <v>0</v>
      </c>
      <c r="W16" s="284">
        <v>3</v>
      </c>
      <c r="X16" s="284"/>
      <c r="Y16" s="284" t="s">
        <v>3988</v>
      </c>
      <c r="Z16" s="284"/>
      <c r="AA16" s="284"/>
      <c r="AB16" s="284"/>
      <c r="AC16" s="284"/>
      <c r="AD16" s="284"/>
      <c r="AE16" s="284"/>
      <c r="AF16" s="284"/>
      <c r="AG16" s="284">
        <v>-1</v>
      </c>
      <c r="AH16" s="284"/>
      <c r="AJ16" s="282">
        <v>0</v>
      </c>
      <c r="AK16" s="282">
        <v>0</v>
      </c>
      <c r="AL16" s="282">
        <v>0</v>
      </c>
      <c r="AM16" s="282">
        <v>0</v>
      </c>
      <c r="AN16" s="282">
        <v>0</v>
      </c>
      <c r="AO16" s="282">
        <v>0</v>
      </c>
      <c r="AP16" s="282">
        <v>0</v>
      </c>
      <c r="AQ16" s="282">
        <v>0</v>
      </c>
      <c r="AR16" s="282">
        <v>0</v>
      </c>
      <c r="AS16" s="282">
        <v>0</v>
      </c>
      <c r="AT16" s="282">
        <v>0</v>
      </c>
      <c r="AU16" s="282">
        <v>0</v>
      </c>
      <c r="AV16" s="282">
        <v>0</v>
      </c>
      <c r="AW16" s="282">
        <v>0</v>
      </c>
      <c r="AX16" s="282">
        <v>0</v>
      </c>
      <c r="AY16" s="282">
        <v>0</v>
      </c>
      <c r="AZ16" s="282">
        <v>0</v>
      </c>
      <c r="BA16" s="282">
        <v>0</v>
      </c>
      <c r="BB16" s="282">
        <v>0</v>
      </c>
      <c r="BC16" s="282">
        <v>0</v>
      </c>
      <c r="BD16" s="282">
        <v>0</v>
      </c>
      <c r="BE16" s="282">
        <v>0</v>
      </c>
      <c r="BF16" s="282">
        <v>0</v>
      </c>
      <c r="BG16" s="282">
        <v>0</v>
      </c>
      <c r="BH16" s="282">
        <v>0</v>
      </c>
      <c r="BI16" s="282">
        <v>0</v>
      </c>
      <c r="BJ16" s="282">
        <v>0</v>
      </c>
      <c r="BK16" s="282">
        <v>0</v>
      </c>
    </row>
    <row r="17" spans="1:63">
      <c r="A17" s="284">
        <v>260</v>
      </c>
      <c r="B17" s="284"/>
      <c r="C17" s="284">
        <v>0</v>
      </c>
      <c r="D17" s="284">
        <v>0</v>
      </c>
      <c r="E17" s="284">
        <v>0</v>
      </c>
      <c r="F17" s="284">
        <v>0</v>
      </c>
      <c r="G17" s="284"/>
      <c r="H17" s="284">
        <v>0</v>
      </c>
      <c r="I17" s="284"/>
      <c r="J17" s="284">
        <v>3</v>
      </c>
      <c r="K17" s="8">
        <v>0</v>
      </c>
      <c r="L17" s="284">
        <v>0</v>
      </c>
      <c r="M17" s="284"/>
      <c r="N17" s="284">
        <v>0</v>
      </c>
      <c r="O17" s="8">
        <v>0</v>
      </c>
      <c r="P17" s="284"/>
      <c r="Q17" s="284"/>
      <c r="R17" s="284">
        <v>0</v>
      </c>
      <c r="S17" s="284">
        <v>1.9999999999527063E-3</v>
      </c>
      <c r="T17" s="284"/>
      <c r="U17" s="284">
        <v>0</v>
      </c>
      <c r="V17" s="10">
        <v>0</v>
      </c>
      <c r="W17" s="284">
        <v>3</v>
      </c>
      <c r="X17" s="284"/>
      <c r="Y17" s="284" t="s">
        <v>3988</v>
      </c>
      <c r="Z17" s="284"/>
      <c r="AA17" s="284"/>
      <c r="AB17" s="284"/>
      <c r="AC17" s="284"/>
      <c r="AD17" s="284"/>
      <c r="AE17" s="284"/>
      <c r="AF17" s="284"/>
      <c r="AG17" s="284">
        <v>-1</v>
      </c>
      <c r="AH17" s="284"/>
      <c r="AJ17" s="282">
        <v>0</v>
      </c>
      <c r="AK17" s="282">
        <v>0</v>
      </c>
      <c r="AL17" s="282">
        <v>0</v>
      </c>
      <c r="AM17" s="282">
        <v>0</v>
      </c>
      <c r="AN17" s="282">
        <v>0</v>
      </c>
      <c r="AO17" s="282">
        <v>0</v>
      </c>
      <c r="AP17" s="282">
        <v>0</v>
      </c>
      <c r="AQ17" s="282">
        <v>0</v>
      </c>
      <c r="AR17" s="282">
        <v>0</v>
      </c>
      <c r="AS17" s="282">
        <v>0</v>
      </c>
      <c r="AT17" s="282">
        <v>0</v>
      </c>
      <c r="AU17" s="282">
        <v>0</v>
      </c>
      <c r="AV17" s="282">
        <v>0</v>
      </c>
      <c r="AW17" s="282">
        <v>0</v>
      </c>
      <c r="AX17" s="282">
        <v>0</v>
      </c>
      <c r="AY17" s="282">
        <v>0</v>
      </c>
      <c r="AZ17" s="282">
        <v>0</v>
      </c>
      <c r="BA17" s="282">
        <v>0</v>
      </c>
      <c r="BB17" s="282">
        <v>0</v>
      </c>
      <c r="BC17" s="282">
        <v>0</v>
      </c>
      <c r="BD17" s="282">
        <v>0</v>
      </c>
      <c r="BE17" s="282">
        <v>0</v>
      </c>
      <c r="BF17" s="282">
        <v>0</v>
      </c>
      <c r="BG17" s="282">
        <v>0</v>
      </c>
      <c r="BH17" s="282">
        <v>0</v>
      </c>
      <c r="BI17" s="282">
        <v>0</v>
      </c>
      <c r="BJ17" s="282">
        <v>0</v>
      </c>
      <c r="BK17" s="282">
        <v>0</v>
      </c>
    </row>
    <row r="18" spans="1:63">
      <c r="A18" s="284">
        <v>270</v>
      </c>
      <c r="B18" s="284"/>
      <c r="C18" s="284">
        <v>0</v>
      </c>
      <c r="D18" s="284">
        <v>0</v>
      </c>
      <c r="E18" s="284">
        <v>0</v>
      </c>
      <c r="F18" s="284">
        <v>0</v>
      </c>
      <c r="G18" s="284"/>
      <c r="H18" s="284">
        <v>0</v>
      </c>
      <c r="I18" s="284"/>
      <c r="J18" s="284">
        <v>3</v>
      </c>
      <c r="K18" s="8">
        <v>0</v>
      </c>
      <c r="L18" s="284">
        <v>0</v>
      </c>
      <c r="M18" s="284"/>
      <c r="N18" s="284">
        <v>0</v>
      </c>
      <c r="O18" s="8">
        <v>0</v>
      </c>
      <c r="P18" s="284"/>
      <c r="Q18" s="284"/>
      <c r="R18" s="284">
        <v>0</v>
      </c>
      <c r="S18" s="284">
        <v>1.9999999999527063E-3</v>
      </c>
      <c r="T18" s="284"/>
      <c r="U18" s="284">
        <v>0</v>
      </c>
      <c r="V18" s="10">
        <v>0</v>
      </c>
      <c r="W18" s="284">
        <v>3</v>
      </c>
      <c r="X18" s="284"/>
      <c r="Y18" s="284" t="s">
        <v>3988</v>
      </c>
      <c r="Z18" s="284"/>
      <c r="AA18" s="284"/>
      <c r="AB18" s="284"/>
      <c r="AC18" s="284"/>
      <c r="AD18" s="284"/>
      <c r="AE18" s="284"/>
      <c r="AF18" s="284"/>
      <c r="AG18" s="284">
        <v>-1</v>
      </c>
      <c r="AH18" s="284"/>
      <c r="AJ18" s="282">
        <v>0</v>
      </c>
      <c r="AK18" s="282">
        <v>0</v>
      </c>
      <c r="AL18" s="282">
        <v>0</v>
      </c>
      <c r="AM18" s="282">
        <v>0</v>
      </c>
      <c r="AN18" s="282">
        <v>0</v>
      </c>
      <c r="AO18" s="282">
        <v>0</v>
      </c>
      <c r="AP18" s="282">
        <v>0</v>
      </c>
      <c r="AQ18" s="282">
        <v>0</v>
      </c>
      <c r="AR18" s="282">
        <v>0</v>
      </c>
      <c r="AS18" s="282">
        <v>0</v>
      </c>
      <c r="AT18" s="282">
        <v>0</v>
      </c>
      <c r="AU18" s="282">
        <v>0</v>
      </c>
      <c r="AV18" s="282">
        <v>0</v>
      </c>
      <c r="AW18" s="282">
        <v>0</v>
      </c>
      <c r="AX18" s="282">
        <v>0</v>
      </c>
      <c r="AY18" s="282">
        <v>0</v>
      </c>
      <c r="AZ18" s="282">
        <v>0</v>
      </c>
      <c r="BA18" s="282">
        <v>0</v>
      </c>
      <c r="BB18" s="282">
        <v>0</v>
      </c>
      <c r="BC18" s="282">
        <v>0</v>
      </c>
      <c r="BD18" s="282">
        <v>0</v>
      </c>
      <c r="BE18" s="282">
        <v>0</v>
      </c>
      <c r="BF18" s="282">
        <v>0</v>
      </c>
      <c r="BG18" s="282">
        <v>0</v>
      </c>
      <c r="BH18" s="282">
        <v>0</v>
      </c>
      <c r="BI18" s="282">
        <v>0</v>
      </c>
      <c r="BJ18" s="282">
        <v>0</v>
      </c>
      <c r="BK18" s="282">
        <v>0</v>
      </c>
    </row>
    <row r="19" spans="1:63">
      <c r="A19" s="284">
        <v>280</v>
      </c>
      <c r="B19" s="284"/>
      <c r="C19" s="284">
        <v>0</v>
      </c>
      <c r="D19" s="284">
        <v>0</v>
      </c>
      <c r="E19" s="284">
        <v>0</v>
      </c>
      <c r="F19" s="284">
        <v>0</v>
      </c>
      <c r="G19" s="284"/>
      <c r="H19" s="284">
        <v>0</v>
      </c>
      <c r="I19" s="284"/>
      <c r="J19" s="284">
        <v>3</v>
      </c>
      <c r="K19" s="8">
        <v>0</v>
      </c>
      <c r="L19" s="284">
        <v>0</v>
      </c>
      <c r="M19" s="284"/>
      <c r="N19" s="284">
        <v>0</v>
      </c>
      <c r="O19" s="8">
        <v>0</v>
      </c>
      <c r="P19" s="284"/>
      <c r="Q19" s="284"/>
      <c r="R19" s="284">
        <v>0</v>
      </c>
      <c r="S19" s="284">
        <v>1.9999999999527063E-3</v>
      </c>
      <c r="T19" s="284"/>
      <c r="U19" s="284">
        <v>0</v>
      </c>
      <c r="V19" s="10">
        <v>0</v>
      </c>
      <c r="W19" s="284">
        <v>3</v>
      </c>
      <c r="X19" s="284"/>
      <c r="Y19" s="284" t="s">
        <v>3988</v>
      </c>
      <c r="Z19" s="284"/>
      <c r="AA19" s="284"/>
      <c r="AB19" s="284"/>
      <c r="AC19" s="284"/>
      <c r="AD19" s="284"/>
      <c r="AE19" s="284"/>
      <c r="AF19" s="284"/>
      <c r="AG19" s="284">
        <v>-1</v>
      </c>
      <c r="AH19" s="284"/>
      <c r="AJ19" s="282">
        <v>0</v>
      </c>
      <c r="AK19" s="282">
        <v>0</v>
      </c>
      <c r="AL19" s="282">
        <v>0</v>
      </c>
      <c r="AM19" s="282">
        <v>0</v>
      </c>
      <c r="AN19" s="282">
        <v>0</v>
      </c>
      <c r="AO19" s="282">
        <v>0</v>
      </c>
      <c r="AP19" s="282">
        <v>0</v>
      </c>
      <c r="AQ19" s="282">
        <v>0</v>
      </c>
      <c r="AR19" s="282">
        <v>0</v>
      </c>
      <c r="AS19" s="282">
        <v>0</v>
      </c>
      <c r="AT19" s="282">
        <v>0</v>
      </c>
      <c r="AU19" s="282">
        <v>0</v>
      </c>
      <c r="AV19" s="282">
        <v>0</v>
      </c>
      <c r="AW19" s="282">
        <v>0</v>
      </c>
      <c r="AX19" s="282">
        <v>0</v>
      </c>
      <c r="AY19" s="282">
        <v>0</v>
      </c>
      <c r="AZ19" s="282">
        <v>0</v>
      </c>
      <c r="BA19" s="282">
        <v>0</v>
      </c>
      <c r="BB19" s="282">
        <v>0</v>
      </c>
      <c r="BC19" s="282">
        <v>0</v>
      </c>
      <c r="BD19" s="282">
        <v>0</v>
      </c>
      <c r="BE19" s="282">
        <v>0</v>
      </c>
      <c r="BF19" s="282">
        <v>0</v>
      </c>
      <c r="BG19" s="282">
        <v>0</v>
      </c>
      <c r="BH19" s="282">
        <v>0</v>
      </c>
      <c r="BI19" s="282">
        <v>0</v>
      </c>
      <c r="BJ19" s="282">
        <v>0</v>
      </c>
      <c r="BK19" s="282">
        <v>0</v>
      </c>
    </row>
    <row r="20" spans="1:63">
      <c r="A20" s="284">
        <v>290</v>
      </c>
      <c r="B20" s="284"/>
      <c r="C20" s="284">
        <v>0</v>
      </c>
      <c r="D20" s="284">
        <v>0</v>
      </c>
      <c r="E20" s="284">
        <v>0</v>
      </c>
      <c r="F20" s="284">
        <v>0</v>
      </c>
      <c r="G20" s="284"/>
      <c r="H20" s="284">
        <v>0</v>
      </c>
      <c r="I20" s="284"/>
      <c r="J20" s="284">
        <v>3</v>
      </c>
      <c r="K20" s="8">
        <v>0</v>
      </c>
      <c r="L20" s="284">
        <v>0</v>
      </c>
      <c r="M20" s="284"/>
      <c r="N20" s="284">
        <v>0</v>
      </c>
      <c r="O20" s="8">
        <v>0</v>
      </c>
      <c r="P20" s="284"/>
      <c r="Q20" s="284"/>
      <c r="R20" s="284">
        <v>0</v>
      </c>
      <c r="S20" s="284">
        <v>1.9999999999527063E-3</v>
      </c>
      <c r="T20" s="284"/>
      <c r="U20" s="284">
        <v>0</v>
      </c>
      <c r="V20" s="10">
        <v>0</v>
      </c>
      <c r="W20" s="284">
        <v>3</v>
      </c>
      <c r="X20" s="284"/>
      <c r="Y20" s="284" t="s">
        <v>3988</v>
      </c>
      <c r="Z20" s="284"/>
      <c r="AA20" s="284"/>
      <c r="AB20" s="284"/>
      <c r="AC20" s="284"/>
      <c r="AD20" s="284"/>
      <c r="AE20" s="284"/>
      <c r="AF20" s="284"/>
      <c r="AG20" s="284">
        <v>-1</v>
      </c>
      <c r="AH20" s="284"/>
      <c r="AJ20" s="282">
        <v>0</v>
      </c>
      <c r="AK20" s="282">
        <v>0</v>
      </c>
      <c r="AL20" s="282">
        <v>0</v>
      </c>
      <c r="AM20" s="282">
        <v>0</v>
      </c>
      <c r="AN20" s="282">
        <v>0</v>
      </c>
      <c r="AO20" s="282">
        <v>0</v>
      </c>
      <c r="AP20" s="282">
        <v>0</v>
      </c>
      <c r="AQ20" s="282">
        <v>0</v>
      </c>
      <c r="AR20" s="282">
        <v>0</v>
      </c>
      <c r="AS20" s="282">
        <v>0</v>
      </c>
      <c r="AT20" s="282">
        <v>0</v>
      </c>
      <c r="AU20" s="282">
        <v>0</v>
      </c>
      <c r="AV20" s="282">
        <v>0</v>
      </c>
      <c r="AW20" s="282">
        <v>0</v>
      </c>
      <c r="AX20" s="282">
        <v>0</v>
      </c>
      <c r="AY20" s="282">
        <v>0</v>
      </c>
      <c r="AZ20" s="282">
        <v>0</v>
      </c>
      <c r="BA20" s="282">
        <v>0</v>
      </c>
      <c r="BB20" s="282">
        <v>0</v>
      </c>
      <c r="BC20" s="282">
        <v>0</v>
      </c>
      <c r="BD20" s="282">
        <v>0</v>
      </c>
      <c r="BE20" s="282">
        <v>0</v>
      </c>
      <c r="BF20" s="282">
        <v>0</v>
      </c>
      <c r="BG20" s="282">
        <v>0</v>
      </c>
      <c r="BH20" s="282">
        <v>0</v>
      </c>
      <c r="BI20" s="282">
        <v>0</v>
      </c>
      <c r="BJ20" s="282">
        <v>0</v>
      </c>
      <c r="BK20" s="282">
        <v>0</v>
      </c>
    </row>
    <row r="21" spans="1:63">
      <c r="A21" s="284">
        <v>300</v>
      </c>
      <c r="B21" s="284"/>
      <c r="C21" s="284">
        <v>0</v>
      </c>
      <c r="D21" s="284">
        <v>0</v>
      </c>
      <c r="E21" s="284">
        <v>0</v>
      </c>
      <c r="F21" s="284">
        <v>0</v>
      </c>
      <c r="G21" s="284"/>
      <c r="H21" s="284">
        <v>0</v>
      </c>
      <c r="I21" s="284"/>
      <c r="J21" s="284">
        <v>3</v>
      </c>
      <c r="K21" s="8">
        <v>0</v>
      </c>
      <c r="L21" s="284">
        <v>0</v>
      </c>
      <c r="M21" s="284"/>
      <c r="N21" s="284">
        <v>0</v>
      </c>
      <c r="O21" s="8">
        <v>0</v>
      </c>
      <c r="P21" s="284"/>
      <c r="Q21" s="284"/>
      <c r="R21" s="284">
        <v>0</v>
      </c>
      <c r="S21" s="284">
        <v>2.0930000000000746</v>
      </c>
      <c r="T21" s="284"/>
      <c r="U21" s="284">
        <v>9.6370000000000005</v>
      </c>
      <c r="V21" s="10">
        <v>1215.7570000000001</v>
      </c>
      <c r="W21" s="284">
        <v>1</v>
      </c>
      <c r="X21" s="284"/>
      <c r="Y21" s="284" t="s">
        <v>3988</v>
      </c>
      <c r="Z21" s="284"/>
      <c r="AA21" s="284"/>
      <c r="AB21" s="284"/>
      <c r="AC21" s="284"/>
      <c r="AD21" s="284"/>
      <c r="AE21" s="284"/>
      <c r="AF21" s="284"/>
      <c r="AG21" s="284">
        <v>-1</v>
      </c>
      <c r="AH21" s="284"/>
      <c r="AJ21" s="282">
        <v>0</v>
      </c>
      <c r="AK21" s="282">
        <v>0</v>
      </c>
      <c r="AL21" s="282">
        <v>0</v>
      </c>
      <c r="AM21" s="282">
        <v>0</v>
      </c>
      <c r="AN21" s="282">
        <v>0</v>
      </c>
      <c r="AO21" s="282">
        <v>0</v>
      </c>
      <c r="AP21" s="282">
        <v>0</v>
      </c>
      <c r="AQ21" s="282">
        <v>0</v>
      </c>
      <c r="AR21" s="282">
        <v>0</v>
      </c>
      <c r="AS21" s="282">
        <v>0</v>
      </c>
      <c r="AT21" s="282">
        <v>0</v>
      </c>
      <c r="AU21" s="282">
        <v>0</v>
      </c>
      <c r="AV21" s="282">
        <v>0</v>
      </c>
      <c r="AW21" s="282">
        <v>0</v>
      </c>
      <c r="AX21" s="282">
        <v>0</v>
      </c>
      <c r="AY21" s="282">
        <v>0</v>
      </c>
      <c r="AZ21" s="282">
        <v>0</v>
      </c>
      <c r="BA21" s="282">
        <v>0</v>
      </c>
      <c r="BB21" s="282">
        <v>0</v>
      </c>
      <c r="BC21" s="282">
        <v>0</v>
      </c>
      <c r="BD21" s="282">
        <v>0</v>
      </c>
      <c r="BE21" s="282">
        <v>0</v>
      </c>
      <c r="BF21" s="282">
        <v>0</v>
      </c>
      <c r="BG21" s="282">
        <v>0</v>
      </c>
      <c r="BH21" s="282">
        <v>0</v>
      </c>
      <c r="BI21" s="282">
        <v>0</v>
      </c>
      <c r="BJ21" s="282">
        <v>0</v>
      </c>
      <c r="BK21" s="282">
        <v>0</v>
      </c>
    </row>
    <row r="22" spans="1:63">
      <c r="A22" s="284">
        <v>320</v>
      </c>
      <c r="B22" s="284"/>
      <c r="C22" s="284">
        <v>0</v>
      </c>
      <c r="D22" s="284">
        <v>0</v>
      </c>
      <c r="E22" s="284">
        <v>7.1449999999999996</v>
      </c>
      <c r="F22" s="284">
        <v>0</v>
      </c>
      <c r="G22" s="284"/>
      <c r="H22" s="284">
        <v>0.23300000000000001</v>
      </c>
      <c r="I22" s="284"/>
      <c r="J22" s="284">
        <v>0</v>
      </c>
      <c r="K22" s="8">
        <v>0</v>
      </c>
      <c r="L22" s="284">
        <v>0</v>
      </c>
      <c r="M22" s="284"/>
      <c r="N22" s="284">
        <v>0</v>
      </c>
      <c r="O22" s="8">
        <v>7</v>
      </c>
      <c r="P22" s="284"/>
      <c r="Q22" s="284"/>
      <c r="R22" s="284">
        <v>-32.309788159274376</v>
      </c>
      <c r="S22" s="284">
        <v>-4.5029999999999291</v>
      </c>
      <c r="T22" s="284"/>
      <c r="U22" s="284">
        <v>-5.4989999999999997</v>
      </c>
      <c r="V22" s="10">
        <v>1217.1379999999999</v>
      </c>
      <c r="W22" s="284">
        <v>1</v>
      </c>
      <c r="X22" s="284"/>
      <c r="Y22" s="284" t="s">
        <v>3988</v>
      </c>
      <c r="Z22" s="284"/>
      <c r="AA22" s="284"/>
      <c r="AB22" s="284"/>
      <c r="AC22" s="284"/>
      <c r="AD22" s="284"/>
      <c r="AE22" s="284"/>
      <c r="AF22" s="284"/>
      <c r="AG22" s="284">
        <v>-1</v>
      </c>
      <c r="AH22" s="284"/>
      <c r="AJ22" s="282">
        <v>0</v>
      </c>
      <c r="AK22" s="282">
        <v>0</v>
      </c>
      <c r="AL22" s="282">
        <v>0</v>
      </c>
      <c r="AM22" s="282">
        <v>0</v>
      </c>
      <c r="AN22" s="282">
        <v>0</v>
      </c>
      <c r="AO22" s="282">
        <v>0</v>
      </c>
      <c r="AP22" s="282">
        <v>0</v>
      </c>
      <c r="AQ22" s="282">
        <v>0</v>
      </c>
      <c r="AR22" s="282">
        <v>0</v>
      </c>
      <c r="AS22" s="282">
        <v>0</v>
      </c>
      <c r="AT22" s="282">
        <v>0</v>
      </c>
      <c r="AU22" s="282">
        <v>0</v>
      </c>
      <c r="AV22" s="282">
        <v>0</v>
      </c>
      <c r="AW22" s="282">
        <v>0</v>
      </c>
      <c r="AX22" s="282">
        <v>0</v>
      </c>
      <c r="AY22" s="282">
        <v>0</v>
      </c>
      <c r="AZ22" s="282">
        <v>0</v>
      </c>
      <c r="BA22" s="282">
        <v>0</v>
      </c>
      <c r="BB22" s="282">
        <v>0</v>
      </c>
      <c r="BC22" s="282">
        <v>0</v>
      </c>
      <c r="BD22" s="282">
        <v>0</v>
      </c>
      <c r="BE22" s="282">
        <v>0</v>
      </c>
      <c r="BF22" s="282">
        <v>0</v>
      </c>
      <c r="BG22" s="282">
        <v>0</v>
      </c>
      <c r="BH22" s="282">
        <v>0</v>
      </c>
      <c r="BI22" s="282">
        <v>0</v>
      </c>
      <c r="BJ22" s="282">
        <v>0</v>
      </c>
      <c r="BK22" s="282">
        <v>0</v>
      </c>
    </row>
    <row r="23" spans="1:63">
      <c r="A23" s="284">
        <v>340</v>
      </c>
      <c r="B23" s="284"/>
      <c r="C23" s="284">
        <v>0</v>
      </c>
      <c r="D23" s="284">
        <v>0</v>
      </c>
      <c r="E23" s="284">
        <v>7.7499999999999991</v>
      </c>
      <c r="F23" s="284">
        <v>0</v>
      </c>
      <c r="G23" s="284"/>
      <c r="H23" s="284">
        <v>0</v>
      </c>
      <c r="I23" s="284"/>
      <c r="J23" s="284">
        <v>0</v>
      </c>
      <c r="K23" s="8">
        <v>0</v>
      </c>
      <c r="L23" s="284">
        <v>0</v>
      </c>
      <c r="M23" s="284"/>
      <c r="N23" s="284">
        <v>0</v>
      </c>
      <c r="O23" s="8">
        <v>7</v>
      </c>
      <c r="P23" s="284"/>
      <c r="Q23" s="284"/>
      <c r="R23" s="284">
        <v>-56.675655249545571</v>
      </c>
      <c r="S23" s="284">
        <v>-8.862999999999829</v>
      </c>
      <c r="T23" s="284"/>
      <c r="U23" s="284">
        <v>-5.5</v>
      </c>
      <c r="V23" s="10">
        <v>1216.3979999999999</v>
      </c>
      <c r="W23" s="284">
        <v>-1</v>
      </c>
      <c r="X23" s="284"/>
      <c r="Y23" s="284" t="s">
        <v>3989</v>
      </c>
      <c r="Z23" s="284"/>
      <c r="AA23" s="284"/>
      <c r="AB23" s="284"/>
      <c r="AC23" s="284"/>
      <c r="AD23" s="284"/>
      <c r="AE23" s="284"/>
      <c r="AF23" s="284"/>
      <c r="AG23" s="284">
        <v>-1</v>
      </c>
      <c r="AH23" s="284"/>
      <c r="AJ23" s="282">
        <v>0</v>
      </c>
      <c r="AK23" s="282">
        <v>0</v>
      </c>
      <c r="AL23" s="282">
        <v>0</v>
      </c>
      <c r="AM23" s="282">
        <v>0</v>
      </c>
      <c r="AN23" s="282">
        <v>0</v>
      </c>
      <c r="AO23" s="282">
        <v>0</v>
      </c>
      <c r="AP23" s="282">
        <v>0</v>
      </c>
      <c r="AQ23" s="282">
        <v>0</v>
      </c>
      <c r="AR23" s="282">
        <v>0</v>
      </c>
      <c r="AS23" s="282">
        <v>0</v>
      </c>
      <c r="AT23" s="282">
        <v>0</v>
      </c>
      <c r="AU23" s="282">
        <v>0</v>
      </c>
      <c r="AV23" s="282">
        <v>0</v>
      </c>
      <c r="AW23" s="282">
        <v>0</v>
      </c>
      <c r="AX23" s="282">
        <v>0</v>
      </c>
      <c r="AY23" s="282">
        <v>0</v>
      </c>
      <c r="AZ23" s="282">
        <v>0</v>
      </c>
      <c r="BA23" s="282">
        <v>0</v>
      </c>
      <c r="BB23" s="282">
        <v>0</v>
      </c>
      <c r="BC23" s="282">
        <v>0</v>
      </c>
      <c r="BD23" s="282">
        <v>0</v>
      </c>
      <c r="BE23" s="282">
        <v>0</v>
      </c>
      <c r="BF23" s="282">
        <v>0</v>
      </c>
      <c r="BG23" s="282">
        <v>0</v>
      </c>
      <c r="BH23" s="282">
        <v>0</v>
      </c>
      <c r="BI23" s="282">
        <v>0</v>
      </c>
      <c r="BJ23" s="282">
        <v>0</v>
      </c>
      <c r="BK23" s="282">
        <v>0</v>
      </c>
    </row>
    <row r="24" spans="1:63">
      <c r="A24" s="284">
        <v>360</v>
      </c>
      <c r="B24" s="284"/>
      <c r="C24" s="284">
        <v>0</v>
      </c>
      <c r="D24" s="284">
        <v>0</v>
      </c>
      <c r="E24" s="284">
        <v>0</v>
      </c>
      <c r="F24" s="284">
        <v>2.6099999999999985</v>
      </c>
      <c r="G24" s="284"/>
      <c r="H24" s="284">
        <v>0</v>
      </c>
      <c r="I24" s="284"/>
      <c r="J24" s="284">
        <v>0</v>
      </c>
      <c r="K24" s="8">
        <v>0</v>
      </c>
      <c r="L24" s="284">
        <v>0</v>
      </c>
      <c r="M24" s="284"/>
      <c r="N24" s="284">
        <v>0</v>
      </c>
      <c r="O24" s="8">
        <v>7</v>
      </c>
      <c r="P24" s="284"/>
      <c r="Q24" s="284"/>
      <c r="R24" s="284">
        <v>-56.665595264141302</v>
      </c>
      <c r="S24" s="284">
        <v>-9.6309999999998581</v>
      </c>
      <c r="T24" s="284"/>
      <c r="U24" s="284">
        <v>-5.5010000000000003</v>
      </c>
      <c r="V24" s="10">
        <v>1215.6579999999999</v>
      </c>
      <c r="W24" s="284">
        <v>-1</v>
      </c>
      <c r="X24" s="284"/>
      <c r="Y24" s="284" t="s">
        <v>3989</v>
      </c>
      <c r="Z24" s="284"/>
      <c r="AA24" s="284"/>
      <c r="AB24" s="284"/>
      <c r="AC24" s="284"/>
      <c r="AD24" s="284"/>
      <c r="AE24" s="284"/>
      <c r="AF24" s="284"/>
      <c r="AG24" s="284">
        <v>-1</v>
      </c>
      <c r="AH24" s="284"/>
      <c r="AJ24" s="282">
        <v>0</v>
      </c>
      <c r="AK24" s="282">
        <v>0</v>
      </c>
      <c r="AL24" s="282">
        <v>0</v>
      </c>
      <c r="AM24" s="282">
        <v>0</v>
      </c>
      <c r="AN24" s="282">
        <v>0</v>
      </c>
      <c r="AO24" s="282">
        <v>0</v>
      </c>
      <c r="AP24" s="282">
        <v>0</v>
      </c>
      <c r="AQ24" s="282">
        <v>0</v>
      </c>
      <c r="AR24" s="282">
        <v>0</v>
      </c>
      <c r="AS24" s="282">
        <v>0</v>
      </c>
      <c r="AT24" s="282">
        <v>0</v>
      </c>
      <c r="AU24" s="282">
        <v>0</v>
      </c>
      <c r="AV24" s="282">
        <v>0</v>
      </c>
      <c r="AW24" s="282">
        <v>0</v>
      </c>
      <c r="AX24" s="282">
        <v>0</v>
      </c>
      <c r="AY24" s="282">
        <v>0</v>
      </c>
      <c r="AZ24" s="282">
        <v>0</v>
      </c>
      <c r="BA24" s="282">
        <v>0</v>
      </c>
      <c r="BB24" s="282">
        <v>0</v>
      </c>
      <c r="BC24" s="282">
        <v>0</v>
      </c>
      <c r="BD24" s="282">
        <v>0</v>
      </c>
      <c r="BE24" s="282">
        <v>0</v>
      </c>
      <c r="BF24" s="282">
        <v>0</v>
      </c>
      <c r="BG24" s="282">
        <v>0</v>
      </c>
      <c r="BH24" s="282">
        <v>0</v>
      </c>
      <c r="BI24" s="282">
        <v>0</v>
      </c>
      <c r="BJ24" s="282">
        <v>0</v>
      </c>
      <c r="BK24" s="282">
        <v>0</v>
      </c>
    </row>
    <row r="25" spans="1:63">
      <c r="A25" s="284">
        <v>380</v>
      </c>
      <c r="B25" s="284"/>
      <c r="C25" s="284">
        <v>0</v>
      </c>
      <c r="D25" s="284">
        <v>0</v>
      </c>
      <c r="E25" s="284">
        <v>0</v>
      </c>
      <c r="F25" s="284">
        <v>2.6599999999999993</v>
      </c>
      <c r="G25" s="284"/>
      <c r="H25" s="284">
        <v>6.0000000000000497E-2</v>
      </c>
      <c r="I25" s="284"/>
      <c r="J25" s="284">
        <v>0</v>
      </c>
      <c r="K25" s="8">
        <v>0</v>
      </c>
      <c r="L25" s="284">
        <v>0</v>
      </c>
      <c r="M25" s="284"/>
      <c r="N25" s="284">
        <v>0</v>
      </c>
      <c r="O25" s="8">
        <v>7</v>
      </c>
      <c r="P25" s="284"/>
      <c r="Q25" s="284"/>
      <c r="R25" s="284">
        <v>-50.196143307545071</v>
      </c>
      <c r="S25" s="284">
        <v>-9.2759999999998399</v>
      </c>
      <c r="T25" s="284"/>
      <c r="U25" s="284">
        <v>-5.5010000000000003</v>
      </c>
      <c r="V25" s="10">
        <v>1214.9179999999999</v>
      </c>
      <c r="W25" s="284">
        <v>-1</v>
      </c>
      <c r="X25" s="284"/>
      <c r="Y25" s="284" t="s">
        <v>3989</v>
      </c>
      <c r="Z25" s="284"/>
      <c r="AA25" s="284"/>
      <c r="AB25" s="284"/>
      <c r="AC25" s="284"/>
      <c r="AD25" s="284"/>
      <c r="AE25" s="284"/>
      <c r="AF25" s="284"/>
      <c r="AG25" s="284">
        <v>-1</v>
      </c>
      <c r="AH25" s="284"/>
      <c r="AJ25" s="282">
        <v>0</v>
      </c>
      <c r="AK25" s="282">
        <v>0</v>
      </c>
      <c r="AL25" s="282">
        <v>0</v>
      </c>
      <c r="AM25" s="282">
        <v>0</v>
      </c>
      <c r="AN25" s="282">
        <v>0</v>
      </c>
      <c r="AO25" s="282">
        <v>0</v>
      </c>
      <c r="AP25" s="282">
        <v>0</v>
      </c>
      <c r="AQ25" s="282">
        <v>0</v>
      </c>
      <c r="AR25" s="282">
        <v>0</v>
      </c>
      <c r="AS25" s="282">
        <v>0</v>
      </c>
      <c r="AT25" s="282">
        <v>0</v>
      </c>
      <c r="AU25" s="282">
        <v>0</v>
      </c>
      <c r="AV25" s="282">
        <v>0</v>
      </c>
      <c r="AW25" s="282">
        <v>0</v>
      </c>
      <c r="AX25" s="282">
        <v>0</v>
      </c>
      <c r="AY25" s="282">
        <v>0</v>
      </c>
      <c r="AZ25" s="282">
        <v>0</v>
      </c>
      <c r="BA25" s="282">
        <v>0</v>
      </c>
      <c r="BB25" s="282">
        <v>0</v>
      </c>
      <c r="BC25" s="282">
        <v>0</v>
      </c>
      <c r="BD25" s="282">
        <v>0</v>
      </c>
      <c r="BE25" s="282">
        <v>0</v>
      </c>
      <c r="BF25" s="282">
        <v>0</v>
      </c>
      <c r="BG25" s="282">
        <v>0</v>
      </c>
      <c r="BH25" s="282">
        <v>0</v>
      </c>
      <c r="BI25" s="282">
        <v>0</v>
      </c>
      <c r="BJ25" s="282">
        <v>0</v>
      </c>
      <c r="BK25" s="282">
        <v>0</v>
      </c>
    </row>
    <row r="26" spans="1:63">
      <c r="A26" s="284">
        <v>400</v>
      </c>
      <c r="B26" s="284"/>
      <c r="C26" s="284">
        <v>0</v>
      </c>
      <c r="D26" s="284">
        <v>0</v>
      </c>
      <c r="E26" s="284">
        <v>0</v>
      </c>
      <c r="F26" s="284">
        <v>8.0760000000000005</v>
      </c>
      <c r="G26" s="284"/>
      <c r="H26" s="284">
        <v>0</v>
      </c>
      <c r="I26" s="284"/>
      <c r="J26" s="284">
        <v>0</v>
      </c>
      <c r="K26" s="8">
        <v>0</v>
      </c>
      <c r="L26" s="284">
        <v>0</v>
      </c>
      <c r="M26" s="284"/>
      <c r="N26" s="284">
        <v>0</v>
      </c>
      <c r="O26" s="8">
        <v>7</v>
      </c>
      <c r="P26" s="284"/>
      <c r="Q26" s="284"/>
      <c r="R26" s="284">
        <v>-58.662325791854983</v>
      </c>
      <c r="S26" s="284">
        <v>-10.115999999999985</v>
      </c>
      <c r="T26" s="284"/>
      <c r="U26" s="284">
        <v>-5.5010000000000003</v>
      </c>
      <c r="V26" s="10">
        <v>1214.1780000000001</v>
      </c>
      <c r="W26" s="284">
        <v>-1</v>
      </c>
      <c r="X26" s="284"/>
      <c r="Y26" s="284" t="s">
        <v>3989</v>
      </c>
      <c r="Z26" s="284"/>
      <c r="AA26" s="284"/>
      <c r="AB26" s="284"/>
      <c r="AC26" s="284"/>
      <c r="AD26" s="284"/>
      <c r="AE26" s="284"/>
      <c r="AF26" s="284"/>
      <c r="AG26" s="284">
        <v>-1</v>
      </c>
      <c r="AH26" s="284"/>
      <c r="AJ26" s="282">
        <v>0</v>
      </c>
      <c r="AK26" s="282">
        <v>0</v>
      </c>
      <c r="AL26" s="282">
        <v>0</v>
      </c>
      <c r="AM26" s="282">
        <v>0</v>
      </c>
      <c r="AN26" s="282">
        <v>0</v>
      </c>
      <c r="AO26" s="282">
        <v>0</v>
      </c>
      <c r="AP26" s="282">
        <v>0</v>
      </c>
      <c r="AQ26" s="282">
        <v>0</v>
      </c>
      <c r="AR26" s="282">
        <v>0</v>
      </c>
      <c r="AS26" s="282">
        <v>0</v>
      </c>
      <c r="AT26" s="282">
        <v>0</v>
      </c>
      <c r="AU26" s="282">
        <v>0</v>
      </c>
      <c r="AV26" s="282">
        <v>0</v>
      </c>
      <c r="AW26" s="282">
        <v>0</v>
      </c>
      <c r="AX26" s="282">
        <v>0</v>
      </c>
      <c r="AY26" s="282">
        <v>0</v>
      </c>
      <c r="AZ26" s="282">
        <v>0</v>
      </c>
      <c r="BA26" s="282">
        <v>0</v>
      </c>
      <c r="BB26" s="282">
        <v>0</v>
      </c>
      <c r="BC26" s="282">
        <v>0</v>
      </c>
      <c r="BD26" s="282">
        <v>0</v>
      </c>
      <c r="BE26" s="282">
        <v>0</v>
      </c>
      <c r="BF26" s="282">
        <v>0</v>
      </c>
      <c r="BG26" s="282">
        <v>0</v>
      </c>
      <c r="BH26" s="282">
        <v>0</v>
      </c>
      <c r="BI26" s="282">
        <v>0</v>
      </c>
      <c r="BJ26" s="282">
        <v>0</v>
      </c>
      <c r="BK26" s="282">
        <v>0</v>
      </c>
    </row>
    <row r="27" spans="1:63">
      <c r="A27" s="284">
        <v>420</v>
      </c>
      <c r="B27" s="284"/>
      <c r="C27" s="284">
        <v>0</v>
      </c>
      <c r="D27" s="284">
        <v>0</v>
      </c>
      <c r="E27" s="284">
        <v>0</v>
      </c>
      <c r="F27" s="284">
        <v>2.5510000000000002</v>
      </c>
      <c r="G27" s="284"/>
      <c r="H27" s="284">
        <v>0</v>
      </c>
      <c r="I27" s="284"/>
      <c r="J27" s="284">
        <v>0</v>
      </c>
      <c r="K27" s="8">
        <v>0</v>
      </c>
      <c r="L27" s="284">
        <v>0</v>
      </c>
      <c r="M27" s="284"/>
      <c r="N27" s="284">
        <v>0</v>
      </c>
      <c r="O27" s="8">
        <v>7</v>
      </c>
      <c r="P27" s="284"/>
      <c r="Q27" s="284"/>
      <c r="R27" s="284">
        <v>-49.970139201894654</v>
      </c>
      <c r="S27" s="284">
        <v>-8.2559999999998581</v>
      </c>
      <c r="T27" s="284"/>
      <c r="U27" s="284">
        <v>-5.5010000000000003</v>
      </c>
      <c r="V27" s="10">
        <v>1213.4380000000001</v>
      </c>
      <c r="W27" s="284">
        <v>-1</v>
      </c>
      <c r="X27" s="284"/>
      <c r="Y27" s="284" t="s">
        <v>3989</v>
      </c>
      <c r="Z27" s="284"/>
      <c r="AA27" s="284"/>
      <c r="AB27" s="284"/>
      <c r="AC27" s="284"/>
      <c r="AD27" s="284"/>
      <c r="AE27" s="284"/>
      <c r="AF27" s="284"/>
      <c r="AG27" s="284">
        <v>-1</v>
      </c>
      <c r="AH27" s="284"/>
      <c r="AJ27" s="282">
        <v>0</v>
      </c>
      <c r="AK27" s="282">
        <v>0</v>
      </c>
      <c r="AL27" s="282">
        <v>0</v>
      </c>
      <c r="AM27" s="282">
        <v>0</v>
      </c>
      <c r="AN27" s="282">
        <v>0</v>
      </c>
      <c r="AO27" s="282">
        <v>0</v>
      </c>
      <c r="AP27" s="282">
        <v>0</v>
      </c>
      <c r="AQ27" s="282">
        <v>0</v>
      </c>
      <c r="AR27" s="282">
        <v>0</v>
      </c>
      <c r="AS27" s="282">
        <v>0</v>
      </c>
      <c r="AT27" s="282">
        <v>0</v>
      </c>
      <c r="AU27" s="282">
        <v>0</v>
      </c>
      <c r="AV27" s="282">
        <v>0</v>
      </c>
      <c r="AW27" s="282">
        <v>0</v>
      </c>
      <c r="AX27" s="282">
        <v>0</v>
      </c>
      <c r="AY27" s="282">
        <v>0</v>
      </c>
      <c r="AZ27" s="282">
        <v>0</v>
      </c>
      <c r="BA27" s="282">
        <v>0</v>
      </c>
      <c r="BB27" s="282">
        <v>0</v>
      </c>
      <c r="BC27" s="282">
        <v>0</v>
      </c>
      <c r="BD27" s="282">
        <v>0</v>
      </c>
      <c r="BE27" s="282">
        <v>0</v>
      </c>
      <c r="BF27" s="282">
        <v>0</v>
      </c>
      <c r="BG27" s="282">
        <v>0</v>
      </c>
      <c r="BH27" s="282">
        <v>0</v>
      </c>
      <c r="BI27" s="282">
        <v>0</v>
      </c>
      <c r="BJ27" s="282">
        <v>0</v>
      </c>
      <c r="BK27" s="282">
        <v>0</v>
      </c>
    </row>
    <row r="28" spans="1:63">
      <c r="A28" s="284">
        <v>440</v>
      </c>
      <c r="B28" s="284"/>
      <c r="C28" s="284">
        <v>6</v>
      </c>
      <c r="D28" s="284">
        <v>0</v>
      </c>
      <c r="E28" s="284">
        <v>6.1959999999999997</v>
      </c>
      <c r="F28" s="284">
        <v>0</v>
      </c>
      <c r="G28" s="284"/>
      <c r="H28" s="284">
        <v>0</v>
      </c>
      <c r="I28" s="284"/>
      <c r="J28" s="284">
        <v>0</v>
      </c>
      <c r="K28" s="8">
        <v>7</v>
      </c>
      <c r="L28" s="284">
        <v>0</v>
      </c>
      <c r="M28" s="284"/>
      <c r="N28" s="284">
        <v>6.6200022105476819</v>
      </c>
      <c r="O28" s="8">
        <v>0</v>
      </c>
      <c r="P28" s="284"/>
      <c r="Q28" s="284"/>
      <c r="R28" s="284">
        <v>0</v>
      </c>
      <c r="S28" s="284">
        <v>0.63200000000006185</v>
      </c>
      <c r="T28" s="284"/>
      <c r="U28" s="284">
        <v>7.4459999999999997</v>
      </c>
      <c r="V28" s="10">
        <v>1212.038</v>
      </c>
      <c r="W28" s="284">
        <v>-1</v>
      </c>
      <c r="X28" s="284"/>
      <c r="Y28" s="284" t="s">
        <v>3989</v>
      </c>
      <c r="Z28" s="284"/>
      <c r="AA28" s="284"/>
      <c r="AB28" s="284"/>
      <c r="AC28" s="284"/>
      <c r="AD28" s="284"/>
      <c r="AE28" s="284"/>
      <c r="AF28" s="284"/>
      <c r="AG28" s="284">
        <v>-1</v>
      </c>
      <c r="AH28" s="284"/>
      <c r="AJ28" s="282">
        <v>0</v>
      </c>
      <c r="AK28" s="282">
        <v>0</v>
      </c>
      <c r="AL28" s="282">
        <v>0</v>
      </c>
      <c r="AM28" s="282">
        <v>0</v>
      </c>
      <c r="AN28" s="282">
        <v>0</v>
      </c>
      <c r="AO28" s="282">
        <v>0</v>
      </c>
      <c r="AP28" s="282">
        <v>0</v>
      </c>
      <c r="AQ28" s="282">
        <v>0</v>
      </c>
      <c r="AR28" s="282">
        <v>0</v>
      </c>
      <c r="AS28" s="282">
        <v>0</v>
      </c>
      <c r="AT28" s="282">
        <v>0</v>
      </c>
      <c r="AU28" s="282">
        <v>0</v>
      </c>
      <c r="AV28" s="282">
        <v>0</v>
      </c>
      <c r="AW28" s="282">
        <v>0</v>
      </c>
      <c r="AX28" s="282">
        <v>0</v>
      </c>
      <c r="AY28" s="282">
        <v>0</v>
      </c>
      <c r="AZ28" s="282">
        <v>0</v>
      </c>
      <c r="BA28" s="282">
        <v>0</v>
      </c>
      <c r="BB28" s="282">
        <v>0</v>
      </c>
      <c r="BC28" s="282">
        <v>0</v>
      </c>
      <c r="BD28" s="282">
        <v>0</v>
      </c>
      <c r="BE28" s="282">
        <v>0</v>
      </c>
      <c r="BF28" s="282">
        <v>0</v>
      </c>
      <c r="BG28" s="282">
        <v>0</v>
      </c>
      <c r="BH28" s="282">
        <v>0</v>
      </c>
      <c r="BI28" s="282">
        <v>0</v>
      </c>
      <c r="BJ28" s="282">
        <v>0</v>
      </c>
      <c r="BK28" s="282">
        <v>0</v>
      </c>
    </row>
    <row r="29" spans="1:63">
      <c r="A29" s="284">
        <v>450</v>
      </c>
      <c r="B29" s="284"/>
      <c r="C29" s="284">
        <v>0</v>
      </c>
      <c r="D29" s="284">
        <v>0</v>
      </c>
      <c r="E29" s="284">
        <v>0</v>
      </c>
      <c r="F29" s="284">
        <v>0</v>
      </c>
      <c r="G29" s="284"/>
      <c r="H29" s="284">
        <v>0</v>
      </c>
      <c r="I29" s="284"/>
      <c r="J29" s="284">
        <v>3</v>
      </c>
      <c r="K29" s="8">
        <v>0</v>
      </c>
      <c r="L29" s="284">
        <v>0</v>
      </c>
      <c r="M29" s="284"/>
      <c r="N29" s="284">
        <v>0</v>
      </c>
      <c r="O29" s="8">
        <v>0</v>
      </c>
      <c r="P29" s="284"/>
      <c r="Q29" s="284"/>
      <c r="R29" s="284">
        <v>0</v>
      </c>
      <c r="S29" s="284">
        <v>1.9999999999527063E-3</v>
      </c>
      <c r="T29" s="284"/>
      <c r="U29" s="284">
        <v>0</v>
      </c>
      <c r="V29" s="10">
        <v>0</v>
      </c>
      <c r="W29" s="284">
        <v>3</v>
      </c>
      <c r="X29" s="284"/>
      <c r="Y29" s="284" t="s">
        <v>3989</v>
      </c>
      <c r="Z29" s="284"/>
      <c r="AA29" s="284"/>
      <c r="AB29" s="284"/>
      <c r="AC29" s="284"/>
      <c r="AD29" s="284"/>
      <c r="AE29" s="284"/>
      <c r="AF29" s="284"/>
      <c r="AG29" s="284">
        <v>-1</v>
      </c>
      <c r="AH29" s="284"/>
      <c r="AJ29" s="282">
        <v>0</v>
      </c>
      <c r="AK29" s="282">
        <v>0</v>
      </c>
      <c r="AL29" s="282">
        <v>0</v>
      </c>
      <c r="AM29" s="282">
        <v>0</v>
      </c>
      <c r="AN29" s="282">
        <v>0</v>
      </c>
      <c r="AO29" s="282">
        <v>0</v>
      </c>
      <c r="AP29" s="282">
        <v>0</v>
      </c>
      <c r="AQ29" s="282">
        <v>0</v>
      </c>
      <c r="AR29" s="282">
        <v>0</v>
      </c>
      <c r="AS29" s="282">
        <v>0</v>
      </c>
      <c r="AT29" s="282">
        <v>0</v>
      </c>
      <c r="AU29" s="282">
        <v>0</v>
      </c>
      <c r="AV29" s="282">
        <v>0</v>
      </c>
      <c r="AW29" s="282">
        <v>0</v>
      </c>
      <c r="AX29" s="282">
        <v>0</v>
      </c>
      <c r="AY29" s="282">
        <v>0</v>
      </c>
      <c r="AZ29" s="282">
        <v>0</v>
      </c>
      <c r="BA29" s="282">
        <v>0</v>
      </c>
      <c r="BB29" s="282">
        <v>0</v>
      </c>
      <c r="BC29" s="282">
        <v>0</v>
      </c>
      <c r="BD29" s="282">
        <v>0</v>
      </c>
      <c r="BE29" s="282">
        <v>0</v>
      </c>
      <c r="BF29" s="282">
        <v>0</v>
      </c>
      <c r="BG29" s="282">
        <v>0</v>
      </c>
      <c r="BH29" s="282">
        <v>0</v>
      </c>
      <c r="BI29" s="282">
        <v>0</v>
      </c>
      <c r="BJ29" s="282">
        <v>0</v>
      </c>
      <c r="BK29" s="282">
        <v>0</v>
      </c>
    </row>
    <row r="30" spans="1:63">
      <c r="A30" s="284">
        <v>460</v>
      </c>
      <c r="B30" s="284"/>
      <c r="C30" s="284">
        <v>0</v>
      </c>
      <c r="D30" s="284">
        <v>0</v>
      </c>
      <c r="E30" s="284">
        <v>0</v>
      </c>
      <c r="F30" s="284">
        <v>0</v>
      </c>
      <c r="G30" s="284"/>
      <c r="H30" s="284">
        <v>0</v>
      </c>
      <c r="I30" s="284"/>
      <c r="J30" s="284">
        <v>3</v>
      </c>
      <c r="K30" s="8">
        <v>0</v>
      </c>
      <c r="L30" s="284">
        <v>0</v>
      </c>
      <c r="M30" s="284"/>
      <c r="N30" s="284">
        <v>0</v>
      </c>
      <c r="O30" s="8">
        <v>0</v>
      </c>
      <c r="P30" s="284"/>
      <c r="Q30" s="284"/>
      <c r="R30" s="284">
        <v>0</v>
      </c>
      <c r="S30" s="284">
        <v>1.9999999999527063E-3</v>
      </c>
      <c r="T30" s="284"/>
      <c r="U30" s="284">
        <v>0</v>
      </c>
      <c r="V30" s="10">
        <v>0</v>
      </c>
      <c r="W30" s="284">
        <v>3</v>
      </c>
      <c r="X30" s="284"/>
      <c r="Y30" s="284" t="s">
        <v>3989</v>
      </c>
      <c r="Z30" s="284"/>
      <c r="AA30" s="284"/>
      <c r="AB30" s="284"/>
      <c r="AC30" s="284"/>
      <c r="AD30" s="284"/>
      <c r="AE30" s="284"/>
      <c r="AF30" s="284"/>
      <c r="AG30" s="284">
        <v>-1</v>
      </c>
      <c r="AH30" s="284"/>
      <c r="AJ30" s="282">
        <v>0</v>
      </c>
      <c r="AK30" s="282">
        <v>0</v>
      </c>
      <c r="AL30" s="282">
        <v>0</v>
      </c>
      <c r="AM30" s="282">
        <v>0</v>
      </c>
      <c r="AN30" s="282">
        <v>0</v>
      </c>
      <c r="AO30" s="282">
        <v>0</v>
      </c>
      <c r="AP30" s="282">
        <v>0</v>
      </c>
      <c r="AQ30" s="282">
        <v>0</v>
      </c>
      <c r="AR30" s="282">
        <v>0</v>
      </c>
      <c r="AS30" s="282">
        <v>0</v>
      </c>
      <c r="AT30" s="282">
        <v>0</v>
      </c>
      <c r="AU30" s="282">
        <v>0</v>
      </c>
      <c r="AV30" s="282">
        <v>0</v>
      </c>
      <c r="AW30" s="282">
        <v>0</v>
      </c>
      <c r="AX30" s="282">
        <v>0</v>
      </c>
      <c r="AY30" s="282">
        <v>0</v>
      </c>
      <c r="AZ30" s="282">
        <v>0</v>
      </c>
      <c r="BA30" s="282">
        <v>0</v>
      </c>
      <c r="BB30" s="282">
        <v>0</v>
      </c>
      <c r="BC30" s="282">
        <v>0</v>
      </c>
      <c r="BD30" s="282">
        <v>0</v>
      </c>
      <c r="BE30" s="282">
        <v>0</v>
      </c>
      <c r="BF30" s="282">
        <v>0</v>
      </c>
      <c r="BG30" s="282">
        <v>0</v>
      </c>
      <c r="BH30" s="282">
        <v>0</v>
      </c>
      <c r="BI30" s="282">
        <v>0</v>
      </c>
      <c r="BJ30" s="282">
        <v>0</v>
      </c>
      <c r="BK30" s="282">
        <v>0</v>
      </c>
    </row>
    <row r="31" spans="1:63">
      <c r="A31" s="284">
        <v>470</v>
      </c>
      <c r="B31" s="284"/>
      <c r="C31" s="284">
        <v>0</v>
      </c>
      <c r="D31" s="284">
        <v>0</v>
      </c>
      <c r="E31" s="284">
        <v>0</v>
      </c>
      <c r="F31" s="284">
        <v>0</v>
      </c>
      <c r="G31" s="284"/>
      <c r="H31" s="284">
        <v>0</v>
      </c>
      <c r="I31" s="284"/>
      <c r="J31" s="284">
        <v>3</v>
      </c>
      <c r="K31" s="8">
        <v>0</v>
      </c>
      <c r="L31" s="284">
        <v>0</v>
      </c>
      <c r="M31" s="284"/>
      <c r="N31" s="284">
        <v>0</v>
      </c>
      <c r="O31" s="8">
        <v>0</v>
      </c>
      <c r="P31" s="284"/>
      <c r="Q31" s="284"/>
      <c r="R31" s="284">
        <v>0</v>
      </c>
      <c r="S31" s="284">
        <v>1.9999999999527063E-3</v>
      </c>
      <c r="T31" s="284"/>
      <c r="U31" s="284">
        <v>0</v>
      </c>
      <c r="V31" s="10">
        <v>0</v>
      </c>
      <c r="W31" s="284">
        <v>3</v>
      </c>
      <c r="X31" s="284"/>
      <c r="Y31" s="284" t="s">
        <v>3989</v>
      </c>
      <c r="Z31" s="284"/>
      <c r="AA31" s="284"/>
      <c r="AB31" s="284"/>
      <c r="AC31" s="284"/>
      <c r="AD31" s="284"/>
      <c r="AE31" s="284"/>
      <c r="AF31" s="284"/>
      <c r="AG31" s="284">
        <v>-1</v>
      </c>
      <c r="AH31" s="284"/>
      <c r="AJ31" s="282">
        <v>0</v>
      </c>
      <c r="AK31" s="282">
        <v>0</v>
      </c>
      <c r="AL31" s="282">
        <v>0</v>
      </c>
      <c r="AM31" s="282">
        <v>0</v>
      </c>
      <c r="AN31" s="282">
        <v>0</v>
      </c>
      <c r="AO31" s="282">
        <v>0</v>
      </c>
      <c r="AP31" s="282">
        <v>0</v>
      </c>
      <c r="AQ31" s="282">
        <v>0</v>
      </c>
      <c r="AR31" s="282">
        <v>0</v>
      </c>
      <c r="AS31" s="282">
        <v>0</v>
      </c>
      <c r="AT31" s="282">
        <v>0</v>
      </c>
      <c r="AU31" s="282">
        <v>0</v>
      </c>
      <c r="AV31" s="282">
        <v>0</v>
      </c>
      <c r="AW31" s="282">
        <v>0</v>
      </c>
      <c r="AX31" s="282">
        <v>0</v>
      </c>
      <c r="AY31" s="282">
        <v>0</v>
      </c>
      <c r="AZ31" s="282">
        <v>0</v>
      </c>
      <c r="BA31" s="282">
        <v>0</v>
      </c>
      <c r="BB31" s="282">
        <v>0</v>
      </c>
      <c r="BC31" s="282">
        <v>0</v>
      </c>
      <c r="BD31" s="282">
        <v>0</v>
      </c>
      <c r="BE31" s="282">
        <v>0</v>
      </c>
      <c r="BF31" s="282">
        <v>0</v>
      </c>
      <c r="BG31" s="282">
        <v>0</v>
      </c>
      <c r="BH31" s="282">
        <v>0</v>
      </c>
      <c r="BI31" s="282">
        <v>0</v>
      </c>
      <c r="BJ31" s="282">
        <v>0</v>
      </c>
      <c r="BK31" s="282">
        <v>0</v>
      </c>
    </row>
    <row r="32" spans="1:63">
      <c r="A32" s="284">
        <v>480</v>
      </c>
      <c r="B32" s="284"/>
      <c r="C32" s="284">
        <v>0</v>
      </c>
      <c r="D32" s="284">
        <v>0</v>
      </c>
      <c r="E32" s="284">
        <v>0</v>
      </c>
      <c r="F32" s="284">
        <v>0</v>
      </c>
      <c r="G32" s="284"/>
      <c r="H32" s="284">
        <v>0</v>
      </c>
      <c r="I32" s="284"/>
      <c r="J32" s="284">
        <v>3</v>
      </c>
      <c r="K32" s="8">
        <v>0</v>
      </c>
      <c r="L32" s="284">
        <v>0</v>
      </c>
      <c r="M32" s="284"/>
      <c r="N32" s="284">
        <v>0</v>
      </c>
      <c r="O32" s="8">
        <v>0</v>
      </c>
      <c r="P32" s="284"/>
      <c r="Q32" s="284"/>
      <c r="R32" s="284">
        <v>0</v>
      </c>
      <c r="S32" s="284">
        <v>1.9999999999527063E-3</v>
      </c>
      <c r="T32" s="284"/>
      <c r="U32" s="284">
        <v>0</v>
      </c>
      <c r="V32" s="10">
        <v>0</v>
      </c>
      <c r="W32" s="284">
        <v>3</v>
      </c>
      <c r="X32" s="284"/>
      <c r="Y32" s="284" t="s">
        <v>3989</v>
      </c>
      <c r="Z32" s="284"/>
      <c r="AA32" s="284"/>
      <c r="AB32" s="284"/>
      <c r="AC32" s="284"/>
      <c r="AD32" s="284"/>
      <c r="AE32" s="284"/>
      <c r="AF32" s="284"/>
      <c r="AG32" s="284">
        <v>-1</v>
      </c>
      <c r="AH32" s="284"/>
      <c r="AJ32" s="282">
        <v>0</v>
      </c>
      <c r="AK32" s="282">
        <v>0</v>
      </c>
      <c r="AL32" s="282">
        <v>0</v>
      </c>
      <c r="AM32" s="282">
        <v>0</v>
      </c>
      <c r="AN32" s="282">
        <v>0</v>
      </c>
      <c r="AO32" s="282">
        <v>0</v>
      </c>
      <c r="AP32" s="282">
        <v>0</v>
      </c>
      <c r="AQ32" s="282">
        <v>0</v>
      </c>
      <c r="AR32" s="282">
        <v>0</v>
      </c>
      <c r="AS32" s="282">
        <v>0</v>
      </c>
      <c r="AT32" s="282">
        <v>0</v>
      </c>
      <c r="AU32" s="282">
        <v>0</v>
      </c>
      <c r="AV32" s="282">
        <v>0</v>
      </c>
      <c r="AW32" s="282">
        <v>0</v>
      </c>
      <c r="AX32" s="282">
        <v>0</v>
      </c>
      <c r="AY32" s="282">
        <v>0</v>
      </c>
      <c r="AZ32" s="282">
        <v>0</v>
      </c>
      <c r="BA32" s="282">
        <v>0</v>
      </c>
      <c r="BB32" s="282">
        <v>0</v>
      </c>
      <c r="BC32" s="282">
        <v>0</v>
      </c>
      <c r="BD32" s="282">
        <v>0</v>
      </c>
      <c r="BE32" s="282">
        <v>0</v>
      </c>
      <c r="BF32" s="282">
        <v>0</v>
      </c>
      <c r="BG32" s="282">
        <v>0</v>
      </c>
      <c r="BH32" s="282">
        <v>0</v>
      </c>
      <c r="BI32" s="282">
        <v>0</v>
      </c>
      <c r="BJ32" s="282">
        <v>0</v>
      </c>
      <c r="BK32" s="282">
        <v>0</v>
      </c>
    </row>
    <row r="33" spans="1:63">
      <c r="A33" s="284">
        <v>490</v>
      </c>
      <c r="B33" s="284"/>
      <c r="C33" s="284">
        <v>0</v>
      </c>
      <c r="D33" s="284">
        <v>0</v>
      </c>
      <c r="E33" s="284">
        <v>0</v>
      </c>
      <c r="F33" s="284">
        <v>0</v>
      </c>
      <c r="G33" s="284"/>
      <c r="H33" s="284">
        <v>0</v>
      </c>
      <c r="I33" s="284"/>
      <c r="J33" s="284">
        <v>3</v>
      </c>
      <c r="K33" s="8">
        <v>0</v>
      </c>
      <c r="L33" s="284">
        <v>0</v>
      </c>
      <c r="M33" s="284"/>
      <c r="N33" s="284">
        <v>0</v>
      </c>
      <c r="O33" s="8">
        <v>0</v>
      </c>
      <c r="P33" s="284"/>
      <c r="Q33" s="284"/>
      <c r="R33" s="284">
        <v>0</v>
      </c>
      <c r="S33" s="284">
        <v>1.9999999999527063E-3</v>
      </c>
      <c r="T33" s="284"/>
      <c r="U33" s="284">
        <v>0</v>
      </c>
      <c r="V33" s="10">
        <v>0</v>
      </c>
      <c r="W33" s="284">
        <v>3</v>
      </c>
      <c r="X33" s="284"/>
      <c r="Y33" s="284" t="s">
        <v>3989</v>
      </c>
      <c r="Z33" s="284"/>
      <c r="AA33" s="284"/>
      <c r="AB33" s="284"/>
      <c r="AC33" s="284"/>
      <c r="AD33" s="284"/>
      <c r="AE33" s="284"/>
      <c r="AF33" s="284"/>
      <c r="AG33" s="284">
        <v>-1</v>
      </c>
      <c r="AH33" s="284"/>
      <c r="AJ33" s="282">
        <v>0</v>
      </c>
      <c r="AK33" s="282">
        <v>0</v>
      </c>
      <c r="AL33" s="282">
        <v>0</v>
      </c>
      <c r="AM33" s="282">
        <v>0</v>
      </c>
      <c r="AN33" s="282">
        <v>0</v>
      </c>
      <c r="AO33" s="282">
        <v>0</v>
      </c>
      <c r="AP33" s="282">
        <v>0</v>
      </c>
      <c r="AQ33" s="282">
        <v>0</v>
      </c>
      <c r="AR33" s="282">
        <v>0</v>
      </c>
      <c r="AS33" s="282">
        <v>0</v>
      </c>
      <c r="AT33" s="282">
        <v>0</v>
      </c>
      <c r="AU33" s="282">
        <v>0</v>
      </c>
      <c r="AV33" s="282">
        <v>0</v>
      </c>
      <c r="AW33" s="282">
        <v>0</v>
      </c>
      <c r="AX33" s="282">
        <v>0</v>
      </c>
      <c r="AY33" s="282">
        <v>0</v>
      </c>
      <c r="AZ33" s="282">
        <v>0</v>
      </c>
      <c r="BA33" s="282">
        <v>0</v>
      </c>
      <c r="BB33" s="282">
        <v>0</v>
      </c>
      <c r="BC33" s="282">
        <v>0</v>
      </c>
      <c r="BD33" s="282">
        <v>0</v>
      </c>
      <c r="BE33" s="282">
        <v>0</v>
      </c>
      <c r="BF33" s="282">
        <v>0</v>
      </c>
      <c r="BG33" s="282">
        <v>0</v>
      </c>
      <c r="BH33" s="282">
        <v>0</v>
      </c>
      <c r="BI33" s="282">
        <v>0</v>
      </c>
      <c r="BJ33" s="282">
        <v>0</v>
      </c>
      <c r="BK33" s="282">
        <v>0</v>
      </c>
    </row>
    <row r="34" spans="1:63">
      <c r="A34" s="284">
        <v>500</v>
      </c>
      <c r="B34" s="284"/>
      <c r="C34" s="284">
        <v>0</v>
      </c>
      <c r="D34" s="284">
        <v>0</v>
      </c>
      <c r="E34" s="284">
        <v>0</v>
      </c>
      <c r="F34" s="284">
        <v>0</v>
      </c>
      <c r="G34" s="284"/>
      <c r="H34" s="284">
        <v>0</v>
      </c>
      <c r="I34" s="284"/>
      <c r="J34" s="284">
        <v>3</v>
      </c>
      <c r="K34" s="8">
        <v>0</v>
      </c>
      <c r="L34" s="284">
        <v>0</v>
      </c>
      <c r="M34" s="284"/>
      <c r="N34" s="284">
        <v>0</v>
      </c>
      <c r="O34" s="8">
        <v>0</v>
      </c>
      <c r="P34" s="284"/>
      <c r="Q34" s="284"/>
      <c r="R34" s="284">
        <v>0</v>
      </c>
      <c r="S34" s="284">
        <v>1.9999999999527063E-3</v>
      </c>
      <c r="T34" s="284"/>
      <c r="U34" s="284">
        <v>0</v>
      </c>
      <c r="V34" s="10">
        <v>0</v>
      </c>
      <c r="W34" s="284">
        <v>3</v>
      </c>
      <c r="X34" s="284"/>
      <c r="Y34" s="284" t="s">
        <v>3989</v>
      </c>
      <c r="Z34" s="284"/>
      <c r="AA34" s="284"/>
      <c r="AB34" s="284"/>
      <c r="AC34" s="284"/>
      <c r="AD34" s="284"/>
      <c r="AE34" s="284"/>
      <c r="AF34" s="284"/>
      <c r="AG34" s="284">
        <v>-1</v>
      </c>
      <c r="AH34" s="284"/>
      <c r="AJ34" s="282">
        <v>0</v>
      </c>
      <c r="AK34" s="282">
        <v>0</v>
      </c>
      <c r="AL34" s="282">
        <v>0</v>
      </c>
      <c r="AM34" s="282">
        <v>0</v>
      </c>
      <c r="AN34" s="282">
        <v>0</v>
      </c>
      <c r="AO34" s="282">
        <v>0</v>
      </c>
      <c r="AP34" s="282">
        <v>0</v>
      </c>
      <c r="AQ34" s="282">
        <v>0</v>
      </c>
      <c r="AR34" s="282">
        <v>0</v>
      </c>
      <c r="AS34" s="282">
        <v>0</v>
      </c>
      <c r="AT34" s="282">
        <v>0</v>
      </c>
      <c r="AU34" s="282">
        <v>0</v>
      </c>
      <c r="AV34" s="282">
        <v>0</v>
      </c>
      <c r="AW34" s="282">
        <v>0</v>
      </c>
      <c r="AX34" s="282">
        <v>0</v>
      </c>
      <c r="AY34" s="282">
        <v>0</v>
      </c>
      <c r="AZ34" s="282">
        <v>0</v>
      </c>
      <c r="BA34" s="282">
        <v>0</v>
      </c>
      <c r="BB34" s="282">
        <v>0</v>
      </c>
      <c r="BC34" s="282">
        <v>0</v>
      </c>
      <c r="BD34" s="282">
        <v>0</v>
      </c>
      <c r="BE34" s="282">
        <v>0</v>
      </c>
      <c r="BF34" s="282">
        <v>0</v>
      </c>
      <c r="BG34" s="282">
        <v>0</v>
      </c>
      <c r="BH34" s="282">
        <v>0</v>
      </c>
      <c r="BI34" s="282">
        <v>0</v>
      </c>
      <c r="BJ34" s="282">
        <v>0</v>
      </c>
      <c r="BK34" s="282">
        <v>0</v>
      </c>
    </row>
    <row r="35" spans="1:63">
      <c r="A35" s="284">
        <v>510</v>
      </c>
      <c r="B35" s="284"/>
      <c r="C35" s="284">
        <v>0</v>
      </c>
      <c r="D35" s="284">
        <v>0</v>
      </c>
      <c r="E35" s="284">
        <v>0</v>
      </c>
      <c r="F35" s="284">
        <v>0</v>
      </c>
      <c r="G35" s="284"/>
      <c r="H35" s="284">
        <v>0</v>
      </c>
      <c r="I35" s="284"/>
      <c r="J35" s="284">
        <v>3</v>
      </c>
      <c r="K35" s="8">
        <v>0</v>
      </c>
      <c r="L35" s="284">
        <v>0</v>
      </c>
      <c r="M35" s="284"/>
      <c r="N35" s="284">
        <v>0</v>
      </c>
      <c r="O35" s="8">
        <v>0</v>
      </c>
      <c r="P35" s="284"/>
      <c r="Q35" s="284"/>
      <c r="R35" s="284">
        <v>0</v>
      </c>
      <c r="S35" s="284">
        <v>1.9999999999527063E-3</v>
      </c>
      <c r="T35" s="284"/>
      <c r="U35" s="284">
        <v>0</v>
      </c>
      <c r="V35" s="10">
        <v>0</v>
      </c>
      <c r="W35" s="284">
        <v>3</v>
      </c>
      <c r="X35" s="284"/>
      <c r="Y35" s="284" t="s">
        <v>3989</v>
      </c>
      <c r="Z35" s="284"/>
      <c r="AA35" s="284"/>
      <c r="AB35" s="284"/>
      <c r="AC35" s="284"/>
      <c r="AD35" s="284"/>
      <c r="AE35" s="284"/>
      <c r="AF35" s="284"/>
      <c r="AG35" s="284">
        <v>-1</v>
      </c>
      <c r="AH35" s="284"/>
      <c r="AJ35" s="282">
        <v>0</v>
      </c>
      <c r="AK35" s="282">
        <v>0</v>
      </c>
      <c r="AL35" s="282">
        <v>0</v>
      </c>
      <c r="AM35" s="282">
        <v>0</v>
      </c>
      <c r="AN35" s="282">
        <v>0</v>
      </c>
      <c r="AO35" s="282">
        <v>0</v>
      </c>
      <c r="AP35" s="282">
        <v>0</v>
      </c>
      <c r="AQ35" s="282">
        <v>0</v>
      </c>
      <c r="AR35" s="282">
        <v>0</v>
      </c>
      <c r="AS35" s="282">
        <v>0</v>
      </c>
      <c r="AT35" s="282">
        <v>0</v>
      </c>
      <c r="AU35" s="282">
        <v>0</v>
      </c>
      <c r="AV35" s="282">
        <v>0</v>
      </c>
      <c r="AW35" s="282">
        <v>0</v>
      </c>
      <c r="AX35" s="282">
        <v>0</v>
      </c>
      <c r="AY35" s="282">
        <v>0</v>
      </c>
      <c r="AZ35" s="282">
        <v>0</v>
      </c>
      <c r="BA35" s="282">
        <v>0</v>
      </c>
      <c r="BB35" s="282">
        <v>0</v>
      </c>
      <c r="BC35" s="282">
        <v>0</v>
      </c>
      <c r="BD35" s="282">
        <v>0</v>
      </c>
      <c r="BE35" s="282">
        <v>0</v>
      </c>
      <c r="BF35" s="282">
        <v>0</v>
      </c>
      <c r="BG35" s="282">
        <v>0</v>
      </c>
      <c r="BH35" s="282">
        <v>0</v>
      </c>
      <c r="BI35" s="282">
        <v>0</v>
      </c>
      <c r="BJ35" s="282">
        <v>0</v>
      </c>
      <c r="BK35" s="282">
        <v>0</v>
      </c>
    </row>
    <row r="36" spans="1:63">
      <c r="A36" s="284">
        <v>520</v>
      </c>
      <c r="B36" s="284"/>
      <c r="C36" s="284">
        <v>0</v>
      </c>
      <c r="D36" s="284">
        <v>0</v>
      </c>
      <c r="E36" s="284">
        <v>0</v>
      </c>
      <c r="F36" s="284">
        <v>0</v>
      </c>
      <c r="G36" s="284"/>
      <c r="H36" s="284">
        <v>0</v>
      </c>
      <c r="I36" s="284"/>
      <c r="J36" s="284">
        <v>3</v>
      </c>
      <c r="K36" s="8">
        <v>0</v>
      </c>
      <c r="L36" s="284">
        <v>0</v>
      </c>
      <c r="M36" s="284"/>
      <c r="N36" s="284">
        <v>0</v>
      </c>
      <c r="O36" s="8">
        <v>0</v>
      </c>
      <c r="P36" s="284"/>
      <c r="Q36" s="284"/>
      <c r="R36" s="284">
        <v>0</v>
      </c>
      <c r="S36" s="284">
        <v>1.9999999999527063E-3</v>
      </c>
      <c r="T36" s="284"/>
      <c r="U36" s="284">
        <v>0</v>
      </c>
      <c r="V36" s="10">
        <v>0</v>
      </c>
      <c r="W36" s="284">
        <v>3</v>
      </c>
      <c r="X36" s="284"/>
      <c r="Y36" s="284" t="s">
        <v>3989</v>
      </c>
      <c r="Z36" s="284"/>
      <c r="AA36" s="284"/>
      <c r="AB36" s="284"/>
      <c r="AC36" s="284"/>
      <c r="AD36" s="284"/>
      <c r="AE36" s="284"/>
      <c r="AF36" s="284"/>
      <c r="AG36" s="284">
        <v>-1</v>
      </c>
      <c r="AH36" s="284"/>
      <c r="AJ36" s="282">
        <v>0</v>
      </c>
      <c r="AK36" s="282">
        <v>0</v>
      </c>
      <c r="AL36" s="282">
        <v>0</v>
      </c>
      <c r="AM36" s="282">
        <v>0</v>
      </c>
      <c r="AN36" s="282">
        <v>0</v>
      </c>
      <c r="AO36" s="282">
        <v>0</v>
      </c>
      <c r="AP36" s="282">
        <v>0</v>
      </c>
      <c r="AQ36" s="282">
        <v>0</v>
      </c>
      <c r="AR36" s="282">
        <v>0</v>
      </c>
      <c r="AS36" s="282">
        <v>0</v>
      </c>
      <c r="AT36" s="282">
        <v>0</v>
      </c>
      <c r="AU36" s="282">
        <v>0</v>
      </c>
      <c r="AV36" s="282">
        <v>0</v>
      </c>
      <c r="AW36" s="282">
        <v>0</v>
      </c>
      <c r="AX36" s="282">
        <v>0</v>
      </c>
      <c r="AY36" s="282">
        <v>0</v>
      </c>
      <c r="AZ36" s="282">
        <v>0</v>
      </c>
      <c r="BA36" s="282">
        <v>0</v>
      </c>
      <c r="BB36" s="282">
        <v>0</v>
      </c>
      <c r="BC36" s="282">
        <v>0</v>
      </c>
      <c r="BD36" s="282">
        <v>0</v>
      </c>
      <c r="BE36" s="282">
        <v>0</v>
      </c>
      <c r="BF36" s="282">
        <v>0</v>
      </c>
      <c r="BG36" s="282">
        <v>0</v>
      </c>
      <c r="BH36" s="282">
        <v>0</v>
      </c>
      <c r="BI36" s="282">
        <v>0</v>
      </c>
      <c r="BJ36" s="282">
        <v>0</v>
      </c>
      <c r="BK36" s="282">
        <v>0</v>
      </c>
    </row>
    <row r="37" spans="1:63">
      <c r="A37" s="284">
        <v>530</v>
      </c>
      <c r="B37" s="284"/>
      <c r="C37" s="284">
        <v>0</v>
      </c>
      <c r="D37" s="284">
        <v>0</v>
      </c>
      <c r="E37" s="284">
        <v>0</v>
      </c>
      <c r="F37" s="284">
        <v>0</v>
      </c>
      <c r="G37" s="284"/>
      <c r="H37" s="284">
        <v>0</v>
      </c>
      <c r="I37" s="284"/>
      <c r="J37" s="284">
        <v>3</v>
      </c>
      <c r="K37" s="8">
        <v>0</v>
      </c>
      <c r="L37" s="284">
        <v>0</v>
      </c>
      <c r="M37" s="284"/>
      <c r="N37" s="284">
        <v>0</v>
      </c>
      <c r="O37" s="8">
        <v>0</v>
      </c>
      <c r="P37" s="284"/>
      <c r="Q37" s="284"/>
      <c r="R37" s="284">
        <v>0</v>
      </c>
      <c r="S37" s="284">
        <v>1.9999999999527063E-3</v>
      </c>
      <c r="T37" s="284"/>
      <c r="U37" s="284">
        <v>0</v>
      </c>
      <c r="V37" s="10">
        <v>0</v>
      </c>
      <c r="W37" s="284">
        <v>3</v>
      </c>
      <c r="X37" s="284"/>
      <c r="Y37" s="284" t="s">
        <v>3989</v>
      </c>
      <c r="Z37" s="284"/>
      <c r="AA37" s="284"/>
      <c r="AB37" s="284"/>
      <c r="AC37" s="284"/>
      <c r="AD37" s="284"/>
      <c r="AE37" s="284"/>
      <c r="AF37" s="284"/>
      <c r="AG37" s="284">
        <v>-1</v>
      </c>
      <c r="AH37" s="284"/>
      <c r="AJ37" s="282">
        <v>0</v>
      </c>
      <c r="AK37" s="282">
        <v>0</v>
      </c>
      <c r="AL37" s="282">
        <v>0</v>
      </c>
      <c r="AM37" s="282">
        <v>0</v>
      </c>
      <c r="AN37" s="282">
        <v>0</v>
      </c>
      <c r="AO37" s="282">
        <v>0</v>
      </c>
      <c r="AP37" s="282">
        <v>0</v>
      </c>
      <c r="AQ37" s="282">
        <v>0</v>
      </c>
      <c r="AR37" s="282">
        <v>0</v>
      </c>
      <c r="AS37" s="282">
        <v>0</v>
      </c>
      <c r="AT37" s="282">
        <v>0</v>
      </c>
      <c r="AU37" s="282">
        <v>0</v>
      </c>
      <c r="AV37" s="282">
        <v>0</v>
      </c>
      <c r="AW37" s="282">
        <v>0</v>
      </c>
      <c r="AX37" s="282">
        <v>0</v>
      </c>
      <c r="AY37" s="282">
        <v>0</v>
      </c>
      <c r="AZ37" s="282">
        <v>0</v>
      </c>
      <c r="BA37" s="282">
        <v>0</v>
      </c>
      <c r="BB37" s="282">
        <v>0</v>
      </c>
      <c r="BC37" s="282">
        <v>0</v>
      </c>
      <c r="BD37" s="282">
        <v>0</v>
      </c>
      <c r="BE37" s="282">
        <v>0</v>
      </c>
      <c r="BF37" s="282">
        <v>0</v>
      </c>
      <c r="BG37" s="282">
        <v>0</v>
      </c>
      <c r="BH37" s="282">
        <v>0</v>
      </c>
      <c r="BI37" s="282">
        <v>0</v>
      </c>
      <c r="BJ37" s="282">
        <v>0</v>
      </c>
      <c r="BK37" s="282">
        <v>0</v>
      </c>
    </row>
    <row r="38" spans="1:63">
      <c r="A38" s="284">
        <v>540</v>
      </c>
      <c r="B38" s="284"/>
      <c r="C38" s="284">
        <v>0</v>
      </c>
      <c r="D38" s="284">
        <v>0</v>
      </c>
      <c r="E38" s="284">
        <v>0</v>
      </c>
      <c r="F38" s="284">
        <v>0</v>
      </c>
      <c r="G38" s="284"/>
      <c r="H38" s="284">
        <v>0</v>
      </c>
      <c r="I38" s="284"/>
      <c r="J38" s="284">
        <v>3</v>
      </c>
      <c r="K38" s="8">
        <v>0</v>
      </c>
      <c r="L38" s="284">
        <v>0</v>
      </c>
      <c r="M38" s="284"/>
      <c r="N38" s="284">
        <v>0</v>
      </c>
      <c r="O38" s="8">
        <v>0</v>
      </c>
      <c r="P38" s="284"/>
      <c r="Q38" s="284"/>
      <c r="R38" s="284">
        <v>0</v>
      </c>
      <c r="S38" s="284">
        <v>1.9999999999527063E-3</v>
      </c>
      <c r="T38" s="284"/>
      <c r="U38" s="284">
        <v>0</v>
      </c>
      <c r="V38" s="10">
        <v>0</v>
      </c>
      <c r="W38" s="284">
        <v>3</v>
      </c>
      <c r="X38" s="284"/>
      <c r="Y38" s="284" t="s">
        <v>3989</v>
      </c>
      <c r="Z38" s="284"/>
      <c r="AA38" s="284"/>
      <c r="AB38" s="284"/>
      <c r="AC38" s="284"/>
      <c r="AD38" s="284"/>
      <c r="AE38" s="284"/>
      <c r="AF38" s="284"/>
      <c r="AG38" s="284">
        <v>-1</v>
      </c>
      <c r="AH38" s="284"/>
      <c r="AJ38" s="282">
        <v>0</v>
      </c>
      <c r="AK38" s="282">
        <v>0</v>
      </c>
      <c r="AL38" s="282">
        <v>0</v>
      </c>
      <c r="AM38" s="282">
        <v>0</v>
      </c>
      <c r="AN38" s="282">
        <v>0</v>
      </c>
      <c r="AO38" s="282">
        <v>0</v>
      </c>
      <c r="AP38" s="282">
        <v>0</v>
      </c>
      <c r="AQ38" s="282">
        <v>0</v>
      </c>
      <c r="AR38" s="282">
        <v>0</v>
      </c>
      <c r="AS38" s="282">
        <v>0</v>
      </c>
      <c r="AT38" s="282">
        <v>0</v>
      </c>
      <c r="AU38" s="282">
        <v>0</v>
      </c>
      <c r="AV38" s="282">
        <v>0</v>
      </c>
      <c r="AW38" s="282">
        <v>0</v>
      </c>
      <c r="AX38" s="282">
        <v>0</v>
      </c>
      <c r="AY38" s="282">
        <v>0</v>
      </c>
      <c r="AZ38" s="282">
        <v>0</v>
      </c>
      <c r="BA38" s="282">
        <v>0</v>
      </c>
      <c r="BB38" s="282">
        <v>0</v>
      </c>
      <c r="BC38" s="282">
        <v>0</v>
      </c>
      <c r="BD38" s="282">
        <v>0</v>
      </c>
      <c r="BE38" s="282">
        <v>0</v>
      </c>
      <c r="BF38" s="282">
        <v>0</v>
      </c>
      <c r="BG38" s="282">
        <v>0</v>
      </c>
      <c r="BH38" s="282">
        <v>0</v>
      </c>
      <c r="BI38" s="282">
        <v>0</v>
      </c>
      <c r="BJ38" s="282">
        <v>0</v>
      </c>
      <c r="BK38" s="282">
        <v>0</v>
      </c>
    </row>
    <row r="39" spans="1:63">
      <c r="A39" s="284">
        <v>550</v>
      </c>
      <c r="B39" s="284"/>
      <c r="C39" s="284">
        <v>0</v>
      </c>
      <c r="D39" s="284">
        <v>0</v>
      </c>
      <c r="E39" s="284">
        <v>0</v>
      </c>
      <c r="F39" s="284">
        <v>0</v>
      </c>
      <c r="G39" s="284"/>
      <c r="H39" s="284">
        <v>0</v>
      </c>
      <c r="I39" s="284"/>
      <c r="J39" s="284">
        <v>3</v>
      </c>
      <c r="K39" s="8">
        <v>0</v>
      </c>
      <c r="L39" s="284">
        <v>0</v>
      </c>
      <c r="M39" s="284"/>
      <c r="N39" s="284">
        <v>0</v>
      </c>
      <c r="O39" s="8">
        <v>0</v>
      </c>
      <c r="P39" s="284"/>
      <c r="Q39" s="284"/>
      <c r="R39" s="284">
        <v>0</v>
      </c>
      <c r="S39" s="284">
        <v>2.00000000018008E-3</v>
      </c>
      <c r="T39" s="284"/>
      <c r="U39" s="284">
        <v>0</v>
      </c>
      <c r="V39" s="10">
        <v>0</v>
      </c>
      <c r="W39" s="284">
        <v>3</v>
      </c>
      <c r="X39" s="284"/>
      <c r="Y39" s="284" t="s">
        <v>3989</v>
      </c>
      <c r="Z39" s="284"/>
      <c r="AA39" s="284"/>
      <c r="AB39" s="284"/>
      <c r="AC39" s="284"/>
      <c r="AD39" s="284"/>
      <c r="AE39" s="284"/>
      <c r="AF39" s="284"/>
      <c r="AG39" s="284">
        <v>-1</v>
      </c>
      <c r="AH39" s="284"/>
      <c r="AJ39" s="282">
        <v>0</v>
      </c>
      <c r="AK39" s="282">
        <v>0</v>
      </c>
      <c r="AL39" s="282">
        <v>0</v>
      </c>
      <c r="AM39" s="282">
        <v>0</v>
      </c>
      <c r="AN39" s="282">
        <v>0</v>
      </c>
      <c r="AO39" s="282">
        <v>0</v>
      </c>
      <c r="AP39" s="282">
        <v>0</v>
      </c>
      <c r="AQ39" s="282">
        <v>0</v>
      </c>
      <c r="AR39" s="282">
        <v>0</v>
      </c>
      <c r="AS39" s="282">
        <v>0</v>
      </c>
      <c r="AT39" s="282">
        <v>0</v>
      </c>
      <c r="AU39" s="282">
        <v>0</v>
      </c>
      <c r="AV39" s="282">
        <v>0</v>
      </c>
      <c r="AW39" s="282">
        <v>0</v>
      </c>
      <c r="AX39" s="282">
        <v>0</v>
      </c>
      <c r="AY39" s="282">
        <v>0</v>
      </c>
      <c r="AZ39" s="282">
        <v>0</v>
      </c>
      <c r="BA39" s="282">
        <v>0</v>
      </c>
      <c r="BB39" s="282">
        <v>0</v>
      </c>
      <c r="BC39" s="282">
        <v>0</v>
      </c>
      <c r="BD39" s="282">
        <v>0</v>
      </c>
      <c r="BE39" s="282">
        <v>0</v>
      </c>
      <c r="BF39" s="282">
        <v>0</v>
      </c>
      <c r="BG39" s="282">
        <v>0</v>
      </c>
      <c r="BH39" s="282">
        <v>0</v>
      </c>
      <c r="BI39" s="282">
        <v>0</v>
      </c>
      <c r="BJ39" s="282">
        <v>0</v>
      </c>
      <c r="BK39" s="282">
        <v>0</v>
      </c>
    </row>
    <row r="40" spans="1:63">
      <c r="A40" s="284">
        <v>560</v>
      </c>
      <c r="B40" s="284"/>
      <c r="C40" s="284">
        <v>0</v>
      </c>
      <c r="D40" s="284">
        <v>0</v>
      </c>
      <c r="E40" s="284">
        <v>0</v>
      </c>
      <c r="F40" s="284">
        <v>0</v>
      </c>
      <c r="G40" s="284"/>
      <c r="H40" s="284">
        <v>0</v>
      </c>
      <c r="I40" s="284"/>
      <c r="J40" s="284">
        <v>3</v>
      </c>
      <c r="K40" s="8">
        <v>0</v>
      </c>
      <c r="L40" s="284">
        <v>0</v>
      </c>
      <c r="M40" s="284"/>
      <c r="N40" s="284">
        <v>0</v>
      </c>
      <c r="O40" s="8">
        <v>0</v>
      </c>
      <c r="P40" s="284"/>
      <c r="Q40" s="284"/>
      <c r="R40" s="284">
        <v>0</v>
      </c>
      <c r="S40" s="284">
        <v>1.9999999999527063E-3</v>
      </c>
      <c r="T40" s="284"/>
      <c r="U40" s="284">
        <v>0</v>
      </c>
      <c r="V40" s="10">
        <v>0</v>
      </c>
      <c r="W40" s="284">
        <v>3</v>
      </c>
      <c r="X40" s="284"/>
      <c r="Y40" s="284" t="s">
        <v>3989</v>
      </c>
      <c r="Z40" s="284"/>
      <c r="AA40" s="284"/>
      <c r="AB40" s="284"/>
      <c r="AC40" s="284"/>
      <c r="AD40" s="284"/>
      <c r="AE40" s="284"/>
      <c r="AF40" s="284"/>
      <c r="AG40" s="284">
        <v>-1</v>
      </c>
      <c r="AH40" s="284"/>
      <c r="AJ40" s="282">
        <v>0</v>
      </c>
      <c r="AK40" s="282">
        <v>0</v>
      </c>
      <c r="AL40" s="282">
        <v>0</v>
      </c>
      <c r="AM40" s="282">
        <v>0</v>
      </c>
      <c r="AN40" s="282">
        <v>0</v>
      </c>
      <c r="AO40" s="282">
        <v>0</v>
      </c>
      <c r="AP40" s="282">
        <v>0</v>
      </c>
      <c r="AQ40" s="282">
        <v>0</v>
      </c>
      <c r="AR40" s="282">
        <v>0</v>
      </c>
      <c r="AS40" s="282">
        <v>0</v>
      </c>
      <c r="AT40" s="282">
        <v>0</v>
      </c>
      <c r="AU40" s="282">
        <v>0</v>
      </c>
      <c r="AV40" s="282">
        <v>0</v>
      </c>
      <c r="AW40" s="282">
        <v>0</v>
      </c>
      <c r="AX40" s="282">
        <v>0</v>
      </c>
      <c r="AY40" s="282">
        <v>0</v>
      </c>
      <c r="AZ40" s="282">
        <v>0</v>
      </c>
      <c r="BA40" s="282">
        <v>0</v>
      </c>
      <c r="BB40" s="282">
        <v>0</v>
      </c>
      <c r="BC40" s="282">
        <v>0</v>
      </c>
      <c r="BD40" s="282">
        <v>0</v>
      </c>
      <c r="BE40" s="282">
        <v>0</v>
      </c>
      <c r="BF40" s="282">
        <v>0</v>
      </c>
      <c r="BG40" s="282">
        <v>0</v>
      </c>
      <c r="BH40" s="282">
        <v>0</v>
      </c>
      <c r="BI40" s="282">
        <v>0</v>
      </c>
      <c r="BJ40" s="282">
        <v>0</v>
      </c>
      <c r="BK40" s="282">
        <v>0</v>
      </c>
    </row>
    <row r="41" spans="1:63">
      <c r="A41" s="284">
        <v>570</v>
      </c>
      <c r="B41" s="284"/>
      <c r="C41" s="284">
        <v>0</v>
      </c>
      <c r="D41" s="284">
        <v>0</v>
      </c>
      <c r="E41" s="284">
        <v>0</v>
      </c>
      <c r="F41" s="284">
        <v>0</v>
      </c>
      <c r="G41" s="284"/>
      <c r="H41" s="284">
        <v>0</v>
      </c>
      <c r="I41" s="284"/>
      <c r="J41" s="284">
        <v>3</v>
      </c>
      <c r="K41" s="8">
        <v>0</v>
      </c>
      <c r="L41" s="284">
        <v>0</v>
      </c>
      <c r="M41" s="284"/>
      <c r="N41" s="284">
        <v>0</v>
      </c>
      <c r="O41" s="8">
        <v>0</v>
      </c>
      <c r="P41" s="284"/>
      <c r="Q41" s="284"/>
      <c r="R41" s="284">
        <v>0</v>
      </c>
      <c r="S41" s="284">
        <v>2.00000000018008E-3</v>
      </c>
      <c r="T41" s="284"/>
      <c r="U41" s="284">
        <v>0</v>
      </c>
      <c r="V41" s="10">
        <v>0</v>
      </c>
      <c r="W41" s="284">
        <v>3</v>
      </c>
      <c r="X41" s="284"/>
      <c r="Y41" s="284" t="s">
        <v>3989</v>
      </c>
      <c r="Z41" s="284"/>
      <c r="AA41" s="284"/>
      <c r="AB41" s="284"/>
      <c r="AC41" s="284"/>
      <c r="AD41" s="284"/>
      <c r="AE41" s="284"/>
      <c r="AF41" s="284"/>
      <c r="AG41" s="284">
        <v>-1</v>
      </c>
      <c r="AH41" s="284"/>
      <c r="AJ41" s="282">
        <v>0</v>
      </c>
      <c r="AK41" s="282">
        <v>0</v>
      </c>
      <c r="AL41" s="282">
        <v>0</v>
      </c>
      <c r="AM41" s="282">
        <v>0</v>
      </c>
      <c r="AN41" s="282">
        <v>0</v>
      </c>
      <c r="AO41" s="282">
        <v>0</v>
      </c>
      <c r="AP41" s="282">
        <v>0</v>
      </c>
      <c r="AQ41" s="282">
        <v>0</v>
      </c>
      <c r="AR41" s="282">
        <v>0</v>
      </c>
      <c r="AS41" s="282">
        <v>0</v>
      </c>
      <c r="AT41" s="282">
        <v>0</v>
      </c>
      <c r="AU41" s="282">
        <v>0</v>
      </c>
      <c r="AV41" s="282">
        <v>0</v>
      </c>
      <c r="AW41" s="282">
        <v>0</v>
      </c>
      <c r="AX41" s="282">
        <v>0</v>
      </c>
      <c r="AY41" s="282">
        <v>0</v>
      </c>
      <c r="AZ41" s="282">
        <v>0</v>
      </c>
      <c r="BA41" s="282">
        <v>0</v>
      </c>
      <c r="BB41" s="282">
        <v>0</v>
      </c>
      <c r="BC41" s="282">
        <v>0</v>
      </c>
      <c r="BD41" s="282">
        <v>0</v>
      </c>
      <c r="BE41" s="282">
        <v>0</v>
      </c>
      <c r="BF41" s="282">
        <v>0</v>
      </c>
      <c r="BG41" s="282">
        <v>0</v>
      </c>
      <c r="BH41" s="282">
        <v>0</v>
      </c>
      <c r="BI41" s="282">
        <v>0</v>
      </c>
      <c r="BJ41" s="282">
        <v>0</v>
      </c>
      <c r="BK41" s="282">
        <v>0</v>
      </c>
    </row>
    <row r="42" spans="1:63">
      <c r="A42" s="284">
        <v>580</v>
      </c>
      <c r="B42" s="284"/>
      <c r="C42" s="284">
        <v>0</v>
      </c>
      <c r="D42" s="284">
        <v>0</v>
      </c>
      <c r="E42" s="284">
        <v>0</v>
      </c>
      <c r="F42" s="284">
        <v>0</v>
      </c>
      <c r="G42" s="284"/>
      <c r="H42" s="284">
        <v>0</v>
      </c>
      <c r="I42" s="284"/>
      <c r="J42" s="284">
        <v>3</v>
      </c>
      <c r="K42" s="8">
        <v>0</v>
      </c>
      <c r="L42" s="284">
        <v>0</v>
      </c>
      <c r="M42" s="284"/>
      <c r="N42" s="284">
        <v>0</v>
      </c>
      <c r="O42" s="8">
        <v>0</v>
      </c>
      <c r="P42" s="284"/>
      <c r="Q42" s="284"/>
      <c r="R42" s="284">
        <v>0</v>
      </c>
      <c r="S42" s="284">
        <v>1.9999999999527063E-3</v>
      </c>
      <c r="T42" s="284"/>
      <c r="U42" s="284">
        <v>0</v>
      </c>
      <c r="V42" s="10">
        <v>0</v>
      </c>
      <c r="W42" s="284">
        <v>3</v>
      </c>
      <c r="X42" s="284"/>
      <c r="Y42" s="284" t="s">
        <v>3989</v>
      </c>
      <c r="Z42" s="284"/>
      <c r="AA42" s="284"/>
      <c r="AB42" s="284"/>
      <c r="AC42" s="284"/>
      <c r="AD42" s="284"/>
      <c r="AE42" s="284"/>
      <c r="AF42" s="284"/>
      <c r="AG42" s="284">
        <v>-1</v>
      </c>
      <c r="AH42" s="284"/>
      <c r="AJ42" s="282">
        <v>0</v>
      </c>
      <c r="AK42" s="282">
        <v>0</v>
      </c>
      <c r="AL42" s="282">
        <v>0</v>
      </c>
      <c r="AM42" s="282">
        <v>0</v>
      </c>
      <c r="AN42" s="282">
        <v>0</v>
      </c>
      <c r="AO42" s="282">
        <v>0</v>
      </c>
      <c r="AP42" s="282">
        <v>0</v>
      </c>
      <c r="AQ42" s="282">
        <v>0</v>
      </c>
      <c r="AR42" s="282">
        <v>0</v>
      </c>
      <c r="AS42" s="282">
        <v>0</v>
      </c>
      <c r="AT42" s="282">
        <v>0</v>
      </c>
      <c r="AU42" s="282">
        <v>0</v>
      </c>
      <c r="AV42" s="282">
        <v>0</v>
      </c>
      <c r="AW42" s="282">
        <v>0</v>
      </c>
      <c r="AX42" s="282">
        <v>0</v>
      </c>
      <c r="AY42" s="282">
        <v>0</v>
      </c>
      <c r="AZ42" s="282">
        <v>0</v>
      </c>
      <c r="BA42" s="282">
        <v>0</v>
      </c>
      <c r="BB42" s="282">
        <v>0</v>
      </c>
      <c r="BC42" s="282">
        <v>0</v>
      </c>
      <c r="BD42" s="282">
        <v>0</v>
      </c>
      <c r="BE42" s="282">
        <v>0</v>
      </c>
      <c r="BF42" s="282">
        <v>0</v>
      </c>
      <c r="BG42" s="282">
        <v>0</v>
      </c>
      <c r="BH42" s="282">
        <v>0</v>
      </c>
      <c r="BI42" s="282">
        <v>0</v>
      </c>
      <c r="BJ42" s="282">
        <v>0</v>
      </c>
      <c r="BK42" s="282">
        <v>0</v>
      </c>
    </row>
    <row r="43" spans="1:63">
      <c r="A43" s="284">
        <v>590</v>
      </c>
      <c r="B43" s="284"/>
      <c r="C43" s="284">
        <v>0</v>
      </c>
      <c r="D43" s="284">
        <v>0</v>
      </c>
      <c r="E43" s="284">
        <v>0</v>
      </c>
      <c r="F43" s="284">
        <v>0</v>
      </c>
      <c r="G43" s="284"/>
      <c r="H43" s="284">
        <v>0</v>
      </c>
      <c r="I43" s="284"/>
      <c r="J43" s="284">
        <v>3</v>
      </c>
      <c r="K43" s="8">
        <v>0</v>
      </c>
      <c r="L43" s="284">
        <v>0</v>
      </c>
      <c r="M43" s="284"/>
      <c r="N43" s="284">
        <v>0</v>
      </c>
      <c r="O43" s="8">
        <v>0</v>
      </c>
      <c r="P43" s="284"/>
      <c r="Q43" s="284"/>
      <c r="R43" s="284">
        <v>0</v>
      </c>
      <c r="S43" s="284">
        <v>2.00000000018008E-3</v>
      </c>
      <c r="T43" s="284"/>
      <c r="U43" s="284">
        <v>0</v>
      </c>
      <c r="V43" s="10">
        <v>0</v>
      </c>
      <c r="W43" s="284">
        <v>3</v>
      </c>
      <c r="X43" s="284"/>
      <c r="Y43" s="284" t="s">
        <v>3989</v>
      </c>
      <c r="Z43" s="284"/>
      <c r="AA43" s="284"/>
      <c r="AB43" s="284"/>
      <c r="AC43" s="284"/>
      <c r="AD43" s="284"/>
      <c r="AE43" s="284"/>
      <c r="AF43" s="284"/>
      <c r="AG43" s="284">
        <v>-1</v>
      </c>
      <c r="AH43" s="284"/>
      <c r="AJ43" s="282">
        <v>0</v>
      </c>
      <c r="AK43" s="282">
        <v>0</v>
      </c>
      <c r="AL43" s="282">
        <v>0</v>
      </c>
      <c r="AM43" s="282">
        <v>0</v>
      </c>
      <c r="AN43" s="282">
        <v>0</v>
      </c>
      <c r="AO43" s="282">
        <v>0</v>
      </c>
      <c r="AP43" s="282">
        <v>0</v>
      </c>
      <c r="AQ43" s="282">
        <v>0</v>
      </c>
      <c r="AR43" s="282">
        <v>0</v>
      </c>
      <c r="AS43" s="282">
        <v>0</v>
      </c>
      <c r="AT43" s="282">
        <v>0</v>
      </c>
      <c r="AU43" s="282">
        <v>0</v>
      </c>
      <c r="AV43" s="282">
        <v>0</v>
      </c>
      <c r="AW43" s="282">
        <v>0</v>
      </c>
      <c r="AX43" s="282">
        <v>0</v>
      </c>
      <c r="AY43" s="282">
        <v>0</v>
      </c>
      <c r="AZ43" s="282">
        <v>0</v>
      </c>
      <c r="BA43" s="282">
        <v>0</v>
      </c>
      <c r="BB43" s="282">
        <v>0</v>
      </c>
      <c r="BC43" s="282">
        <v>0</v>
      </c>
      <c r="BD43" s="282">
        <v>0</v>
      </c>
      <c r="BE43" s="282">
        <v>0</v>
      </c>
      <c r="BF43" s="282">
        <v>0</v>
      </c>
      <c r="BG43" s="282">
        <v>0</v>
      </c>
      <c r="BH43" s="282">
        <v>0</v>
      </c>
      <c r="BI43" s="282">
        <v>0</v>
      </c>
      <c r="BJ43" s="282">
        <v>0</v>
      </c>
      <c r="BK43" s="282">
        <v>0</v>
      </c>
    </row>
    <row r="44" spans="1:63">
      <c r="A44" s="284">
        <v>600</v>
      </c>
      <c r="B44" s="284"/>
      <c r="C44" s="284">
        <v>0</v>
      </c>
      <c r="D44" s="284">
        <v>0</v>
      </c>
      <c r="E44" s="284">
        <v>0</v>
      </c>
      <c r="F44" s="284">
        <v>0</v>
      </c>
      <c r="G44" s="284"/>
      <c r="H44" s="284">
        <v>0</v>
      </c>
      <c r="I44" s="284"/>
      <c r="J44" s="284">
        <v>3</v>
      </c>
      <c r="K44" s="8">
        <v>0</v>
      </c>
      <c r="L44" s="284">
        <v>0</v>
      </c>
      <c r="M44" s="284"/>
      <c r="N44" s="284">
        <v>0</v>
      </c>
      <c r="O44" s="8">
        <v>0</v>
      </c>
      <c r="P44" s="284"/>
      <c r="Q44" s="284"/>
      <c r="R44" s="284">
        <v>0</v>
      </c>
      <c r="S44" s="284">
        <v>1.9999999999527063E-3</v>
      </c>
      <c r="T44" s="284"/>
      <c r="U44" s="284">
        <v>0</v>
      </c>
      <c r="V44" s="10">
        <v>0</v>
      </c>
      <c r="W44" s="284">
        <v>3</v>
      </c>
      <c r="X44" s="284"/>
      <c r="Y44" s="284" t="s">
        <v>3989</v>
      </c>
      <c r="Z44" s="284"/>
      <c r="AA44" s="284"/>
      <c r="AB44" s="284"/>
      <c r="AC44" s="284"/>
      <c r="AD44" s="284"/>
      <c r="AE44" s="284"/>
      <c r="AF44" s="284"/>
      <c r="AG44" s="284">
        <v>-1</v>
      </c>
      <c r="AH44" s="284"/>
      <c r="AJ44" s="282">
        <v>0</v>
      </c>
      <c r="AK44" s="282">
        <v>0</v>
      </c>
      <c r="AL44" s="282">
        <v>0</v>
      </c>
      <c r="AM44" s="282">
        <v>0</v>
      </c>
      <c r="AN44" s="282">
        <v>0</v>
      </c>
      <c r="AO44" s="282">
        <v>0</v>
      </c>
      <c r="AP44" s="282">
        <v>0</v>
      </c>
      <c r="AQ44" s="282">
        <v>0</v>
      </c>
      <c r="AR44" s="282">
        <v>0</v>
      </c>
      <c r="AS44" s="282">
        <v>0</v>
      </c>
      <c r="AT44" s="282">
        <v>0</v>
      </c>
      <c r="AU44" s="282">
        <v>0</v>
      </c>
      <c r="AV44" s="282">
        <v>0</v>
      </c>
      <c r="AW44" s="282">
        <v>0</v>
      </c>
      <c r="AX44" s="282">
        <v>0</v>
      </c>
      <c r="AY44" s="282">
        <v>0</v>
      </c>
      <c r="AZ44" s="282">
        <v>0</v>
      </c>
      <c r="BA44" s="282">
        <v>0</v>
      </c>
      <c r="BB44" s="282">
        <v>0</v>
      </c>
      <c r="BC44" s="282">
        <v>0</v>
      </c>
      <c r="BD44" s="282">
        <v>0</v>
      </c>
      <c r="BE44" s="282">
        <v>0</v>
      </c>
      <c r="BF44" s="282">
        <v>0</v>
      </c>
      <c r="BG44" s="282">
        <v>0</v>
      </c>
      <c r="BH44" s="282">
        <v>0</v>
      </c>
      <c r="BI44" s="282">
        <v>0</v>
      </c>
      <c r="BJ44" s="282">
        <v>0</v>
      </c>
      <c r="BK44" s="282">
        <v>0</v>
      </c>
    </row>
    <row r="45" spans="1:63">
      <c r="A45" s="284">
        <v>610</v>
      </c>
      <c r="B45" s="284"/>
      <c r="C45" s="284">
        <v>0</v>
      </c>
      <c r="D45" s="284">
        <v>0</v>
      </c>
      <c r="E45" s="284">
        <v>0</v>
      </c>
      <c r="F45" s="284">
        <v>0</v>
      </c>
      <c r="G45" s="284"/>
      <c r="H45" s="284">
        <v>0</v>
      </c>
      <c r="I45" s="284"/>
      <c r="J45" s="284">
        <v>3</v>
      </c>
      <c r="K45" s="8">
        <v>0</v>
      </c>
      <c r="L45" s="284">
        <v>0</v>
      </c>
      <c r="M45" s="284"/>
      <c r="N45" s="284">
        <v>0</v>
      </c>
      <c r="O45" s="8">
        <v>0</v>
      </c>
      <c r="P45" s="284"/>
      <c r="Q45" s="284"/>
      <c r="R45" s="284">
        <v>0</v>
      </c>
      <c r="S45" s="284">
        <v>2.00000000018008E-3</v>
      </c>
      <c r="T45" s="284"/>
      <c r="U45" s="284">
        <v>0</v>
      </c>
      <c r="V45" s="10">
        <v>0</v>
      </c>
      <c r="W45" s="284">
        <v>3</v>
      </c>
      <c r="X45" s="284"/>
      <c r="Y45" s="284" t="s">
        <v>3989</v>
      </c>
      <c r="Z45" s="284"/>
      <c r="AA45" s="284"/>
      <c r="AB45" s="284"/>
      <c r="AC45" s="284"/>
      <c r="AD45" s="284"/>
      <c r="AE45" s="284"/>
      <c r="AF45" s="284"/>
      <c r="AG45" s="284">
        <v>-1</v>
      </c>
      <c r="AH45" s="284"/>
      <c r="AJ45" s="282">
        <v>0</v>
      </c>
      <c r="AK45" s="282">
        <v>0</v>
      </c>
      <c r="AL45" s="282">
        <v>0</v>
      </c>
      <c r="AM45" s="282">
        <v>0</v>
      </c>
      <c r="AN45" s="282">
        <v>0</v>
      </c>
      <c r="AO45" s="282">
        <v>0</v>
      </c>
      <c r="AP45" s="282">
        <v>0</v>
      </c>
      <c r="AQ45" s="282">
        <v>0</v>
      </c>
      <c r="AR45" s="282">
        <v>0</v>
      </c>
      <c r="AS45" s="282">
        <v>0</v>
      </c>
      <c r="AT45" s="282">
        <v>0</v>
      </c>
      <c r="AU45" s="282">
        <v>0</v>
      </c>
      <c r="AV45" s="282">
        <v>0</v>
      </c>
      <c r="AW45" s="282">
        <v>0</v>
      </c>
      <c r="AX45" s="282">
        <v>0</v>
      </c>
      <c r="AY45" s="282">
        <v>0</v>
      </c>
      <c r="AZ45" s="282">
        <v>0</v>
      </c>
      <c r="BA45" s="282">
        <v>0</v>
      </c>
      <c r="BB45" s="282">
        <v>0</v>
      </c>
      <c r="BC45" s="282">
        <v>0</v>
      </c>
      <c r="BD45" s="282">
        <v>0</v>
      </c>
      <c r="BE45" s="282">
        <v>0</v>
      </c>
      <c r="BF45" s="282">
        <v>0</v>
      </c>
      <c r="BG45" s="282">
        <v>0</v>
      </c>
      <c r="BH45" s="282">
        <v>0</v>
      </c>
      <c r="BI45" s="282">
        <v>0</v>
      </c>
      <c r="BJ45" s="282">
        <v>0</v>
      </c>
      <c r="BK45" s="282">
        <v>0</v>
      </c>
    </row>
    <row r="46" spans="1:63">
      <c r="A46" s="284">
        <v>620</v>
      </c>
      <c r="B46" s="284"/>
      <c r="C46" s="284">
        <v>0</v>
      </c>
      <c r="D46" s="284">
        <v>0</v>
      </c>
      <c r="E46" s="284">
        <v>0</v>
      </c>
      <c r="F46" s="284">
        <v>0</v>
      </c>
      <c r="G46" s="284"/>
      <c r="H46" s="284">
        <v>0</v>
      </c>
      <c r="I46" s="284"/>
      <c r="J46" s="284">
        <v>3</v>
      </c>
      <c r="K46" s="8">
        <v>0</v>
      </c>
      <c r="L46" s="284">
        <v>0</v>
      </c>
      <c r="M46" s="284"/>
      <c r="N46" s="284">
        <v>0</v>
      </c>
      <c r="O46" s="8">
        <v>0</v>
      </c>
      <c r="P46" s="284"/>
      <c r="Q46" s="284"/>
      <c r="R46" s="284">
        <v>0</v>
      </c>
      <c r="S46" s="284">
        <v>1.8170000000000073</v>
      </c>
      <c r="T46" s="284"/>
      <c r="U46" s="284">
        <v>0</v>
      </c>
      <c r="V46" s="10">
        <v>0</v>
      </c>
      <c r="W46" s="284">
        <v>3</v>
      </c>
      <c r="X46" s="284"/>
      <c r="Y46" s="284" t="s">
        <v>3989</v>
      </c>
      <c r="Z46" s="284"/>
      <c r="AA46" s="284"/>
      <c r="AB46" s="284"/>
      <c r="AC46" s="284"/>
      <c r="AD46" s="284"/>
      <c r="AE46" s="284"/>
      <c r="AF46" s="284"/>
      <c r="AG46" s="284">
        <v>-1</v>
      </c>
      <c r="AH46" s="284"/>
      <c r="AJ46" s="282">
        <v>0</v>
      </c>
      <c r="AK46" s="282">
        <v>0</v>
      </c>
      <c r="AL46" s="282">
        <v>0</v>
      </c>
      <c r="AM46" s="282">
        <v>0</v>
      </c>
      <c r="AN46" s="282">
        <v>0</v>
      </c>
      <c r="AO46" s="282">
        <v>0</v>
      </c>
      <c r="AP46" s="282">
        <v>0</v>
      </c>
      <c r="AQ46" s="282">
        <v>0</v>
      </c>
      <c r="AR46" s="282">
        <v>0</v>
      </c>
      <c r="AS46" s="282">
        <v>0</v>
      </c>
      <c r="AT46" s="282">
        <v>0</v>
      </c>
      <c r="AU46" s="282">
        <v>0</v>
      </c>
      <c r="AV46" s="282">
        <v>0</v>
      </c>
      <c r="AW46" s="282">
        <v>0</v>
      </c>
      <c r="AX46" s="282">
        <v>0</v>
      </c>
      <c r="AY46" s="282">
        <v>0</v>
      </c>
      <c r="AZ46" s="282">
        <v>0</v>
      </c>
      <c r="BA46" s="282">
        <v>0</v>
      </c>
      <c r="BB46" s="282">
        <v>0</v>
      </c>
      <c r="BC46" s="282">
        <v>0</v>
      </c>
      <c r="BD46" s="282">
        <v>0</v>
      </c>
      <c r="BE46" s="282">
        <v>0</v>
      </c>
      <c r="BF46" s="282">
        <v>0</v>
      </c>
      <c r="BG46" s="282">
        <v>0</v>
      </c>
      <c r="BH46" s="282">
        <v>0</v>
      </c>
      <c r="BI46" s="282">
        <v>0</v>
      </c>
      <c r="BJ46" s="282">
        <v>0</v>
      </c>
      <c r="BK46" s="282">
        <v>0</v>
      </c>
    </row>
    <row r="47" spans="1:63">
      <c r="A47" s="284">
        <v>640</v>
      </c>
      <c r="B47" s="284"/>
      <c r="C47" s="284">
        <v>0</v>
      </c>
      <c r="D47" s="284">
        <v>0.46332093964539367</v>
      </c>
      <c r="E47" s="284">
        <v>0</v>
      </c>
      <c r="F47" s="284">
        <v>0</v>
      </c>
      <c r="G47" s="284"/>
      <c r="H47" s="284">
        <v>0</v>
      </c>
      <c r="I47" s="284"/>
      <c r="J47" s="284">
        <v>-1</v>
      </c>
      <c r="K47" s="8">
        <v>0</v>
      </c>
      <c r="L47" s="284">
        <v>0</v>
      </c>
      <c r="M47" s="284"/>
      <c r="N47" s="284">
        <v>0</v>
      </c>
      <c r="O47" s="8">
        <v>7</v>
      </c>
      <c r="P47" s="284"/>
      <c r="Q47" s="284"/>
      <c r="R47" s="284">
        <v>-18.174413127146408</v>
      </c>
      <c r="S47" s="284">
        <v>-3.2840000000001055</v>
      </c>
      <c r="T47" s="284"/>
      <c r="U47" s="284">
        <v>0</v>
      </c>
      <c r="V47" s="10">
        <v>0</v>
      </c>
      <c r="W47" s="284">
        <v>3</v>
      </c>
      <c r="X47" s="284"/>
      <c r="Y47" s="284" t="s">
        <v>3989</v>
      </c>
      <c r="Z47" s="284"/>
      <c r="AA47" s="284"/>
      <c r="AB47" s="284"/>
      <c r="AC47" s="284"/>
      <c r="AD47" s="284"/>
      <c r="AE47" s="284"/>
      <c r="AF47" s="284"/>
      <c r="AG47" s="284">
        <v>-1</v>
      </c>
      <c r="AH47" s="284"/>
      <c r="AJ47" s="282">
        <v>0</v>
      </c>
      <c r="AK47" s="282">
        <v>0</v>
      </c>
      <c r="AL47" s="282">
        <v>0</v>
      </c>
      <c r="AM47" s="282">
        <v>0</v>
      </c>
      <c r="AN47" s="282">
        <v>0</v>
      </c>
      <c r="AO47" s="282">
        <v>0</v>
      </c>
      <c r="AP47" s="282">
        <v>0</v>
      </c>
      <c r="AQ47" s="282">
        <v>0</v>
      </c>
      <c r="AR47" s="282">
        <v>0</v>
      </c>
      <c r="AS47" s="282">
        <v>0</v>
      </c>
      <c r="AT47" s="282">
        <v>0</v>
      </c>
      <c r="AU47" s="282">
        <v>0</v>
      </c>
      <c r="AV47" s="282">
        <v>0</v>
      </c>
      <c r="AW47" s="282">
        <v>0</v>
      </c>
      <c r="AX47" s="282">
        <v>0</v>
      </c>
      <c r="AY47" s="282">
        <v>0</v>
      </c>
      <c r="AZ47" s="282">
        <v>0</v>
      </c>
      <c r="BA47" s="282">
        <v>0</v>
      </c>
      <c r="BB47" s="282">
        <v>0</v>
      </c>
      <c r="BC47" s="282">
        <v>0</v>
      </c>
      <c r="BD47" s="282">
        <v>0</v>
      </c>
      <c r="BE47" s="282">
        <v>0</v>
      </c>
      <c r="BF47" s="282">
        <v>0</v>
      </c>
      <c r="BG47" s="282">
        <v>0</v>
      </c>
      <c r="BH47" s="282">
        <v>0</v>
      </c>
      <c r="BI47" s="282">
        <v>0</v>
      </c>
      <c r="BJ47" s="282">
        <v>0</v>
      </c>
      <c r="BK47" s="282">
        <v>0</v>
      </c>
    </row>
    <row r="48" spans="1:63">
      <c r="A48" s="284">
        <v>660</v>
      </c>
      <c r="B48" s="284"/>
      <c r="C48" s="284">
        <v>0</v>
      </c>
      <c r="D48" s="284">
        <v>0</v>
      </c>
      <c r="E48" s="284">
        <v>0</v>
      </c>
      <c r="F48" s="284">
        <v>0</v>
      </c>
      <c r="G48" s="284"/>
      <c r="H48" s="284">
        <v>0</v>
      </c>
      <c r="I48" s="284"/>
      <c r="J48" s="284">
        <v>-1</v>
      </c>
      <c r="K48" s="8">
        <v>0</v>
      </c>
      <c r="L48" s="284">
        <v>0</v>
      </c>
      <c r="M48" s="284"/>
      <c r="N48" s="284">
        <v>0</v>
      </c>
      <c r="O48" s="8">
        <v>7</v>
      </c>
      <c r="P48" s="284"/>
      <c r="Q48" s="284"/>
      <c r="R48" s="284">
        <v>-22.345977591124438</v>
      </c>
      <c r="S48" s="284">
        <v>-3.7259999999998854</v>
      </c>
      <c r="T48" s="284"/>
      <c r="U48" s="284">
        <v>0</v>
      </c>
      <c r="V48" s="10">
        <v>0</v>
      </c>
      <c r="W48" s="284">
        <v>3</v>
      </c>
      <c r="X48" s="284"/>
      <c r="Y48" s="284" t="s">
        <v>3988</v>
      </c>
      <c r="Z48" s="284"/>
      <c r="AA48" s="284"/>
      <c r="AB48" s="284"/>
      <c r="AC48" s="284"/>
      <c r="AD48" s="284"/>
      <c r="AE48" s="284"/>
      <c r="AF48" s="284"/>
      <c r="AG48" s="284">
        <v>-1</v>
      </c>
      <c r="AH48" s="284"/>
      <c r="AJ48" s="282">
        <v>0</v>
      </c>
      <c r="AK48" s="282">
        <v>0</v>
      </c>
      <c r="AL48" s="282">
        <v>0</v>
      </c>
      <c r="AM48" s="282">
        <v>0</v>
      </c>
      <c r="AN48" s="282">
        <v>0</v>
      </c>
      <c r="AO48" s="282">
        <v>0</v>
      </c>
      <c r="AP48" s="282">
        <v>0</v>
      </c>
      <c r="AQ48" s="282">
        <v>0</v>
      </c>
      <c r="AR48" s="282">
        <v>0</v>
      </c>
      <c r="AS48" s="282">
        <v>0</v>
      </c>
      <c r="AT48" s="282">
        <v>0</v>
      </c>
      <c r="AU48" s="282">
        <v>0</v>
      </c>
      <c r="AV48" s="282">
        <v>0</v>
      </c>
      <c r="AW48" s="282">
        <v>0</v>
      </c>
      <c r="AX48" s="282">
        <v>0</v>
      </c>
      <c r="AY48" s="282">
        <v>0</v>
      </c>
      <c r="AZ48" s="282">
        <v>0</v>
      </c>
      <c r="BA48" s="282">
        <v>0</v>
      </c>
      <c r="BB48" s="282">
        <v>0</v>
      </c>
      <c r="BC48" s="282">
        <v>0</v>
      </c>
      <c r="BD48" s="282">
        <v>0</v>
      </c>
      <c r="BE48" s="282">
        <v>0</v>
      </c>
      <c r="BF48" s="282">
        <v>0</v>
      </c>
      <c r="BG48" s="282">
        <v>0</v>
      </c>
      <c r="BH48" s="282">
        <v>0</v>
      </c>
      <c r="BI48" s="282">
        <v>0</v>
      </c>
      <c r="BJ48" s="282">
        <v>0</v>
      </c>
      <c r="BK48" s="282">
        <v>0</v>
      </c>
    </row>
    <row r="49" spans="1:63">
      <c r="A49" s="284">
        <v>680</v>
      </c>
      <c r="B49" s="284"/>
      <c r="C49" s="284">
        <v>0</v>
      </c>
      <c r="D49" s="284">
        <v>1.4734650007042156</v>
      </c>
      <c r="E49" s="284">
        <v>0</v>
      </c>
      <c r="F49" s="284">
        <v>0</v>
      </c>
      <c r="G49" s="284"/>
      <c r="H49" s="284">
        <v>0</v>
      </c>
      <c r="I49" s="284"/>
      <c r="J49" s="284">
        <v>-1</v>
      </c>
      <c r="K49" s="8">
        <v>0</v>
      </c>
      <c r="L49" s="284">
        <v>0</v>
      </c>
      <c r="M49" s="284"/>
      <c r="N49" s="284">
        <v>0</v>
      </c>
      <c r="O49" s="8">
        <v>7</v>
      </c>
      <c r="P49" s="284"/>
      <c r="Q49" s="284"/>
      <c r="R49" s="284">
        <v>-14.846536368486795</v>
      </c>
      <c r="S49" s="284">
        <v>-2.6200000000001182</v>
      </c>
      <c r="T49" s="284"/>
      <c r="U49" s="284">
        <v>0</v>
      </c>
      <c r="V49" s="10">
        <v>0</v>
      </c>
      <c r="W49" s="284">
        <v>3</v>
      </c>
      <c r="X49" s="284"/>
      <c r="Y49" s="284" t="s">
        <v>3988</v>
      </c>
      <c r="Z49" s="284"/>
      <c r="AA49" s="284"/>
      <c r="AB49" s="284"/>
      <c r="AC49" s="284"/>
      <c r="AD49" s="284"/>
      <c r="AE49" s="284"/>
      <c r="AF49" s="284"/>
      <c r="AG49" s="284">
        <v>-1</v>
      </c>
      <c r="AH49" s="284"/>
      <c r="AJ49" s="282">
        <v>0</v>
      </c>
      <c r="AK49" s="282">
        <v>0</v>
      </c>
      <c r="AL49" s="282">
        <v>0</v>
      </c>
      <c r="AM49" s="282">
        <v>0</v>
      </c>
      <c r="AN49" s="282">
        <v>0</v>
      </c>
      <c r="AO49" s="282">
        <v>0</v>
      </c>
      <c r="AP49" s="282">
        <v>0</v>
      </c>
      <c r="AQ49" s="282">
        <v>0</v>
      </c>
      <c r="AR49" s="282">
        <v>0</v>
      </c>
      <c r="AS49" s="282">
        <v>0</v>
      </c>
      <c r="AT49" s="282">
        <v>0</v>
      </c>
      <c r="AU49" s="282">
        <v>0</v>
      </c>
      <c r="AV49" s="282">
        <v>0</v>
      </c>
      <c r="AW49" s="282">
        <v>0</v>
      </c>
      <c r="AX49" s="282">
        <v>0</v>
      </c>
      <c r="AY49" s="282">
        <v>0</v>
      </c>
      <c r="AZ49" s="282">
        <v>0</v>
      </c>
      <c r="BA49" s="282">
        <v>0</v>
      </c>
      <c r="BB49" s="282">
        <v>0</v>
      </c>
      <c r="BC49" s="282">
        <v>0</v>
      </c>
      <c r="BD49" s="282">
        <v>0</v>
      </c>
      <c r="BE49" s="282">
        <v>0</v>
      </c>
      <c r="BF49" s="282">
        <v>0</v>
      </c>
      <c r="BG49" s="282">
        <v>0</v>
      </c>
      <c r="BH49" s="282">
        <v>0</v>
      </c>
      <c r="BI49" s="282">
        <v>0</v>
      </c>
      <c r="BJ49" s="282">
        <v>0</v>
      </c>
      <c r="BK49" s="282">
        <v>0</v>
      </c>
    </row>
    <row r="50" spans="1:63">
      <c r="A50" s="284">
        <v>700</v>
      </c>
      <c r="B50" s="284"/>
      <c r="C50" s="284">
        <v>0</v>
      </c>
      <c r="D50" s="284">
        <v>0</v>
      </c>
      <c r="E50" s="284">
        <v>0</v>
      </c>
      <c r="F50" s="284">
        <v>0</v>
      </c>
      <c r="G50" s="284"/>
      <c r="H50" s="284">
        <v>0</v>
      </c>
      <c r="I50" s="284"/>
      <c r="J50" s="284">
        <v>3</v>
      </c>
      <c r="K50" s="8">
        <v>0</v>
      </c>
      <c r="L50" s="284">
        <v>0</v>
      </c>
      <c r="M50" s="284"/>
      <c r="N50" s="284">
        <v>0</v>
      </c>
      <c r="O50" s="8">
        <v>0</v>
      </c>
      <c r="P50" s="284"/>
      <c r="Q50" s="284"/>
      <c r="R50" s="284">
        <v>0</v>
      </c>
      <c r="S50" s="284">
        <v>0.80700000000001637</v>
      </c>
      <c r="T50" s="284"/>
      <c r="U50" s="284">
        <v>0</v>
      </c>
      <c r="V50" s="10">
        <v>0</v>
      </c>
      <c r="W50" s="284">
        <v>3</v>
      </c>
      <c r="X50" s="284"/>
      <c r="Y50" s="284" t="s">
        <v>3988</v>
      </c>
      <c r="Z50" s="284"/>
      <c r="AA50" s="284"/>
      <c r="AB50" s="284"/>
      <c r="AC50" s="284"/>
      <c r="AD50" s="284"/>
      <c r="AE50" s="284"/>
      <c r="AF50" s="284"/>
      <c r="AG50" s="284">
        <v>-1</v>
      </c>
      <c r="AH50" s="284"/>
      <c r="AJ50" s="282">
        <v>0</v>
      </c>
      <c r="AK50" s="282">
        <v>0</v>
      </c>
      <c r="AL50" s="282">
        <v>0</v>
      </c>
      <c r="AM50" s="282">
        <v>0</v>
      </c>
      <c r="AN50" s="282">
        <v>0</v>
      </c>
      <c r="AO50" s="282">
        <v>0</v>
      </c>
      <c r="AP50" s="282">
        <v>0</v>
      </c>
      <c r="AQ50" s="282">
        <v>0</v>
      </c>
      <c r="AR50" s="282">
        <v>0</v>
      </c>
      <c r="AS50" s="282">
        <v>0</v>
      </c>
      <c r="AT50" s="282">
        <v>0</v>
      </c>
      <c r="AU50" s="282">
        <v>0</v>
      </c>
      <c r="AV50" s="282">
        <v>0</v>
      </c>
      <c r="AW50" s="282">
        <v>0</v>
      </c>
      <c r="AX50" s="282">
        <v>0</v>
      </c>
      <c r="AY50" s="282">
        <v>0</v>
      </c>
      <c r="AZ50" s="282">
        <v>0</v>
      </c>
      <c r="BA50" s="282">
        <v>0</v>
      </c>
      <c r="BB50" s="282">
        <v>0</v>
      </c>
      <c r="BC50" s="282">
        <v>0</v>
      </c>
      <c r="BD50" s="282">
        <v>0</v>
      </c>
      <c r="BE50" s="282">
        <v>0</v>
      </c>
      <c r="BF50" s="282">
        <v>0</v>
      </c>
      <c r="BG50" s="282">
        <v>0</v>
      </c>
      <c r="BH50" s="282">
        <v>0</v>
      </c>
      <c r="BI50" s="282">
        <v>0</v>
      </c>
      <c r="BJ50" s="282">
        <v>0</v>
      </c>
      <c r="BK50" s="282">
        <v>0</v>
      </c>
    </row>
    <row r="51" spans="1:63">
      <c r="A51" s="284">
        <v>710</v>
      </c>
      <c r="B51" s="284"/>
      <c r="C51" s="284">
        <v>0</v>
      </c>
      <c r="D51" s="284">
        <v>0</v>
      </c>
      <c r="E51" s="284">
        <v>0</v>
      </c>
      <c r="F51" s="284">
        <v>0</v>
      </c>
      <c r="G51" s="284"/>
      <c r="H51" s="284">
        <v>0</v>
      </c>
      <c r="I51" s="284"/>
      <c r="J51" s="284">
        <v>3</v>
      </c>
      <c r="K51" s="8">
        <v>0</v>
      </c>
      <c r="L51" s="284">
        <v>0</v>
      </c>
      <c r="M51" s="284"/>
      <c r="N51" s="284">
        <v>0</v>
      </c>
      <c r="O51" s="8">
        <v>0</v>
      </c>
      <c r="P51" s="284"/>
      <c r="Q51" s="284"/>
      <c r="R51" s="284">
        <v>0</v>
      </c>
      <c r="S51" s="284">
        <v>-2.9999999999290594E-3</v>
      </c>
      <c r="T51" s="284"/>
      <c r="U51" s="284">
        <v>0</v>
      </c>
      <c r="V51" s="10">
        <v>0</v>
      </c>
      <c r="W51" s="284">
        <v>3</v>
      </c>
      <c r="X51" s="284"/>
      <c r="Y51" s="284" t="s">
        <v>3988</v>
      </c>
      <c r="Z51" s="284"/>
      <c r="AA51" s="284"/>
      <c r="AB51" s="284"/>
      <c r="AC51" s="284"/>
      <c r="AD51" s="284"/>
      <c r="AE51" s="284"/>
      <c r="AF51" s="284"/>
      <c r="AG51" s="284">
        <v>-1</v>
      </c>
      <c r="AH51" s="284"/>
      <c r="AJ51" s="282">
        <v>0</v>
      </c>
      <c r="AK51" s="282">
        <v>0</v>
      </c>
      <c r="AL51" s="282">
        <v>0</v>
      </c>
      <c r="AM51" s="282">
        <v>0</v>
      </c>
      <c r="AN51" s="282">
        <v>0</v>
      </c>
      <c r="AO51" s="282">
        <v>0</v>
      </c>
      <c r="AP51" s="282">
        <v>0</v>
      </c>
      <c r="AQ51" s="282">
        <v>0</v>
      </c>
      <c r="AR51" s="282">
        <v>0</v>
      </c>
      <c r="AS51" s="282">
        <v>0</v>
      </c>
      <c r="AT51" s="282">
        <v>0</v>
      </c>
      <c r="AU51" s="282">
        <v>0</v>
      </c>
      <c r="AV51" s="282">
        <v>0</v>
      </c>
      <c r="AW51" s="282">
        <v>0</v>
      </c>
      <c r="AX51" s="282">
        <v>0</v>
      </c>
      <c r="AY51" s="282">
        <v>0</v>
      </c>
      <c r="AZ51" s="282">
        <v>0</v>
      </c>
      <c r="BA51" s="282">
        <v>0</v>
      </c>
      <c r="BB51" s="282">
        <v>0</v>
      </c>
      <c r="BC51" s="282">
        <v>0</v>
      </c>
      <c r="BD51" s="282">
        <v>0</v>
      </c>
      <c r="BE51" s="282">
        <v>0</v>
      </c>
      <c r="BF51" s="282">
        <v>0</v>
      </c>
      <c r="BG51" s="282">
        <v>0</v>
      </c>
      <c r="BH51" s="282">
        <v>0</v>
      </c>
      <c r="BI51" s="282">
        <v>0</v>
      </c>
      <c r="BJ51" s="282">
        <v>0</v>
      </c>
      <c r="BK51" s="282">
        <v>0</v>
      </c>
    </row>
    <row r="52" spans="1:63">
      <c r="A52" s="284">
        <v>720</v>
      </c>
      <c r="B52" s="284"/>
      <c r="C52" s="284">
        <v>0</v>
      </c>
      <c r="D52" s="284">
        <v>0</v>
      </c>
      <c r="E52" s="284">
        <v>0</v>
      </c>
      <c r="F52" s="284">
        <v>0</v>
      </c>
      <c r="G52" s="284"/>
      <c r="H52" s="284">
        <v>0</v>
      </c>
      <c r="I52" s="284"/>
      <c r="J52" s="284">
        <v>3</v>
      </c>
      <c r="K52" s="8">
        <v>0</v>
      </c>
      <c r="L52" s="284">
        <v>0</v>
      </c>
      <c r="M52" s="284"/>
      <c r="N52" s="284">
        <v>0</v>
      </c>
      <c r="O52" s="8">
        <v>0</v>
      </c>
      <c r="P52" s="284"/>
      <c r="Q52" s="284"/>
      <c r="R52" s="284">
        <v>0</v>
      </c>
      <c r="S52" s="284">
        <v>-9.9999999997635314E-4</v>
      </c>
      <c r="T52" s="284"/>
      <c r="U52" s="284">
        <v>0</v>
      </c>
      <c r="V52" s="10">
        <v>0</v>
      </c>
      <c r="W52" s="284">
        <v>3</v>
      </c>
      <c r="X52" s="284"/>
      <c r="Y52" s="284" t="s">
        <v>3988</v>
      </c>
      <c r="Z52" s="284"/>
      <c r="AA52" s="284"/>
      <c r="AB52" s="284"/>
      <c r="AC52" s="284"/>
      <c r="AD52" s="284"/>
      <c r="AE52" s="284"/>
      <c r="AF52" s="284"/>
      <c r="AG52" s="284">
        <v>-1</v>
      </c>
      <c r="AH52" s="284"/>
      <c r="AJ52" s="282">
        <v>0</v>
      </c>
      <c r="AK52" s="282">
        <v>0</v>
      </c>
      <c r="AL52" s="282">
        <v>0</v>
      </c>
      <c r="AM52" s="282">
        <v>0</v>
      </c>
      <c r="AN52" s="282">
        <v>0</v>
      </c>
      <c r="AO52" s="282">
        <v>0</v>
      </c>
      <c r="AP52" s="282">
        <v>0</v>
      </c>
      <c r="AQ52" s="282">
        <v>0</v>
      </c>
      <c r="AR52" s="282">
        <v>0</v>
      </c>
      <c r="AS52" s="282">
        <v>0</v>
      </c>
      <c r="AT52" s="282">
        <v>0</v>
      </c>
      <c r="AU52" s="282">
        <v>0</v>
      </c>
      <c r="AV52" s="282">
        <v>0</v>
      </c>
      <c r="AW52" s="282">
        <v>0</v>
      </c>
      <c r="AX52" s="282">
        <v>0</v>
      </c>
      <c r="AY52" s="282">
        <v>0</v>
      </c>
      <c r="AZ52" s="282">
        <v>0</v>
      </c>
      <c r="BA52" s="282">
        <v>0</v>
      </c>
      <c r="BB52" s="282">
        <v>0</v>
      </c>
      <c r="BC52" s="282">
        <v>0</v>
      </c>
      <c r="BD52" s="282">
        <v>0</v>
      </c>
      <c r="BE52" s="282">
        <v>0</v>
      </c>
      <c r="BF52" s="282">
        <v>0</v>
      </c>
      <c r="BG52" s="282">
        <v>0</v>
      </c>
      <c r="BH52" s="282">
        <v>0</v>
      </c>
      <c r="BI52" s="282">
        <v>0</v>
      </c>
      <c r="BJ52" s="282">
        <v>0</v>
      </c>
      <c r="BK52" s="282">
        <v>0</v>
      </c>
    </row>
    <row r="53" spans="1:63">
      <c r="A53" s="284">
        <v>730</v>
      </c>
      <c r="B53" s="284"/>
      <c r="C53" s="284">
        <v>0</v>
      </c>
      <c r="D53" s="284">
        <v>0</v>
      </c>
      <c r="E53" s="284">
        <v>0</v>
      </c>
      <c r="F53" s="284">
        <v>0</v>
      </c>
      <c r="G53" s="284"/>
      <c r="H53" s="284">
        <v>0</v>
      </c>
      <c r="I53" s="284"/>
      <c r="J53" s="284">
        <v>3</v>
      </c>
      <c r="K53" s="8">
        <v>0</v>
      </c>
      <c r="L53" s="284">
        <v>0</v>
      </c>
      <c r="M53" s="284"/>
      <c r="N53" s="284">
        <v>0</v>
      </c>
      <c r="O53" s="8">
        <v>0</v>
      </c>
      <c r="P53" s="284"/>
      <c r="Q53" s="284"/>
      <c r="R53" s="284">
        <v>0</v>
      </c>
      <c r="S53" s="284">
        <v>4.0000000001327862E-3</v>
      </c>
      <c r="T53" s="284"/>
      <c r="U53" s="284">
        <v>0</v>
      </c>
      <c r="V53" s="10">
        <v>0</v>
      </c>
      <c r="W53" s="284">
        <v>3</v>
      </c>
      <c r="X53" s="284"/>
      <c r="Y53" s="284" t="s">
        <v>3989</v>
      </c>
      <c r="Z53" s="284"/>
      <c r="AA53" s="284"/>
      <c r="AB53" s="284"/>
      <c r="AC53" s="284"/>
      <c r="AD53" s="284"/>
      <c r="AE53" s="284"/>
      <c r="AF53" s="284"/>
      <c r="AG53" s="284">
        <v>-1</v>
      </c>
      <c r="AH53" s="284"/>
      <c r="AJ53" s="282">
        <v>0</v>
      </c>
      <c r="AK53" s="282">
        <v>0</v>
      </c>
      <c r="AL53" s="282">
        <v>0</v>
      </c>
      <c r="AM53" s="282">
        <v>0</v>
      </c>
      <c r="AN53" s="282">
        <v>0</v>
      </c>
      <c r="AO53" s="282">
        <v>0</v>
      </c>
      <c r="AP53" s="282">
        <v>0</v>
      </c>
      <c r="AQ53" s="282">
        <v>0</v>
      </c>
      <c r="AR53" s="282">
        <v>0</v>
      </c>
      <c r="AS53" s="282">
        <v>0</v>
      </c>
      <c r="AT53" s="282">
        <v>0</v>
      </c>
      <c r="AU53" s="282">
        <v>0</v>
      </c>
      <c r="AV53" s="282">
        <v>0</v>
      </c>
      <c r="AW53" s="282">
        <v>0</v>
      </c>
      <c r="AX53" s="282">
        <v>0</v>
      </c>
      <c r="AY53" s="282">
        <v>0</v>
      </c>
      <c r="AZ53" s="282">
        <v>0</v>
      </c>
      <c r="BA53" s="282">
        <v>0</v>
      </c>
      <c r="BB53" s="282">
        <v>0</v>
      </c>
      <c r="BC53" s="282">
        <v>0</v>
      </c>
      <c r="BD53" s="282">
        <v>0</v>
      </c>
      <c r="BE53" s="282">
        <v>0</v>
      </c>
      <c r="BF53" s="282">
        <v>0</v>
      </c>
      <c r="BG53" s="282">
        <v>0</v>
      </c>
      <c r="BH53" s="282">
        <v>0</v>
      </c>
      <c r="BI53" s="282">
        <v>0</v>
      </c>
      <c r="BJ53" s="282">
        <v>0</v>
      </c>
      <c r="BK53" s="282">
        <v>0</v>
      </c>
    </row>
    <row r="54" spans="1:63">
      <c r="A54" s="284">
        <v>740</v>
      </c>
      <c r="B54" s="284"/>
      <c r="C54" s="284">
        <v>0</v>
      </c>
      <c r="D54" s="284">
        <v>0</v>
      </c>
      <c r="E54" s="284">
        <v>0</v>
      </c>
      <c r="F54" s="284">
        <v>0</v>
      </c>
      <c r="G54" s="284"/>
      <c r="H54" s="284">
        <v>0</v>
      </c>
      <c r="I54" s="284"/>
      <c r="J54" s="284">
        <v>3</v>
      </c>
      <c r="K54" s="8">
        <v>0</v>
      </c>
      <c r="L54" s="284">
        <v>0</v>
      </c>
      <c r="M54" s="284"/>
      <c r="N54" s="284">
        <v>0</v>
      </c>
      <c r="O54" s="8">
        <v>0</v>
      </c>
      <c r="P54" s="284"/>
      <c r="Q54" s="284"/>
      <c r="R54" s="284">
        <v>0</v>
      </c>
      <c r="S54" s="284">
        <v>-9.9999999997635314E-4</v>
      </c>
      <c r="T54" s="284"/>
      <c r="U54" s="284">
        <v>0</v>
      </c>
      <c r="V54" s="10">
        <v>0</v>
      </c>
      <c r="W54" s="284">
        <v>3</v>
      </c>
      <c r="X54" s="284"/>
      <c r="Y54" s="284" t="s">
        <v>3989</v>
      </c>
      <c r="Z54" s="284"/>
      <c r="AA54" s="284"/>
      <c r="AB54" s="284"/>
      <c r="AC54" s="284"/>
      <c r="AD54" s="284"/>
      <c r="AE54" s="284"/>
      <c r="AF54" s="284"/>
      <c r="AG54" s="284">
        <v>-1</v>
      </c>
      <c r="AH54" s="284"/>
      <c r="AJ54" s="282">
        <v>0</v>
      </c>
      <c r="AK54" s="282">
        <v>0</v>
      </c>
      <c r="AL54" s="282">
        <v>0</v>
      </c>
      <c r="AM54" s="282">
        <v>0</v>
      </c>
      <c r="AN54" s="282">
        <v>0</v>
      </c>
      <c r="AO54" s="282">
        <v>0</v>
      </c>
      <c r="AP54" s="282">
        <v>0</v>
      </c>
      <c r="AQ54" s="282">
        <v>0</v>
      </c>
      <c r="AR54" s="282">
        <v>0</v>
      </c>
      <c r="AS54" s="282">
        <v>0</v>
      </c>
      <c r="AT54" s="282">
        <v>0</v>
      </c>
      <c r="AU54" s="282">
        <v>0</v>
      </c>
      <c r="AV54" s="282">
        <v>0</v>
      </c>
      <c r="AW54" s="282">
        <v>0</v>
      </c>
      <c r="AX54" s="282">
        <v>0</v>
      </c>
      <c r="AY54" s="282">
        <v>0</v>
      </c>
      <c r="AZ54" s="282">
        <v>0</v>
      </c>
      <c r="BA54" s="282">
        <v>0</v>
      </c>
      <c r="BB54" s="282">
        <v>0</v>
      </c>
      <c r="BC54" s="282">
        <v>0</v>
      </c>
      <c r="BD54" s="282">
        <v>0</v>
      </c>
      <c r="BE54" s="282">
        <v>0</v>
      </c>
      <c r="BF54" s="282">
        <v>0</v>
      </c>
      <c r="BG54" s="282">
        <v>0</v>
      </c>
      <c r="BH54" s="282">
        <v>0</v>
      </c>
      <c r="BI54" s="282">
        <v>0</v>
      </c>
      <c r="BJ54" s="282">
        <v>0</v>
      </c>
      <c r="BK54" s="282">
        <v>0</v>
      </c>
    </row>
    <row r="55" spans="1:63">
      <c r="A55" s="284">
        <v>750</v>
      </c>
      <c r="B55" s="284"/>
      <c r="C55" s="284">
        <v>0</v>
      </c>
      <c r="D55" s="284">
        <v>0</v>
      </c>
      <c r="E55" s="284">
        <v>0</v>
      </c>
      <c r="F55" s="284">
        <v>0</v>
      </c>
      <c r="G55" s="284"/>
      <c r="H55" s="284">
        <v>0</v>
      </c>
      <c r="I55" s="284"/>
      <c r="J55" s="284">
        <v>3</v>
      </c>
      <c r="K55" s="8">
        <v>0</v>
      </c>
      <c r="L55" s="284">
        <v>0</v>
      </c>
      <c r="M55" s="284"/>
      <c r="N55" s="284">
        <v>0</v>
      </c>
      <c r="O55" s="8">
        <v>0</v>
      </c>
      <c r="P55" s="284"/>
      <c r="Q55" s="284"/>
      <c r="R55" s="284">
        <v>0</v>
      </c>
      <c r="S55" s="284">
        <v>3.9999999999054126E-3</v>
      </c>
      <c r="T55" s="284"/>
      <c r="U55" s="284">
        <v>0</v>
      </c>
      <c r="V55" s="10">
        <v>0</v>
      </c>
      <c r="W55" s="284">
        <v>3</v>
      </c>
      <c r="X55" s="284"/>
      <c r="Y55" s="284" t="s">
        <v>3989</v>
      </c>
      <c r="Z55" s="284"/>
      <c r="AA55" s="284"/>
      <c r="AB55" s="284"/>
      <c r="AC55" s="284"/>
      <c r="AD55" s="284"/>
      <c r="AE55" s="284"/>
      <c r="AF55" s="284"/>
      <c r="AG55" s="284">
        <v>-1</v>
      </c>
      <c r="AH55" s="284"/>
      <c r="AJ55" s="282">
        <v>0</v>
      </c>
      <c r="AK55" s="282">
        <v>0</v>
      </c>
      <c r="AL55" s="282">
        <v>0</v>
      </c>
      <c r="AM55" s="282">
        <v>0</v>
      </c>
      <c r="AN55" s="282">
        <v>0</v>
      </c>
      <c r="AO55" s="282">
        <v>0</v>
      </c>
      <c r="AP55" s="282">
        <v>0</v>
      </c>
      <c r="AQ55" s="282">
        <v>0</v>
      </c>
      <c r="AR55" s="282">
        <v>0</v>
      </c>
      <c r="AS55" s="282">
        <v>0</v>
      </c>
      <c r="AT55" s="282">
        <v>0</v>
      </c>
      <c r="AU55" s="282">
        <v>0</v>
      </c>
      <c r="AV55" s="282">
        <v>0</v>
      </c>
      <c r="AW55" s="282">
        <v>0</v>
      </c>
      <c r="AX55" s="282">
        <v>0</v>
      </c>
      <c r="AY55" s="282">
        <v>0</v>
      </c>
      <c r="AZ55" s="282">
        <v>0</v>
      </c>
      <c r="BA55" s="282">
        <v>0</v>
      </c>
      <c r="BB55" s="282">
        <v>0</v>
      </c>
      <c r="BC55" s="282">
        <v>0</v>
      </c>
      <c r="BD55" s="282">
        <v>0</v>
      </c>
      <c r="BE55" s="282">
        <v>0</v>
      </c>
      <c r="BF55" s="282">
        <v>0</v>
      </c>
      <c r="BG55" s="282">
        <v>0</v>
      </c>
      <c r="BH55" s="282">
        <v>0</v>
      </c>
      <c r="BI55" s="282">
        <v>0</v>
      </c>
      <c r="BJ55" s="282">
        <v>0</v>
      </c>
      <c r="BK55" s="282">
        <v>0</v>
      </c>
    </row>
    <row r="56" spans="1:63">
      <c r="A56" s="284">
        <v>760</v>
      </c>
      <c r="B56" s="284"/>
      <c r="C56" s="284">
        <v>0</v>
      </c>
      <c r="D56" s="284">
        <v>0</v>
      </c>
      <c r="E56" s="284">
        <v>0</v>
      </c>
      <c r="F56" s="284">
        <v>0</v>
      </c>
      <c r="G56" s="284"/>
      <c r="H56" s="284">
        <v>0</v>
      </c>
      <c r="I56" s="284"/>
      <c r="J56" s="284">
        <v>3</v>
      </c>
      <c r="K56" s="8">
        <v>0</v>
      </c>
      <c r="L56" s="284">
        <v>0</v>
      </c>
      <c r="M56" s="284"/>
      <c r="N56" s="284">
        <v>0</v>
      </c>
      <c r="O56" s="8">
        <v>0</v>
      </c>
      <c r="P56" s="284"/>
      <c r="Q56" s="284"/>
      <c r="R56" s="284">
        <v>0</v>
      </c>
      <c r="S56" s="284">
        <v>-9.9999999997635314E-4</v>
      </c>
      <c r="T56" s="284"/>
      <c r="U56" s="284">
        <v>0</v>
      </c>
      <c r="V56" s="10">
        <v>0</v>
      </c>
      <c r="W56" s="284">
        <v>3</v>
      </c>
      <c r="X56" s="284"/>
      <c r="Y56" s="284" t="s">
        <v>3989</v>
      </c>
      <c r="Z56" s="284"/>
      <c r="AA56" s="284"/>
      <c r="AB56" s="284"/>
      <c r="AC56" s="284"/>
      <c r="AD56" s="284"/>
      <c r="AE56" s="284"/>
      <c r="AF56" s="284"/>
      <c r="AG56" s="284">
        <v>-1</v>
      </c>
      <c r="AH56" s="284"/>
      <c r="AJ56" s="282">
        <v>0</v>
      </c>
      <c r="AK56" s="282">
        <v>0</v>
      </c>
      <c r="AL56" s="282">
        <v>0</v>
      </c>
      <c r="AM56" s="282">
        <v>0</v>
      </c>
      <c r="AN56" s="282">
        <v>0</v>
      </c>
      <c r="AO56" s="282">
        <v>0</v>
      </c>
      <c r="AP56" s="282">
        <v>0</v>
      </c>
      <c r="AQ56" s="282">
        <v>0</v>
      </c>
      <c r="AR56" s="282">
        <v>0</v>
      </c>
      <c r="AS56" s="282">
        <v>0</v>
      </c>
      <c r="AT56" s="282">
        <v>0</v>
      </c>
      <c r="AU56" s="282">
        <v>0</v>
      </c>
      <c r="AV56" s="282">
        <v>0</v>
      </c>
      <c r="AW56" s="282">
        <v>0</v>
      </c>
      <c r="AX56" s="282">
        <v>0</v>
      </c>
      <c r="AY56" s="282">
        <v>0</v>
      </c>
      <c r="AZ56" s="282">
        <v>0</v>
      </c>
      <c r="BA56" s="282">
        <v>0</v>
      </c>
      <c r="BB56" s="282">
        <v>0</v>
      </c>
      <c r="BC56" s="282">
        <v>0</v>
      </c>
      <c r="BD56" s="282">
        <v>0</v>
      </c>
      <c r="BE56" s="282">
        <v>0</v>
      </c>
      <c r="BF56" s="282">
        <v>0</v>
      </c>
      <c r="BG56" s="282">
        <v>0</v>
      </c>
      <c r="BH56" s="282">
        <v>0</v>
      </c>
      <c r="BI56" s="282">
        <v>0</v>
      </c>
      <c r="BJ56" s="282">
        <v>0</v>
      </c>
      <c r="BK56" s="282">
        <v>0</v>
      </c>
    </row>
    <row r="57" spans="1:63">
      <c r="A57" s="284">
        <v>770</v>
      </c>
      <c r="B57" s="284"/>
      <c r="C57" s="284">
        <v>0</v>
      </c>
      <c r="D57" s="284">
        <v>0</v>
      </c>
      <c r="E57" s="284">
        <v>0</v>
      </c>
      <c r="F57" s="284">
        <v>0</v>
      </c>
      <c r="G57" s="284"/>
      <c r="H57" s="284">
        <v>0</v>
      </c>
      <c r="I57" s="284"/>
      <c r="J57" s="284">
        <v>3</v>
      </c>
      <c r="K57" s="8">
        <v>0</v>
      </c>
      <c r="L57" s="284">
        <v>0</v>
      </c>
      <c r="M57" s="284"/>
      <c r="N57" s="284">
        <v>0</v>
      </c>
      <c r="O57" s="8">
        <v>0</v>
      </c>
      <c r="P57" s="284"/>
      <c r="Q57" s="284"/>
      <c r="R57" s="284">
        <v>0</v>
      </c>
      <c r="S57" s="284">
        <v>3.9999999999054126E-3</v>
      </c>
      <c r="T57" s="284"/>
      <c r="U57" s="284">
        <v>0</v>
      </c>
      <c r="V57" s="10">
        <v>0</v>
      </c>
      <c r="W57" s="284">
        <v>3</v>
      </c>
      <c r="X57" s="284"/>
      <c r="Y57" s="284" t="s">
        <v>3989</v>
      </c>
      <c r="Z57" s="284"/>
      <c r="AA57" s="284"/>
      <c r="AB57" s="284"/>
      <c r="AC57" s="284"/>
      <c r="AD57" s="284"/>
      <c r="AE57" s="284"/>
      <c r="AF57" s="284"/>
      <c r="AG57" s="284">
        <v>-1</v>
      </c>
      <c r="AH57" s="284"/>
      <c r="AJ57" s="282">
        <v>0</v>
      </c>
      <c r="AK57" s="282">
        <v>0</v>
      </c>
      <c r="AL57" s="282">
        <v>0</v>
      </c>
      <c r="AM57" s="282">
        <v>0</v>
      </c>
      <c r="AN57" s="282">
        <v>0</v>
      </c>
      <c r="AO57" s="282">
        <v>0</v>
      </c>
      <c r="AP57" s="282">
        <v>0</v>
      </c>
      <c r="AQ57" s="282">
        <v>0</v>
      </c>
      <c r="AR57" s="282">
        <v>0</v>
      </c>
      <c r="AS57" s="282">
        <v>0</v>
      </c>
      <c r="AT57" s="282">
        <v>0</v>
      </c>
      <c r="AU57" s="282">
        <v>0</v>
      </c>
      <c r="AV57" s="282">
        <v>0</v>
      </c>
      <c r="AW57" s="282">
        <v>0</v>
      </c>
      <c r="AX57" s="282">
        <v>0</v>
      </c>
      <c r="AY57" s="282">
        <v>0</v>
      </c>
      <c r="AZ57" s="282">
        <v>0</v>
      </c>
      <c r="BA57" s="282">
        <v>0</v>
      </c>
      <c r="BB57" s="282">
        <v>0</v>
      </c>
      <c r="BC57" s="282">
        <v>0</v>
      </c>
      <c r="BD57" s="282">
        <v>0</v>
      </c>
      <c r="BE57" s="282">
        <v>0</v>
      </c>
      <c r="BF57" s="282">
        <v>0</v>
      </c>
      <c r="BG57" s="282">
        <v>0</v>
      </c>
      <c r="BH57" s="282">
        <v>0</v>
      </c>
      <c r="BI57" s="282">
        <v>0</v>
      </c>
      <c r="BJ57" s="282">
        <v>0</v>
      </c>
      <c r="BK57" s="282">
        <v>0</v>
      </c>
    </row>
    <row r="58" spans="1:63">
      <c r="A58" s="284">
        <v>780</v>
      </c>
      <c r="B58" s="284"/>
      <c r="C58" s="284">
        <v>0</v>
      </c>
      <c r="D58" s="284">
        <v>0</v>
      </c>
      <c r="E58" s="284">
        <v>0</v>
      </c>
      <c r="F58" s="284">
        <v>0</v>
      </c>
      <c r="G58" s="284"/>
      <c r="H58" s="284">
        <v>0</v>
      </c>
      <c r="I58" s="284"/>
      <c r="J58" s="284">
        <v>3</v>
      </c>
      <c r="K58" s="8">
        <v>0</v>
      </c>
      <c r="L58" s="284">
        <v>0</v>
      </c>
      <c r="M58" s="284"/>
      <c r="N58" s="284">
        <v>0</v>
      </c>
      <c r="O58" s="8">
        <v>0</v>
      </c>
      <c r="P58" s="284"/>
      <c r="Q58" s="284"/>
      <c r="R58" s="284">
        <v>0</v>
      </c>
      <c r="S58" s="284">
        <v>-9.9999999997635314E-4</v>
      </c>
      <c r="T58" s="284"/>
      <c r="U58" s="284">
        <v>0</v>
      </c>
      <c r="V58" s="10">
        <v>0</v>
      </c>
      <c r="W58" s="284">
        <v>3</v>
      </c>
      <c r="X58" s="284"/>
      <c r="Y58" s="284" t="s">
        <v>3989</v>
      </c>
      <c r="Z58" s="284"/>
      <c r="AA58" s="284"/>
      <c r="AB58" s="284"/>
      <c r="AC58" s="284"/>
      <c r="AD58" s="284"/>
      <c r="AE58" s="284"/>
      <c r="AF58" s="284"/>
      <c r="AG58" s="284">
        <v>-1</v>
      </c>
      <c r="AH58" s="284"/>
      <c r="AJ58" s="282">
        <v>0</v>
      </c>
      <c r="AK58" s="282">
        <v>0</v>
      </c>
      <c r="AL58" s="282">
        <v>0</v>
      </c>
      <c r="AM58" s="282">
        <v>0</v>
      </c>
      <c r="AN58" s="282">
        <v>0</v>
      </c>
      <c r="AO58" s="282">
        <v>0</v>
      </c>
      <c r="AP58" s="282">
        <v>0</v>
      </c>
      <c r="AQ58" s="282">
        <v>0</v>
      </c>
      <c r="AR58" s="282">
        <v>0</v>
      </c>
      <c r="AS58" s="282">
        <v>0</v>
      </c>
      <c r="AT58" s="282">
        <v>0</v>
      </c>
      <c r="AU58" s="282">
        <v>0</v>
      </c>
      <c r="AV58" s="282">
        <v>0</v>
      </c>
      <c r="AW58" s="282">
        <v>0</v>
      </c>
      <c r="AX58" s="282">
        <v>0</v>
      </c>
      <c r="AY58" s="282">
        <v>0</v>
      </c>
      <c r="AZ58" s="282">
        <v>0</v>
      </c>
      <c r="BA58" s="282">
        <v>0</v>
      </c>
      <c r="BB58" s="282">
        <v>0</v>
      </c>
      <c r="BC58" s="282">
        <v>0</v>
      </c>
      <c r="BD58" s="282">
        <v>0</v>
      </c>
      <c r="BE58" s="282">
        <v>0</v>
      </c>
      <c r="BF58" s="282">
        <v>0</v>
      </c>
      <c r="BG58" s="282">
        <v>0</v>
      </c>
      <c r="BH58" s="282">
        <v>0</v>
      </c>
      <c r="BI58" s="282">
        <v>0</v>
      </c>
      <c r="BJ58" s="282">
        <v>0</v>
      </c>
      <c r="BK58" s="282">
        <v>0</v>
      </c>
    </row>
    <row r="59" spans="1:63">
      <c r="A59" s="284">
        <v>790</v>
      </c>
      <c r="B59" s="284"/>
      <c r="C59" s="284">
        <v>0</v>
      </c>
      <c r="D59" s="284">
        <v>0</v>
      </c>
      <c r="E59" s="284">
        <v>0</v>
      </c>
      <c r="F59" s="284">
        <v>0</v>
      </c>
      <c r="G59" s="284"/>
      <c r="H59" s="284">
        <v>0</v>
      </c>
      <c r="I59" s="284"/>
      <c r="J59" s="284">
        <v>3</v>
      </c>
      <c r="K59" s="8">
        <v>0</v>
      </c>
      <c r="L59" s="284">
        <v>0</v>
      </c>
      <c r="M59" s="284"/>
      <c r="N59" s="284">
        <v>0</v>
      </c>
      <c r="O59" s="8">
        <v>0</v>
      </c>
      <c r="P59" s="284"/>
      <c r="Q59" s="284"/>
      <c r="R59" s="284">
        <v>0</v>
      </c>
      <c r="S59" s="284">
        <v>3.9999999999054126E-3</v>
      </c>
      <c r="T59" s="284"/>
      <c r="U59" s="284">
        <v>0</v>
      </c>
      <c r="V59" s="10">
        <v>0</v>
      </c>
      <c r="W59" s="284">
        <v>3</v>
      </c>
      <c r="X59" s="284"/>
      <c r="Y59" s="284" t="s">
        <v>3989</v>
      </c>
      <c r="Z59" s="284"/>
      <c r="AA59" s="284"/>
      <c r="AB59" s="284"/>
      <c r="AC59" s="284"/>
      <c r="AD59" s="284"/>
      <c r="AE59" s="284"/>
      <c r="AF59" s="284"/>
      <c r="AG59" s="284">
        <v>-1</v>
      </c>
      <c r="AH59" s="284"/>
      <c r="AJ59" s="282">
        <v>0</v>
      </c>
      <c r="AK59" s="282">
        <v>0</v>
      </c>
      <c r="AL59" s="282">
        <v>0</v>
      </c>
      <c r="AM59" s="282">
        <v>0</v>
      </c>
      <c r="AN59" s="282">
        <v>0</v>
      </c>
      <c r="AO59" s="282">
        <v>0</v>
      </c>
      <c r="AP59" s="282">
        <v>0</v>
      </c>
      <c r="AQ59" s="282">
        <v>0</v>
      </c>
      <c r="AR59" s="282">
        <v>0</v>
      </c>
      <c r="AS59" s="282">
        <v>0</v>
      </c>
      <c r="AT59" s="282">
        <v>0</v>
      </c>
      <c r="AU59" s="282">
        <v>0</v>
      </c>
      <c r="AV59" s="282">
        <v>0</v>
      </c>
      <c r="AW59" s="282">
        <v>0</v>
      </c>
      <c r="AX59" s="282">
        <v>0</v>
      </c>
      <c r="AY59" s="282">
        <v>0</v>
      </c>
      <c r="AZ59" s="282">
        <v>0</v>
      </c>
      <c r="BA59" s="282">
        <v>0</v>
      </c>
      <c r="BB59" s="282">
        <v>0</v>
      </c>
      <c r="BC59" s="282">
        <v>0</v>
      </c>
      <c r="BD59" s="282">
        <v>0</v>
      </c>
      <c r="BE59" s="282">
        <v>0</v>
      </c>
      <c r="BF59" s="282">
        <v>0</v>
      </c>
      <c r="BG59" s="282">
        <v>0</v>
      </c>
      <c r="BH59" s="282">
        <v>0</v>
      </c>
      <c r="BI59" s="282">
        <v>0</v>
      </c>
      <c r="BJ59" s="282">
        <v>0</v>
      </c>
      <c r="BK59" s="282">
        <v>0</v>
      </c>
    </row>
    <row r="60" spans="1:63">
      <c r="A60" s="284">
        <v>800</v>
      </c>
      <c r="B60" s="284"/>
      <c r="C60" s="284">
        <v>0</v>
      </c>
      <c r="D60" s="284">
        <v>0</v>
      </c>
      <c r="E60" s="284">
        <v>0</v>
      </c>
      <c r="F60" s="284">
        <v>0</v>
      </c>
      <c r="G60" s="284"/>
      <c r="H60" s="284">
        <v>0</v>
      </c>
      <c r="I60" s="284"/>
      <c r="J60" s="284">
        <v>3</v>
      </c>
      <c r="K60" s="8">
        <v>0</v>
      </c>
      <c r="L60" s="284">
        <v>0</v>
      </c>
      <c r="M60" s="284"/>
      <c r="N60" s="284">
        <v>0</v>
      </c>
      <c r="O60" s="8">
        <v>0</v>
      </c>
      <c r="P60" s="284"/>
      <c r="Q60" s="284"/>
      <c r="R60" s="284">
        <v>0</v>
      </c>
      <c r="S60" s="284">
        <v>-9.9999999997635314E-4</v>
      </c>
      <c r="T60" s="284"/>
      <c r="U60" s="284">
        <v>0</v>
      </c>
      <c r="V60" s="10">
        <v>0</v>
      </c>
      <c r="W60" s="284">
        <v>3</v>
      </c>
      <c r="X60" s="284"/>
      <c r="Y60" s="284" t="s">
        <v>3989</v>
      </c>
      <c r="Z60" s="284"/>
      <c r="AA60" s="284"/>
      <c r="AB60" s="284"/>
      <c r="AC60" s="284"/>
      <c r="AD60" s="284"/>
      <c r="AE60" s="284"/>
      <c r="AF60" s="284"/>
      <c r="AG60" s="284">
        <v>-1</v>
      </c>
      <c r="AH60" s="284"/>
      <c r="AJ60" s="282">
        <v>0</v>
      </c>
      <c r="AK60" s="282">
        <v>0</v>
      </c>
      <c r="AL60" s="282">
        <v>0</v>
      </c>
      <c r="AM60" s="282">
        <v>0</v>
      </c>
      <c r="AN60" s="282">
        <v>0</v>
      </c>
      <c r="AO60" s="282">
        <v>0</v>
      </c>
      <c r="AP60" s="282">
        <v>0</v>
      </c>
      <c r="AQ60" s="282">
        <v>0</v>
      </c>
      <c r="AR60" s="282">
        <v>0</v>
      </c>
      <c r="AS60" s="282">
        <v>0</v>
      </c>
      <c r="AT60" s="282">
        <v>0</v>
      </c>
      <c r="AU60" s="282">
        <v>0</v>
      </c>
      <c r="AV60" s="282">
        <v>0</v>
      </c>
      <c r="AW60" s="282">
        <v>0</v>
      </c>
      <c r="AX60" s="282">
        <v>0</v>
      </c>
      <c r="AY60" s="282">
        <v>0</v>
      </c>
      <c r="AZ60" s="282">
        <v>0</v>
      </c>
      <c r="BA60" s="282">
        <v>0</v>
      </c>
      <c r="BB60" s="282">
        <v>0</v>
      </c>
      <c r="BC60" s="282">
        <v>0</v>
      </c>
      <c r="BD60" s="282">
        <v>0</v>
      </c>
      <c r="BE60" s="282">
        <v>0</v>
      </c>
      <c r="BF60" s="282">
        <v>0</v>
      </c>
      <c r="BG60" s="282">
        <v>0</v>
      </c>
      <c r="BH60" s="282">
        <v>0</v>
      </c>
      <c r="BI60" s="282">
        <v>0</v>
      </c>
      <c r="BJ60" s="282">
        <v>0</v>
      </c>
      <c r="BK60" s="282">
        <v>0</v>
      </c>
    </row>
    <row r="61" spans="1:63">
      <c r="A61" s="284">
        <v>810</v>
      </c>
      <c r="B61" s="284"/>
      <c r="C61" s="284">
        <v>0</v>
      </c>
      <c r="D61" s="284">
        <v>0</v>
      </c>
      <c r="E61" s="284">
        <v>0</v>
      </c>
      <c r="F61" s="284">
        <v>0</v>
      </c>
      <c r="G61" s="284"/>
      <c r="H61" s="284">
        <v>0</v>
      </c>
      <c r="I61" s="284"/>
      <c r="J61" s="284">
        <v>3</v>
      </c>
      <c r="K61" s="8">
        <v>0</v>
      </c>
      <c r="L61" s="284">
        <v>0</v>
      </c>
      <c r="M61" s="284"/>
      <c r="N61" s="284">
        <v>0</v>
      </c>
      <c r="O61" s="8">
        <v>0</v>
      </c>
      <c r="P61" s="284"/>
      <c r="Q61" s="284"/>
      <c r="R61" s="284">
        <v>0</v>
      </c>
      <c r="S61" s="284">
        <v>4.0000000001327862E-3</v>
      </c>
      <c r="T61" s="284"/>
      <c r="U61" s="284">
        <v>0</v>
      </c>
      <c r="V61" s="10">
        <v>0</v>
      </c>
      <c r="W61" s="284">
        <v>3</v>
      </c>
      <c r="X61" s="284"/>
      <c r="Y61" s="284" t="s">
        <v>3989</v>
      </c>
      <c r="Z61" s="284"/>
      <c r="AA61" s="284"/>
      <c r="AB61" s="284"/>
      <c r="AC61" s="284"/>
      <c r="AD61" s="284"/>
      <c r="AE61" s="284"/>
      <c r="AF61" s="284"/>
      <c r="AG61" s="284">
        <v>-1</v>
      </c>
      <c r="AH61" s="284"/>
      <c r="AJ61" s="282">
        <v>0</v>
      </c>
      <c r="AK61" s="282">
        <v>0</v>
      </c>
      <c r="AL61" s="282">
        <v>0</v>
      </c>
      <c r="AM61" s="282">
        <v>0</v>
      </c>
      <c r="AN61" s="282">
        <v>0</v>
      </c>
      <c r="AO61" s="282">
        <v>0</v>
      </c>
      <c r="AP61" s="282">
        <v>0</v>
      </c>
      <c r="AQ61" s="282">
        <v>0</v>
      </c>
      <c r="AR61" s="282">
        <v>0</v>
      </c>
      <c r="AS61" s="282">
        <v>0</v>
      </c>
      <c r="AT61" s="282">
        <v>0</v>
      </c>
      <c r="AU61" s="282">
        <v>0</v>
      </c>
      <c r="AV61" s="282">
        <v>0</v>
      </c>
      <c r="AW61" s="282">
        <v>0</v>
      </c>
      <c r="AX61" s="282">
        <v>0</v>
      </c>
      <c r="AY61" s="282">
        <v>0</v>
      </c>
      <c r="AZ61" s="282">
        <v>0</v>
      </c>
      <c r="BA61" s="282">
        <v>0</v>
      </c>
      <c r="BB61" s="282">
        <v>0</v>
      </c>
      <c r="BC61" s="282">
        <v>0</v>
      </c>
      <c r="BD61" s="282">
        <v>0</v>
      </c>
      <c r="BE61" s="282">
        <v>0</v>
      </c>
      <c r="BF61" s="282">
        <v>0</v>
      </c>
      <c r="BG61" s="282">
        <v>0</v>
      </c>
      <c r="BH61" s="282">
        <v>0</v>
      </c>
      <c r="BI61" s="282">
        <v>0</v>
      </c>
      <c r="BJ61" s="282">
        <v>0</v>
      </c>
      <c r="BK61" s="282">
        <v>0</v>
      </c>
    </row>
    <row r="62" spans="1:63">
      <c r="A62" s="284">
        <v>820</v>
      </c>
      <c r="B62" s="284"/>
      <c r="C62" s="284">
        <v>0</v>
      </c>
      <c r="D62" s="284">
        <v>0</v>
      </c>
      <c r="E62" s="284">
        <v>0</v>
      </c>
      <c r="F62" s="284">
        <v>0</v>
      </c>
      <c r="G62" s="284"/>
      <c r="H62" s="284">
        <v>0</v>
      </c>
      <c r="I62" s="284"/>
      <c r="J62" s="284">
        <v>3</v>
      </c>
      <c r="K62" s="8">
        <v>0</v>
      </c>
      <c r="L62" s="284">
        <v>0</v>
      </c>
      <c r="M62" s="284"/>
      <c r="N62" s="284">
        <v>0</v>
      </c>
      <c r="O62" s="8">
        <v>0</v>
      </c>
      <c r="P62" s="284"/>
      <c r="Q62" s="284"/>
      <c r="R62" s="284">
        <v>0</v>
      </c>
      <c r="S62" s="284">
        <v>-9.9999999997635314E-4</v>
      </c>
      <c r="T62" s="284"/>
      <c r="U62" s="284">
        <v>0</v>
      </c>
      <c r="V62" s="10">
        <v>0</v>
      </c>
      <c r="W62" s="284">
        <v>3</v>
      </c>
      <c r="X62" s="284"/>
      <c r="Y62" s="284" t="s">
        <v>3989</v>
      </c>
      <c r="Z62" s="284"/>
      <c r="AA62" s="284"/>
      <c r="AB62" s="284"/>
      <c r="AC62" s="284"/>
      <c r="AD62" s="284"/>
      <c r="AE62" s="284"/>
      <c r="AF62" s="284"/>
      <c r="AG62" s="284">
        <v>-1</v>
      </c>
      <c r="AH62" s="284"/>
      <c r="AJ62" s="282">
        <v>0</v>
      </c>
      <c r="AK62" s="282">
        <v>0</v>
      </c>
      <c r="AL62" s="282">
        <v>0</v>
      </c>
      <c r="AM62" s="282">
        <v>0</v>
      </c>
      <c r="AN62" s="282">
        <v>0</v>
      </c>
      <c r="AO62" s="282">
        <v>0</v>
      </c>
      <c r="AP62" s="282">
        <v>0</v>
      </c>
      <c r="AQ62" s="282">
        <v>0</v>
      </c>
      <c r="AR62" s="282">
        <v>0</v>
      </c>
      <c r="AS62" s="282">
        <v>0</v>
      </c>
      <c r="AT62" s="282">
        <v>0</v>
      </c>
      <c r="AU62" s="282">
        <v>0</v>
      </c>
      <c r="AV62" s="282">
        <v>0</v>
      </c>
      <c r="AW62" s="282">
        <v>0</v>
      </c>
      <c r="AX62" s="282">
        <v>0</v>
      </c>
      <c r="AY62" s="282">
        <v>0</v>
      </c>
      <c r="AZ62" s="282">
        <v>0</v>
      </c>
      <c r="BA62" s="282">
        <v>0</v>
      </c>
      <c r="BB62" s="282">
        <v>0</v>
      </c>
      <c r="BC62" s="282">
        <v>0</v>
      </c>
      <c r="BD62" s="282">
        <v>0</v>
      </c>
      <c r="BE62" s="282">
        <v>0</v>
      </c>
      <c r="BF62" s="282">
        <v>0</v>
      </c>
      <c r="BG62" s="282">
        <v>0</v>
      </c>
      <c r="BH62" s="282">
        <v>0</v>
      </c>
      <c r="BI62" s="282">
        <v>0</v>
      </c>
      <c r="BJ62" s="282">
        <v>0</v>
      </c>
      <c r="BK62" s="282">
        <v>0</v>
      </c>
    </row>
    <row r="63" spans="1:63">
      <c r="A63" s="284">
        <v>830</v>
      </c>
      <c r="B63" s="284"/>
      <c r="C63" s="284">
        <v>0</v>
      </c>
      <c r="D63" s="284">
        <v>0</v>
      </c>
      <c r="E63" s="284">
        <v>0</v>
      </c>
      <c r="F63" s="284">
        <v>0</v>
      </c>
      <c r="G63" s="284"/>
      <c r="H63" s="284">
        <v>0</v>
      </c>
      <c r="I63" s="284"/>
      <c r="J63" s="284">
        <v>3</v>
      </c>
      <c r="K63" s="8">
        <v>0</v>
      </c>
      <c r="L63" s="284">
        <v>0</v>
      </c>
      <c r="M63" s="284"/>
      <c r="N63" s="284">
        <v>0</v>
      </c>
      <c r="O63" s="8">
        <v>0</v>
      </c>
      <c r="P63" s="284"/>
      <c r="Q63" s="284"/>
      <c r="R63" s="284">
        <v>0</v>
      </c>
      <c r="S63" s="284">
        <v>3.9999999999054126E-3</v>
      </c>
      <c r="T63" s="284"/>
      <c r="U63" s="284">
        <v>0</v>
      </c>
      <c r="V63" s="10">
        <v>0</v>
      </c>
      <c r="W63" s="284">
        <v>3</v>
      </c>
      <c r="X63" s="284"/>
      <c r="Y63" s="284" t="s">
        <v>3989</v>
      </c>
      <c r="Z63" s="284"/>
      <c r="AA63" s="284"/>
      <c r="AB63" s="284"/>
      <c r="AC63" s="284"/>
      <c r="AD63" s="284"/>
      <c r="AE63" s="284"/>
      <c r="AF63" s="284"/>
      <c r="AG63" s="284">
        <v>-1</v>
      </c>
      <c r="AH63" s="284"/>
      <c r="AJ63" s="282">
        <v>0</v>
      </c>
      <c r="AK63" s="282">
        <v>0</v>
      </c>
      <c r="AL63" s="282">
        <v>0</v>
      </c>
      <c r="AM63" s="282">
        <v>0</v>
      </c>
      <c r="AN63" s="282">
        <v>0</v>
      </c>
      <c r="AO63" s="282">
        <v>0</v>
      </c>
      <c r="AP63" s="282">
        <v>0</v>
      </c>
      <c r="AQ63" s="282">
        <v>0</v>
      </c>
      <c r="AR63" s="282">
        <v>0</v>
      </c>
      <c r="AS63" s="282">
        <v>0</v>
      </c>
      <c r="AT63" s="282">
        <v>0</v>
      </c>
      <c r="AU63" s="282">
        <v>0</v>
      </c>
      <c r="AV63" s="282">
        <v>0</v>
      </c>
      <c r="AW63" s="282">
        <v>0</v>
      </c>
      <c r="AX63" s="282">
        <v>0</v>
      </c>
      <c r="AY63" s="282">
        <v>0</v>
      </c>
      <c r="AZ63" s="282">
        <v>0</v>
      </c>
      <c r="BA63" s="282">
        <v>0</v>
      </c>
      <c r="BB63" s="282">
        <v>0</v>
      </c>
      <c r="BC63" s="282">
        <v>0</v>
      </c>
      <c r="BD63" s="282">
        <v>0</v>
      </c>
      <c r="BE63" s="282">
        <v>0</v>
      </c>
      <c r="BF63" s="282">
        <v>0</v>
      </c>
      <c r="BG63" s="282">
        <v>0</v>
      </c>
      <c r="BH63" s="282">
        <v>0</v>
      </c>
      <c r="BI63" s="282">
        <v>0</v>
      </c>
      <c r="BJ63" s="282">
        <v>0</v>
      </c>
      <c r="BK63" s="282">
        <v>0</v>
      </c>
    </row>
    <row r="64" spans="1:63">
      <c r="A64" s="284">
        <v>840</v>
      </c>
      <c r="B64" s="284"/>
      <c r="C64" s="284">
        <v>0</v>
      </c>
      <c r="D64" s="284">
        <v>0</v>
      </c>
      <c r="E64" s="284">
        <v>0</v>
      </c>
      <c r="F64" s="284">
        <v>0</v>
      </c>
      <c r="G64" s="284"/>
      <c r="H64" s="284">
        <v>0</v>
      </c>
      <c r="I64" s="284"/>
      <c r="J64" s="284">
        <v>3</v>
      </c>
      <c r="K64" s="8">
        <v>0</v>
      </c>
      <c r="L64" s="284">
        <v>0</v>
      </c>
      <c r="M64" s="284"/>
      <c r="N64" s="284">
        <v>0</v>
      </c>
      <c r="O64" s="8">
        <v>0</v>
      </c>
      <c r="P64" s="284"/>
      <c r="Q64" s="284"/>
      <c r="R64" s="284">
        <v>0</v>
      </c>
      <c r="S64" s="284">
        <v>-9.9999999997635314E-4</v>
      </c>
      <c r="T64" s="284"/>
      <c r="U64" s="284">
        <v>0</v>
      </c>
      <c r="V64" s="10">
        <v>0</v>
      </c>
      <c r="W64" s="284">
        <v>3</v>
      </c>
      <c r="X64" s="284"/>
      <c r="Y64" s="284" t="s">
        <v>3989</v>
      </c>
      <c r="Z64" s="284"/>
      <c r="AA64" s="284"/>
      <c r="AB64" s="284"/>
      <c r="AC64" s="284"/>
      <c r="AD64" s="284"/>
      <c r="AE64" s="284"/>
      <c r="AF64" s="284"/>
      <c r="AG64" s="284">
        <v>-1</v>
      </c>
      <c r="AH64" s="284"/>
      <c r="AJ64" s="282">
        <v>0</v>
      </c>
      <c r="AK64" s="282">
        <v>0</v>
      </c>
      <c r="AL64" s="282">
        <v>0</v>
      </c>
      <c r="AM64" s="282">
        <v>0</v>
      </c>
      <c r="AN64" s="282">
        <v>0</v>
      </c>
      <c r="AO64" s="282">
        <v>0</v>
      </c>
      <c r="AP64" s="282">
        <v>0</v>
      </c>
      <c r="AQ64" s="282">
        <v>0</v>
      </c>
      <c r="AR64" s="282">
        <v>0</v>
      </c>
      <c r="AS64" s="282">
        <v>0</v>
      </c>
      <c r="AT64" s="282">
        <v>0</v>
      </c>
      <c r="AU64" s="282">
        <v>0</v>
      </c>
      <c r="AV64" s="282">
        <v>0</v>
      </c>
      <c r="AW64" s="282">
        <v>0</v>
      </c>
      <c r="AX64" s="282">
        <v>0</v>
      </c>
      <c r="AY64" s="282">
        <v>0</v>
      </c>
      <c r="AZ64" s="282">
        <v>0</v>
      </c>
      <c r="BA64" s="282">
        <v>0</v>
      </c>
      <c r="BB64" s="282">
        <v>0</v>
      </c>
      <c r="BC64" s="282">
        <v>0</v>
      </c>
      <c r="BD64" s="282">
        <v>0</v>
      </c>
      <c r="BE64" s="282">
        <v>0</v>
      </c>
      <c r="BF64" s="282">
        <v>0</v>
      </c>
      <c r="BG64" s="282">
        <v>0</v>
      </c>
      <c r="BH64" s="282">
        <v>0</v>
      </c>
      <c r="BI64" s="282">
        <v>0</v>
      </c>
      <c r="BJ64" s="282">
        <v>0</v>
      </c>
      <c r="BK64" s="282">
        <v>0</v>
      </c>
    </row>
    <row r="65" spans="1:63">
      <c r="A65" s="284">
        <v>850</v>
      </c>
      <c r="B65" s="284"/>
      <c r="C65" s="284">
        <v>0</v>
      </c>
      <c r="D65" s="284">
        <v>0</v>
      </c>
      <c r="E65" s="284">
        <v>0</v>
      </c>
      <c r="F65" s="284">
        <v>0</v>
      </c>
      <c r="G65" s="284"/>
      <c r="H65" s="284">
        <v>0</v>
      </c>
      <c r="I65" s="284"/>
      <c r="J65" s="284">
        <v>3</v>
      </c>
      <c r="K65" s="8">
        <v>0</v>
      </c>
      <c r="L65" s="284">
        <v>0</v>
      </c>
      <c r="M65" s="284"/>
      <c r="N65" s="284">
        <v>0</v>
      </c>
      <c r="O65" s="8">
        <v>0</v>
      </c>
      <c r="P65" s="284"/>
      <c r="Q65" s="284"/>
      <c r="R65" s="284">
        <v>0</v>
      </c>
      <c r="S65" s="284">
        <v>3.9999999999054126E-3</v>
      </c>
      <c r="T65" s="284"/>
      <c r="U65" s="284">
        <v>0</v>
      </c>
      <c r="V65" s="10">
        <v>0</v>
      </c>
      <c r="W65" s="284">
        <v>3</v>
      </c>
      <c r="X65" s="284"/>
      <c r="Y65" s="284" t="s">
        <v>3989</v>
      </c>
      <c r="Z65" s="284"/>
      <c r="AA65" s="284"/>
      <c r="AB65" s="284"/>
      <c r="AC65" s="284"/>
      <c r="AD65" s="284"/>
      <c r="AE65" s="284"/>
      <c r="AF65" s="284"/>
      <c r="AG65" s="284">
        <v>-1</v>
      </c>
      <c r="AH65" s="284"/>
      <c r="AJ65" s="282">
        <v>0</v>
      </c>
      <c r="AK65" s="282">
        <v>0</v>
      </c>
      <c r="AL65" s="282">
        <v>0</v>
      </c>
      <c r="AM65" s="282">
        <v>0</v>
      </c>
      <c r="AN65" s="282">
        <v>0</v>
      </c>
      <c r="AO65" s="282">
        <v>0</v>
      </c>
      <c r="AP65" s="282">
        <v>0</v>
      </c>
      <c r="AQ65" s="282">
        <v>0</v>
      </c>
      <c r="AR65" s="282">
        <v>0</v>
      </c>
      <c r="AS65" s="282">
        <v>0</v>
      </c>
      <c r="AT65" s="282">
        <v>0</v>
      </c>
      <c r="AU65" s="282">
        <v>0</v>
      </c>
      <c r="AV65" s="282">
        <v>0</v>
      </c>
      <c r="AW65" s="282">
        <v>0</v>
      </c>
      <c r="AX65" s="282">
        <v>0</v>
      </c>
      <c r="AY65" s="282">
        <v>0</v>
      </c>
      <c r="AZ65" s="282">
        <v>0</v>
      </c>
      <c r="BA65" s="282">
        <v>0</v>
      </c>
      <c r="BB65" s="282">
        <v>0</v>
      </c>
      <c r="BC65" s="282">
        <v>0</v>
      </c>
      <c r="BD65" s="282">
        <v>0</v>
      </c>
      <c r="BE65" s="282">
        <v>0</v>
      </c>
      <c r="BF65" s="282">
        <v>0</v>
      </c>
      <c r="BG65" s="282">
        <v>0</v>
      </c>
      <c r="BH65" s="282">
        <v>0</v>
      </c>
      <c r="BI65" s="282">
        <v>0</v>
      </c>
      <c r="BJ65" s="282">
        <v>0</v>
      </c>
      <c r="BK65" s="282">
        <v>0</v>
      </c>
    </row>
    <row r="66" spans="1:63">
      <c r="A66" s="284">
        <v>860</v>
      </c>
      <c r="B66" s="284"/>
      <c r="C66" s="284">
        <v>0</v>
      </c>
      <c r="D66" s="284">
        <v>0</v>
      </c>
      <c r="E66" s="284">
        <v>0</v>
      </c>
      <c r="F66" s="284">
        <v>0</v>
      </c>
      <c r="G66" s="284"/>
      <c r="H66" s="284">
        <v>0</v>
      </c>
      <c r="I66" s="284"/>
      <c r="J66" s="284">
        <v>3</v>
      </c>
      <c r="K66" s="8">
        <v>0</v>
      </c>
      <c r="L66" s="284">
        <v>0</v>
      </c>
      <c r="M66" s="284"/>
      <c r="N66" s="284">
        <v>0</v>
      </c>
      <c r="O66" s="8">
        <v>0</v>
      </c>
      <c r="P66" s="284"/>
      <c r="Q66" s="284"/>
      <c r="R66" s="284">
        <v>0</v>
      </c>
      <c r="S66" s="284">
        <v>-9.9999999997635314E-4</v>
      </c>
      <c r="T66" s="284"/>
      <c r="U66" s="284">
        <v>0</v>
      </c>
      <c r="V66" s="10">
        <v>0</v>
      </c>
      <c r="W66" s="284">
        <v>3</v>
      </c>
      <c r="X66" s="284"/>
      <c r="Y66" s="284" t="s">
        <v>3989</v>
      </c>
      <c r="Z66" s="284"/>
      <c r="AA66" s="284"/>
      <c r="AB66" s="284"/>
      <c r="AC66" s="284"/>
      <c r="AD66" s="284"/>
      <c r="AE66" s="284"/>
      <c r="AF66" s="284"/>
      <c r="AG66" s="284">
        <v>-1</v>
      </c>
      <c r="AH66" s="284"/>
      <c r="AJ66" s="282">
        <v>0</v>
      </c>
      <c r="AK66" s="282">
        <v>0</v>
      </c>
      <c r="AL66" s="282">
        <v>0</v>
      </c>
      <c r="AM66" s="282">
        <v>0</v>
      </c>
      <c r="AN66" s="282">
        <v>0</v>
      </c>
      <c r="AO66" s="282">
        <v>0</v>
      </c>
      <c r="AP66" s="282">
        <v>0</v>
      </c>
      <c r="AQ66" s="282">
        <v>0</v>
      </c>
      <c r="AR66" s="282">
        <v>0</v>
      </c>
      <c r="AS66" s="282">
        <v>0</v>
      </c>
      <c r="AT66" s="282">
        <v>0</v>
      </c>
      <c r="AU66" s="282">
        <v>0</v>
      </c>
      <c r="AV66" s="282">
        <v>0</v>
      </c>
      <c r="AW66" s="282">
        <v>0</v>
      </c>
      <c r="AX66" s="282">
        <v>0</v>
      </c>
      <c r="AY66" s="282">
        <v>0</v>
      </c>
      <c r="AZ66" s="282">
        <v>0</v>
      </c>
      <c r="BA66" s="282">
        <v>0</v>
      </c>
      <c r="BB66" s="282">
        <v>0</v>
      </c>
      <c r="BC66" s="282">
        <v>0</v>
      </c>
      <c r="BD66" s="282">
        <v>0</v>
      </c>
      <c r="BE66" s="282">
        <v>0</v>
      </c>
      <c r="BF66" s="282">
        <v>0</v>
      </c>
      <c r="BG66" s="282">
        <v>0</v>
      </c>
      <c r="BH66" s="282">
        <v>0</v>
      </c>
      <c r="BI66" s="282">
        <v>0</v>
      </c>
      <c r="BJ66" s="282">
        <v>0</v>
      </c>
      <c r="BK66" s="282">
        <v>0</v>
      </c>
    </row>
    <row r="67" spans="1:63">
      <c r="A67" s="284">
        <v>870</v>
      </c>
      <c r="B67" s="284"/>
      <c r="C67" s="284">
        <v>0</v>
      </c>
      <c r="D67" s="284">
        <v>0</v>
      </c>
      <c r="E67" s="284">
        <v>0</v>
      </c>
      <c r="F67" s="284">
        <v>0</v>
      </c>
      <c r="G67" s="284"/>
      <c r="H67" s="284">
        <v>0</v>
      </c>
      <c r="I67" s="284"/>
      <c r="J67" s="284">
        <v>3</v>
      </c>
      <c r="K67" s="8">
        <v>0</v>
      </c>
      <c r="L67" s="284">
        <v>0</v>
      </c>
      <c r="M67" s="284"/>
      <c r="N67" s="284">
        <v>0</v>
      </c>
      <c r="O67" s="8">
        <v>0</v>
      </c>
      <c r="P67" s="284"/>
      <c r="Q67" s="284"/>
      <c r="R67" s="284">
        <v>0</v>
      </c>
      <c r="S67" s="284">
        <v>3.9999999999054126E-3</v>
      </c>
      <c r="T67" s="284"/>
      <c r="U67" s="284">
        <v>0</v>
      </c>
      <c r="V67" s="10">
        <v>0</v>
      </c>
      <c r="W67" s="284">
        <v>3</v>
      </c>
      <c r="X67" s="284"/>
      <c r="Y67" s="284" t="s">
        <v>3989</v>
      </c>
      <c r="Z67" s="284"/>
      <c r="AA67" s="284"/>
      <c r="AB67" s="284"/>
      <c r="AC67" s="284"/>
      <c r="AD67" s="284"/>
      <c r="AE67" s="284"/>
      <c r="AF67" s="284"/>
      <c r="AG67" s="284">
        <v>-1</v>
      </c>
      <c r="AH67" s="284"/>
      <c r="AJ67" s="282">
        <v>0</v>
      </c>
      <c r="AK67" s="282">
        <v>0</v>
      </c>
      <c r="AL67" s="282">
        <v>0</v>
      </c>
      <c r="AM67" s="282">
        <v>0</v>
      </c>
      <c r="AN67" s="282">
        <v>0</v>
      </c>
      <c r="AO67" s="282">
        <v>0</v>
      </c>
      <c r="AP67" s="282">
        <v>0</v>
      </c>
      <c r="AQ67" s="282">
        <v>0</v>
      </c>
      <c r="AR67" s="282">
        <v>0</v>
      </c>
      <c r="AS67" s="282">
        <v>0</v>
      </c>
      <c r="AT67" s="282">
        <v>0</v>
      </c>
      <c r="AU67" s="282">
        <v>0</v>
      </c>
      <c r="AV67" s="282">
        <v>0</v>
      </c>
      <c r="AW67" s="282">
        <v>0</v>
      </c>
      <c r="AX67" s="282">
        <v>0</v>
      </c>
      <c r="AY67" s="282">
        <v>0</v>
      </c>
      <c r="AZ67" s="282">
        <v>0</v>
      </c>
      <c r="BA67" s="282">
        <v>0</v>
      </c>
      <c r="BB67" s="282">
        <v>0</v>
      </c>
      <c r="BC67" s="282">
        <v>0</v>
      </c>
      <c r="BD67" s="282">
        <v>0</v>
      </c>
      <c r="BE67" s="282">
        <v>0</v>
      </c>
      <c r="BF67" s="282">
        <v>0</v>
      </c>
      <c r="BG67" s="282">
        <v>0</v>
      </c>
      <c r="BH67" s="282">
        <v>0</v>
      </c>
      <c r="BI67" s="282">
        <v>0</v>
      </c>
      <c r="BJ67" s="282">
        <v>0</v>
      </c>
      <c r="BK67" s="282">
        <v>0</v>
      </c>
    </row>
    <row r="68" spans="1:63">
      <c r="A68" s="284">
        <v>880</v>
      </c>
      <c r="B68" s="284"/>
      <c r="C68" s="284">
        <v>0</v>
      </c>
      <c r="D68" s="284">
        <v>0</v>
      </c>
      <c r="E68" s="284">
        <v>0</v>
      </c>
      <c r="F68" s="284">
        <v>0</v>
      </c>
      <c r="G68" s="284"/>
      <c r="H68" s="284">
        <v>0</v>
      </c>
      <c r="I68" s="284"/>
      <c r="J68" s="284">
        <v>3</v>
      </c>
      <c r="K68" s="8">
        <v>0</v>
      </c>
      <c r="L68" s="284">
        <v>0</v>
      </c>
      <c r="M68" s="284"/>
      <c r="N68" s="284">
        <v>0</v>
      </c>
      <c r="O68" s="8">
        <v>0</v>
      </c>
      <c r="P68" s="284"/>
      <c r="Q68" s="284"/>
      <c r="R68" s="284">
        <v>0</v>
      </c>
      <c r="S68" s="284">
        <v>-9.9999999997635314E-4</v>
      </c>
      <c r="T68" s="284"/>
      <c r="U68" s="284">
        <v>0</v>
      </c>
      <c r="V68" s="10">
        <v>0</v>
      </c>
      <c r="W68" s="284">
        <v>3</v>
      </c>
      <c r="X68" s="284"/>
      <c r="Y68" s="284" t="s">
        <v>3989</v>
      </c>
      <c r="Z68" s="284"/>
      <c r="AA68" s="284"/>
      <c r="AB68" s="284"/>
      <c r="AC68" s="284"/>
      <c r="AD68" s="284"/>
      <c r="AE68" s="284"/>
      <c r="AF68" s="284"/>
      <c r="AG68" s="284">
        <v>-1</v>
      </c>
      <c r="AH68" s="284"/>
      <c r="AJ68" s="282">
        <v>0</v>
      </c>
      <c r="AK68" s="282">
        <v>0</v>
      </c>
      <c r="AL68" s="282">
        <v>0</v>
      </c>
      <c r="AM68" s="282">
        <v>0</v>
      </c>
      <c r="AN68" s="282">
        <v>0</v>
      </c>
      <c r="AO68" s="282">
        <v>0</v>
      </c>
      <c r="AP68" s="282">
        <v>0</v>
      </c>
      <c r="AQ68" s="282">
        <v>0</v>
      </c>
      <c r="AR68" s="282">
        <v>0</v>
      </c>
      <c r="AS68" s="282">
        <v>0</v>
      </c>
      <c r="AT68" s="282">
        <v>0</v>
      </c>
      <c r="AU68" s="282">
        <v>0</v>
      </c>
      <c r="AV68" s="282">
        <v>0</v>
      </c>
      <c r="AW68" s="282">
        <v>0</v>
      </c>
      <c r="AX68" s="282">
        <v>0</v>
      </c>
      <c r="AY68" s="282">
        <v>0</v>
      </c>
      <c r="AZ68" s="282">
        <v>0</v>
      </c>
      <c r="BA68" s="282">
        <v>0</v>
      </c>
      <c r="BB68" s="282">
        <v>0</v>
      </c>
      <c r="BC68" s="282">
        <v>0</v>
      </c>
      <c r="BD68" s="282">
        <v>0</v>
      </c>
      <c r="BE68" s="282">
        <v>0</v>
      </c>
      <c r="BF68" s="282">
        <v>0</v>
      </c>
      <c r="BG68" s="282">
        <v>0</v>
      </c>
      <c r="BH68" s="282">
        <v>0</v>
      </c>
      <c r="BI68" s="282">
        <v>0</v>
      </c>
      <c r="BJ68" s="282">
        <v>0</v>
      </c>
      <c r="BK68" s="282">
        <v>0</v>
      </c>
    </row>
    <row r="69" spans="1:63">
      <c r="A69" s="284">
        <v>890</v>
      </c>
      <c r="B69" s="284"/>
      <c r="C69" s="284">
        <v>0</v>
      </c>
      <c r="D69" s="284">
        <v>0</v>
      </c>
      <c r="E69" s="284">
        <v>0</v>
      </c>
      <c r="F69" s="284">
        <v>0</v>
      </c>
      <c r="G69" s="284"/>
      <c r="H69" s="284">
        <v>0</v>
      </c>
      <c r="I69" s="284"/>
      <c r="J69" s="284">
        <v>3</v>
      </c>
      <c r="K69" s="8">
        <v>0</v>
      </c>
      <c r="L69" s="284">
        <v>0</v>
      </c>
      <c r="M69" s="284"/>
      <c r="N69" s="284">
        <v>0</v>
      </c>
      <c r="O69" s="8">
        <v>0</v>
      </c>
      <c r="P69" s="284"/>
      <c r="Q69" s="284"/>
      <c r="R69" s="284">
        <v>0</v>
      </c>
      <c r="S69" s="284">
        <v>4.0000000001327862E-3</v>
      </c>
      <c r="T69" s="284"/>
      <c r="U69" s="284">
        <v>0</v>
      </c>
      <c r="V69" s="10">
        <v>0</v>
      </c>
      <c r="W69" s="284">
        <v>3</v>
      </c>
      <c r="X69" s="284"/>
      <c r="Y69" s="284" t="s">
        <v>3989</v>
      </c>
      <c r="Z69" s="284"/>
      <c r="AA69" s="284"/>
      <c r="AB69" s="284"/>
      <c r="AC69" s="284"/>
      <c r="AD69" s="284"/>
      <c r="AE69" s="284"/>
      <c r="AF69" s="284"/>
      <c r="AG69" s="284">
        <v>-1</v>
      </c>
      <c r="AH69" s="284"/>
      <c r="AJ69" s="282">
        <v>0</v>
      </c>
      <c r="AK69" s="282">
        <v>0</v>
      </c>
      <c r="AL69" s="282">
        <v>0</v>
      </c>
      <c r="AM69" s="282">
        <v>0</v>
      </c>
      <c r="AN69" s="282">
        <v>0</v>
      </c>
      <c r="AO69" s="282">
        <v>0</v>
      </c>
      <c r="AP69" s="282">
        <v>0</v>
      </c>
      <c r="AQ69" s="282">
        <v>0</v>
      </c>
      <c r="AR69" s="282">
        <v>0</v>
      </c>
      <c r="AS69" s="282">
        <v>0</v>
      </c>
      <c r="AT69" s="282">
        <v>0</v>
      </c>
      <c r="AU69" s="282">
        <v>0</v>
      </c>
      <c r="AV69" s="282">
        <v>0</v>
      </c>
      <c r="AW69" s="282">
        <v>0</v>
      </c>
      <c r="AX69" s="282">
        <v>0</v>
      </c>
      <c r="AY69" s="282">
        <v>0</v>
      </c>
      <c r="AZ69" s="282">
        <v>0</v>
      </c>
      <c r="BA69" s="282">
        <v>0</v>
      </c>
      <c r="BB69" s="282">
        <v>0</v>
      </c>
      <c r="BC69" s="282">
        <v>0</v>
      </c>
      <c r="BD69" s="282">
        <v>0</v>
      </c>
      <c r="BE69" s="282">
        <v>0</v>
      </c>
      <c r="BF69" s="282">
        <v>0</v>
      </c>
      <c r="BG69" s="282">
        <v>0</v>
      </c>
      <c r="BH69" s="282">
        <v>0</v>
      </c>
      <c r="BI69" s="282">
        <v>0</v>
      </c>
      <c r="BJ69" s="282">
        <v>0</v>
      </c>
      <c r="BK69" s="282">
        <v>0</v>
      </c>
    </row>
    <row r="70" spans="1:63">
      <c r="A70" s="284">
        <v>900</v>
      </c>
      <c r="B70" s="284"/>
      <c r="C70" s="284">
        <v>0</v>
      </c>
      <c r="D70" s="284">
        <v>0</v>
      </c>
      <c r="E70" s="284">
        <v>0</v>
      </c>
      <c r="F70" s="284">
        <v>0</v>
      </c>
      <c r="G70" s="284"/>
      <c r="H70" s="284">
        <v>0</v>
      </c>
      <c r="I70" s="284"/>
      <c r="J70" s="284">
        <v>3</v>
      </c>
      <c r="K70" s="8">
        <v>0</v>
      </c>
      <c r="L70" s="284">
        <v>0</v>
      </c>
      <c r="M70" s="284"/>
      <c r="N70" s="284">
        <v>0</v>
      </c>
      <c r="O70" s="8">
        <v>0</v>
      </c>
      <c r="P70" s="284"/>
      <c r="Q70" s="284"/>
      <c r="R70" s="284">
        <v>0</v>
      </c>
      <c r="S70" s="284">
        <v>-9.9999999997635314E-4</v>
      </c>
      <c r="T70" s="284"/>
      <c r="U70" s="284">
        <v>0</v>
      </c>
      <c r="V70" s="10">
        <v>0</v>
      </c>
      <c r="W70" s="284">
        <v>3</v>
      </c>
      <c r="X70" s="284"/>
      <c r="Y70" s="284" t="s">
        <v>3989</v>
      </c>
      <c r="Z70" s="284"/>
      <c r="AA70" s="284"/>
      <c r="AB70" s="284"/>
      <c r="AC70" s="284"/>
      <c r="AD70" s="284"/>
      <c r="AE70" s="284"/>
      <c r="AF70" s="284"/>
      <c r="AG70" s="284">
        <v>-1</v>
      </c>
      <c r="AH70" s="284"/>
      <c r="AJ70" s="282">
        <v>0</v>
      </c>
      <c r="AK70" s="282">
        <v>0</v>
      </c>
      <c r="AL70" s="282">
        <v>0</v>
      </c>
      <c r="AM70" s="282">
        <v>0</v>
      </c>
      <c r="AN70" s="282">
        <v>0</v>
      </c>
      <c r="AO70" s="282">
        <v>0</v>
      </c>
      <c r="AP70" s="282">
        <v>0</v>
      </c>
      <c r="AQ70" s="282">
        <v>0</v>
      </c>
      <c r="AR70" s="282">
        <v>0</v>
      </c>
      <c r="AS70" s="282">
        <v>0</v>
      </c>
      <c r="AT70" s="282">
        <v>0</v>
      </c>
      <c r="AU70" s="282">
        <v>0</v>
      </c>
      <c r="AV70" s="282">
        <v>0</v>
      </c>
      <c r="AW70" s="282">
        <v>0</v>
      </c>
      <c r="AX70" s="282">
        <v>0</v>
      </c>
      <c r="AY70" s="282">
        <v>0</v>
      </c>
      <c r="AZ70" s="282">
        <v>0</v>
      </c>
      <c r="BA70" s="282">
        <v>0</v>
      </c>
      <c r="BB70" s="282">
        <v>0</v>
      </c>
      <c r="BC70" s="282">
        <v>0</v>
      </c>
      <c r="BD70" s="282">
        <v>0</v>
      </c>
      <c r="BE70" s="282">
        <v>0</v>
      </c>
      <c r="BF70" s="282">
        <v>0</v>
      </c>
      <c r="BG70" s="282">
        <v>0</v>
      </c>
      <c r="BH70" s="282">
        <v>0</v>
      </c>
      <c r="BI70" s="282">
        <v>0</v>
      </c>
      <c r="BJ70" s="282">
        <v>0</v>
      </c>
      <c r="BK70" s="282">
        <v>0</v>
      </c>
    </row>
    <row r="71" spans="1:63">
      <c r="A71" s="284">
        <v>910</v>
      </c>
      <c r="B71" s="284"/>
      <c r="C71" s="284">
        <v>0</v>
      </c>
      <c r="D71" s="284">
        <v>0</v>
      </c>
      <c r="E71" s="284">
        <v>0</v>
      </c>
      <c r="F71" s="284">
        <v>0</v>
      </c>
      <c r="G71" s="284"/>
      <c r="H71" s="284">
        <v>0</v>
      </c>
      <c r="I71" s="284"/>
      <c r="J71" s="284">
        <v>3</v>
      </c>
      <c r="K71" s="8">
        <v>0</v>
      </c>
      <c r="L71" s="284">
        <v>0</v>
      </c>
      <c r="M71" s="284"/>
      <c r="N71" s="284">
        <v>0</v>
      </c>
      <c r="O71" s="8">
        <v>0</v>
      </c>
      <c r="P71" s="284"/>
      <c r="Q71" s="284"/>
      <c r="R71" s="284">
        <v>0</v>
      </c>
      <c r="S71" s="284">
        <v>3.9999999999054126E-3</v>
      </c>
      <c r="T71" s="284"/>
      <c r="U71" s="284">
        <v>0</v>
      </c>
      <c r="V71" s="10">
        <v>0</v>
      </c>
      <c r="W71" s="284">
        <v>3</v>
      </c>
      <c r="X71" s="284"/>
      <c r="Y71" s="284" t="s">
        <v>3989</v>
      </c>
      <c r="Z71" s="284"/>
      <c r="AA71" s="284"/>
      <c r="AB71" s="284"/>
      <c r="AC71" s="284"/>
      <c r="AD71" s="284"/>
      <c r="AE71" s="284"/>
      <c r="AF71" s="284"/>
      <c r="AG71" s="284">
        <v>-1</v>
      </c>
      <c r="AH71" s="284"/>
      <c r="AJ71" s="282">
        <v>0</v>
      </c>
      <c r="AK71" s="282">
        <v>0</v>
      </c>
      <c r="AL71" s="282">
        <v>0</v>
      </c>
      <c r="AM71" s="282">
        <v>0</v>
      </c>
      <c r="AN71" s="282">
        <v>0</v>
      </c>
      <c r="AO71" s="282">
        <v>0</v>
      </c>
      <c r="AP71" s="282">
        <v>0</v>
      </c>
      <c r="AQ71" s="282">
        <v>0</v>
      </c>
      <c r="AR71" s="282">
        <v>0</v>
      </c>
      <c r="AS71" s="282">
        <v>0</v>
      </c>
      <c r="AT71" s="282">
        <v>0</v>
      </c>
      <c r="AU71" s="282">
        <v>0</v>
      </c>
      <c r="AV71" s="282">
        <v>0</v>
      </c>
      <c r="AW71" s="282">
        <v>0</v>
      </c>
      <c r="AX71" s="282">
        <v>0</v>
      </c>
      <c r="AY71" s="282">
        <v>0</v>
      </c>
      <c r="AZ71" s="282">
        <v>0</v>
      </c>
      <c r="BA71" s="282">
        <v>0</v>
      </c>
      <c r="BB71" s="282">
        <v>0</v>
      </c>
      <c r="BC71" s="282">
        <v>0</v>
      </c>
      <c r="BD71" s="282">
        <v>0</v>
      </c>
      <c r="BE71" s="282">
        <v>0</v>
      </c>
      <c r="BF71" s="282">
        <v>0</v>
      </c>
      <c r="BG71" s="282">
        <v>0</v>
      </c>
      <c r="BH71" s="282">
        <v>0</v>
      </c>
      <c r="BI71" s="282">
        <v>0</v>
      </c>
      <c r="BJ71" s="282">
        <v>0</v>
      </c>
      <c r="BK71" s="282">
        <v>0</v>
      </c>
    </row>
    <row r="72" spans="1:63">
      <c r="A72" s="284">
        <v>920</v>
      </c>
      <c r="B72" s="284"/>
      <c r="C72" s="284">
        <v>0</v>
      </c>
      <c r="D72" s="284">
        <v>0</v>
      </c>
      <c r="E72" s="284">
        <v>0</v>
      </c>
      <c r="F72" s="284">
        <v>0</v>
      </c>
      <c r="G72" s="284"/>
      <c r="H72" s="284">
        <v>0</v>
      </c>
      <c r="I72" s="284"/>
      <c r="J72" s="284">
        <v>3</v>
      </c>
      <c r="K72" s="8">
        <v>0</v>
      </c>
      <c r="L72" s="284">
        <v>0</v>
      </c>
      <c r="M72" s="284"/>
      <c r="N72" s="284">
        <v>0</v>
      </c>
      <c r="O72" s="8">
        <v>0</v>
      </c>
      <c r="P72" s="284"/>
      <c r="Q72" s="284"/>
      <c r="R72" s="284">
        <v>0</v>
      </c>
      <c r="S72" s="284">
        <v>-9.9999999997635314E-4</v>
      </c>
      <c r="T72" s="284"/>
      <c r="U72" s="284">
        <v>0</v>
      </c>
      <c r="V72" s="10">
        <v>0</v>
      </c>
      <c r="W72" s="284">
        <v>3</v>
      </c>
      <c r="X72" s="284"/>
      <c r="Y72" s="284" t="s">
        <v>3989</v>
      </c>
      <c r="Z72" s="284"/>
      <c r="AA72" s="284"/>
      <c r="AB72" s="284"/>
      <c r="AC72" s="284"/>
      <c r="AD72" s="284"/>
      <c r="AE72" s="284"/>
      <c r="AF72" s="284"/>
      <c r="AG72" s="284">
        <v>-1</v>
      </c>
      <c r="AH72" s="284"/>
      <c r="AJ72" s="282">
        <v>0</v>
      </c>
      <c r="AK72" s="282">
        <v>0</v>
      </c>
      <c r="AL72" s="282">
        <v>0</v>
      </c>
      <c r="AM72" s="282">
        <v>0</v>
      </c>
      <c r="AN72" s="282">
        <v>0</v>
      </c>
      <c r="AO72" s="282">
        <v>0</v>
      </c>
      <c r="AP72" s="282">
        <v>0</v>
      </c>
      <c r="AQ72" s="282">
        <v>0</v>
      </c>
      <c r="AR72" s="282">
        <v>0</v>
      </c>
      <c r="AS72" s="282">
        <v>0</v>
      </c>
      <c r="AT72" s="282">
        <v>0</v>
      </c>
      <c r="AU72" s="282">
        <v>0</v>
      </c>
      <c r="AV72" s="282">
        <v>0</v>
      </c>
      <c r="AW72" s="282">
        <v>0</v>
      </c>
      <c r="AX72" s="282">
        <v>0</v>
      </c>
      <c r="AY72" s="282">
        <v>0</v>
      </c>
      <c r="AZ72" s="282">
        <v>0</v>
      </c>
      <c r="BA72" s="282">
        <v>0</v>
      </c>
      <c r="BB72" s="282">
        <v>0</v>
      </c>
      <c r="BC72" s="282">
        <v>0</v>
      </c>
      <c r="BD72" s="282">
        <v>0</v>
      </c>
      <c r="BE72" s="282">
        <v>0</v>
      </c>
      <c r="BF72" s="282">
        <v>0</v>
      </c>
      <c r="BG72" s="282">
        <v>0</v>
      </c>
      <c r="BH72" s="282">
        <v>0</v>
      </c>
      <c r="BI72" s="282">
        <v>0</v>
      </c>
      <c r="BJ72" s="282">
        <v>0</v>
      </c>
      <c r="BK72" s="282">
        <v>0</v>
      </c>
    </row>
    <row r="73" spans="1:63">
      <c r="A73" s="284">
        <v>930</v>
      </c>
      <c r="B73" s="284"/>
      <c r="C73" s="284">
        <v>0</v>
      </c>
      <c r="D73" s="284">
        <v>0</v>
      </c>
      <c r="E73" s="284">
        <v>0</v>
      </c>
      <c r="F73" s="284">
        <v>0</v>
      </c>
      <c r="G73" s="284"/>
      <c r="H73" s="284">
        <v>0</v>
      </c>
      <c r="I73" s="284"/>
      <c r="J73" s="284">
        <v>3</v>
      </c>
      <c r="K73" s="8">
        <v>0</v>
      </c>
      <c r="L73" s="284">
        <v>0</v>
      </c>
      <c r="M73" s="284"/>
      <c r="N73" s="284">
        <v>0</v>
      </c>
      <c r="O73" s="8">
        <v>0</v>
      </c>
      <c r="P73" s="284"/>
      <c r="Q73" s="284"/>
      <c r="R73" s="284">
        <v>0</v>
      </c>
      <c r="S73" s="284">
        <v>3.9999999999054126E-3</v>
      </c>
      <c r="T73" s="284"/>
      <c r="U73" s="284">
        <v>0</v>
      </c>
      <c r="V73" s="10">
        <v>0</v>
      </c>
      <c r="W73" s="284">
        <v>3</v>
      </c>
      <c r="X73" s="284"/>
      <c r="Y73" s="284" t="s">
        <v>3989</v>
      </c>
      <c r="Z73" s="284"/>
      <c r="AA73" s="284"/>
      <c r="AB73" s="284"/>
      <c r="AC73" s="284"/>
      <c r="AD73" s="284"/>
      <c r="AE73" s="284"/>
      <c r="AF73" s="284"/>
      <c r="AG73" s="284">
        <v>-1</v>
      </c>
      <c r="AH73" s="284"/>
      <c r="AJ73" s="282">
        <v>0</v>
      </c>
      <c r="AK73" s="282">
        <v>0</v>
      </c>
      <c r="AL73" s="282">
        <v>0</v>
      </c>
      <c r="AM73" s="282">
        <v>0</v>
      </c>
      <c r="AN73" s="282">
        <v>0</v>
      </c>
      <c r="AO73" s="282">
        <v>0</v>
      </c>
      <c r="AP73" s="282">
        <v>0</v>
      </c>
      <c r="AQ73" s="282">
        <v>0</v>
      </c>
      <c r="AR73" s="282">
        <v>0</v>
      </c>
      <c r="AS73" s="282">
        <v>0</v>
      </c>
      <c r="AT73" s="282">
        <v>0</v>
      </c>
      <c r="AU73" s="282">
        <v>0</v>
      </c>
      <c r="AV73" s="282">
        <v>0</v>
      </c>
      <c r="AW73" s="282">
        <v>0</v>
      </c>
      <c r="AX73" s="282">
        <v>0</v>
      </c>
      <c r="AY73" s="282">
        <v>0</v>
      </c>
      <c r="AZ73" s="282">
        <v>0</v>
      </c>
      <c r="BA73" s="282">
        <v>0</v>
      </c>
      <c r="BB73" s="282">
        <v>0</v>
      </c>
      <c r="BC73" s="282">
        <v>0</v>
      </c>
      <c r="BD73" s="282">
        <v>0</v>
      </c>
      <c r="BE73" s="282">
        <v>0</v>
      </c>
      <c r="BF73" s="282">
        <v>0</v>
      </c>
      <c r="BG73" s="282">
        <v>0</v>
      </c>
      <c r="BH73" s="282">
        <v>0</v>
      </c>
      <c r="BI73" s="282">
        <v>0</v>
      </c>
      <c r="BJ73" s="282">
        <v>0</v>
      </c>
      <c r="BK73" s="282">
        <v>0</v>
      </c>
    </row>
    <row r="74" spans="1:63">
      <c r="A74" s="217">
        <v>940</v>
      </c>
      <c r="B74" s="284"/>
      <c r="C74" s="284">
        <v>0</v>
      </c>
      <c r="D74" s="284">
        <v>0</v>
      </c>
      <c r="E74" s="284">
        <v>0</v>
      </c>
      <c r="F74" s="284">
        <v>0</v>
      </c>
      <c r="G74" s="284"/>
      <c r="H74" s="284">
        <v>0</v>
      </c>
      <c r="I74" s="284"/>
      <c r="J74" s="284">
        <v>3</v>
      </c>
      <c r="K74" s="8">
        <v>0</v>
      </c>
      <c r="L74" s="284">
        <v>0</v>
      </c>
      <c r="M74" s="284"/>
      <c r="N74" s="284">
        <v>0</v>
      </c>
      <c r="O74" s="8">
        <v>0</v>
      </c>
      <c r="P74" s="284"/>
      <c r="Q74" s="284"/>
      <c r="R74" s="284">
        <v>0</v>
      </c>
      <c r="S74" s="284">
        <v>-9.9999999997635314E-4</v>
      </c>
      <c r="T74" s="284"/>
      <c r="U74" s="284">
        <v>0</v>
      </c>
      <c r="V74" s="10">
        <v>0</v>
      </c>
      <c r="W74" s="284">
        <v>3</v>
      </c>
      <c r="X74" s="284"/>
      <c r="Y74" s="284" t="s">
        <v>3989</v>
      </c>
      <c r="Z74" s="284"/>
      <c r="AA74" s="284"/>
      <c r="AB74" s="284"/>
      <c r="AC74" s="284"/>
      <c r="AD74" s="284"/>
      <c r="AE74" s="284"/>
      <c r="AF74" s="284"/>
      <c r="AG74" s="284">
        <v>-1</v>
      </c>
      <c r="AH74" s="284"/>
      <c r="AJ74" s="282">
        <v>0</v>
      </c>
      <c r="AK74" s="282">
        <v>0</v>
      </c>
      <c r="AL74" s="282">
        <v>0</v>
      </c>
      <c r="AM74" s="282">
        <v>0</v>
      </c>
      <c r="AN74" s="282">
        <v>0</v>
      </c>
      <c r="AO74" s="282">
        <v>0</v>
      </c>
      <c r="AP74" s="282">
        <v>0</v>
      </c>
      <c r="AQ74" s="282">
        <v>0</v>
      </c>
      <c r="AR74" s="282">
        <v>0</v>
      </c>
      <c r="AS74" s="282">
        <v>0</v>
      </c>
      <c r="AT74" s="282">
        <v>0</v>
      </c>
      <c r="AU74" s="282">
        <v>0</v>
      </c>
      <c r="AV74" s="282">
        <v>0</v>
      </c>
      <c r="AW74" s="282">
        <v>0</v>
      </c>
      <c r="AX74" s="282">
        <v>0</v>
      </c>
      <c r="AY74" s="282">
        <v>0</v>
      </c>
      <c r="AZ74" s="282">
        <v>0</v>
      </c>
      <c r="BA74" s="282">
        <v>0</v>
      </c>
      <c r="BB74" s="282">
        <v>0</v>
      </c>
      <c r="BC74" s="282">
        <v>0</v>
      </c>
      <c r="BD74" s="282">
        <v>0</v>
      </c>
      <c r="BE74" s="282">
        <v>0</v>
      </c>
      <c r="BF74" s="282">
        <v>0</v>
      </c>
      <c r="BG74" s="282">
        <v>0</v>
      </c>
      <c r="BH74" s="282">
        <v>0</v>
      </c>
      <c r="BI74" s="282">
        <v>0</v>
      </c>
      <c r="BJ74" s="282">
        <v>0</v>
      </c>
      <c r="BK74" s="282">
        <v>0</v>
      </c>
    </row>
    <row r="75" spans="1:63">
      <c r="A75" s="284">
        <v>950</v>
      </c>
      <c r="B75" s="284"/>
      <c r="C75" s="284">
        <v>0</v>
      </c>
      <c r="D75" s="284">
        <v>0</v>
      </c>
      <c r="E75" s="284">
        <v>0</v>
      </c>
      <c r="F75" s="284">
        <v>0</v>
      </c>
      <c r="G75" s="284"/>
      <c r="H75" s="284">
        <v>0</v>
      </c>
      <c r="I75" s="284"/>
      <c r="J75" s="284">
        <v>3</v>
      </c>
      <c r="K75" s="8">
        <v>0</v>
      </c>
      <c r="L75" s="284">
        <v>0</v>
      </c>
      <c r="M75" s="284"/>
      <c r="N75" s="284">
        <v>0</v>
      </c>
      <c r="O75" s="8">
        <v>0</v>
      </c>
      <c r="P75" s="284"/>
      <c r="Q75" s="284"/>
      <c r="R75" s="284">
        <v>0</v>
      </c>
      <c r="S75" s="284">
        <v>3.9999999999054126E-3</v>
      </c>
      <c r="T75" s="284"/>
      <c r="U75" s="284">
        <v>0</v>
      </c>
      <c r="V75" s="10">
        <v>0</v>
      </c>
      <c r="W75" s="284">
        <v>3</v>
      </c>
      <c r="X75" s="284"/>
      <c r="Y75" s="284" t="s">
        <v>3989</v>
      </c>
      <c r="Z75" s="284"/>
      <c r="AA75" s="284"/>
      <c r="AB75" s="284"/>
      <c r="AC75" s="284"/>
      <c r="AD75" s="284"/>
      <c r="AE75" s="284"/>
      <c r="AF75" s="284"/>
      <c r="AG75" s="284">
        <v>-1</v>
      </c>
      <c r="AH75" s="284"/>
      <c r="AJ75" s="282">
        <v>0</v>
      </c>
      <c r="AK75" s="282">
        <v>0</v>
      </c>
      <c r="AL75" s="282">
        <v>0</v>
      </c>
      <c r="AM75" s="282">
        <v>0</v>
      </c>
      <c r="AN75" s="282">
        <v>0</v>
      </c>
      <c r="AO75" s="282">
        <v>0</v>
      </c>
      <c r="AP75" s="282">
        <v>0</v>
      </c>
      <c r="AQ75" s="282">
        <v>0</v>
      </c>
      <c r="AR75" s="282">
        <v>0</v>
      </c>
      <c r="AS75" s="282">
        <v>0</v>
      </c>
      <c r="AT75" s="282">
        <v>0</v>
      </c>
      <c r="AU75" s="282">
        <v>0</v>
      </c>
      <c r="AV75" s="282">
        <v>0</v>
      </c>
      <c r="AW75" s="282">
        <v>0</v>
      </c>
      <c r="AX75" s="282">
        <v>0</v>
      </c>
      <c r="AY75" s="282">
        <v>0</v>
      </c>
      <c r="AZ75" s="282">
        <v>0</v>
      </c>
      <c r="BA75" s="282">
        <v>0</v>
      </c>
      <c r="BB75" s="282">
        <v>0</v>
      </c>
      <c r="BC75" s="282">
        <v>0</v>
      </c>
      <c r="BD75" s="282">
        <v>0</v>
      </c>
      <c r="BE75" s="282">
        <v>0</v>
      </c>
      <c r="BF75" s="282">
        <v>0</v>
      </c>
      <c r="BG75" s="282">
        <v>0</v>
      </c>
      <c r="BH75" s="282">
        <v>0</v>
      </c>
      <c r="BI75" s="282">
        <v>0</v>
      </c>
      <c r="BJ75" s="282">
        <v>0</v>
      </c>
      <c r="BK75" s="282">
        <v>0</v>
      </c>
    </row>
    <row r="76" spans="1:63">
      <c r="A76" s="284">
        <v>960</v>
      </c>
      <c r="B76" s="284"/>
      <c r="C76" s="284">
        <v>0</v>
      </c>
      <c r="D76" s="284">
        <v>0</v>
      </c>
      <c r="E76" s="284">
        <v>0</v>
      </c>
      <c r="F76" s="284">
        <v>0</v>
      </c>
      <c r="G76" s="284"/>
      <c r="H76" s="284">
        <v>0</v>
      </c>
      <c r="I76" s="284"/>
      <c r="J76" s="284">
        <v>3</v>
      </c>
      <c r="K76" s="8">
        <v>0</v>
      </c>
      <c r="L76" s="284">
        <v>0</v>
      </c>
      <c r="M76" s="284"/>
      <c r="N76" s="284">
        <v>0</v>
      </c>
      <c r="O76" s="8">
        <v>0</v>
      </c>
      <c r="P76" s="284"/>
      <c r="Q76" s="284"/>
      <c r="R76" s="284">
        <v>0</v>
      </c>
      <c r="S76" s="284">
        <v>-9.9999999997635314E-4</v>
      </c>
      <c r="T76" s="284"/>
      <c r="U76" s="284">
        <v>0</v>
      </c>
      <c r="V76" s="10">
        <v>0</v>
      </c>
      <c r="W76" s="284">
        <v>3</v>
      </c>
      <c r="X76" s="284"/>
      <c r="Y76" s="284" t="s">
        <v>3989</v>
      </c>
      <c r="Z76" s="284"/>
      <c r="AA76" s="284"/>
      <c r="AB76" s="284"/>
      <c r="AC76" s="284"/>
      <c r="AD76" s="284"/>
      <c r="AE76" s="284"/>
      <c r="AF76" s="284"/>
      <c r="AG76" s="284">
        <v>-1</v>
      </c>
      <c r="AH76" s="284"/>
      <c r="AJ76" s="282">
        <v>0</v>
      </c>
      <c r="AK76" s="282">
        <v>0</v>
      </c>
      <c r="AL76" s="282">
        <v>0</v>
      </c>
      <c r="AM76" s="282">
        <v>0</v>
      </c>
      <c r="AN76" s="282">
        <v>0</v>
      </c>
      <c r="AO76" s="282">
        <v>0</v>
      </c>
      <c r="AP76" s="282">
        <v>0</v>
      </c>
      <c r="AQ76" s="282">
        <v>0</v>
      </c>
      <c r="AR76" s="282">
        <v>0</v>
      </c>
      <c r="AS76" s="282">
        <v>0</v>
      </c>
      <c r="AT76" s="282">
        <v>0</v>
      </c>
      <c r="AU76" s="282">
        <v>0</v>
      </c>
      <c r="AV76" s="282">
        <v>0</v>
      </c>
      <c r="AW76" s="282">
        <v>0</v>
      </c>
      <c r="AX76" s="282">
        <v>0</v>
      </c>
      <c r="AY76" s="282">
        <v>0</v>
      </c>
      <c r="AZ76" s="282">
        <v>0</v>
      </c>
      <c r="BA76" s="282">
        <v>0</v>
      </c>
      <c r="BB76" s="282">
        <v>0</v>
      </c>
      <c r="BC76" s="282">
        <v>0</v>
      </c>
      <c r="BD76" s="282">
        <v>0</v>
      </c>
      <c r="BE76" s="282">
        <v>0</v>
      </c>
      <c r="BF76" s="282">
        <v>0</v>
      </c>
      <c r="BG76" s="282">
        <v>0</v>
      </c>
      <c r="BH76" s="282">
        <v>0</v>
      </c>
      <c r="BI76" s="282">
        <v>0</v>
      </c>
      <c r="BJ76" s="282">
        <v>0</v>
      </c>
      <c r="BK76" s="282">
        <v>0</v>
      </c>
    </row>
    <row r="77" spans="1:63">
      <c r="A77" s="284">
        <v>970</v>
      </c>
      <c r="B77" s="284"/>
      <c r="C77" s="284">
        <v>0</v>
      </c>
      <c r="D77" s="284">
        <v>0</v>
      </c>
      <c r="E77" s="284">
        <v>0</v>
      </c>
      <c r="F77" s="284">
        <v>0</v>
      </c>
      <c r="G77" s="284"/>
      <c r="H77" s="284">
        <v>0</v>
      </c>
      <c r="I77" s="284"/>
      <c r="J77" s="284">
        <v>3</v>
      </c>
      <c r="K77" s="8">
        <v>0</v>
      </c>
      <c r="L77" s="284">
        <v>0</v>
      </c>
      <c r="M77" s="284"/>
      <c r="N77" s="284">
        <v>0</v>
      </c>
      <c r="O77" s="8">
        <v>0</v>
      </c>
      <c r="P77" s="284"/>
      <c r="Q77" s="284"/>
      <c r="R77" s="284">
        <v>0</v>
      </c>
      <c r="S77" s="284">
        <v>4.0000000001327862E-3</v>
      </c>
      <c r="T77" s="284"/>
      <c r="U77" s="284">
        <v>0</v>
      </c>
      <c r="V77" s="10">
        <v>0</v>
      </c>
      <c r="W77" s="284">
        <v>3</v>
      </c>
      <c r="X77" s="284"/>
      <c r="Y77" s="284" t="s">
        <v>3989</v>
      </c>
      <c r="Z77" s="284"/>
      <c r="AA77" s="284"/>
      <c r="AB77" s="284"/>
      <c r="AC77" s="284"/>
      <c r="AD77" s="284"/>
      <c r="AE77" s="284"/>
      <c r="AF77" s="284"/>
      <c r="AG77" s="284">
        <v>-1</v>
      </c>
      <c r="AH77" s="284"/>
      <c r="AJ77" s="282">
        <v>0</v>
      </c>
      <c r="AK77" s="282">
        <v>0</v>
      </c>
      <c r="AL77" s="282">
        <v>0</v>
      </c>
      <c r="AM77" s="282">
        <v>0</v>
      </c>
      <c r="AN77" s="282">
        <v>0</v>
      </c>
      <c r="AO77" s="282">
        <v>0</v>
      </c>
      <c r="AP77" s="282">
        <v>0</v>
      </c>
      <c r="AQ77" s="282">
        <v>0</v>
      </c>
      <c r="AR77" s="282">
        <v>0</v>
      </c>
      <c r="AS77" s="282">
        <v>0</v>
      </c>
      <c r="AT77" s="282">
        <v>0</v>
      </c>
      <c r="AU77" s="282">
        <v>0</v>
      </c>
      <c r="AV77" s="282">
        <v>0</v>
      </c>
      <c r="AW77" s="282">
        <v>0</v>
      </c>
      <c r="AX77" s="282">
        <v>0</v>
      </c>
      <c r="AY77" s="282">
        <v>0</v>
      </c>
      <c r="AZ77" s="282">
        <v>0</v>
      </c>
      <c r="BA77" s="282">
        <v>0</v>
      </c>
      <c r="BB77" s="282">
        <v>0</v>
      </c>
      <c r="BC77" s="282">
        <v>0</v>
      </c>
      <c r="BD77" s="282">
        <v>0</v>
      </c>
      <c r="BE77" s="282">
        <v>0</v>
      </c>
      <c r="BF77" s="282">
        <v>0</v>
      </c>
      <c r="BG77" s="282">
        <v>0</v>
      </c>
      <c r="BH77" s="282">
        <v>0</v>
      </c>
      <c r="BI77" s="282">
        <v>0</v>
      </c>
      <c r="BJ77" s="282">
        <v>0</v>
      </c>
      <c r="BK77" s="282">
        <v>0</v>
      </c>
    </row>
    <row r="78" spans="1:63">
      <c r="A78" s="284">
        <v>980</v>
      </c>
      <c r="B78" s="284"/>
      <c r="C78" s="284">
        <v>0</v>
      </c>
      <c r="D78" s="284">
        <v>0</v>
      </c>
      <c r="E78" s="284">
        <v>0</v>
      </c>
      <c r="F78" s="284">
        <v>0</v>
      </c>
      <c r="G78" s="284"/>
      <c r="H78" s="284">
        <v>0</v>
      </c>
      <c r="I78" s="284"/>
      <c r="J78" s="284">
        <v>3</v>
      </c>
      <c r="K78" s="8">
        <v>0</v>
      </c>
      <c r="L78" s="284">
        <v>0</v>
      </c>
      <c r="M78" s="284"/>
      <c r="N78" s="284">
        <v>0</v>
      </c>
      <c r="O78" s="8">
        <v>0</v>
      </c>
      <c r="P78" s="284"/>
      <c r="Q78" s="284"/>
      <c r="R78" s="284">
        <v>0</v>
      </c>
      <c r="S78" s="284">
        <v>-9.9999999997635314E-4</v>
      </c>
      <c r="T78" s="284"/>
      <c r="U78" s="284">
        <v>0</v>
      </c>
      <c r="V78" s="10">
        <v>0</v>
      </c>
      <c r="W78" s="284">
        <v>3</v>
      </c>
      <c r="X78" s="284"/>
      <c r="Y78" s="284" t="s">
        <v>3989</v>
      </c>
      <c r="Z78" s="284"/>
      <c r="AA78" s="284"/>
      <c r="AB78" s="284"/>
      <c r="AC78" s="284"/>
      <c r="AD78" s="284"/>
      <c r="AE78" s="284"/>
      <c r="AF78" s="284"/>
      <c r="AG78" s="284">
        <v>-1</v>
      </c>
      <c r="AH78" s="284"/>
      <c r="AJ78" s="282">
        <v>0</v>
      </c>
      <c r="AK78" s="282">
        <v>0</v>
      </c>
      <c r="AL78" s="282">
        <v>0</v>
      </c>
      <c r="AM78" s="282">
        <v>0</v>
      </c>
      <c r="AN78" s="282">
        <v>0</v>
      </c>
      <c r="AO78" s="282">
        <v>0</v>
      </c>
      <c r="AP78" s="282">
        <v>0</v>
      </c>
      <c r="AQ78" s="282">
        <v>0</v>
      </c>
      <c r="AR78" s="282">
        <v>0</v>
      </c>
      <c r="AS78" s="282">
        <v>0</v>
      </c>
      <c r="AT78" s="282">
        <v>0</v>
      </c>
      <c r="AU78" s="282">
        <v>0</v>
      </c>
      <c r="AV78" s="282">
        <v>0</v>
      </c>
      <c r="AW78" s="282">
        <v>0</v>
      </c>
      <c r="AX78" s="282">
        <v>0</v>
      </c>
      <c r="AY78" s="282">
        <v>0</v>
      </c>
      <c r="AZ78" s="282">
        <v>0</v>
      </c>
      <c r="BA78" s="282">
        <v>0</v>
      </c>
      <c r="BB78" s="282">
        <v>0</v>
      </c>
      <c r="BC78" s="282">
        <v>0</v>
      </c>
      <c r="BD78" s="282">
        <v>0</v>
      </c>
      <c r="BE78" s="282">
        <v>0</v>
      </c>
      <c r="BF78" s="282">
        <v>0</v>
      </c>
      <c r="BG78" s="282">
        <v>0</v>
      </c>
      <c r="BH78" s="282">
        <v>0</v>
      </c>
      <c r="BI78" s="282">
        <v>0</v>
      </c>
      <c r="BJ78" s="282">
        <v>0</v>
      </c>
      <c r="BK78" s="282">
        <v>0</v>
      </c>
    </row>
    <row r="79" spans="1:63">
      <c r="A79" s="284">
        <v>990</v>
      </c>
      <c r="B79" s="284"/>
      <c r="C79" s="284">
        <v>0</v>
      </c>
      <c r="D79" s="284">
        <v>0</v>
      </c>
      <c r="E79" s="284">
        <v>0</v>
      </c>
      <c r="F79" s="284">
        <v>0</v>
      </c>
      <c r="G79" s="284"/>
      <c r="H79" s="284">
        <v>0</v>
      </c>
      <c r="I79" s="284"/>
      <c r="J79" s="284">
        <v>3</v>
      </c>
      <c r="K79" s="8">
        <v>0</v>
      </c>
      <c r="L79" s="284">
        <v>0</v>
      </c>
      <c r="M79" s="284"/>
      <c r="N79" s="284">
        <v>0</v>
      </c>
      <c r="O79" s="8">
        <v>0</v>
      </c>
      <c r="P79" s="284"/>
      <c r="Q79" s="284"/>
      <c r="R79" s="284">
        <v>0</v>
      </c>
      <c r="S79" s="284">
        <v>4.0000000001327862E-3</v>
      </c>
      <c r="T79" s="284"/>
      <c r="U79" s="284">
        <v>0</v>
      </c>
      <c r="V79" s="10">
        <v>0</v>
      </c>
      <c r="W79" s="284">
        <v>3</v>
      </c>
      <c r="X79" s="284"/>
      <c r="Y79" s="284" t="s">
        <v>3989</v>
      </c>
      <c r="Z79" s="284"/>
      <c r="AA79" s="284"/>
      <c r="AB79" s="284"/>
      <c r="AC79" s="284"/>
      <c r="AD79" s="284"/>
      <c r="AE79" s="284"/>
      <c r="AF79" s="284"/>
      <c r="AG79" s="284">
        <v>-1</v>
      </c>
      <c r="AH79" s="284"/>
      <c r="AJ79" s="282">
        <v>0</v>
      </c>
      <c r="AK79" s="282">
        <v>0</v>
      </c>
      <c r="AL79" s="282">
        <v>0</v>
      </c>
      <c r="AM79" s="282">
        <v>0</v>
      </c>
      <c r="AN79" s="282">
        <v>0</v>
      </c>
      <c r="AO79" s="282">
        <v>0</v>
      </c>
      <c r="AP79" s="282">
        <v>0</v>
      </c>
      <c r="AQ79" s="282">
        <v>0</v>
      </c>
      <c r="AR79" s="282">
        <v>0</v>
      </c>
      <c r="AS79" s="282">
        <v>0</v>
      </c>
      <c r="AT79" s="282">
        <v>0</v>
      </c>
      <c r="AU79" s="282">
        <v>0</v>
      </c>
      <c r="AV79" s="282">
        <v>0</v>
      </c>
      <c r="AW79" s="282">
        <v>0</v>
      </c>
      <c r="AX79" s="282">
        <v>0</v>
      </c>
      <c r="AY79" s="282">
        <v>0</v>
      </c>
      <c r="AZ79" s="282">
        <v>0</v>
      </c>
      <c r="BA79" s="282">
        <v>0</v>
      </c>
      <c r="BB79" s="282">
        <v>0</v>
      </c>
      <c r="BC79" s="282">
        <v>0</v>
      </c>
      <c r="BD79" s="282">
        <v>0</v>
      </c>
      <c r="BE79" s="282">
        <v>0</v>
      </c>
      <c r="BF79" s="282">
        <v>0</v>
      </c>
      <c r="BG79" s="282">
        <v>0</v>
      </c>
      <c r="BH79" s="282">
        <v>0</v>
      </c>
      <c r="BI79" s="282">
        <v>0</v>
      </c>
      <c r="BJ79" s="282">
        <v>0</v>
      </c>
      <c r="BK79" s="282">
        <v>0</v>
      </c>
    </row>
    <row r="80" spans="1:63">
      <c r="A80" s="284">
        <v>1000</v>
      </c>
      <c r="B80" s="284"/>
      <c r="C80" s="284">
        <v>0</v>
      </c>
      <c r="D80" s="284">
        <v>0</v>
      </c>
      <c r="E80" s="284">
        <v>0</v>
      </c>
      <c r="F80" s="284">
        <v>0</v>
      </c>
      <c r="G80" s="284"/>
      <c r="H80" s="284">
        <v>0</v>
      </c>
      <c r="I80" s="284"/>
      <c r="J80" s="284">
        <v>3</v>
      </c>
      <c r="K80" s="8">
        <v>0</v>
      </c>
      <c r="L80" s="284">
        <v>0</v>
      </c>
      <c r="M80" s="284"/>
      <c r="N80" s="284">
        <v>0</v>
      </c>
      <c r="O80" s="8">
        <v>0</v>
      </c>
      <c r="P80" s="284"/>
      <c r="Q80" s="284"/>
      <c r="R80" s="284">
        <v>0</v>
      </c>
      <c r="S80" s="284">
        <v>-9.9999999997635314E-4</v>
      </c>
      <c r="T80" s="284"/>
      <c r="U80" s="284">
        <v>0</v>
      </c>
      <c r="V80" s="10">
        <v>0</v>
      </c>
      <c r="W80" s="284">
        <v>3</v>
      </c>
      <c r="X80" s="284"/>
      <c r="Y80" s="284" t="s">
        <v>3989</v>
      </c>
      <c r="Z80" s="284"/>
      <c r="AA80" s="284"/>
      <c r="AB80" s="284"/>
      <c r="AC80" s="284"/>
      <c r="AD80" s="284"/>
      <c r="AE80" s="284"/>
      <c r="AF80" s="284"/>
      <c r="AG80" s="284">
        <v>-1</v>
      </c>
      <c r="AH80" s="284"/>
      <c r="AJ80" s="282">
        <v>0</v>
      </c>
      <c r="AK80" s="282">
        <v>0</v>
      </c>
      <c r="AL80" s="282">
        <v>0</v>
      </c>
      <c r="AM80" s="282">
        <v>0</v>
      </c>
      <c r="AN80" s="282">
        <v>0</v>
      </c>
      <c r="AO80" s="282">
        <v>0</v>
      </c>
      <c r="AP80" s="282">
        <v>0</v>
      </c>
      <c r="AQ80" s="282">
        <v>0</v>
      </c>
      <c r="AR80" s="282">
        <v>0</v>
      </c>
      <c r="AS80" s="282">
        <v>0</v>
      </c>
      <c r="AT80" s="282">
        <v>0</v>
      </c>
      <c r="AU80" s="282">
        <v>0</v>
      </c>
      <c r="AV80" s="282">
        <v>0</v>
      </c>
      <c r="AW80" s="282">
        <v>0</v>
      </c>
      <c r="AX80" s="282">
        <v>0</v>
      </c>
      <c r="AY80" s="282">
        <v>0</v>
      </c>
      <c r="AZ80" s="282">
        <v>0</v>
      </c>
      <c r="BA80" s="282">
        <v>0</v>
      </c>
      <c r="BB80" s="282">
        <v>0</v>
      </c>
      <c r="BC80" s="282">
        <v>0</v>
      </c>
      <c r="BD80" s="282">
        <v>0</v>
      </c>
      <c r="BE80" s="282">
        <v>0</v>
      </c>
      <c r="BF80" s="282">
        <v>0</v>
      </c>
      <c r="BG80" s="282">
        <v>0</v>
      </c>
      <c r="BH80" s="282">
        <v>0</v>
      </c>
      <c r="BI80" s="282">
        <v>0</v>
      </c>
      <c r="BJ80" s="282">
        <v>0</v>
      </c>
      <c r="BK80" s="282">
        <v>0</v>
      </c>
    </row>
    <row r="81" spans="1:63">
      <c r="A81" s="284">
        <v>1010</v>
      </c>
      <c r="B81" s="284"/>
      <c r="C81" s="284">
        <v>0</v>
      </c>
      <c r="D81" s="284">
        <v>0</v>
      </c>
      <c r="E81" s="284">
        <v>0</v>
      </c>
      <c r="F81" s="284">
        <v>0</v>
      </c>
      <c r="G81" s="284"/>
      <c r="H81" s="284">
        <v>0</v>
      </c>
      <c r="I81" s="284"/>
      <c r="J81" s="284">
        <v>3</v>
      </c>
      <c r="K81" s="8">
        <v>0</v>
      </c>
      <c r="L81" s="284">
        <v>0</v>
      </c>
      <c r="M81" s="284"/>
      <c r="N81" s="284">
        <v>0</v>
      </c>
      <c r="O81" s="8">
        <v>0</v>
      </c>
      <c r="P81" s="284"/>
      <c r="Q81" s="284"/>
      <c r="R81" s="284">
        <v>0</v>
      </c>
      <c r="S81" s="284">
        <v>3.9999999999054126E-3</v>
      </c>
      <c r="T81" s="284"/>
      <c r="U81" s="284">
        <v>0</v>
      </c>
      <c r="V81" s="10">
        <v>0</v>
      </c>
      <c r="W81" s="284">
        <v>3</v>
      </c>
      <c r="X81" s="284"/>
      <c r="Y81" s="284" t="s">
        <v>3989</v>
      </c>
      <c r="Z81" s="284"/>
      <c r="AA81" s="284"/>
      <c r="AB81" s="284"/>
      <c r="AC81" s="284"/>
      <c r="AD81" s="284"/>
      <c r="AE81" s="284"/>
      <c r="AF81" s="284"/>
      <c r="AG81" s="284">
        <v>-1</v>
      </c>
      <c r="AH81" s="284"/>
      <c r="AJ81" s="282">
        <v>0</v>
      </c>
      <c r="AK81" s="282">
        <v>0</v>
      </c>
      <c r="AL81" s="282">
        <v>0</v>
      </c>
      <c r="AM81" s="282">
        <v>0</v>
      </c>
      <c r="AN81" s="282">
        <v>0</v>
      </c>
      <c r="AO81" s="282">
        <v>0</v>
      </c>
      <c r="AP81" s="282">
        <v>0</v>
      </c>
      <c r="AQ81" s="282">
        <v>0</v>
      </c>
      <c r="AR81" s="282">
        <v>0</v>
      </c>
      <c r="AS81" s="282">
        <v>0</v>
      </c>
      <c r="AT81" s="282">
        <v>0</v>
      </c>
      <c r="AU81" s="282">
        <v>0</v>
      </c>
      <c r="AV81" s="282">
        <v>0</v>
      </c>
      <c r="AW81" s="282">
        <v>0</v>
      </c>
      <c r="AX81" s="282">
        <v>0</v>
      </c>
      <c r="AY81" s="282">
        <v>0</v>
      </c>
      <c r="AZ81" s="282">
        <v>0</v>
      </c>
      <c r="BA81" s="282">
        <v>0</v>
      </c>
      <c r="BB81" s="282">
        <v>0</v>
      </c>
      <c r="BC81" s="282">
        <v>0</v>
      </c>
      <c r="BD81" s="282">
        <v>0</v>
      </c>
      <c r="BE81" s="282">
        <v>0</v>
      </c>
      <c r="BF81" s="282">
        <v>0</v>
      </c>
      <c r="BG81" s="282">
        <v>0</v>
      </c>
      <c r="BH81" s="282">
        <v>0</v>
      </c>
      <c r="BI81" s="282">
        <v>0</v>
      </c>
      <c r="BJ81" s="282">
        <v>0</v>
      </c>
      <c r="BK81" s="282">
        <v>0</v>
      </c>
    </row>
    <row r="82" spans="1:63">
      <c r="A82" s="284">
        <v>1020</v>
      </c>
      <c r="B82" s="284"/>
      <c r="C82" s="284">
        <v>0</v>
      </c>
      <c r="D82" s="284">
        <v>0</v>
      </c>
      <c r="E82" s="284">
        <v>0</v>
      </c>
      <c r="F82" s="284">
        <v>0</v>
      </c>
      <c r="G82" s="284"/>
      <c r="H82" s="284">
        <v>0</v>
      </c>
      <c r="I82" s="284"/>
      <c r="J82" s="284">
        <v>3</v>
      </c>
      <c r="K82" s="8">
        <v>0</v>
      </c>
      <c r="L82" s="284">
        <v>0</v>
      </c>
      <c r="M82" s="284"/>
      <c r="N82" s="284">
        <v>0</v>
      </c>
      <c r="O82" s="8">
        <v>0</v>
      </c>
      <c r="P82" s="284"/>
      <c r="Q82" s="284"/>
      <c r="R82" s="284">
        <v>0</v>
      </c>
      <c r="S82" s="284">
        <v>-9.9999999997635314E-4</v>
      </c>
      <c r="T82" s="284"/>
      <c r="U82" s="284">
        <v>0</v>
      </c>
      <c r="V82" s="10">
        <v>0</v>
      </c>
      <c r="W82" s="284">
        <v>3</v>
      </c>
      <c r="X82" s="284"/>
      <c r="Y82" s="284" t="s">
        <v>3989</v>
      </c>
      <c r="Z82" s="284"/>
      <c r="AA82" s="284"/>
      <c r="AB82" s="284"/>
      <c r="AC82" s="284"/>
      <c r="AD82" s="284"/>
      <c r="AE82" s="284"/>
      <c r="AF82" s="284"/>
      <c r="AG82" s="284">
        <v>-1</v>
      </c>
      <c r="AH82" s="284"/>
      <c r="AJ82" s="282">
        <v>0</v>
      </c>
      <c r="AK82" s="282">
        <v>0</v>
      </c>
      <c r="AL82" s="282">
        <v>0</v>
      </c>
      <c r="AM82" s="282">
        <v>0</v>
      </c>
      <c r="AN82" s="282">
        <v>0</v>
      </c>
      <c r="AO82" s="282">
        <v>0</v>
      </c>
      <c r="AP82" s="282">
        <v>0</v>
      </c>
      <c r="AQ82" s="282">
        <v>0</v>
      </c>
      <c r="AR82" s="282">
        <v>0</v>
      </c>
      <c r="AS82" s="282">
        <v>0</v>
      </c>
      <c r="AT82" s="282">
        <v>0</v>
      </c>
      <c r="AU82" s="282">
        <v>0</v>
      </c>
      <c r="AV82" s="282">
        <v>0</v>
      </c>
      <c r="AW82" s="282">
        <v>0</v>
      </c>
      <c r="AX82" s="282">
        <v>0</v>
      </c>
      <c r="AY82" s="282">
        <v>0</v>
      </c>
      <c r="AZ82" s="282">
        <v>0</v>
      </c>
      <c r="BA82" s="282">
        <v>0</v>
      </c>
      <c r="BB82" s="282">
        <v>0</v>
      </c>
      <c r="BC82" s="282">
        <v>0</v>
      </c>
      <c r="BD82" s="282">
        <v>0</v>
      </c>
      <c r="BE82" s="282">
        <v>0</v>
      </c>
      <c r="BF82" s="282">
        <v>0</v>
      </c>
      <c r="BG82" s="282">
        <v>0</v>
      </c>
      <c r="BH82" s="282">
        <v>0</v>
      </c>
      <c r="BI82" s="282">
        <v>0</v>
      </c>
      <c r="BJ82" s="282">
        <v>0</v>
      </c>
      <c r="BK82" s="282">
        <v>0</v>
      </c>
    </row>
    <row r="83" spans="1:63">
      <c r="A83" s="284">
        <v>1030</v>
      </c>
      <c r="B83" s="284"/>
      <c r="C83" s="284">
        <v>0</v>
      </c>
      <c r="D83" s="284">
        <v>0</v>
      </c>
      <c r="E83" s="284">
        <v>0</v>
      </c>
      <c r="F83" s="284">
        <v>0</v>
      </c>
      <c r="G83" s="284"/>
      <c r="H83" s="284">
        <v>0</v>
      </c>
      <c r="I83" s="284"/>
      <c r="J83" s="284">
        <v>3</v>
      </c>
      <c r="K83" s="8">
        <v>0</v>
      </c>
      <c r="L83" s="284">
        <v>0</v>
      </c>
      <c r="M83" s="284"/>
      <c r="N83" s="284">
        <v>0</v>
      </c>
      <c r="O83" s="8">
        <v>0</v>
      </c>
      <c r="P83" s="284"/>
      <c r="Q83" s="284"/>
      <c r="R83" s="284">
        <v>0</v>
      </c>
      <c r="S83" s="284">
        <v>3.9999999999054126E-3</v>
      </c>
      <c r="T83" s="284"/>
      <c r="U83" s="284">
        <v>0</v>
      </c>
      <c r="V83" s="10">
        <v>0</v>
      </c>
      <c r="W83" s="284">
        <v>3</v>
      </c>
      <c r="X83" s="284"/>
      <c r="Y83" s="284" t="s">
        <v>3989</v>
      </c>
      <c r="Z83" s="284"/>
      <c r="AA83" s="284"/>
      <c r="AB83" s="284"/>
      <c r="AC83" s="284"/>
      <c r="AD83" s="284"/>
      <c r="AE83" s="284"/>
      <c r="AF83" s="284"/>
      <c r="AG83" s="284">
        <v>-1</v>
      </c>
      <c r="AH83" s="284"/>
      <c r="AJ83" s="282">
        <v>0</v>
      </c>
      <c r="AK83" s="282">
        <v>0</v>
      </c>
      <c r="AL83" s="282">
        <v>0</v>
      </c>
      <c r="AM83" s="282">
        <v>0</v>
      </c>
      <c r="AN83" s="282">
        <v>0</v>
      </c>
      <c r="AO83" s="282">
        <v>0</v>
      </c>
      <c r="AP83" s="282">
        <v>0</v>
      </c>
      <c r="AQ83" s="282">
        <v>0</v>
      </c>
      <c r="AR83" s="282">
        <v>0</v>
      </c>
      <c r="AS83" s="282">
        <v>0</v>
      </c>
      <c r="AT83" s="282">
        <v>0</v>
      </c>
      <c r="AU83" s="282">
        <v>0</v>
      </c>
      <c r="AV83" s="282">
        <v>0</v>
      </c>
      <c r="AW83" s="282">
        <v>0</v>
      </c>
      <c r="AX83" s="282">
        <v>0</v>
      </c>
      <c r="AY83" s="282">
        <v>0</v>
      </c>
      <c r="AZ83" s="282">
        <v>0</v>
      </c>
      <c r="BA83" s="282">
        <v>0</v>
      </c>
      <c r="BB83" s="282">
        <v>0</v>
      </c>
      <c r="BC83" s="282">
        <v>0</v>
      </c>
      <c r="BD83" s="282">
        <v>0</v>
      </c>
      <c r="BE83" s="282">
        <v>0</v>
      </c>
      <c r="BF83" s="282">
        <v>0</v>
      </c>
      <c r="BG83" s="282">
        <v>0</v>
      </c>
      <c r="BH83" s="282">
        <v>0</v>
      </c>
      <c r="BI83" s="282">
        <v>0</v>
      </c>
      <c r="BJ83" s="282">
        <v>0</v>
      </c>
      <c r="BK83" s="282">
        <v>0</v>
      </c>
    </row>
    <row r="84" spans="1:63">
      <c r="A84" s="284">
        <v>1040</v>
      </c>
      <c r="B84" s="284"/>
      <c r="C84" s="284">
        <v>0</v>
      </c>
      <c r="D84" s="284">
        <v>0</v>
      </c>
      <c r="E84" s="284">
        <v>0</v>
      </c>
      <c r="F84" s="284">
        <v>0</v>
      </c>
      <c r="G84" s="284"/>
      <c r="H84" s="284">
        <v>0</v>
      </c>
      <c r="I84" s="284"/>
      <c r="J84" s="284">
        <v>3</v>
      </c>
      <c r="K84" s="8">
        <v>0</v>
      </c>
      <c r="L84" s="284">
        <v>0</v>
      </c>
      <c r="M84" s="284"/>
      <c r="N84" s="284">
        <v>0</v>
      </c>
      <c r="O84" s="8">
        <v>0</v>
      </c>
      <c r="P84" s="284"/>
      <c r="Q84" s="284"/>
      <c r="R84" s="284">
        <v>0</v>
      </c>
      <c r="S84" s="284">
        <v>-1.0000000002037268E-3</v>
      </c>
      <c r="T84" s="284"/>
      <c r="U84" s="284">
        <v>0</v>
      </c>
      <c r="V84" s="10">
        <v>0</v>
      </c>
      <c r="W84" s="284">
        <v>3</v>
      </c>
      <c r="X84" s="284"/>
      <c r="Y84" s="284" t="s">
        <v>3989</v>
      </c>
      <c r="Z84" s="284"/>
      <c r="AA84" s="284"/>
      <c r="AB84" s="284"/>
      <c r="AC84" s="284"/>
      <c r="AD84" s="284"/>
      <c r="AE84" s="284"/>
      <c r="AF84" s="284"/>
      <c r="AG84" s="284">
        <v>-1</v>
      </c>
      <c r="AH84" s="284"/>
      <c r="AJ84" s="282">
        <v>0</v>
      </c>
      <c r="AK84" s="282">
        <v>0</v>
      </c>
      <c r="AL84" s="282">
        <v>0</v>
      </c>
      <c r="AM84" s="282">
        <v>0</v>
      </c>
      <c r="AN84" s="282">
        <v>0</v>
      </c>
      <c r="AO84" s="282">
        <v>0</v>
      </c>
      <c r="AP84" s="282">
        <v>0</v>
      </c>
      <c r="AQ84" s="282">
        <v>0</v>
      </c>
      <c r="AR84" s="282">
        <v>0</v>
      </c>
      <c r="AS84" s="282">
        <v>0</v>
      </c>
      <c r="AT84" s="282">
        <v>0</v>
      </c>
      <c r="AU84" s="282">
        <v>0</v>
      </c>
      <c r="AV84" s="282">
        <v>0</v>
      </c>
      <c r="AW84" s="282">
        <v>0</v>
      </c>
      <c r="AX84" s="282">
        <v>0</v>
      </c>
      <c r="AY84" s="282">
        <v>0</v>
      </c>
      <c r="AZ84" s="282">
        <v>0</v>
      </c>
      <c r="BA84" s="282">
        <v>0</v>
      </c>
      <c r="BB84" s="282">
        <v>0</v>
      </c>
      <c r="BC84" s="282">
        <v>0</v>
      </c>
      <c r="BD84" s="282">
        <v>0</v>
      </c>
      <c r="BE84" s="282">
        <v>0</v>
      </c>
      <c r="BF84" s="282">
        <v>0</v>
      </c>
      <c r="BG84" s="282">
        <v>0</v>
      </c>
      <c r="BH84" s="282">
        <v>0</v>
      </c>
      <c r="BI84" s="282">
        <v>0</v>
      </c>
      <c r="BJ84" s="282">
        <v>0</v>
      </c>
      <c r="BK84" s="282">
        <v>0</v>
      </c>
    </row>
    <row r="85" spans="1:63">
      <c r="A85" s="284">
        <v>1050</v>
      </c>
      <c r="B85" s="284"/>
      <c r="C85" s="284">
        <v>0</v>
      </c>
      <c r="D85" s="284">
        <v>0</v>
      </c>
      <c r="E85" s="284">
        <v>0</v>
      </c>
      <c r="F85" s="284">
        <v>0</v>
      </c>
      <c r="G85" s="284"/>
      <c r="H85" s="284">
        <v>0</v>
      </c>
      <c r="I85" s="284"/>
      <c r="J85" s="284">
        <v>3</v>
      </c>
      <c r="K85" s="8">
        <v>0</v>
      </c>
      <c r="L85" s="284">
        <v>0</v>
      </c>
      <c r="M85" s="284"/>
      <c r="N85" s="284">
        <v>0</v>
      </c>
      <c r="O85" s="8">
        <v>0</v>
      </c>
      <c r="P85" s="284"/>
      <c r="Q85" s="284"/>
      <c r="R85" s="284">
        <v>0</v>
      </c>
      <c r="S85" s="284">
        <v>4.0000000001327862E-3</v>
      </c>
      <c r="T85" s="284"/>
      <c r="U85" s="284">
        <v>0</v>
      </c>
      <c r="V85" s="10">
        <v>0</v>
      </c>
      <c r="W85" s="284">
        <v>3</v>
      </c>
      <c r="X85" s="284"/>
      <c r="Y85" s="284" t="s">
        <v>3989</v>
      </c>
      <c r="Z85" s="284"/>
      <c r="AA85" s="284"/>
      <c r="AB85" s="284"/>
      <c r="AC85" s="284"/>
      <c r="AD85" s="284"/>
      <c r="AE85" s="284"/>
      <c r="AF85" s="284"/>
      <c r="AG85" s="284">
        <v>-1</v>
      </c>
      <c r="AH85" s="284"/>
      <c r="AJ85" s="282">
        <v>0</v>
      </c>
      <c r="AK85" s="282">
        <v>0</v>
      </c>
      <c r="AL85" s="282">
        <v>0</v>
      </c>
      <c r="AM85" s="282">
        <v>0</v>
      </c>
      <c r="AN85" s="282">
        <v>0</v>
      </c>
      <c r="AO85" s="282">
        <v>0</v>
      </c>
      <c r="AP85" s="282">
        <v>0</v>
      </c>
      <c r="AQ85" s="282">
        <v>0</v>
      </c>
      <c r="AR85" s="282">
        <v>0</v>
      </c>
      <c r="AS85" s="282">
        <v>0</v>
      </c>
      <c r="AT85" s="282">
        <v>0</v>
      </c>
      <c r="AU85" s="282">
        <v>0</v>
      </c>
      <c r="AV85" s="282">
        <v>0</v>
      </c>
      <c r="AW85" s="282">
        <v>0</v>
      </c>
      <c r="AX85" s="282">
        <v>0</v>
      </c>
      <c r="AY85" s="282">
        <v>0</v>
      </c>
      <c r="AZ85" s="282">
        <v>0</v>
      </c>
      <c r="BA85" s="282">
        <v>0</v>
      </c>
      <c r="BB85" s="282">
        <v>0</v>
      </c>
      <c r="BC85" s="282">
        <v>0</v>
      </c>
      <c r="BD85" s="282">
        <v>0</v>
      </c>
      <c r="BE85" s="282">
        <v>0</v>
      </c>
      <c r="BF85" s="282">
        <v>0</v>
      </c>
      <c r="BG85" s="282">
        <v>0</v>
      </c>
      <c r="BH85" s="282">
        <v>0</v>
      </c>
      <c r="BI85" s="282">
        <v>0</v>
      </c>
      <c r="BJ85" s="282">
        <v>0</v>
      </c>
      <c r="BK85" s="282">
        <v>0</v>
      </c>
    </row>
    <row r="86" spans="1:63">
      <c r="A86" s="284">
        <v>1060</v>
      </c>
      <c r="B86" s="284"/>
      <c r="C86" s="284">
        <v>0</v>
      </c>
      <c r="D86" s="284">
        <v>0</v>
      </c>
      <c r="E86" s="284">
        <v>0</v>
      </c>
      <c r="F86" s="284">
        <v>0</v>
      </c>
      <c r="G86" s="284"/>
      <c r="H86" s="284">
        <v>0</v>
      </c>
      <c r="I86" s="284"/>
      <c r="J86" s="284">
        <v>3</v>
      </c>
      <c r="K86" s="8">
        <v>0</v>
      </c>
      <c r="L86" s="284">
        <v>0</v>
      </c>
      <c r="M86" s="284"/>
      <c r="N86" s="284">
        <v>0</v>
      </c>
      <c r="O86" s="8">
        <v>0</v>
      </c>
      <c r="P86" s="284"/>
      <c r="Q86" s="284"/>
      <c r="R86" s="284">
        <v>0</v>
      </c>
      <c r="S86" s="284">
        <v>-9.9999999997635314E-4</v>
      </c>
      <c r="T86" s="284"/>
      <c r="U86" s="284">
        <v>0</v>
      </c>
      <c r="V86" s="10">
        <v>0</v>
      </c>
      <c r="W86" s="284">
        <v>3</v>
      </c>
      <c r="X86" s="284"/>
      <c r="Y86" s="284" t="s">
        <v>3989</v>
      </c>
      <c r="Z86" s="284"/>
      <c r="AA86" s="284"/>
      <c r="AB86" s="284"/>
      <c r="AC86" s="284"/>
      <c r="AD86" s="284"/>
      <c r="AE86" s="284"/>
      <c r="AF86" s="284"/>
      <c r="AG86" s="284">
        <v>-1</v>
      </c>
      <c r="AH86" s="284"/>
      <c r="AJ86" s="282">
        <v>0</v>
      </c>
      <c r="AK86" s="282">
        <v>0</v>
      </c>
      <c r="AL86" s="282">
        <v>0</v>
      </c>
      <c r="AM86" s="282">
        <v>0</v>
      </c>
      <c r="AN86" s="282">
        <v>0</v>
      </c>
      <c r="AO86" s="282">
        <v>0</v>
      </c>
      <c r="AP86" s="282">
        <v>0</v>
      </c>
      <c r="AQ86" s="282">
        <v>0</v>
      </c>
      <c r="AR86" s="282">
        <v>0</v>
      </c>
      <c r="AS86" s="282">
        <v>0</v>
      </c>
      <c r="AT86" s="282">
        <v>0</v>
      </c>
      <c r="AU86" s="282">
        <v>0</v>
      </c>
      <c r="AV86" s="282">
        <v>0</v>
      </c>
      <c r="AW86" s="282">
        <v>0</v>
      </c>
      <c r="AX86" s="282">
        <v>0</v>
      </c>
      <c r="AY86" s="282">
        <v>0</v>
      </c>
      <c r="AZ86" s="282">
        <v>0</v>
      </c>
      <c r="BA86" s="282">
        <v>0</v>
      </c>
      <c r="BB86" s="282">
        <v>0</v>
      </c>
      <c r="BC86" s="282">
        <v>0</v>
      </c>
      <c r="BD86" s="282">
        <v>0</v>
      </c>
      <c r="BE86" s="282">
        <v>0</v>
      </c>
      <c r="BF86" s="282">
        <v>0</v>
      </c>
      <c r="BG86" s="282">
        <v>0</v>
      </c>
      <c r="BH86" s="282">
        <v>0</v>
      </c>
      <c r="BI86" s="282">
        <v>0</v>
      </c>
      <c r="BJ86" s="282">
        <v>0</v>
      </c>
      <c r="BK86" s="282">
        <v>0</v>
      </c>
    </row>
    <row r="87" spans="1:63">
      <c r="A87" s="284">
        <v>1070</v>
      </c>
      <c r="B87" s="284"/>
      <c r="C87" s="284">
        <v>0</v>
      </c>
      <c r="D87" s="284">
        <v>0</v>
      </c>
      <c r="E87" s="284">
        <v>0</v>
      </c>
      <c r="F87" s="284">
        <v>0</v>
      </c>
      <c r="G87" s="284"/>
      <c r="H87" s="284">
        <v>0</v>
      </c>
      <c r="I87" s="284"/>
      <c r="J87" s="284">
        <v>3</v>
      </c>
      <c r="K87" s="8">
        <v>0</v>
      </c>
      <c r="L87" s="284">
        <v>0</v>
      </c>
      <c r="M87" s="284"/>
      <c r="N87" s="284">
        <v>0</v>
      </c>
      <c r="O87" s="8">
        <v>0</v>
      </c>
      <c r="P87" s="284"/>
      <c r="Q87" s="284"/>
      <c r="R87" s="284">
        <v>0</v>
      </c>
      <c r="S87" s="284">
        <v>4.0000000001327862E-3</v>
      </c>
      <c r="T87" s="284"/>
      <c r="U87" s="284">
        <v>0</v>
      </c>
      <c r="V87" s="10">
        <v>0</v>
      </c>
      <c r="W87" s="284">
        <v>3</v>
      </c>
      <c r="X87" s="284"/>
      <c r="Y87" s="284" t="s">
        <v>3989</v>
      </c>
      <c r="Z87" s="284"/>
      <c r="AA87" s="284"/>
      <c r="AB87" s="284"/>
      <c r="AC87" s="284"/>
      <c r="AD87" s="284"/>
      <c r="AE87" s="284"/>
      <c r="AF87" s="284"/>
      <c r="AG87" s="284">
        <v>-1</v>
      </c>
      <c r="AH87" s="284"/>
      <c r="AJ87" s="282">
        <v>0</v>
      </c>
      <c r="AK87" s="282">
        <v>0</v>
      </c>
      <c r="AL87" s="282">
        <v>0</v>
      </c>
      <c r="AM87" s="282">
        <v>0</v>
      </c>
      <c r="AN87" s="282">
        <v>0</v>
      </c>
      <c r="AO87" s="282">
        <v>0</v>
      </c>
      <c r="AP87" s="282">
        <v>0</v>
      </c>
      <c r="AQ87" s="282">
        <v>0</v>
      </c>
      <c r="AR87" s="282">
        <v>0</v>
      </c>
      <c r="AS87" s="282">
        <v>0</v>
      </c>
      <c r="AT87" s="282">
        <v>0</v>
      </c>
      <c r="AU87" s="282">
        <v>0</v>
      </c>
      <c r="AV87" s="282">
        <v>0</v>
      </c>
      <c r="AW87" s="282">
        <v>0</v>
      </c>
      <c r="AX87" s="282">
        <v>0</v>
      </c>
      <c r="AY87" s="282">
        <v>0</v>
      </c>
      <c r="AZ87" s="282">
        <v>0</v>
      </c>
      <c r="BA87" s="282">
        <v>0</v>
      </c>
      <c r="BB87" s="282">
        <v>0</v>
      </c>
      <c r="BC87" s="282">
        <v>0</v>
      </c>
      <c r="BD87" s="282">
        <v>0</v>
      </c>
      <c r="BE87" s="282">
        <v>0</v>
      </c>
      <c r="BF87" s="282">
        <v>0</v>
      </c>
      <c r="BG87" s="282">
        <v>0</v>
      </c>
      <c r="BH87" s="282">
        <v>0</v>
      </c>
      <c r="BI87" s="282">
        <v>0</v>
      </c>
      <c r="BJ87" s="282">
        <v>0</v>
      </c>
      <c r="BK87" s="282">
        <v>0</v>
      </c>
    </row>
    <row r="88" spans="1:63">
      <c r="A88" s="284">
        <v>1080</v>
      </c>
      <c r="B88" s="284"/>
      <c r="C88" s="284">
        <v>0</v>
      </c>
      <c r="D88" s="284">
        <v>0</v>
      </c>
      <c r="E88" s="284">
        <v>0</v>
      </c>
      <c r="F88" s="284">
        <v>0</v>
      </c>
      <c r="G88" s="284"/>
      <c r="H88" s="284">
        <v>0</v>
      </c>
      <c r="I88" s="284"/>
      <c r="J88" s="284">
        <v>3</v>
      </c>
      <c r="K88" s="8">
        <v>0</v>
      </c>
      <c r="L88" s="284">
        <v>0</v>
      </c>
      <c r="M88" s="284"/>
      <c r="N88" s="284">
        <v>0</v>
      </c>
      <c r="O88" s="8">
        <v>0</v>
      </c>
      <c r="P88" s="284"/>
      <c r="Q88" s="284"/>
      <c r="R88" s="284">
        <v>0</v>
      </c>
      <c r="S88" s="284">
        <v>-9.9999999997635314E-4</v>
      </c>
      <c r="T88" s="284"/>
      <c r="U88" s="284">
        <v>0</v>
      </c>
      <c r="V88" s="10">
        <v>0</v>
      </c>
      <c r="W88" s="284">
        <v>3</v>
      </c>
      <c r="X88" s="284"/>
      <c r="Y88" s="284" t="s">
        <v>3989</v>
      </c>
      <c r="Z88" s="284"/>
      <c r="AA88" s="284"/>
      <c r="AB88" s="284"/>
      <c r="AC88" s="284"/>
      <c r="AD88" s="284"/>
      <c r="AE88" s="284"/>
      <c r="AF88" s="284"/>
      <c r="AG88" s="284">
        <v>-1</v>
      </c>
      <c r="AH88" s="284"/>
      <c r="AJ88" s="282">
        <v>0</v>
      </c>
      <c r="AK88" s="282">
        <v>0</v>
      </c>
      <c r="AL88" s="282">
        <v>0</v>
      </c>
      <c r="AM88" s="282">
        <v>0</v>
      </c>
      <c r="AN88" s="282">
        <v>0</v>
      </c>
      <c r="AO88" s="282">
        <v>0</v>
      </c>
      <c r="AP88" s="282">
        <v>0</v>
      </c>
      <c r="AQ88" s="282">
        <v>0</v>
      </c>
      <c r="AR88" s="282">
        <v>0</v>
      </c>
      <c r="AS88" s="282">
        <v>0</v>
      </c>
      <c r="AT88" s="282">
        <v>0</v>
      </c>
      <c r="AU88" s="282">
        <v>0</v>
      </c>
      <c r="AV88" s="282">
        <v>0</v>
      </c>
      <c r="AW88" s="282">
        <v>0</v>
      </c>
      <c r="AX88" s="282">
        <v>0</v>
      </c>
      <c r="AY88" s="282">
        <v>0</v>
      </c>
      <c r="AZ88" s="282">
        <v>0</v>
      </c>
      <c r="BA88" s="282">
        <v>0</v>
      </c>
      <c r="BB88" s="282">
        <v>0</v>
      </c>
      <c r="BC88" s="282">
        <v>0</v>
      </c>
      <c r="BD88" s="282">
        <v>0</v>
      </c>
      <c r="BE88" s="282">
        <v>0</v>
      </c>
      <c r="BF88" s="282">
        <v>0</v>
      </c>
      <c r="BG88" s="282">
        <v>0</v>
      </c>
      <c r="BH88" s="282">
        <v>0</v>
      </c>
      <c r="BI88" s="282">
        <v>0</v>
      </c>
      <c r="BJ88" s="282">
        <v>0</v>
      </c>
      <c r="BK88" s="282">
        <v>0</v>
      </c>
    </row>
    <row r="89" spans="1:63">
      <c r="A89" s="217">
        <v>1090</v>
      </c>
      <c r="B89" s="284"/>
      <c r="C89" s="284">
        <v>0</v>
      </c>
      <c r="D89" s="284">
        <v>0</v>
      </c>
      <c r="E89" s="284">
        <v>0</v>
      </c>
      <c r="F89" s="284">
        <v>0</v>
      </c>
      <c r="G89" s="284"/>
      <c r="H89" s="284">
        <v>0</v>
      </c>
      <c r="I89" s="284"/>
      <c r="J89" s="284">
        <v>3</v>
      </c>
      <c r="K89" s="8">
        <v>0</v>
      </c>
      <c r="L89" s="284">
        <v>0</v>
      </c>
      <c r="M89" s="284"/>
      <c r="N89" s="284">
        <v>0</v>
      </c>
      <c r="O89" s="8">
        <v>0</v>
      </c>
      <c r="P89" s="284"/>
      <c r="Q89" s="284"/>
      <c r="R89" s="284">
        <v>0</v>
      </c>
      <c r="S89" s="284">
        <v>3.9999999999054126E-3</v>
      </c>
      <c r="T89" s="284"/>
      <c r="U89" s="284">
        <v>0</v>
      </c>
      <c r="V89" s="10">
        <v>0</v>
      </c>
      <c r="W89" s="284">
        <v>3</v>
      </c>
      <c r="X89" s="284"/>
      <c r="Y89" s="284" t="s">
        <v>3989</v>
      </c>
      <c r="Z89" s="284"/>
      <c r="AA89" s="284"/>
      <c r="AB89" s="284"/>
      <c r="AC89" s="284"/>
      <c r="AD89" s="284"/>
      <c r="AE89" s="284"/>
      <c r="AF89" s="284"/>
      <c r="AG89" s="284">
        <v>-1</v>
      </c>
      <c r="AH89" s="284"/>
      <c r="AJ89" s="282">
        <v>0</v>
      </c>
      <c r="AK89" s="282">
        <v>0</v>
      </c>
      <c r="AL89" s="282">
        <v>0</v>
      </c>
      <c r="AM89" s="282">
        <v>0</v>
      </c>
      <c r="AN89" s="282">
        <v>0</v>
      </c>
      <c r="AO89" s="282">
        <v>0</v>
      </c>
      <c r="AP89" s="282">
        <v>0</v>
      </c>
      <c r="AQ89" s="282">
        <v>0</v>
      </c>
      <c r="AR89" s="282">
        <v>0</v>
      </c>
      <c r="AS89" s="282">
        <v>0</v>
      </c>
      <c r="AT89" s="282">
        <v>0</v>
      </c>
      <c r="AU89" s="282">
        <v>0</v>
      </c>
      <c r="AV89" s="282">
        <v>0</v>
      </c>
      <c r="AW89" s="282">
        <v>0</v>
      </c>
      <c r="AX89" s="282">
        <v>0</v>
      </c>
      <c r="AY89" s="282">
        <v>0</v>
      </c>
      <c r="AZ89" s="282">
        <v>0</v>
      </c>
      <c r="BA89" s="282">
        <v>0</v>
      </c>
      <c r="BB89" s="282">
        <v>0</v>
      </c>
      <c r="BC89" s="282">
        <v>0</v>
      </c>
      <c r="BD89" s="282">
        <v>0</v>
      </c>
      <c r="BE89" s="282">
        <v>0</v>
      </c>
      <c r="BF89" s="282">
        <v>0</v>
      </c>
      <c r="BG89" s="282">
        <v>0</v>
      </c>
      <c r="BH89" s="282">
        <v>0</v>
      </c>
      <c r="BI89" s="282">
        <v>0</v>
      </c>
      <c r="BJ89" s="282">
        <v>0</v>
      </c>
      <c r="BK89" s="282">
        <v>0</v>
      </c>
    </row>
    <row r="90" spans="1:63">
      <c r="A90" s="284">
        <v>1100</v>
      </c>
      <c r="B90" s="284"/>
      <c r="C90" s="284">
        <v>0</v>
      </c>
      <c r="D90" s="284">
        <v>0</v>
      </c>
      <c r="E90" s="284">
        <v>0</v>
      </c>
      <c r="F90" s="284">
        <v>0</v>
      </c>
      <c r="G90" s="284"/>
      <c r="H90" s="284">
        <v>0</v>
      </c>
      <c r="I90" s="284"/>
      <c r="J90" s="284">
        <v>3</v>
      </c>
      <c r="K90" s="8">
        <v>0</v>
      </c>
      <c r="L90" s="284">
        <v>0</v>
      </c>
      <c r="M90" s="284"/>
      <c r="N90" s="284">
        <v>0</v>
      </c>
      <c r="O90" s="8">
        <v>0</v>
      </c>
      <c r="P90" s="284"/>
      <c r="Q90" s="284"/>
      <c r="R90" s="284">
        <v>0</v>
      </c>
      <c r="S90" s="284">
        <v>-9.9999999997635314E-4</v>
      </c>
      <c r="T90" s="284"/>
      <c r="U90" s="284">
        <v>0</v>
      </c>
      <c r="V90" s="10">
        <v>0</v>
      </c>
      <c r="W90" s="284">
        <v>3</v>
      </c>
      <c r="X90" s="284"/>
      <c r="Y90" s="284" t="s">
        <v>3989</v>
      </c>
      <c r="Z90" s="284"/>
      <c r="AA90" s="284"/>
      <c r="AB90" s="284"/>
      <c r="AC90" s="284"/>
      <c r="AD90" s="284"/>
      <c r="AE90" s="284"/>
      <c r="AF90" s="284"/>
      <c r="AG90" s="284">
        <v>-1</v>
      </c>
      <c r="AH90" s="284"/>
      <c r="AJ90" s="282">
        <v>0</v>
      </c>
      <c r="AK90" s="282">
        <v>0</v>
      </c>
      <c r="AL90" s="282">
        <v>0</v>
      </c>
      <c r="AM90" s="282">
        <v>0</v>
      </c>
      <c r="AN90" s="282">
        <v>0</v>
      </c>
      <c r="AO90" s="282">
        <v>0</v>
      </c>
      <c r="AP90" s="282">
        <v>0</v>
      </c>
      <c r="AQ90" s="282">
        <v>0</v>
      </c>
      <c r="AR90" s="282">
        <v>0</v>
      </c>
      <c r="AS90" s="282">
        <v>0</v>
      </c>
      <c r="AT90" s="282">
        <v>0</v>
      </c>
      <c r="AU90" s="282">
        <v>0</v>
      </c>
      <c r="AV90" s="282">
        <v>0</v>
      </c>
      <c r="AW90" s="282">
        <v>0</v>
      </c>
      <c r="AX90" s="282">
        <v>0</v>
      </c>
      <c r="AY90" s="282">
        <v>0</v>
      </c>
      <c r="AZ90" s="282">
        <v>0</v>
      </c>
      <c r="BA90" s="282">
        <v>0</v>
      </c>
      <c r="BB90" s="282">
        <v>0</v>
      </c>
      <c r="BC90" s="282">
        <v>0</v>
      </c>
      <c r="BD90" s="282">
        <v>0</v>
      </c>
      <c r="BE90" s="282">
        <v>0</v>
      </c>
      <c r="BF90" s="282">
        <v>0</v>
      </c>
      <c r="BG90" s="282">
        <v>0</v>
      </c>
      <c r="BH90" s="282">
        <v>0</v>
      </c>
      <c r="BI90" s="282">
        <v>0</v>
      </c>
      <c r="BJ90" s="282">
        <v>0</v>
      </c>
      <c r="BK90" s="282">
        <v>0</v>
      </c>
    </row>
    <row r="91" spans="1:63">
      <c r="A91" s="284">
        <v>1110</v>
      </c>
      <c r="B91" s="284"/>
      <c r="C91" s="284">
        <v>0</v>
      </c>
      <c r="D91" s="284">
        <v>0</v>
      </c>
      <c r="E91" s="284">
        <v>0</v>
      </c>
      <c r="F91" s="284">
        <v>0</v>
      </c>
      <c r="G91" s="284"/>
      <c r="H91" s="284">
        <v>0</v>
      </c>
      <c r="I91" s="284"/>
      <c r="J91" s="284">
        <v>3</v>
      </c>
      <c r="K91" s="8">
        <v>0</v>
      </c>
      <c r="L91" s="284">
        <v>0</v>
      </c>
      <c r="M91" s="284"/>
      <c r="N91" s="284">
        <v>0</v>
      </c>
      <c r="O91" s="8">
        <v>0</v>
      </c>
      <c r="P91" s="284"/>
      <c r="Q91" s="284"/>
      <c r="R91" s="284">
        <v>0</v>
      </c>
      <c r="S91" s="284">
        <v>3.9999999999054126E-3</v>
      </c>
      <c r="T91" s="284"/>
      <c r="U91" s="284">
        <v>0</v>
      </c>
      <c r="V91" s="10">
        <v>0</v>
      </c>
      <c r="W91" s="284">
        <v>3</v>
      </c>
      <c r="X91" s="284"/>
      <c r="Y91" s="284" t="s">
        <v>3989</v>
      </c>
      <c r="Z91" s="284"/>
      <c r="AA91" s="284"/>
      <c r="AB91" s="284"/>
      <c r="AC91" s="284"/>
      <c r="AD91" s="284"/>
      <c r="AE91" s="284"/>
      <c r="AF91" s="284"/>
      <c r="AG91" s="284">
        <v>-1</v>
      </c>
      <c r="AH91" s="284"/>
      <c r="AJ91" s="282">
        <v>0</v>
      </c>
      <c r="AK91" s="282">
        <v>0</v>
      </c>
      <c r="AL91" s="282">
        <v>0</v>
      </c>
      <c r="AM91" s="282">
        <v>0</v>
      </c>
      <c r="AN91" s="282">
        <v>0</v>
      </c>
      <c r="AO91" s="282">
        <v>0</v>
      </c>
      <c r="AP91" s="282">
        <v>0</v>
      </c>
      <c r="AQ91" s="282">
        <v>0</v>
      </c>
      <c r="AR91" s="282">
        <v>0</v>
      </c>
      <c r="AS91" s="282">
        <v>0</v>
      </c>
      <c r="AT91" s="282">
        <v>0</v>
      </c>
      <c r="AU91" s="282">
        <v>0</v>
      </c>
      <c r="AV91" s="282">
        <v>0</v>
      </c>
      <c r="AW91" s="282">
        <v>0</v>
      </c>
      <c r="AX91" s="282">
        <v>0</v>
      </c>
      <c r="AY91" s="282">
        <v>0</v>
      </c>
      <c r="AZ91" s="282">
        <v>0</v>
      </c>
      <c r="BA91" s="282">
        <v>0</v>
      </c>
      <c r="BB91" s="282">
        <v>0</v>
      </c>
      <c r="BC91" s="282">
        <v>0</v>
      </c>
      <c r="BD91" s="282">
        <v>0</v>
      </c>
      <c r="BE91" s="282">
        <v>0</v>
      </c>
      <c r="BF91" s="282">
        <v>0</v>
      </c>
      <c r="BG91" s="282">
        <v>0</v>
      </c>
      <c r="BH91" s="282">
        <v>0</v>
      </c>
      <c r="BI91" s="282">
        <v>0</v>
      </c>
      <c r="BJ91" s="282">
        <v>0</v>
      </c>
      <c r="BK91" s="282">
        <v>0</v>
      </c>
    </row>
    <row r="92" spans="1:63">
      <c r="A92" s="284">
        <v>1120</v>
      </c>
      <c r="B92" s="284"/>
      <c r="C92" s="284">
        <v>0</v>
      </c>
      <c r="D92" s="284">
        <v>0</v>
      </c>
      <c r="E92" s="284">
        <v>0</v>
      </c>
      <c r="F92" s="284">
        <v>0</v>
      </c>
      <c r="G92" s="284"/>
      <c r="H92" s="284">
        <v>0</v>
      </c>
      <c r="I92" s="284"/>
      <c r="J92" s="284">
        <v>3</v>
      </c>
      <c r="K92" s="8">
        <v>0</v>
      </c>
      <c r="L92" s="284">
        <v>0</v>
      </c>
      <c r="M92" s="284"/>
      <c r="N92" s="284">
        <v>0</v>
      </c>
      <c r="O92" s="8">
        <v>0</v>
      </c>
      <c r="P92" s="284"/>
      <c r="Q92" s="284"/>
      <c r="R92" s="284">
        <v>0</v>
      </c>
      <c r="S92" s="284">
        <v>-1.0000000002037268E-3</v>
      </c>
      <c r="T92" s="284"/>
      <c r="U92" s="284">
        <v>0</v>
      </c>
      <c r="V92" s="10">
        <v>0</v>
      </c>
      <c r="W92" s="284">
        <v>3</v>
      </c>
      <c r="X92" s="284"/>
      <c r="Y92" s="284" t="s">
        <v>3989</v>
      </c>
      <c r="Z92" s="284"/>
      <c r="AA92" s="284"/>
      <c r="AB92" s="284"/>
      <c r="AC92" s="284"/>
      <c r="AD92" s="284"/>
      <c r="AE92" s="284"/>
      <c r="AF92" s="284"/>
      <c r="AG92" s="284">
        <v>-1</v>
      </c>
      <c r="AH92" s="284"/>
      <c r="AJ92" s="282">
        <v>0</v>
      </c>
      <c r="AK92" s="282">
        <v>0</v>
      </c>
      <c r="AL92" s="282">
        <v>0</v>
      </c>
      <c r="AM92" s="282">
        <v>0</v>
      </c>
      <c r="AN92" s="282">
        <v>0</v>
      </c>
      <c r="AO92" s="282">
        <v>0</v>
      </c>
      <c r="AP92" s="282">
        <v>0</v>
      </c>
      <c r="AQ92" s="282">
        <v>0</v>
      </c>
      <c r="AR92" s="282">
        <v>0</v>
      </c>
      <c r="AS92" s="282">
        <v>0</v>
      </c>
      <c r="AT92" s="282">
        <v>0</v>
      </c>
      <c r="AU92" s="282">
        <v>0</v>
      </c>
      <c r="AV92" s="282">
        <v>0</v>
      </c>
      <c r="AW92" s="282">
        <v>0</v>
      </c>
      <c r="AX92" s="282">
        <v>0</v>
      </c>
      <c r="AY92" s="282">
        <v>0</v>
      </c>
      <c r="AZ92" s="282">
        <v>0</v>
      </c>
      <c r="BA92" s="282">
        <v>0</v>
      </c>
      <c r="BB92" s="282">
        <v>0</v>
      </c>
      <c r="BC92" s="282">
        <v>0</v>
      </c>
      <c r="BD92" s="282">
        <v>0</v>
      </c>
      <c r="BE92" s="282">
        <v>0</v>
      </c>
      <c r="BF92" s="282">
        <v>0</v>
      </c>
      <c r="BG92" s="282">
        <v>0</v>
      </c>
      <c r="BH92" s="282">
        <v>0</v>
      </c>
      <c r="BI92" s="282">
        <v>0</v>
      </c>
      <c r="BJ92" s="282">
        <v>0</v>
      </c>
      <c r="BK92" s="282">
        <v>0</v>
      </c>
    </row>
    <row r="93" spans="1:63">
      <c r="A93" s="284">
        <v>1130</v>
      </c>
      <c r="B93" s="284"/>
      <c r="C93" s="284">
        <v>0</v>
      </c>
      <c r="D93" s="284">
        <v>0</v>
      </c>
      <c r="E93" s="284">
        <v>0</v>
      </c>
      <c r="F93" s="284">
        <v>0</v>
      </c>
      <c r="G93" s="284"/>
      <c r="H93" s="284">
        <v>0</v>
      </c>
      <c r="I93" s="284"/>
      <c r="J93" s="284">
        <v>3</v>
      </c>
      <c r="K93" s="8">
        <v>0</v>
      </c>
      <c r="L93" s="284">
        <v>0</v>
      </c>
      <c r="M93" s="284"/>
      <c r="N93" s="284">
        <v>0</v>
      </c>
      <c r="O93" s="8">
        <v>0</v>
      </c>
      <c r="P93" s="284"/>
      <c r="Q93" s="284"/>
      <c r="R93" s="284">
        <v>0</v>
      </c>
      <c r="S93" s="284">
        <v>-3.9999999999054126E-3</v>
      </c>
      <c r="T93" s="284"/>
      <c r="U93" s="284">
        <v>0</v>
      </c>
      <c r="V93" s="10">
        <v>0</v>
      </c>
      <c r="W93" s="284">
        <v>3</v>
      </c>
      <c r="X93" s="284"/>
      <c r="Y93" s="284" t="s">
        <v>3989</v>
      </c>
      <c r="Z93" s="284"/>
      <c r="AA93" s="284"/>
      <c r="AB93" s="284"/>
      <c r="AC93" s="284"/>
      <c r="AD93" s="284"/>
      <c r="AE93" s="284"/>
      <c r="AF93" s="284"/>
      <c r="AG93" s="284">
        <v>-1</v>
      </c>
      <c r="AH93" s="284"/>
      <c r="AJ93" s="282">
        <v>0</v>
      </c>
      <c r="AK93" s="282">
        <v>0</v>
      </c>
      <c r="AL93" s="282">
        <v>0</v>
      </c>
      <c r="AM93" s="282">
        <v>0</v>
      </c>
      <c r="AN93" s="282">
        <v>0</v>
      </c>
      <c r="AO93" s="282">
        <v>0</v>
      </c>
      <c r="AP93" s="282">
        <v>0</v>
      </c>
      <c r="AQ93" s="282">
        <v>0</v>
      </c>
      <c r="AR93" s="282">
        <v>0</v>
      </c>
      <c r="AS93" s="282">
        <v>0</v>
      </c>
      <c r="AT93" s="282">
        <v>0</v>
      </c>
      <c r="AU93" s="282">
        <v>0</v>
      </c>
      <c r="AV93" s="282">
        <v>0</v>
      </c>
      <c r="AW93" s="282">
        <v>0</v>
      </c>
      <c r="AX93" s="282">
        <v>0</v>
      </c>
      <c r="AY93" s="282">
        <v>0</v>
      </c>
      <c r="AZ93" s="282">
        <v>0</v>
      </c>
      <c r="BA93" s="282">
        <v>0</v>
      </c>
      <c r="BB93" s="282">
        <v>0</v>
      </c>
      <c r="BC93" s="282">
        <v>0</v>
      </c>
      <c r="BD93" s="282">
        <v>0</v>
      </c>
      <c r="BE93" s="282">
        <v>0</v>
      </c>
      <c r="BF93" s="282">
        <v>0</v>
      </c>
      <c r="BG93" s="282">
        <v>0</v>
      </c>
      <c r="BH93" s="282">
        <v>0</v>
      </c>
      <c r="BI93" s="282">
        <v>0</v>
      </c>
      <c r="BJ93" s="282">
        <v>0</v>
      </c>
      <c r="BK93" s="282">
        <v>0</v>
      </c>
    </row>
    <row r="94" spans="1:63">
      <c r="A94" s="284">
        <v>1140</v>
      </c>
      <c r="B94" s="284"/>
      <c r="C94" s="284">
        <v>0</v>
      </c>
      <c r="D94" s="284">
        <v>0</v>
      </c>
      <c r="E94" s="284">
        <v>0</v>
      </c>
      <c r="F94" s="284">
        <v>0</v>
      </c>
      <c r="G94" s="284"/>
      <c r="H94" s="284">
        <v>0</v>
      </c>
      <c r="I94" s="284"/>
      <c r="J94" s="284">
        <v>3</v>
      </c>
      <c r="K94" s="8">
        <v>0</v>
      </c>
      <c r="L94" s="284">
        <v>0</v>
      </c>
      <c r="M94" s="284"/>
      <c r="N94" s="284">
        <v>0</v>
      </c>
      <c r="O94" s="8">
        <v>0</v>
      </c>
      <c r="P94" s="284"/>
      <c r="Q94" s="284"/>
      <c r="R94" s="284">
        <v>0</v>
      </c>
      <c r="S94" s="284">
        <v>-3.9999999999054126E-3</v>
      </c>
      <c r="T94" s="284"/>
      <c r="U94" s="284">
        <v>0</v>
      </c>
      <c r="V94" s="10">
        <v>0</v>
      </c>
      <c r="W94" s="284">
        <v>3</v>
      </c>
      <c r="X94" s="284"/>
      <c r="Y94" s="284" t="s">
        <v>3989</v>
      </c>
      <c r="Z94" s="284"/>
      <c r="AA94" s="284"/>
      <c r="AB94" s="284"/>
      <c r="AC94" s="284"/>
      <c r="AD94" s="284"/>
      <c r="AE94" s="284"/>
      <c r="AF94" s="284"/>
      <c r="AG94" s="284">
        <v>-1</v>
      </c>
      <c r="AH94" s="284"/>
      <c r="AJ94" s="282">
        <v>0</v>
      </c>
      <c r="AK94" s="282">
        <v>0</v>
      </c>
      <c r="AL94" s="282">
        <v>0</v>
      </c>
      <c r="AM94" s="282">
        <v>0</v>
      </c>
      <c r="AN94" s="282">
        <v>0</v>
      </c>
      <c r="AO94" s="282">
        <v>0</v>
      </c>
      <c r="AP94" s="282">
        <v>0</v>
      </c>
      <c r="AQ94" s="282">
        <v>0</v>
      </c>
      <c r="AR94" s="282">
        <v>0</v>
      </c>
      <c r="AS94" s="282">
        <v>0</v>
      </c>
      <c r="AT94" s="282">
        <v>0</v>
      </c>
      <c r="AU94" s="282">
        <v>0</v>
      </c>
      <c r="AV94" s="282">
        <v>0</v>
      </c>
      <c r="AW94" s="282">
        <v>0</v>
      </c>
      <c r="AX94" s="282">
        <v>0</v>
      </c>
      <c r="AY94" s="282">
        <v>0</v>
      </c>
      <c r="AZ94" s="282">
        <v>0</v>
      </c>
      <c r="BA94" s="282">
        <v>0</v>
      </c>
      <c r="BB94" s="282">
        <v>0</v>
      </c>
      <c r="BC94" s="282">
        <v>0</v>
      </c>
      <c r="BD94" s="282">
        <v>0</v>
      </c>
      <c r="BE94" s="282">
        <v>0</v>
      </c>
      <c r="BF94" s="282">
        <v>0</v>
      </c>
      <c r="BG94" s="282">
        <v>0</v>
      </c>
      <c r="BH94" s="282">
        <v>0</v>
      </c>
      <c r="BI94" s="282">
        <v>0</v>
      </c>
      <c r="BJ94" s="282">
        <v>0</v>
      </c>
      <c r="BK94" s="282">
        <v>0</v>
      </c>
    </row>
    <row r="95" spans="1:63">
      <c r="A95" s="284">
        <v>1150</v>
      </c>
      <c r="B95" s="284"/>
      <c r="C95" s="284">
        <v>0</v>
      </c>
      <c r="D95" s="284">
        <v>0</v>
      </c>
      <c r="E95" s="284">
        <v>0</v>
      </c>
      <c r="F95" s="284">
        <v>0</v>
      </c>
      <c r="G95" s="284"/>
      <c r="H95" s="284">
        <v>0</v>
      </c>
      <c r="I95" s="284"/>
      <c r="J95" s="284">
        <v>3</v>
      </c>
      <c r="K95" s="8">
        <v>0</v>
      </c>
      <c r="L95" s="284">
        <v>0</v>
      </c>
      <c r="M95" s="284"/>
      <c r="N95" s="284">
        <v>0</v>
      </c>
      <c r="O95" s="8">
        <v>0</v>
      </c>
      <c r="P95" s="284"/>
      <c r="Q95" s="284"/>
      <c r="R95" s="284">
        <v>0</v>
      </c>
      <c r="S95" s="284">
        <v>1.9999999999527063E-3</v>
      </c>
      <c r="T95" s="284"/>
      <c r="U95" s="284">
        <v>0</v>
      </c>
      <c r="V95" s="10">
        <v>0</v>
      </c>
      <c r="W95" s="284">
        <v>3</v>
      </c>
      <c r="X95" s="284"/>
      <c r="Y95" s="284" t="s">
        <v>3989</v>
      </c>
      <c r="Z95" s="284"/>
      <c r="AA95" s="284"/>
      <c r="AB95" s="284"/>
      <c r="AC95" s="284"/>
      <c r="AD95" s="284"/>
      <c r="AE95" s="284"/>
      <c r="AF95" s="284"/>
      <c r="AG95" s="284">
        <v>-1</v>
      </c>
      <c r="AH95" s="284"/>
      <c r="AJ95" s="282">
        <v>0</v>
      </c>
      <c r="AK95" s="282">
        <v>0</v>
      </c>
      <c r="AL95" s="282">
        <v>0</v>
      </c>
      <c r="AM95" s="282">
        <v>0</v>
      </c>
      <c r="AN95" s="282">
        <v>0</v>
      </c>
      <c r="AO95" s="282">
        <v>0</v>
      </c>
      <c r="AP95" s="282">
        <v>0</v>
      </c>
      <c r="AQ95" s="282">
        <v>0</v>
      </c>
      <c r="AR95" s="282">
        <v>0</v>
      </c>
      <c r="AS95" s="282">
        <v>0</v>
      </c>
      <c r="AT95" s="282">
        <v>0</v>
      </c>
      <c r="AU95" s="282">
        <v>0</v>
      </c>
      <c r="AV95" s="282">
        <v>0</v>
      </c>
      <c r="AW95" s="282">
        <v>0</v>
      </c>
      <c r="AX95" s="282">
        <v>0</v>
      </c>
      <c r="AY95" s="282">
        <v>0</v>
      </c>
      <c r="AZ95" s="282">
        <v>0</v>
      </c>
      <c r="BA95" s="282">
        <v>0</v>
      </c>
      <c r="BB95" s="282">
        <v>0</v>
      </c>
      <c r="BC95" s="282">
        <v>0</v>
      </c>
      <c r="BD95" s="282">
        <v>0</v>
      </c>
      <c r="BE95" s="282">
        <v>0</v>
      </c>
      <c r="BF95" s="282">
        <v>0</v>
      </c>
      <c r="BG95" s="282">
        <v>0</v>
      </c>
      <c r="BH95" s="282">
        <v>0</v>
      </c>
      <c r="BI95" s="282">
        <v>0</v>
      </c>
      <c r="BJ95" s="282">
        <v>0</v>
      </c>
      <c r="BK95" s="282">
        <v>0</v>
      </c>
    </row>
    <row r="96" spans="1:63">
      <c r="A96" s="284">
        <v>1160</v>
      </c>
      <c r="B96" s="284"/>
      <c r="C96" s="284">
        <v>0</v>
      </c>
      <c r="D96" s="284">
        <v>0</v>
      </c>
      <c r="E96" s="284">
        <v>0</v>
      </c>
      <c r="F96" s="284">
        <v>0</v>
      </c>
      <c r="G96" s="284"/>
      <c r="H96" s="284">
        <v>0</v>
      </c>
      <c r="I96" s="284"/>
      <c r="J96" s="284">
        <v>3</v>
      </c>
      <c r="K96" s="8">
        <v>0</v>
      </c>
      <c r="L96" s="284">
        <v>0</v>
      </c>
      <c r="M96" s="284"/>
      <c r="N96" s="284">
        <v>0</v>
      </c>
      <c r="O96" s="8">
        <v>0</v>
      </c>
      <c r="P96" s="284"/>
      <c r="Q96" s="284"/>
      <c r="R96" s="284">
        <v>0</v>
      </c>
      <c r="S96" s="284">
        <v>4.0000000001327862E-3</v>
      </c>
      <c r="T96" s="284"/>
      <c r="U96" s="284">
        <v>0</v>
      </c>
      <c r="V96" s="10">
        <v>0</v>
      </c>
      <c r="W96" s="284">
        <v>3</v>
      </c>
      <c r="X96" s="284"/>
      <c r="Y96" s="284" t="s">
        <v>3989</v>
      </c>
      <c r="Z96" s="284"/>
      <c r="AA96" s="284"/>
      <c r="AB96" s="284"/>
      <c r="AC96" s="284"/>
      <c r="AD96" s="284"/>
      <c r="AE96" s="284"/>
      <c r="AF96" s="284"/>
      <c r="AG96" s="284">
        <v>-1</v>
      </c>
      <c r="AH96" s="284"/>
      <c r="AJ96" s="282">
        <v>0</v>
      </c>
      <c r="AK96" s="282">
        <v>0</v>
      </c>
      <c r="AL96" s="282">
        <v>0</v>
      </c>
      <c r="AM96" s="282">
        <v>0</v>
      </c>
      <c r="AN96" s="282">
        <v>0</v>
      </c>
      <c r="AO96" s="282">
        <v>0</v>
      </c>
      <c r="AP96" s="282">
        <v>0</v>
      </c>
      <c r="AQ96" s="282">
        <v>0</v>
      </c>
      <c r="AR96" s="282">
        <v>0</v>
      </c>
      <c r="AS96" s="282">
        <v>0</v>
      </c>
      <c r="AT96" s="282">
        <v>0</v>
      </c>
      <c r="AU96" s="282">
        <v>0</v>
      </c>
      <c r="AV96" s="282">
        <v>0</v>
      </c>
      <c r="AW96" s="282">
        <v>0</v>
      </c>
      <c r="AX96" s="282">
        <v>0</v>
      </c>
      <c r="AY96" s="282">
        <v>0</v>
      </c>
      <c r="AZ96" s="282">
        <v>0</v>
      </c>
      <c r="BA96" s="282">
        <v>0</v>
      </c>
      <c r="BB96" s="282">
        <v>0</v>
      </c>
      <c r="BC96" s="282">
        <v>0</v>
      </c>
      <c r="BD96" s="282">
        <v>0</v>
      </c>
      <c r="BE96" s="282">
        <v>0</v>
      </c>
      <c r="BF96" s="282">
        <v>0</v>
      </c>
      <c r="BG96" s="282">
        <v>0</v>
      </c>
      <c r="BH96" s="282">
        <v>0</v>
      </c>
      <c r="BI96" s="282">
        <v>0</v>
      </c>
      <c r="BJ96" s="282">
        <v>0</v>
      </c>
      <c r="BK96" s="282">
        <v>0</v>
      </c>
    </row>
    <row r="97" spans="1:63">
      <c r="A97" s="284">
        <v>1170</v>
      </c>
      <c r="B97" s="284"/>
      <c r="C97" s="284">
        <v>0</v>
      </c>
      <c r="D97" s="284">
        <v>0</v>
      </c>
      <c r="E97" s="284">
        <v>0</v>
      </c>
      <c r="F97" s="284">
        <v>0</v>
      </c>
      <c r="G97" s="284"/>
      <c r="H97" s="284">
        <v>0</v>
      </c>
      <c r="I97" s="284"/>
      <c r="J97" s="284">
        <v>3</v>
      </c>
      <c r="K97" s="8">
        <v>0</v>
      </c>
      <c r="L97" s="284">
        <v>0</v>
      </c>
      <c r="M97" s="284"/>
      <c r="N97" s="284">
        <v>0</v>
      </c>
      <c r="O97" s="8">
        <v>0</v>
      </c>
      <c r="P97" s="284"/>
      <c r="Q97" s="284"/>
      <c r="R97" s="284">
        <v>0</v>
      </c>
      <c r="S97" s="284">
        <v>0</v>
      </c>
      <c r="T97" s="284"/>
      <c r="U97" s="284">
        <v>0</v>
      </c>
      <c r="V97" s="10">
        <v>0</v>
      </c>
      <c r="W97" s="284">
        <v>3</v>
      </c>
      <c r="X97" s="284"/>
      <c r="Y97" s="284" t="s">
        <v>3989</v>
      </c>
      <c r="Z97" s="284"/>
      <c r="AA97" s="284"/>
      <c r="AB97" s="284"/>
      <c r="AC97" s="284"/>
      <c r="AD97" s="284"/>
      <c r="AE97" s="284"/>
      <c r="AF97" s="284"/>
      <c r="AG97" s="284">
        <v>-1</v>
      </c>
      <c r="AH97" s="284"/>
      <c r="AJ97" s="282">
        <v>0</v>
      </c>
      <c r="AK97" s="282">
        <v>0</v>
      </c>
      <c r="AL97" s="282">
        <v>0</v>
      </c>
      <c r="AM97" s="282">
        <v>0</v>
      </c>
      <c r="AN97" s="282">
        <v>0</v>
      </c>
      <c r="AO97" s="282">
        <v>0</v>
      </c>
      <c r="AP97" s="282">
        <v>0</v>
      </c>
      <c r="AQ97" s="282">
        <v>0</v>
      </c>
      <c r="AR97" s="282">
        <v>0</v>
      </c>
      <c r="AS97" s="282">
        <v>0</v>
      </c>
      <c r="AT97" s="282">
        <v>0</v>
      </c>
      <c r="AU97" s="282">
        <v>0</v>
      </c>
      <c r="AV97" s="282">
        <v>0</v>
      </c>
      <c r="AW97" s="282">
        <v>0</v>
      </c>
      <c r="AX97" s="282">
        <v>0</v>
      </c>
      <c r="AY97" s="282">
        <v>0</v>
      </c>
      <c r="AZ97" s="282">
        <v>0</v>
      </c>
      <c r="BA97" s="282">
        <v>0</v>
      </c>
      <c r="BB97" s="282">
        <v>0</v>
      </c>
      <c r="BC97" s="282">
        <v>0</v>
      </c>
      <c r="BD97" s="282">
        <v>0</v>
      </c>
      <c r="BE97" s="282">
        <v>0</v>
      </c>
      <c r="BF97" s="282">
        <v>0</v>
      </c>
      <c r="BG97" s="282">
        <v>0</v>
      </c>
      <c r="BH97" s="282">
        <v>0</v>
      </c>
      <c r="BI97" s="282">
        <v>0</v>
      </c>
      <c r="BJ97" s="282">
        <v>0</v>
      </c>
      <c r="BK97" s="282">
        <v>0</v>
      </c>
    </row>
    <row r="98" spans="1:63">
      <c r="A98" s="284">
        <v>1180</v>
      </c>
      <c r="B98" s="284"/>
      <c r="C98" s="284">
        <v>0</v>
      </c>
      <c r="D98" s="284">
        <v>0</v>
      </c>
      <c r="E98" s="284">
        <v>0</v>
      </c>
      <c r="F98" s="284">
        <v>0</v>
      </c>
      <c r="G98" s="284"/>
      <c r="H98" s="284">
        <v>0</v>
      </c>
      <c r="I98" s="284"/>
      <c r="J98" s="284">
        <v>3</v>
      </c>
      <c r="K98" s="8">
        <v>0</v>
      </c>
      <c r="L98" s="284">
        <v>0</v>
      </c>
      <c r="M98" s="284"/>
      <c r="N98" s="284">
        <v>0</v>
      </c>
      <c r="O98" s="8">
        <v>0</v>
      </c>
      <c r="P98" s="284"/>
      <c r="Q98" s="284"/>
      <c r="R98" s="284">
        <v>0</v>
      </c>
      <c r="S98" s="284">
        <v>0</v>
      </c>
      <c r="T98" s="284"/>
      <c r="U98" s="284">
        <v>0</v>
      </c>
      <c r="V98" s="10">
        <v>0</v>
      </c>
      <c r="W98" s="284">
        <v>3</v>
      </c>
      <c r="X98" s="284"/>
      <c r="Y98" s="284" t="s">
        <v>3989</v>
      </c>
      <c r="Z98" s="284"/>
      <c r="AA98" s="284"/>
      <c r="AB98" s="284"/>
      <c r="AC98" s="284"/>
      <c r="AD98" s="284"/>
      <c r="AE98" s="284"/>
      <c r="AF98" s="284"/>
      <c r="AG98" s="284">
        <v>-1</v>
      </c>
      <c r="AH98" s="284"/>
      <c r="AJ98" s="282">
        <v>0</v>
      </c>
      <c r="AK98" s="282">
        <v>0</v>
      </c>
      <c r="AL98" s="282">
        <v>0</v>
      </c>
      <c r="AM98" s="282">
        <v>0</v>
      </c>
      <c r="AN98" s="282">
        <v>0</v>
      </c>
      <c r="AO98" s="282">
        <v>0</v>
      </c>
      <c r="AP98" s="282">
        <v>0</v>
      </c>
      <c r="AQ98" s="282">
        <v>0</v>
      </c>
      <c r="AR98" s="282">
        <v>0</v>
      </c>
      <c r="AS98" s="282">
        <v>0</v>
      </c>
      <c r="AT98" s="282">
        <v>0</v>
      </c>
      <c r="AU98" s="282">
        <v>0</v>
      </c>
      <c r="AV98" s="282">
        <v>0</v>
      </c>
      <c r="AW98" s="282">
        <v>0</v>
      </c>
      <c r="AX98" s="282">
        <v>0</v>
      </c>
      <c r="AY98" s="282">
        <v>0</v>
      </c>
      <c r="AZ98" s="282">
        <v>0</v>
      </c>
      <c r="BA98" s="282">
        <v>0</v>
      </c>
      <c r="BB98" s="282">
        <v>0</v>
      </c>
      <c r="BC98" s="282">
        <v>0</v>
      </c>
      <c r="BD98" s="282">
        <v>0</v>
      </c>
      <c r="BE98" s="282">
        <v>0</v>
      </c>
      <c r="BF98" s="282">
        <v>0</v>
      </c>
      <c r="BG98" s="282">
        <v>0</v>
      </c>
      <c r="BH98" s="282">
        <v>0</v>
      </c>
      <c r="BI98" s="282">
        <v>0</v>
      </c>
      <c r="BJ98" s="282">
        <v>0</v>
      </c>
      <c r="BK98" s="282">
        <v>0</v>
      </c>
    </row>
    <row r="99" spans="1:63">
      <c r="A99" s="284">
        <v>1190</v>
      </c>
      <c r="B99" s="284"/>
      <c r="C99" s="284">
        <v>0</v>
      </c>
      <c r="D99" s="284">
        <v>0</v>
      </c>
      <c r="E99" s="284">
        <v>0</v>
      </c>
      <c r="F99" s="284">
        <v>0</v>
      </c>
      <c r="G99" s="284"/>
      <c r="H99" s="284">
        <v>0</v>
      </c>
      <c r="I99" s="284"/>
      <c r="J99" s="284">
        <v>3</v>
      </c>
      <c r="K99" s="8">
        <v>0</v>
      </c>
      <c r="L99" s="284">
        <v>0</v>
      </c>
      <c r="M99" s="284"/>
      <c r="N99" s="284">
        <v>0</v>
      </c>
      <c r="O99" s="8">
        <v>0</v>
      </c>
      <c r="P99" s="284"/>
      <c r="Q99" s="284"/>
      <c r="R99" s="284">
        <v>0</v>
      </c>
      <c r="S99" s="284">
        <v>0</v>
      </c>
      <c r="T99" s="284"/>
      <c r="U99" s="284">
        <v>0</v>
      </c>
      <c r="V99" s="10">
        <v>0</v>
      </c>
      <c r="W99" s="284">
        <v>3</v>
      </c>
      <c r="X99" s="284"/>
      <c r="Y99" s="284" t="s">
        <v>3989</v>
      </c>
      <c r="Z99" s="284"/>
      <c r="AA99" s="284"/>
      <c r="AB99" s="284"/>
      <c r="AC99" s="284"/>
      <c r="AD99" s="284"/>
      <c r="AE99" s="284"/>
      <c r="AF99" s="284"/>
      <c r="AG99" s="284">
        <v>-1</v>
      </c>
      <c r="AH99" s="284"/>
      <c r="AJ99" s="282">
        <v>0</v>
      </c>
      <c r="AK99" s="282">
        <v>0</v>
      </c>
      <c r="AL99" s="282">
        <v>0</v>
      </c>
      <c r="AM99" s="282">
        <v>0</v>
      </c>
      <c r="AN99" s="282">
        <v>0</v>
      </c>
      <c r="AO99" s="282">
        <v>0</v>
      </c>
      <c r="AP99" s="282">
        <v>0</v>
      </c>
      <c r="AQ99" s="282">
        <v>0</v>
      </c>
      <c r="AR99" s="282">
        <v>0</v>
      </c>
      <c r="AS99" s="282">
        <v>0</v>
      </c>
      <c r="AT99" s="282">
        <v>0</v>
      </c>
      <c r="AU99" s="282">
        <v>0</v>
      </c>
      <c r="AV99" s="282">
        <v>0</v>
      </c>
      <c r="AW99" s="282">
        <v>0</v>
      </c>
      <c r="AX99" s="282">
        <v>0</v>
      </c>
      <c r="AY99" s="282">
        <v>0</v>
      </c>
      <c r="AZ99" s="282">
        <v>0</v>
      </c>
      <c r="BA99" s="282">
        <v>0</v>
      </c>
      <c r="BB99" s="282">
        <v>0</v>
      </c>
      <c r="BC99" s="282">
        <v>0</v>
      </c>
      <c r="BD99" s="282">
        <v>0</v>
      </c>
      <c r="BE99" s="282">
        <v>0</v>
      </c>
      <c r="BF99" s="282">
        <v>0</v>
      </c>
      <c r="BG99" s="282">
        <v>0</v>
      </c>
      <c r="BH99" s="282">
        <v>0</v>
      </c>
      <c r="BI99" s="282">
        <v>0</v>
      </c>
      <c r="BJ99" s="282">
        <v>0</v>
      </c>
      <c r="BK99" s="282">
        <v>0</v>
      </c>
    </row>
    <row r="100" spans="1:63">
      <c r="A100" s="284">
        <v>1200</v>
      </c>
      <c r="B100" s="284"/>
      <c r="C100" s="284">
        <v>0</v>
      </c>
      <c r="D100" s="284">
        <v>0</v>
      </c>
      <c r="E100" s="284">
        <v>0</v>
      </c>
      <c r="F100" s="284">
        <v>0</v>
      </c>
      <c r="G100" s="284"/>
      <c r="H100" s="284">
        <v>0</v>
      </c>
      <c r="I100" s="284"/>
      <c r="J100" s="284">
        <v>3</v>
      </c>
      <c r="K100" s="8">
        <v>0</v>
      </c>
      <c r="L100" s="284">
        <v>0</v>
      </c>
      <c r="M100" s="284"/>
      <c r="N100" s="284">
        <v>0</v>
      </c>
      <c r="O100" s="8">
        <v>0</v>
      </c>
      <c r="P100" s="284"/>
      <c r="Q100" s="284"/>
      <c r="R100" s="284">
        <v>0</v>
      </c>
      <c r="S100" s="284">
        <v>0</v>
      </c>
      <c r="T100" s="284"/>
      <c r="U100" s="284">
        <v>0</v>
      </c>
      <c r="V100" s="10">
        <v>0</v>
      </c>
      <c r="W100" s="284">
        <v>3</v>
      </c>
      <c r="X100" s="284"/>
      <c r="Y100" s="284" t="s">
        <v>3989</v>
      </c>
      <c r="Z100" s="284"/>
      <c r="AA100" s="284"/>
      <c r="AB100" s="284"/>
      <c r="AC100" s="284"/>
      <c r="AD100" s="284"/>
      <c r="AE100" s="284"/>
      <c r="AF100" s="284"/>
      <c r="AG100" s="284">
        <v>-1</v>
      </c>
      <c r="AH100" s="284"/>
      <c r="AJ100" s="282">
        <v>0</v>
      </c>
      <c r="AK100" s="282">
        <v>0</v>
      </c>
      <c r="AL100" s="282">
        <v>0</v>
      </c>
      <c r="AM100" s="282">
        <v>0</v>
      </c>
      <c r="AN100" s="282">
        <v>0</v>
      </c>
      <c r="AO100" s="282">
        <v>0</v>
      </c>
      <c r="AP100" s="282">
        <v>0</v>
      </c>
      <c r="AQ100" s="282">
        <v>0</v>
      </c>
      <c r="AR100" s="282">
        <v>0</v>
      </c>
      <c r="AS100" s="282">
        <v>0</v>
      </c>
      <c r="AT100" s="282">
        <v>0</v>
      </c>
      <c r="AU100" s="282">
        <v>0</v>
      </c>
      <c r="AV100" s="282">
        <v>0</v>
      </c>
      <c r="AW100" s="282">
        <v>0</v>
      </c>
      <c r="AX100" s="282">
        <v>0</v>
      </c>
      <c r="AY100" s="282">
        <v>0</v>
      </c>
      <c r="AZ100" s="282">
        <v>0</v>
      </c>
      <c r="BA100" s="282">
        <v>0</v>
      </c>
      <c r="BB100" s="282">
        <v>0</v>
      </c>
      <c r="BC100" s="282">
        <v>0</v>
      </c>
      <c r="BD100" s="282">
        <v>0</v>
      </c>
      <c r="BE100" s="282">
        <v>0</v>
      </c>
      <c r="BF100" s="282">
        <v>0</v>
      </c>
      <c r="BG100" s="282">
        <v>0</v>
      </c>
      <c r="BH100" s="282">
        <v>0</v>
      </c>
      <c r="BI100" s="282">
        <v>0</v>
      </c>
      <c r="BJ100" s="282">
        <v>0</v>
      </c>
      <c r="BK100" s="282">
        <v>0</v>
      </c>
    </row>
    <row r="101" spans="1:63">
      <c r="A101" s="284">
        <v>1210</v>
      </c>
      <c r="B101" s="284"/>
      <c r="C101" s="284">
        <v>0</v>
      </c>
      <c r="D101" s="284">
        <v>0</v>
      </c>
      <c r="E101" s="284">
        <v>0</v>
      </c>
      <c r="F101" s="284">
        <v>0</v>
      </c>
      <c r="G101" s="284"/>
      <c r="H101" s="284">
        <v>0</v>
      </c>
      <c r="I101" s="284"/>
      <c r="J101" s="284">
        <v>3</v>
      </c>
      <c r="K101" s="8">
        <v>0</v>
      </c>
      <c r="L101" s="284">
        <v>0</v>
      </c>
      <c r="M101" s="284"/>
      <c r="N101" s="284">
        <v>0</v>
      </c>
      <c r="O101" s="8">
        <v>0</v>
      </c>
      <c r="P101" s="284"/>
      <c r="Q101" s="284"/>
      <c r="R101" s="284">
        <v>0</v>
      </c>
      <c r="S101" s="284">
        <v>0</v>
      </c>
      <c r="T101" s="284"/>
      <c r="U101" s="284">
        <v>0</v>
      </c>
      <c r="V101" s="10">
        <v>0</v>
      </c>
      <c r="W101" s="284">
        <v>3</v>
      </c>
      <c r="X101" s="284"/>
      <c r="Y101" s="284" t="s">
        <v>3989</v>
      </c>
      <c r="Z101" s="284"/>
      <c r="AA101" s="284"/>
      <c r="AB101" s="284"/>
      <c r="AC101" s="284"/>
      <c r="AD101" s="284"/>
      <c r="AE101" s="284"/>
      <c r="AF101" s="284"/>
      <c r="AG101" s="284">
        <v>-1</v>
      </c>
      <c r="AH101" s="284"/>
      <c r="AJ101" s="282">
        <v>0</v>
      </c>
      <c r="AK101" s="282">
        <v>0</v>
      </c>
      <c r="AL101" s="282">
        <v>0</v>
      </c>
      <c r="AM101" s="282">
        <v>0</v>
      </c>
      <c r="AN101" s="282">
        <v>0</v>
      </c>
      <c r="AO101" s="282">
        <v>0</v>
      </c>
      <c r="AP101" s="282">
        <v>0</v>
      </c>
      <c r="AQ101" s="282">
        <v>0</v>
      </c>
      <c r="AR101" s="282">
        <v>0</v>
      </c>
      <c r="AS101" s="282">
        <v>0</v>
      </c>
      <c r="AT101" s="282">
        <v>0</v>
      </c>
      <c r="AU101" s="282">
        <v>0</v>
      </c>
      <c r="AV101" s="282">
        <v>0</v>
      </c>
      <c r="AW101" s="282">
        <v>0</v>
      </c>
      <c r="AX101" s="282">
        <v>0</v>
      </c>
      <c r="AY101" s="282">
        <v>0</v>
      </c>
      <c r="AZ101" s="282">
        <v>0</v>
      </c>
      <c r="BA101" s="282">
        <v>0</v>
      </c>
      <c r="BB101" s="282">
        <v>0</v>
      </c>
      <c r="BC101" s="282">
        <v>0</v>
      </c>
      <c r="BD101" s="282">
        <v>0</v>
      </c>
      <c r="BE101" s="282">
        <v>0</v>
      </c>
      <c r="BF101" s="282">
        <v>0</v>
      </c>
      <c r="BG101" s="282">
        <v>0</v>
      </c>
      <c r="BH101" s="282">
        <v>0</v>
      </c>
      <c r="BI101" s="282">
        <v>0</v>
      </c>
      <c r="BJ101" s="282">
        <v>0</v>
      </c>
      <c r="BK101" s="282">
        <v>0</v>
      </c>
    </row>
    <row r="102" spans="1:63">
      <c r="A102" s="284">
        <v>1220</v>
      </c>
      <c r="B102" s="284"/>
      <c r="C102" s="284">
        <v>0</v>
      </c>
      <c r="D102" s="284">
        <v>0</v>
      </c>
      <c r="E102" s="284">
        <v>0</v>
      </c>
      <c r="F102" s="284">
        <v>0</v>
      </c>
      <c r="G102" s="284"/>
      <c r="H102" s="284">
        <v>0</v>
      </c>
      <c r="I102" s="284"/>
      <c r="J102" s="284">
        <v>3</v>
      </c>
      <c r="K102" s="8">
        <v>0</v>
      </c>
      <c r="L102" s="284">
        <v>0</v>
      </c>
      <c r="M102" s="284"/>
      <c r="N102" s="284">
        <v>0</v>
      </c>
      <c r="O102" s="8">
        <v>0</v>
      </c>
      <c r="P102" s="284"/>
      <c r="Q102" s="284"/>
      <c r="R102" s="284">
        <v>0</v>
      </c>
      <c r="S102" s="284">
        <v>0</v>
      </c>
      <c r="T102" s="284"/>
      <c r="U102" s="284">
        <v>0</v>
      </c>
      <c r="V102" s="10">
        <v>0</v>
      </c>
      <c r="W102" s="284">
        <v>3</v>
      </c>
      <c r="X102" s="284"/>
      <c r="Y102" s="284" t="s">
        <v>3989</v>
      </c>
      <c r="Z102" s="284"/>
      <c r="AA102" s="284"/>
      <c r="AB102" s="284"/>
      <c r="AC102" s="284"/>
      <c r="AD102" s="284"/>
      <c r="AE102" s="284"/>
      <c r="AF102" s="284"/>
      <c r="AG102" s="284">
        <v>-1</v>
      </c>
      <c r="AH102" s="284"/>
      <c r="AJ102" s="282">
        <v>0</v>
      </c>
      <c r="AK102" s="282">
        <v>0</v>
      </c>
      <c r="AL102" s="282">
        <v>0</v>
      </c>
      <c r="AM102" s="282">
        <v>0</v>
      </c>
      <c r="AN102" s="282">
        <v>0</v>
      </c>
      <c r="AO102" s="282">
        <v>0</v>
      </c>
      <c r="AP102" s="282">
        <v>0</v>
      </c>
      <c r="AQ102" s="282">
        <v>0</v>
      </c>
      <c r="AR102" s="282">
        <v>0</v>
      </c>
      <c r="AS102" s="282">
        <v>0</v>
      </c>
      <c r="AT102" s="282">
        <v>0</v>
      </c>
      <c r="AU102" s="282">
        <v>0</v>
      </c>
      <c r="AV102" s="282">
        <v>0</v>
      </c>
      <c r="AW102" s="282">
        <v>0</v>
      </c>
      <c r="AX102" s="282">
        <v>0</v>
      </c>
      <c r="AY102" s="282">
        <v>0</v>
      </c>
      <c r="AZ102" s="282">
        <v>0</v>
      </c>
      <c r="BA102" s="282">
        <v>0</v>
      </c>
      <c r="BB102" s="282">
        <v>0</v>
      </c>
      <c r="BC102" s="282">
        <v>0</v>
      </c>
      <c r="BD102" s="282">
        <v>0</v>
      </c>
      <c r="BE102" s="282">
        <v>0</v>
      </c>
      <c r="BF102" s="282">
        <v>0</v>
      </c>
      <c r="BG102" s="282">
        <v>0</v>
      </c>
      <c r="BH102" s="282">
        <v>0</v>
      </c>
      <c r="BI102" s="282">
        <v>0</v>
      </c>
      <c r="BJ102" s="282">
        <v>0</v>
      </c>
      <c r="BK102" s="282">
        <v>0</v>
      </c>
    </row>
    <row r="103" spans="1:63">
      <c r="A103" s="284">
        <v>1230</v>
      </c>
      <c r="B103" s="284"/>
      <c r="C103" s="284">
        <v>0</v>
      </c>
      <c r="D103" s="284">
        <v>0</v>
      </c>
      <c r="E103" s="284">
        <v>0</v>
      </c>
      <c r="F103" s="284">
        <v>0</v>
      </c>
      <c r="G103" s="284"/>
      <c r="H103" s="284">
        <v>0</v>
      </c>
      <c r="I103" s="284"/>
      <c r="J103" s="284">
        <v>3</v>
      </c>
      <c r="K103" s="8">
        <v>0</v>
      </c>
      <c r="L103" s="284">
        <v>0</v>
      </c>
      <c r="M103" s="284"/>
      <c r="N103" s="284">
        <v>0</v>
      </c>
      <c r="O103" s="8">
        <v>0</v>
      </c>
      <c r="P103" s="284"/>
      <c r="Q103" s="284"/>
      <c r="R103" s="284">
        <v>0</v>
      </c>
      <c r="S103" s="284">
        <v>0</v>
      </c>
      <c r="T103" s="284"/>
      <c r="U103" s="284">
        <v>0</v>
      </c>
      <c r="V103" s="10">
        <v>0</v>
      </c>
      <c r="W103" s="284">
        <v>3</v>
      </c>
      <c r="X103" s="284"/>
      <c r="Y103" s="284" t="s">
        <v>3989</v>
      </c>
      <c r="Z103" s="284"/>
      <c r="AA103" s="284"/>
      <c r="AB103" s="284"/>
      <c r="AC103" s="284"/>
      <c r="AD103" s="284"/>
      <c r="AE103" s="284"/>
      <c r="AF103" s="284"/>
      <c r="AG103" s="284">
        <v>-1</v>
      </c>
      <c r="AH103" s="284"/>
      <c r="AJ103" s="282">
        <v>0</v>
      </c>
      <c r="AK103" s="282">
        <v>0</v>
      </c>
      <c r="AL103" s="282">
        <v>0</v>
      </c>
      <c r="AM103" s="282">
        <v>0</v>
      </c>
      <c r="AN103" s="282">
        <v>0</v>
      </c>
      <c r="AO103" s="282">
        <v>0</v>
      </c>
      <c r="AP103" s="282">
        <v>0</v>
      </c>
      <c r="AQ103" s="282">
        <v>0</v>
      </c>
      <c r="AR103" s="282">
        <v>0</v>
      </c>
      <c r="AS103" s="282">
        <v>0</v>
      </c>
      <c r="AT103" s="282">
        <v>0</v>
      </c>
      <c r="AU103" s="282">
        <v>0</v>
      </c>
      <c r="AV103" s="282">
        <v>0</v>
      </c>
      <c r="AW103" s="282">
        <v>0</v>
      </c>
      <c r="AX103" s="282">
        <v>0</v>
      </c>
      <c r="AY103" s="282">
        <v>0</v>
      </c>
      <c r="AZ103" s="282">
        <v>0</v>
      </c>
      <c r="BA103" s="282">
        <v>0</v>
      </c>
      <c r="BB103" s="282">
        <v>0</v>
      </c>
      <c r="BC103" s="282">
        <v>0</v>
      </c>
      <c r="BD103" s="282">
        <v>0</v>
      </c>
      <c r="BE103" s="282">
        <v>0</v>
      </c>
      <c r="BF103" s="282">
        <v>0</v>
      </c>
      <c r="BG103" s="282">
        <v>0</v>
      </c>
      <c r="BH103" s="282">
        <v>0</v>
      </c>
      <c r="BI103" s="282">
        <v>0</v>
      </c>
      <c r="BJ103" s="282">
        <v>0</v>
      </c>
      <c r="BK103" s="282">
        <v>0</v>
      </c>
    </row>
    <row r="104" spans="1:63">
      <c r="A104" s="284">
        <v>1240</v>
      </c>
      <c r="B104" s="284"/>
      <c r="C104" s="284">
        <v>0</v>
      </c>
      <c r="D104" s="284">
        <v>0</v>
      </c>
      <c r="E104" s="284">
        <v>0</v>
      </c>
      <c r="F104" s="284">
        <v>0</v>
      </c>
      <c r="G104" s="284"/>
      <c r="H104" s="284">
        <v>0</v>
      </c>
      <c r="I104" s="284"/>
      <c r="J104" s="284">
        <v>3</v>
      </c>
      <c r="K104" s="8">
        <v>0</v>
      </c>
      <c r="L104" s="284">
        <v>0</v>
      </c>
      <c r="M104" s="284"/>
      <c r="N104" s="284">
        <v>0</v>
      </c>
      <c r="O104" s="8">
        <v>0</v>
      </c>
      <c r="P104" s="284"/>
      <c r="Q104" s="284"/>
      <c r="R104" s="284">
        <v>0</v>
      </c>
      <c r="S104" s="284">
        <v>0</v>
      </c>
      <c r="T104" s="284"/>
      <c r="U104" s="284">
        <v>0</v>
      </c>
      <c r="V104" s="10">
        <v>0</v>
      </c>
      <c r="W104" s="284">
        <v>3</v>
      </c>
      <c r="X104" s="284"/>
      <c r="Y104" s="284" t="s">
        <v>3989</v>
      </c>
      <c r="Z104" s="284"/>
      <c r="AA104" s="284"/>
      <c r="AB104" s="284"/>
      <c r="AC104" s="284"/>
      <c r="AD104" s="284"/>
      <c r="AE104" s="284"/>
      <c r="AF104" s="284"/>
      <c r="AG104" s="284">
        <v>-1</v>
      </c>
      <c r="AH104" s="284"/>
      <c r="AJ104" s="282">
        <v>0</v>
      </c>
      <c r="AK104" s="282">
        <v>0</v>
      </c>
      <c r="AL104" s="282">
        <v>0</v>
      </c>
      <c r="AM104" s="282">
        <v>0</v>
      </c>
      <c r="AN104" s="282">
        <v>0</v>
      </c>
      <c r="AO104" s="282">
        <v>0</v>
      </c>
      <c r="AP104" s="282">
        <v>0</v>
      </c>
      <c r="AQ104" s="282">
        <v>0</v>
      </c>
      <c r="AR104" s="282">
        <v>0</v>
      </c>
      <c r="AS104" s="282">
        <v>0</v>
      </c>
      <c r="AT104" s="282">
        <v>0</v>
      </c>
      <c r="AU104" s="282">
        <v>0</v>
      </c>
      <c r="AV104" s="282">
        <v>0</v>
      </c>
      <c r="AW104" s="282">
        <v>0</v>
      </c>
      <c r="AX104" s="282">
        <v>0</v>
      </c>
      <c r="AY104" s="282">
        <v>0</v>
      </c>
      <c r="AZ104" s="282">
        <v>0</v>
      </c>
      <c r="BA104" s="282">
        <v>0</v>
      </c>
      <c r="BB104" s="282">
        <v>0</v>
      </c>
      <c r="BC104" s="282">
        <v>0</v>
      </c>
      <c r="BD104" s="282">
        <v>0</v>
      </c>
      <c r="BE104" s="282">
        <v>0</v>
      </c>
      <c r="BF104" s="282">
        <v>0</v>
      </c>
      <c r="BG104" s="282">
        <v>0</v>
      </c>
      <c r="BH104" s="282">
        <v>0</v>
      </c>
      <c r="BI104" s="282">
        <v>0</v>
      </c>
      <c r="BJ104" s="282">
        <v>0</v>
      </c>
      <c r="BK104" s="282">
        <v>0</v>
      </c>
    </row>
    <row r="105" spans="1:63">
      <c r="A105" s="284">
        <v>1250</v>
      </c>
      <c r="B105" s="284"/>
      <c r="C105" s="284">
        <v>0</v>
      </c>
      <c r="D105" s="284">
        <v>0</v>
      </c>
      <c r="E105" s="284">
        <v>0</v>
      </c>
      <c r="F105" s="284">
        <v>0</v>
      </c>
      <c r="G105" s="284"/>
      <c r="H105" s="284">
        <v>0</v>
      </c>
      <c r="I105" s="284"/>
      <c r="J105" s="284">
        <v>3</v>
      </c>
      <c r="K105" s="8">
        <v>0</v>
      </c>
      <c r="L105" s="284">
        <v>0</v>
      </c>
      <c r="M105" s="284"/>
      <c r="N105" s="284">
        <v>0</v>
      </c>
      <c r="O105" s="8">
        <v>0</v>
      </c>
      <c r="P105" s="284"/>
      <c r="Q105" s="284"/>
      <c r="R105" s="284">
        <v>0</v>
      </c>
      <c r="S105" s="284">
        <v>0</v>
      </c>
      <c r="T105" s="284"/>
      <c r="U105" s="284">
        <v>0</v>
      </c>
      <c r="V105" s="10">
        <v>0</v>
      </c>
      <c r="W105" s="284">
        <v>3</v>
      </c>
      <c r="X105" s="284"/>
      <c r="Y105" s="284" t="s">
        <v>3989</v>
      </c>
      <c r="Z105" s="284"/>
      <c r="AA105" s="284"/>
      <c r="AB105" s="284"/>
      <c r="AC105" s="284"/>
      <c r="AD105" s="284"/>
      <c r="AE105" s="284"/>
      <c r="AF105" s="284"/>
      <c r="AG105" s="284">
        <v>-1</v>
      </c>
      <c r="AH105" s="284"/>
      <c r="AJ105" s="282">
        <v>0</v>
      </c>
      <c r="AK105" s="282">
        <v>0</v>
      </c>
      <c r="AL105" s="282">
        <v>0</v>
      </c>
      <c r="AM105" s="282">
        <v>0</v>
      </c>
      <c r="AN105" s="282">
        <v>0</v>
      </c>
      <c r="AO105" s="282">
        <v>0</v>
      </c>
      <c r="AP105" s="282">
        <v>0</v>
      </c>
      <c r="AQ105" s="282">
        <v>0</v>
      </c>
      <c r="AR105" s="282">
        <v>0</v>
      </c>
      <c r="AS105" s="282">
        <v>0</v>
      </c>
      <c r="AT105" s="282">
        <v>0</v>
      </c>
      <c r="AU105" s="282">
        <v>0</v>
      </c>
      <c r="AV105" s="282">
        <v>0</v>
      </c>
      <c r="AW105" s="282">
        <v>0</v>
      </c>
      <c r="AX105" s="282">
        <v>0</v>
      </c>
      <c r="AY105" s="282">
        <v>0</v>
      </c>
      <c r="AZ105" s="282">
        <v>0</v>
      </c>
      <c r="BA105" s="282">
        <v>0</v>
      </c>
      <c r="BB105" s="282">
        <v>0</v>
      </c>
      <c r="BC105" s="282">
        <v>0</v>
      </c>
      <c r="BD105" s="282">
        <v>0</v>
      </c>
      <c r="BE105" s="282">
        <v>0</v>
      </c>
      <c r="BF105" s="282">
        <v>0</v>
      </c>
      <c r="BG105" s="282">
        <v>0</v>
      </c>
      <c r="BH105" s="282">
        <v>0</v>
      </c>
      <c r="BI105" s="282">
        <v>0</v>
      </c>
      <c r="BJ105" s="282">
        <v>0</v>
      </c>
      <c r="BK105" s="282">
        <v>0</v>
      </c>
    </row>
    <row r="106" spans="1:63">
      <c r="A106" s="284">
        <v>1260</v>
      </c>
      <c r="B106" s="284"/>
      <c r="C106" s="284">
        <v>0</v>
      </c>
      <c r="D106" s="284">
        <v>0</v>
      </c>
      <c r="E106" s="284">
        <v>0</v>
      </c>
      <c r="F106" s="284">
        <v>0</v>
      </c>
      <c r="G106" s="284"/>
      <c r="H106" s="284">
        <v>0</v>
      </c>
      <c r="I106" s="284"/>
      <c r="J106" s="284">
        <v>3</v>
      </c>
      <c r="K106" s="8">
        <v>0</v>
      </c>
      <c r="L106" s="284">
        <v>0</v>
      </c>
      <c r="M106" s="284"/>
      <c r="N106" s="284">
        <v>0</v>
      </c>
      <c r="O106" s="8">
        <v>0</v>
      </c>
      <c r="P106" s="284"/>
      <c r="Q106" s="284"/>
      <c r="R106" s="284">
        <v>0</v>
      </c>
      <c r="S106" s="284">
        <v>0</v>
      </c>
      <c r="T106" s="284"/>
      <c r="U106" s="284">
        <v>0</v>
      </c>
      <c r="V106" s="10">
        <v>0</v>
      </c>
      <c r="W106" s="284">
        <v>3</v>
      </c>
      <c r="X106" s="284"/>
      <c r="Y106" s="284" t="s">
        <v>3989</v>
      </c>
      <c r="Z106" s="284"/>
      <c r="AA106" s="284"/>
      <c r="AB106" s="284"/>
      <c r="AC106" s="284"/>
      <c r="AD106" s="284"/>
      <c r="AE106" s="284"/>
      <c r="AF106" s="284"/>
      <c r="AG106" s="284">
        <v>-1</v>
      </c>
      <c r="AH106" s="284"/>
      <c r="AJ106" s="282">
        <v>0</v>
      </c>
      <c r="AK106" s="282">
        <v>0</v>
      </c>
      <c r="AL106" s="282">
        <v>0</v>
      </c>
      <c r="AM106" s="282">
        <v>0</v>
      </c>
      <c r="AN106" s="282">
        <v>0</v>
      </c>
      <c r="AO106" s="282">
        <v>0</v>
      </c>
      <c r="AP106" s="282">
        <v>0</v>
      </c>
      <c r="AQ106" s="282">
        <v>0</v>
      </c>
      <c r="AR106" s="282">
        <v>0</v>
      </c>
      <c r="AS106" s="282">
        <v>0</v>
      </c>
      <c r="AT106" s="282">
        <v>0</v>
      </c>
      <c r="AU106" s="282">
        <v>0</v>
      </c>
      <c r="AV106" s="282">
        <v>0</v>
      </c>
      <c r="AW106" s="282">
        <v>0</v>
      </c>
      <c r="AX106" s="282">
        <v>0</v>
      </c>
      <c r="AY106" s="282">
        <v>0</v>
      </c>
      <c r="AZ106" s="282">
        <v>0</v>
      </c>
      <c r="BA106" s="282">
        <v>0</v>
      </c>
      <c r="BB106" s="282">
        <v>0</v>
      </c>
      <c r="BC106" s="282">
        <v>0</v>
      </c>
      <c r="BD106" s="282">
        <v>0</v>
      </c>
      <c r="BE106" s="282">
        <v>0</v>
      </c>
      <c r="BF106" s="282">
        <v>0</v>
      </c>
      <c r="BG106" s="282">
        <v>0</v>
      </c>
      <c r="BH106" s="282">
        <v>0</v>
      </c>
      <c r="BI106" s="282">
        <v>0</v>
      </c>
      <c r="BJ106" s="282">
        <v>0</v>
      </c>
      <c r="BK106" s="282">
        <v>0</v>
      </c>
    </row>
    <row r="107" spans="1:63">
      <c r="A107" s="284">
        <v>1270</v>
      </c>
      <c r="B107" s="284"/>
      <c r="C107" s="284">
        <v>0</v>
      </c>
      <c r="D107" s="284">
        <v>0</v>
      </c>
      <c r="E107" s="284">
        <v>0</v>
      </c>
      <c r="F107" s="284">
        <v>0</v>
      </c>
      <c r="G107" s="284"/>
      <c r="H107" s="284">
        <v>0</v>
      </c>
      <c r="I107" s="284"/>
      <c r="J107" s="284">
        <v>3</v>
      </c>
      <c r="K107" s="8">
        <v>0</v>
      </c>
      <c r="L107" s="284">
        <v>0</v>
      </c>
      <c r="M107" s="284"/>
      <c r="N107" s="284">
        <v>0</v>
      </c>
      <c r="O107" s="8">
        <v>0</v>
      </c>
      <c r="P107" s="284"/>
      <c r="Q107" s="284"/>
      <c r="R107" s="284">
        <v>0</v>
      </c>
      <c r="S107" s="284">
        <v>2.00000000018008E-3</v>
      </c>
      <c r="T107" s="284"/>
      <c r="U107" s="284">
        <v>0</v>
      </c>
      <c r="V107" s="10">
        <v>0</v>
      </c>
      <c r="W107" s="284">
        <v>3</v>
      </c>
      <c r="X107" s="284"/>
      <c r="Y107" s="284" t="s">
        <v>3989</v>
      </c>
      <c r="Z107" s="284"/>
      <c r="AA107" s="284"/>
      <c r="AB107" s="284"/>
      <c r="AC107" s="284"/>
      <c r="AD107" s="284"/>
      <c r="AE107" s="284"/>
      <c r="AF107" s="284"/>
      <c r="AG107" s="284">
        <v>-1</v>
      </c>
      <c r="AH107" s="284"/>
      <c r="AJ107" s="282">
        <v>0</v>
      </c>
      <c r="AK107" s="282">
        <v>0</v>
      </c>
      <c r="AL107" s="282">
        <v>0</v>
      </c>
      <c r="AM107" s="282">
        <v>0</v>
      </c>
      <c r="AN107" s="282">
        <v>0</v>
      </c>
      <c r="AO107" s="282">
        <v>0</v>
      </c>
      <c r="AP107" s="282">
        <v>0</v>
      </c>
      <c r="AQ107" s="282">
        <v>0</v>
      </c>
      <c r="AR107" s="282">
        <v>0</v>
      </c>
      <c r="AS107" s="282">
        <v>0</v>
      </c>
      <c r="AT107" s="282">
        <v>0</v>
      </c>
      <c r="AU107" s="282">
        <v>0</v>
      </c>
      <c r="AV107" s="282">
        <v>0</v>
      </c>
      <c r="AW107" s="282">
        <v>0</v>
      </c>
      <c r="AX107" s="282">
        <v>0</v>
      </c>
      <c r="AY107" s="282">
        <v>0</v>
      </c>
      <c r="AZ107" s="282">
        <v>0</v>
      </c>
      <c r="BA107" s="282">
        <v>0</v>
      </c>
      <c r="BB107" s="282">
        <v>0</v>
      </c>
      <c r="BC107" s="282">
        <v>0</v>
      </c>
      <c r="BD107" s="282">
        <v>0</v>
      </c>
      <c r="BE107" s="282">
        <v>0</v>
      </c>
      <c r="BF107" s="282">
        <v>0</v>
      </c>
      <c r="BG107" s="282">
        <v>0</v>
      </c>
      <c r="BH107" s="282">
        <v>0</v>
      </c>
      <c r="BI107" s="282">
        <v>0</v>
      </c>
      <c r="BJ107" s="282">
        <v>0</v>
      </c>
      <c r="BK107" s="282">
        <v>0</v>
      </c>
    </row>
    <row r="108" spans="1:63">
      <c r="A108" s="284">
        <v>1280</v>
      </c>
      <c r="B108" s="284"/>
      <c r="C108" s="284">
        <v>0</v>
      </c>
      <c r="D108" s="284">
        <v>0</v>
      </c>
      <c r="E108" s="284">
        <v>0</v>
      </c>
      <c r="F108" s="284">
        <v>4.88</v>
      </c>
      <c r="G108" s="284"/>
      <c r="H108" s="284">
        <v>0</v>
      </c>
      <c r="I108" s="284"/>
      <c r="J108" s="284">
        <v>1</v>
      </c>
      <c r="K108" s="8">
        <v>6</v>
      </c>
      <c r="L108" s="284">
        <v>0</v>
      </c>
      <c r="M108" s="284"/>
      <c r="N108" s="284">
        <v>234.70067633155236</v>
      </c>
      <c r="O108" s="8">
        <v>0</v>
      </c>
      <c r="P108" s="284"/>
      <c r="Q108" s="284"/>
      <c r="R108" s="284">
        <v>0</v>
      </c>
      <c r="S108" s="284">
        <v>-1.9999999999527063E-3</v>
      </c>
      <c r="T108" s="284"/>
      <c r="U108" s="284">
        <v>0</v>
      </c>
      <c r="V108" s="10">
        <v>0</v>
      </c>
      <c r="W108" s="284">
        <v>3</v>
      </c>
      <c r="X108" s="284"/>
      <c r="Y108" s="284" t="s">
        <v>3989</v>
      </c>
      <c r="Z108" s="284"/>
      <c r="AA108" s="284"/>
      <c r="AB108" s="284"/>
      <c r="AC108" s="284"/>
      <c r="AD108" s="284"/>
      <c r="AE108" s="284"/>
      <c r="AF108" s="284"/>
      <c r="AG108" s="284">
        <v>-1</v>
      </c>
      <c r="AH108" s="284"/>
      <c r="AJ108" s="282">
        <v>0</v>
      </c>
      <c r="AK108" s="282">
        <v>0</v>
      </c>
      <c r="AL108" s="282">
        <v>0</v>
      </c>
      <c r="AM108" s="282">
        <v>0</v>
      </c>
      <c r="AN108" s="282">
        <v>0</v>
      </c>
      <c r="AO108" s="282">
        <v>0</v>
      </c>
      <c r="AP108" s="282">
        <v>0</v>
      </c>
      <c r="AQ108" s="282">
        <v>0</v>
      </c>
      <c r="AR108" s="282">
        <v>0</v>
      </c>
      <c r="AS108" s="282">
        <v>0</v>
      </c>
      <c r="AT108" s="282">
        <v>0</v>
      </c>
      <c r="AU108" s="282">
        <v>0</v>
      </c>
      <c r="AV108" s="282">
        <v>0</v>
      </c>
      <c r="AW108" s="282">
        <v>0</v>
      </c>
      <c r="AX108" s="282">
        <v>0</v>
      </c>
      <c r="AY108" s="282">
        <v>0</v>
      </c>
      <c r="AZ108" s="282">
        <v>0</v>
      </c>
      <c r="BA108" s="282">
        <v>0</v>
      </c>
      <c r="BB108" s="282">
        <v>0</v>
      </c>
      <c r="BC108" s="282">
        <v>0</v>
      </c>
      <c r="BD108" s="282">
        <v>0</v>
      </c>
      <c r="BE108" s="282">
        <v>0</v>
      </c>
      <c r="BF108" s="282">
        <v>0</v>
      </c>
      <c r="BG108" s="282">
        <v>0</v>
      </c>
      <c r="BH108" s="282">
        <v>0</v>
      </c>
      <c r="BI108" s="282">
        <v>0</v>
      </c>
      <c r="BJ108" s="282">
        <v>0</v>
      </c>
      <c r="BK108" s="282">
        <v>0</v>
      </c>
    </row>
    <row r="109" spans="1:63">
      <c r="A109" s="284">
        <v>1290</v>
      </c>
      <c r="B109" s="284"/>
      <c r="C109" s="284">
        <v>0</v>
      </c>
      <c r="D109" s="284">
        <v>0</v>
      </c>
      <c r="E109" s="284">
        <v>3.5919999999999996</v>
      </c>
      <c r="F109" s="284">
        <v>0</v>
      </c>
      <c r="G109" s="284"/>
      <c r="H109" s="284">
        <v>1</v>
      </c>
      <c r="I109" s="284"/>
      <c r="J109" s="284">
        <v>1</v>
      </c>
      <c r="K109" s="8">
        <v>6</v>
      </c>
      <c r="L109" s="284">
        <v>0</v>
      </c>
      <c r="M109" s="284"/>
      <c r="N109" s="284">
        <v>5999.8765629838126</v>
      </c>
      <c r="O109" s="8">
        <v>0</v>
      </c>
      <c r="P109" s="284"/>
      <c r="Q109" s="284"/>
      <c r="R109" s="284">
        <v>0</v>
      </c>
      <c r="S109" s="284">
        <v>3.0000000001564331E-3</v>
      </c>
      <c r="T109" s="284"/>
      <c r="U109" s="284">
        <v>0</v>
      </c>
      <c r="V109" s="10">
        <v>0</v>
      </c>
      <c r="W109" s="284">
        <v>3</v>
      </c>
      <c r="X109" s="284"/>
      <c r="Y109" s="284" t="s">
        <v>3988</v>
      </c>
      <c r="Z109" s="284"/>
      <c r="AA109" s="284"/>
      <c r="AB109" s="284"/>
      <c r="AC109" s="284"/>
      <c r="AD109" s="284"/>
      <c r="AE109" s="284"/>
      <c r="AF109" s="284"/>
      <c r="AG109" s="284">
        <v>-1</v>
      </c>
      <c r="AH109" s="284"/>
      <c r="AJ109" s="282">
        <v>0</v>
      </c>
      <c r="AK109" s="282">
        <v>0</v>
      </c>
      <c r="AL109" s="282">
        <v>0</v>
      </c>
      <c r="AM109" s="282">
        <v>0</v>
      </c>
      <c r="AN109" s="282">
        <v>0</v>
      </c>
      <c r="AO109" s="282">
        <v>0</v>
      </c>
      <c r="AP109" s="282">
        <v>0</v>
      </c>
      <c r="AQ109" s="282">
        <v>0</v>
      </c>
      <c r="AR109" s="282">
        <v>0</v>
      </c>
      <c r="AS109" s="282">
        <v>0</v>
      </c>
      <c r="AT109" s="282">
        <v>0</v>
      </c>
      <c r="AU109" s="282">
        <v>0</v>
      </c>
      <c r="AV109" s="282">
        <v>0</v>
      </c>
      <c r="AW109" s="282">
        <v>0</v>
      </c>
      <c r="AX109" s="282">
        <v>0</v>
      </c>
      <c r="AY109" s="282">
        <v>0</v>
      </c>
      <c r="AZ109" s="282">
        <v>0</v>
      </c>
      <c r="BA109" s="282">
        <v>0</v>
      </c>
      <c r="BB109" s="282">
        <v>0</v>
      </c>
      <c r="BC109" s="282">
        <v>0</v>
      </c>
      <c r="BD109" s="282">
        <v>0</v>
      </c>
      <c r="BE109" s="282">
        <v>0</v>
      </c>
      <c r="BF109" s="282">
        <v>0</v>
      </c>
      <c r="BG109" s="282">
        <v>0</v>
      </c>
      <c r="BH109" s="282">
        <v>0</v>
      </c>
      <c r="BI109" s="282">
        <v>0</v>
      </c>
      <c r="BJ109" s="282">
        <v>0</v>
      </c>
      <c r="BK109" s="282">
        <v>0</v>
      </c>
    </row>
    <row r="110" spans="1:63">
      <c r="A110" s="284">
        <v>1300</v>
      </c>
      <c r="B110" s="284"/>
      <c r="C110" s="284">
        <v>0</v>
      </c>
      <c r="D110" s="284">
        <v>0</v>
      </c>
      <c r="E110" s="284">
        <v>4.3029999999999999</v>
      </c>
      <c r="F110" s="284">
        <v>0</v>
      </c>
      <c r="G110" s="284"/>
      <c r="H110" s="284">
        <v>0</v>
      </c>
      <c r="I110" s="284"/>
      <c r="J110" s="284">
        <v>1</v>
      </c>
      <c r="K110" s="8">
        <v>6</v>
      </c>
      <c r="L110" s="284">
        <v>0</v>
      </c>
      <c r="M110" s="284"/>
      <c r="N110" s="284">
        <v>242.91934779850612</v>
      </c>
      <c r="O110" s="8">
        <v>0</v>
      </c>
      <c r="P110" s="284"/>
      <c r="Q110" s="284"/>
      <c r="R110" s="284">
        <v>0</v>
      </c>
      <c r="S110" s="284">
        <v>-3.0000000001564331E-3</v>
      </c>
      <c r="T110" s="284"/>
      <c r="U110" s="284">
        <v>0</v>
      </c>
      <c r="V110" s="10">
        <v>0</v>
      </c>
      <c r="W110" s="284">
        <v>3</v>
      </c>
      <c r="X110" s="284"/>
      <c r="Y110" s="284" t="s">
        <v>3988</v>
      </c>
      <c r="Z110" s="284"/>
      <c r="AA110" s="284"/>
      <c r="AB110" s="284"/>
      <c r="AC110" s="284"/>
      <c r="AD110" s="284"/>
      <c r="AE110" s="284"/>
      <c r="AF110" s="284"/>
      <c r="AG110" s="284">
        <v>-1</v>
      </c>
      <c r="AH110" s="284"/>
      <c r="AJ110" s="282">
        <v>0</v>
      </c>
      <c r="AK110" s="282">
        <v>0</v>
      </c>
      <c r="AL110" s="282">
        <v>0</v>
      </c>
      <c r="AM110" s="282">
        <v>0</v>
      </c>
      <c r="AN110" s="282">
        <v>0</v>
      </c>
      <c r="AO110" s="282">
        <v>0</v>
      </c>
      <c r="AP110" s="282">
        <v>0</v>
      </c>
      <c r="AQ110" s="282">
        <v>0</v>
      </c>
      <c r="AR110" s="282">
        <v>0</v>
      </c>
      <c r="AS110" s="282">
        <v>0</v>
      </c>
      <c r="AT110" s="282">
        <v>0</v>
      </c>
      <c r="AU110" s="282">
        <v>0</v>
      </c>
      <c r="AV110" s="282">
        <v>0</v>
      </c>
      <c r="AW110" s="282">
        <v>0</v>
      </c>
      <c r="AX110" s="282">
        <v>0</v>
      </c>
      <c r="AY110" s="282">
        <v>0</v>
      </c>
      <c r="AZ110" s="282">
        <v>0</v>
      </c>
      <c r="BA110" s="282">
        <v>0</v>
      </c>
      <c r="BB110" s="282">
        <v>0</v>
      </c>
      <c r="BC110" s="282">
        <v>0</v>
      </c>
      <c r="BD110" s="282">
        <v>0</v>
      </c>
      <c r="BE110" s="282">
        <v>0</v>
      </c>
      <c r="BF110" s="282">
        <v>0</v>
      </c>
      <c r="BG110" s="282">
        <v>0</v>
      </c>
      <c r="BH110" s="282">
        <v>0</v>
      </c>
      <c r="BI110" s="282">
        <v>0</v>
      </c>
      <c r="BJ110" s="282">
        <v>0</v>
      </c>
      <c r="BK110" s="282">
        <v>0</v>
      </c>
    </row>
    <row r="111" spans="1:63">
      <c r="A111" s="284">
        <v>1310</v>
      </c>
      <c r="B111" s="284"/>
      <c r="C111" s="284">
        <v>0</v>
      </c>
      <c r="D111" s="284">
        <v>0</v>
      </c>
      <c r="E111" s="284">
        <v>3.0140000000000002</v>
      </c>
      <c r="F111" s="284">
        <v>0</v>
      </c>
      <c r="G111" s="284"/>
      <c r="H111" s="284">
        <v>1</v>
      </c>
      <c r="I111" s="284"/>
      <c r="J111" s="284">
        <v>1</v>
      </c>
      <c r="K111" s="8">
        <v>6</v>
      </c>
      <c r="L111" s="284">
        <v>0</v>
      </c>
      <c r="M111" s="284"/>
      <c r="N111" s="284">
        <v>5998.0908510826339</v>
      </c>
      <c r="O111" s="8">
        <v>0</v>
      </c>
      <c r="P111" s="284"/>
      <c r="Q111" s="284"/>
      <c r="R111" s="284">
        <v>0</v>
      </c>
      <c r="S111" s="284">
        <v>-9.9999999997635314E-4</v>
      </c>
      <c r="T111" s="284"/>
      <c r="U111" s="284">
        <v>0</v>
      </c>
      <c r="V111" s="10">
        <v>0</v>
      </c>
      <c r="W111" s="284">
        <v>3</v>
      </c>
      <c r="X111" s="284"/>
      <c r="Y111" s="284" t="s">
        <v>3988</v>
      </c>
      <c r="Z111" s="284"/>
      <c r="AA111" s="284"/>
      <c r="AB111" s="284"/>
      <c r="AC111" s="284"/>
      <c r="AD111" s="284"/>
      <c r="AE111" s="284"/>
      <c r="AF111" s="284"/>
      <c r="AG111" s="284">
        <v>-1</v>
      </c>
      <c r="AH111" s="284"/>
      <c r="AJ111" s="282">
        <v>0</v>
      </c>
      <c r="AK111" s="282">
        <v>0</v>
      </c>
      <c r="AL111" s="282">
        <v>0</v>
      </c>
      <c r="AM111" s="282">
        <v>0</v>
      </c>
      <c r="AN111" s="282">
        <v>0</v>
      </c>
      <c r="AO111" s="282">
        <v>0</v>
      </c>
      <c r="AP111" s="282">
        <v>0</v>
      </c>
      <c r="AQ111" s="282">
        <v>0</v>
      </c>
      <c r="AR111" s="282">
        <v>0</v>
      </c>
      <c r="AS111" s="282">
        <v>0</v>
      </c>
      <c r="AT111" s="282">
        <v>0</v>
      </c>
      <c r="AU111" s="282">
        <v>0</v>
      </c>
      <c r="AV111" s="282">
        <v>0</v>
      </c>
      <c r="AW111" s="282">
        <v>0</v>
      </c>
      <c r="AX111" s="282">
        <v>0</v>
      </c>
      <c r="AY111" s="282">
        <v>0</v>
      </c>
      <c r="AZ111" s="282">
        <v>0</v>
      </c>
      <c r="BA111" s="282">
        <v>0</v>
      </c>
      <c r="BB111" s="282">
        <v>0</v>
      </c>
      <c r="BC111" s="282">
        <v>0</v>
      </c>
      <c r="BD111" s="282">
        <v>0</v>
      </c>
      <c r="BE111" s="282">
        <v>0</v>
      </c>
      <c r="BF111" s="282">
        <v>0</v>
      </c>
      <c r="BG111" s="282">
        <v>0</v>
      </c>
      <c r="BH111" s="282">
        <v>0</v>
      </c>
      <c r="BI111" s="282">
        <v>0</v>
      </c>
      <c r="BJ111" s="282">
        <v>0</v>
      </c>
      <c r="BK111" s="282">
        <v>0</v>
      </c>
    </row>
    <row r="112" spans="1:63">
      <c r="A112" s="284">
        <v>1320</v>
      </c>
      <c r="B112" s="284"/>
      <c r="C112" s="284">
        <v>0</v>
      </c>
      <c r="D112" s="284">
        <v>0</v>
      </c>
      <c r="E112" s="284">
        <v>3.7240000000000002</v>
      </c>
      <c r="F112" s="284">
        <v>0</v>
      </c>
      <c r="G112" s="284"/>
      <c r="H112" s="284">
        <v>0</v>
      </c>
      <c r="I112" s="284"/>
      <c r="J112" s="284">
        <v>1</v>
      </c>
      <c r="K112" s="8">
        <v>5</v>
      </c>
      <c r="L112" s="284">
        <v>0</v>
      </c>
      <c r="M112" s="284"/>
      <c r="N112" s="284">
        <v>212.90040916216844</v>
      </c>
      <c r="O112" s="8">
        <v>0</v>
      </c>
      <c r="P112" s="284"/>
      <c r="Q112" s="284"/>
      <c r="R112" s="284">
        <v>0</v>
      </c>
      <c r="S112" s="284">
        <v>0</v>
      </c>
      <c r="T112" s="284"/>
      <c r="U112" s="284">
        <v>0</v>
      </c>
      <c r="V112" s="10">
        <v>0</v>
      </c>
      <c r="W112" s="284">
        <v>3</v>
      </c>
      <c r="X112" s="284"/>
      <c r="Y112" s="284" t="s">
        <v>3988</v>
      </c>
      <c r="Z112" s="284"/>
      <c r="AA112" s="284"/>
      <c r="AB112" s="284"/>
      <c r="AC112" s="284"/>
      <c r="AD112" s="284"/>
      <c r="AE112" s="284"/>
      <c r="AF112" s="284"/>
      <c r="AG112" s="284">
        <v>-1</v>
      </c>
      <c r="AH112" s="284"/>
      <c r="AJ112" s="282">
        <v>0</v>
      </c>
      <c r="AK112" s="282">
        <v>0</v>
      </c>
      <c r="AL112" s="282">
        <v>0</v>
      </c>
      <c r="AM112" s="282">
        <v>0</v>
      </c>
      <c r="AN112" s="282">
        <v>0</v>
      </c>
      <c r="AO112" s="282">
        <v>0</v>
      </c>
      <c r="AP112" s="282">
        <v>0</v>
      </c>
      <c r="AQ112" s="282">
        <v>0</v>
      </c>
      <c r="AR112" s="282">
        <v>0</v>
      </c>
      <c r="AS112" s="282">
        <v>0</v>
      </c>
      <c r="AT112" s="282">
        <v>0</v>
      </c>
      <c r="AU112" s="282">
        <v>0</v>
      </c>
      <c r="AV112" s="282">
        <v>0</v>
      </c>
      <c r="AW112" s="282">
        <v>0</v>
      </c>
      <c r="AX112" s="282">
        <v>0</v>
      </c>
      <c r="AY112" s="282">
        <v>0</v>
      </c>
      <c r="AZ112" s="282">
        <v>0</v>
      </c>
      <c r="BA112" s="282">
        <v>0</v>
      </c>
      <c r="BB112" s="282">
        <v>0</v>
      </c>
      <c r="BC112" s="282">
        <v>0</v>
      </c>
      <c r="BD112" s="282">
        <v>0</v>
      </c>
      <c r="BE112" s="282">
        <v>0</v>
      </c>
      <c r="BF112" s="282">
        <v>0</v>
      </c>
      <c r="BG112" s="282">
        <v>0</v>
      </c>
      <c r="BH112" s="282">
        <v>0</v>
      </c>
      <c r="BI112" s="282">
        <v>0</v>
      </c>
      <c r="BJ112" s="282">
        <v>0</v>
      </c>
      <c r="BK112" s="282">
        <v>0</v>
      </c>
    </row>
    <row r="113" spans="1:34">
      <c r="A113" s="284"/>
      <c r="B113" s="284"/>
      <c r="C113" s="284"/>
      <c r="D113" s="284"/>
      <c r="E113" s="284"/>
      <c r="F113" s="284"/>
      <c r="G113" s="284"/>
      <c r="H113" s="284"/>
      <c r="I113" s="284"/>
      <c r="J113" s="284"/>
      <c r="K113" s="8"/>
      <c r="L113" s="284"/>
      <c r="M113" s="284"/>
      <c r="N113" s="284"/>
      <c r="O113" s="8"/>
      <c r="P113" s="284"/>
      <c r="Q113" s="284"/>
      <c r="R113" s="284"/>
      <c r="S113" s="284"/>
      <c r="T113" s="284"/>
      <c r="U113" s="284"/>
      <c r="W113" s="284"/>
      <c r="X113" s="284"/>
      <c r="Y113" s="284"/>
      <c r="Z113" s="284"/>
      <c r="AA113" s="284"/>
      <c r="AB113" s="284"/>
      <c r="AC113" s="284"/>
      <c r="AD113" s="284"/>
      <c r="AE113" s="284"/>
      <c r="AF113" s="284"/>
      <c r="AG113" s="284"/>
      <c r="AH113" s="284"/>
    </row>
    <row r="114" spans="1:34">
      <c r="A114" s="284"/>
      <c r="B114" s="284"/>
      <c r="C114" s="284"/>
      <c r="D114" s="284"/>
      <c r="E114" s="284"/>
      <c r="F114" s="284"/>
      <c r="G114" s="284"/>
      <c r="H114" s="284"/>
      <c r="I114" s="284"/>
      <c r="J114" s="284"/>
      <c r="K114" s="8"/>
      <c r="L114" s="284"/>
      <c r="M114" s="284"/>
      <c r="N114" s="284"/>
      <c r="O114" s="8"/>
      <c r="P114" s="284"/>
      <c r="Q114" s="284"/>
      <c r="R114" s="284"/>
      <c r="S114" s="284"/>
      <c r="T114" s="284"/>
      <c r="U114" s="284"/>
      <c r="W114" s="284"/>
      <c r="X114" s="284"/>
      <c r="Y114" s="284"/>
      <c r="Z114" s="284"/>
      <c r="AA114" s="284"/>
      <c r="AB114" s="284"/>
      <c r="AC114" s="284"/>
      <c r="AD114" s="284"/>
      <c r="AE114" s="284"/>
      <c r="AF114" s="284"/>
      <c r="AG114" s="284"/>
      <c r="AH114" s="284"/>
    </row>
    <row r="115" spans="1:34">
      <c r="A115" s="284"/>
      <c r="B115" s="284"/>
      <c r="C115" s="284"/>
      <c r="D115" s="284"/>
      <c r="E115" s="284"/>
      <c r="F115" s="284"/>
      <c r="G115" s="284"/>
      <c r="H115" s="284"/>
      <c r="I115" s="284"/>
      <c r="J115" s="284"/>
      <c r="K115" s="8"/>
      <c r="L115" s="284"/>
      <c r="M115" s="284"/>
      <c r="N115" s="284"/>
      <c r="O115" s="8"/>
      <c r="P115" s="284"/>
      <c r="Q115" s="284"/>
      <c r="R115" s="284"/>
      <c r="S115" s="284"/>
      <c r="T115" s="284"/>
      <c r="U115" s="284"/>
      <c r="W115" s="284"/>
      <c r="X115" s="284"/>
      <c r="Y115" s="284"/>
      <c r="Z115" s="284"/>
      <c r="AA115" s="284"/>
      <c r="AB115" s="284"/>
      <c r="AC115" s="284"/>
      <c r="AD115" s="284"/>
      <c r="AE115" s="284"/>
      <c r="AF115" s="284"/>
      <c r="AG115" s="284"/>
      <c r="AH115" s="284"/>
    </row>
    <row r="116" spans="1:34">
      <c r="A116" s="284"/>
      <c r="B116" s="284"/>
      <c r="C116" s="284"/>
      <c r="D116" s="284"/>
      <c r="E116" s="284"/>
      <c r="F116" s="284"/>
      <c r="G116" s="284"/>
      <c r="H116" s="284"/>
      <c r="I116" s="284"/>
      <c r="J116" s="284"/>
      <c r="K116" s="8"/>
      <c r="L116" s="284"/>
      <c r="M116" s="284"/>
      <c r="N116" s="284"/>
      <c r="O116" s="8"/>
      <c r="P116" s="284"/>
      <c r="Q116" s="284"/>
      <c r="R116" s="284"/>
      <c r="S116" s="284"/>
      <c r="T116" s="284"/>
      <c r="U116" s="284"/>
      <c r="W116" s="284"/>
      <c r="X116" s="284"/>
      <c r="Y116" s="284"/>
      <c r="Z116" s="284"/>
      <c r="AA116" s="284"/>
      <c r="AB116" s="284"/>
      <c r="AC116" s="284"/>
      <c r="AD116" s="284"/>
      <c r="AE116" s="284"/>
      <c r="AF116" s="284"/>
      <c r="AG116" s="284"/>
      <c r="AH116" s="284"/>
    </row>
    <row r="117" spans="1:34">
      <c r="A117" s="284"/>
      <c r="B117" s="284"/>
      <c r="C117" s="284"/>
      <c r="D117" s="284"/>
      <c r="E117" s="284"/>
      <c r="F117" s="284"/>
      <c r="G117" s="284"/>
      <c r="H117" s="284"/>
      <c r="I117" s="284"/>
      <c r="J117" s="284"/>
      <c r="K117" s="8"/>
      <c r="L117" s="284"/>
      <c r="M117" s="284"/>
      <c r="N117" s="284"/>
      <c r="O117" s="8"/>
      <c r="P117" s="284"/>
      <c r="Q117" s="284"/>
      <c r="R117" s="284"/>
      <c r="S117" s="284"/>
      <c r="T117" s="284"/>
      <c r="U117" s="284"/>
      <c r="W117" s="284"/>
      <c r="X117" s="284"/>
      <c r="Y117" s="284"/>
      <c r="Z117" s="284"/>
      <c r="AA117" s="284"/>
      <c r="AB117" s="284"/>
      <c r="AC117" s="284"/>
      <c r="AD117" s="284"/>
      <c r="AE117" s="284"/>
      <c r="AF117" s="284"/>
      <c r="AG117" s="284"/>
      <c r="AH117" s="284"/>
    </row>
    <row r="118" spans="1:34">
      <c r="A118" s="284"/>
      <c r="B118" s="284"/>
      <c r="C118" s="284"/>
      <c r="D118" s="284"/>
      <c r="E118" s="284"/>
      <c r="F118" s="284"/>
      <c r="G118" s="284"/>
      <c r="H118" s="284"/>
      <c r="I118" s="284"/>
      <c r="J118" s="284"/>
      <c r="K118" s="8"/>
      <c r="L118" s="284"/>
      <c r="M118" s="284"/>
      <c r="N118" s="284"/>
      <c r="O118" s="8"/>
      <c r="P118" s="284"/>
      <c r="Q118" s="284"/>
      <c r="R118" s="284"/>
      <c r="S118" s="284"/>
      <c r="T118" s="284"/>
      <c r="U118" s="284"/>
      <c r="W118" s="284"/>
      <c r="X118" s="284"/>
      <c r="Y118" s="284"/>
      <c r="Z118" s="284"/>
      <c r="AA118" s="284"/>
      <c r="AB118" s="284"/>
      <c r="AC118" s="284"/>
      <c r="AD118" s="284"/>
      <c r="AE118" s="284"/>
      <c r="AF118" s="284"/>
      <c r="AG118" s="284"/>
      <c r="AH118" s="284"/>
    </row>
    <row r="119" spans="1:34">
      <c r="A119" s="284"/>
      <c r="B119" s="284"/>
      <c r="C119" s="284"/>
      <c r="D119" s="284"/>
      <c r="E119" s="284"/>
      <c r="F119" s="284"/>
      <c r="G119" s="284"/>
      <c r="H119" s="284"/>
      <c r="I119" s="284"/>
      <c r="J119" s="284"/>
      <c r="K119" s="8"/>
      <c r="L119" s="284"/>
      <c r="M119" s="284"/>
      <c r="N119" s="284"/>
      <c r="O119" s="8"/>
      <c r="P119" s="284"/>
      <c r="Q119" s="284"/>
      <c r="R119" s="284"/>
      <c r="S119" s="284"/>
      <c r="T119" s="284"/>
      <c r="U119" s="284"/>
      <c r="W119" s="284"/>
      <c r="X119" s="284"/>
      <c r="Y119" s="284"/>
      <c r="Z119" s="284"/>
      <c r="AA119" s="284"/>
      <c r="AB119" s="284"/>
      <c r="AC119" s="284"/>
      <c r="AD119" s="284"/>
      <c r="AE119" s="284"/>
      <c r="AF119" s="284"/>
      <c r="AG119" s="284"/>
      <c r="AH119" s="284"/>
    </row>
    <row r="120" spans="1:34">
      <c r="A120" s="284"/>
      <c r="B120" s="284"/>
      <c r="C120" s="284"/>
      <c r="D120" s="284"/>
      <c r="E120" s="284"/>
      <c r="F120" s="284"/>
      <c r="G120" s="284"/>
      <c r="H120" s="284"/>
      <c r="I120" s="284"/>
      <c r="J120" s="284"/>
      <c r="K120" s="8"/>
      <c r="L120" s="284"/>
      <c r="M120" s="284"/>
      <c r="N120" s="284"/>
      <c r="O120" s="8"/>
      <c r="P120" s="284"/>
      <c r="Q120" s="284"/>
      <c r="R120" s="284"/>
      <c r="S120" s="284"/>
      <c r="T120" s="284"/>
      <c r="U120" s="284"/>
      <c r="W120" s="284"/>
      <c r="X120" s="284"/>
      <c r="Y120" s="284"/>
      <c r="Z120" s="284"/>
      <c r="AA120" s="284"/>
      <c r="AB120" s="284"/>
      <c r="AC120" s="284"/>
      <c r="AD120" s="284"/>
      <c r="AE120" s="284"/>
      <c r="AF120" s="284"/>
      <c r="AG120" s="284"/>
      <c r="AH120" s="284"/>
    </row>
    <row r="121" spans="1:34">
      <c r="A121" s="284"/>
      <c r="B121" s="284"/>
      <c r="C121" s="284"/>
      <c r="D121" s="284"/>
      <c r="E121" s="284"/>
      <c r="F121" s="284"/>
      <c r="G121" s="284"/>
      <c r="H121" s="284"/>
      <c r="I121" s="284"/>
      <c r="J121" s="284"/>
      <c r="K121" s="8"/>
      <c r="L121" s="284"/>
      <c r="M121" s="284"/>
      <c r="N121" s="284"/>
      <c r="O121" s="8"/>
      <c r="P121" s="284"/>
      <c r="Q121" s="284"/>
      <c r="R121" s="284"/>
      <c r="S121" s="284"/>
      <c r="T121" s="284"/>
      <c r="U121" s="284"/>
      <c r="W121" s="284"/>
      <c r="X121" s="284"/>
      <c r="Y121" s="284"/>
      <c r="Z121" s="284"/>
      <c r="AA121" s="284"/>
      <c r="AB121" s="284"/>
      <c r="AC121" s="284"/>
      <c r="AD121" s="284"/>
      <c r="AE121" s="284"/>
      <c r="AF121" s="284"/>
      <c r="AG121" s="284"/>
      <c r="AH121" s="284"/>
    </row>
    <row r="122" spans="1:34">
      <c r="A122" s="284"/>
      <c r="B122" s="284"/>
      <c r="C122" s="284"/>
      <c r="D122" s="284"/>
      <c r="E122" s="284"/>
      <c r="F122" s="284"/>
      <c r="G122" s="284"/>
      <c r="H122" s="284"/>
      <c r="I122" s="284"/>
      <c r="J122" s="284"/>
      <c r="K122" s="8"/>
      <c r="L122" s="284"/>
      <c r="M122" s="284"/>
      <c r="N122" s="284"/>
      <c r="O122" s="8"/>
      <c r="P122" s="284"/>
      <c r="Q122" s="284"/>
      <c r="R122" s="284"/>
      <c r="S122" s="284"/>
      <c r="T122" s="284"/>
      <c r="U122" s="284"/>
      <c r="W122" s="284"/>
      <c r="X122" s="284"/>
      <c r="Y122" s="284"/>
      <c r="Z122" s="284"/>
      <c r="AA122" s="284"/>
      <c r="AB122" s="284"/>
      <c r="AC122" s="284"/>
      <c r="AD122" s="284"/>
      <c r="AE122" s="284"/>
      <c r="AF122" s="284"/>
      <c r="AG122" s="284"/>
      <c r="AH122" s="284"/>
    </row>
    <row r="123" spans="1:34">
      <c r="A123" s="284"/>
      <c r="B123" s="284"/>
      <c r="C123" s="284"/>
      <c r="D123" s="284"/>
      <c r="E123" s="284"/>
      <c r="F123" s="284"/>
      <c r="G123" s="284"/>
      <c r="H123" s="284"/>
      <c r="I123" s="284"/>
      <c r="J123" s="284"/>
      <c r="K123" s="8"/>
      <c r="L123" s="284"/>
      <c r="M123" s="284"/>
      <c r="N123" s="284"/>
      <c r="O123" s="8"/>
      <c r="P123" s="284"/>
      <c r="Q123" s="284"/>
      <c r="R123" s="284"/>
      <c r="S123" s="284"/>
      <c r="T123" s="284"/>
      <c r="U123" s="284"/>
      <c r="W123" s="284"/>
      <c r="X123" s="284"/>
      <c r="Y123" s="284"/>
      <c r="Z123" s="284"/>
      <c r="AA123" s="284"/>
      <c r="AB123" s="284"/>
      <c r="AC123" s="284"/>
      <c r="AD123" s="284"/>
      <c r="AE123" s="284"/>
      <c r="AF123" s="284"/>
      <c r="AG123" s="284"/>
      <c r="AH123" s="284"/>
    </row>
    <row r="124" spans="1:34">
      <c r="A124" s="284"/>
      <c r="B124" s="284"/>
      <c r="C124" s="284"/>
      <c r="D124" s="284"/>
      <c r="E124" s="284"/>
      <c r="F124" s="284"/>
      <c r="G124" s="284"/>
      <c r="H124" s="284"/>
      <c r="I124" s="284"/>
      <c r="J124" s="284"/>
      <c r="K124" s="8"/>
      <c r="L124" s="284"/>
      <c r="M124" s="284"/>
      <c r="N124" s="284"/>
      <c r="O124" s="8"/>
      <c r="P124" s="284"/>
      <c r="Q124" s="284"/>
      <c r="R124" s="284"/>
      <c r="S124" s="284"/>
      <c r="T124" s="284"/>
      <c r="U124" s="284"/>
      <c r="W124" s="284"/>
      <c r="X124" s="284"/>
      <c r="Y124" s="284"/>
      <c r="Z124" s="284"/>
      <c r="AA124" s="284"/>
      <c r="AB124" s="284"/>
      <c r="AC124" s="284"/>
      <c r="AD124" s="284"/>
      <c r="AE124" s="284"/>
      <c r="AF124" s="284"/>
      <c r="AG124" s="284"/>
      <c r="AH124" s="284"/>
    </row>
    <row r="125" spans="1:34">
      <c r="A125" s="284"/>
      <c r="B125" s="284"/>
      <c r="C125" s="284"/>
      <c r="D125" s="284"/>
      <c r="E125" s="284"/>
      <c r="F125" s="284"/>
      <c r="G125" s="284"/>
      <c r="H125" s="284"/>
      <c r="I125" s="284"/>
      <c r="J125" s="284"/>
      <c r="K125" s="8"/>
      <c r="L125" s="284"/>
      <c r="M125" s="284"/>
      <c r="N125" s="284"/>
      <c r="O125" s="8"/>
      <c r="P125" s="284"/>
      <c r="Q125" s="284"/>
      <c r="R125" s="284"/>
      <c r="S125" s="284"/>
      <c r="T125" s="284"/>
      <c r="U125" s="284"/>
      <c r="W125" s="284"/>
      <c r="X125" s="284"/>
      <c r="Y125" s="284"/>
      <c r="Z125" s="284"/>
      <c r="AA125" s="284"/>
      <c r="AB125" s="284"/>
      <c r="AC125" s="284"/>
      <c r="AD125" s="284"/>
      <c r="AE125" s="284"/>
      <c r="AF125" s="284"/>
      <c r="AG125" s="284"/>
      <c r="AH125" s="284"/>
    </row>
    <row r="126" spans="1:34">
      <c r="A126" s="284"/>
      <c r="B126" s="284"/>
      <c r="C126" s="284"/>
      <c r="D126" s="284"/>
      <c r="E126" s="284"/>
      <c r="F126" s="284"/>
      <c r="G126" s="284"/>
      <c r="H126" s="284"/>
      <c r="I126" s="284"/>
      <c r="J126" s="284"/>
      <c r="K126" s="8"/>
      <c r="L126" s="284"/>
      <c r="M126" s="284"/>
      <c r="N126" s="284"/>
      <c r="O126" s="8"/>
      <c r="P126" s="284"/>
      <c r="Q126" s="284"/>
      <c r="R126" s="284"/>
      <c r="S126" s="284"/>
      <c r="T126" s="284"/>
      <c r="U126" s="284"/>
      <c r="W126" s="284"/>
      <c r="X126" s="284"/>
      <c r="Y126" s="284"/>
      <c r="Z126" s="284"/>
      <c r="AA126" s="284"/>
      <c r="AB126" s="284"/>
      <c r="AC126" s="284"/>
      <c r="AD126" s="284"/>
      <c r="AE126" s="284"/>
      <c r="AF126" s="284"/>
      <c r="AG126" s="284"/>
      <c r="AH126" s="284"/>
    </row>
    <row r="127" spans="1:34">
      <c r="A127" s="284"/>
      <c r="B127" s="284"/>
      <c r="C127" s="284"/>
      <c r="D127" s="284"/>
      <c r="E127" s="284"/>
      <c r="F127" s="284"/>
      <c r="G127" s="284"/>
      <c r="H127" s="284"/>
      <c r="I127" s="284"/>
      <c r="J127" s="284"/>
      <c r="K127" s="8"/>
      <c r="L127" s="284"/>
      <c r="M127" s="284"/>
      <c r="N127" s="284"/>
      <c r="O127" s="8"/>
      <c r="P127" s="284"/>
      <c r="Q127" s="284"/>
      <c r="R127" s="284"/>
      <c r="S127" s="284"/>
      <c r="T127" s="284"/>
      <c r="U127" s="284"/>
      <c r="W127" s="284"/>
      <c r="X127" s="284"/>
      <c r="Y127" s="284"/>
      <c r="Z127" s="284"/>
      <c r="AA127" s="284"/>
      <c r="AB127" s="284"/>
      <c r="AC127" s="284"/>
      <c r="AD127" s="284"/>
      <c r="AE127" s="284"/>
      <c r="AF127" s="284"/>
      <c r="AG127" s="284"/>
      <c r="AH127" s="284"/>
    </row>
    <row r="128" spans="1:34">
      <c r="A128" s="284"/>
      <c r="B128" s="284"/>
      <c r="C128" s="284"/>
      <c r="D128" s="284"/>
      <c r="E128" s="284"/>
      <c r="F128" s="284"/>
      <c r="G128" s="284"/>
      <c r="H128" s="284"/>
      <c r="I128" s="284"/>
      <c r="J128" s="284"/>
      <c r="K128" s="8"/>
      <c r="L128" s="284"/>
      <c r="M128" s="284"/>
      <c r="N128" s="284"/>
      <c r="O128" s="8"/>
      <c r="P128" s="284"/>
      <c r="Q128" s="284"/>
      <c r="R128" s="284"/>
      <c r="S128" s="284"/>
      <c r="T128" s="284"/>
      <c r="U128" s="284"/>
      <c r="W128" s="284"/>
      <c r="X128" s="284"/>
      <c r="Y128" s="284"/>
      <c r="Z128" s="284"/>
      <c r="AA128" s="284"/>
      <c r="AB128" s="284"/>
      <c r="AC128" s="284"/>
      <c r="AD128" s="284"/>
      <c r="AE128" s="284"/>
      <c r="AF128" s="284"/>
      <c r="AG128" s="284"/>
      <c r="AH128" s="284"/>
    </row>
    <row r="129" spans="1:34">
      <c r="A129" s="284"/>
      <c r="B129" s="284"/>
      <c r="C129" s="284"/>
      <c r="D129" s="284"/>
      <c r="E129" s="284"/>
      <c r="F129" s="284"/>
      <c r="G129" s="284"/>
      <c r="H129" s="284"/>
      <c r="I129" s="284"/>
      <c r="J129" s="284"/>
      <c r="K129" s="8"/>
      <c r="L129" s="284"/>
      <c r="M129" s="284"/>
      <c r="N129" s="284"/>
      <c r="O129" s="8"/>
      <c r="P129" s="284"/>
      <c r="Q129" s="284"/>
      <c r="R129" s="284"/>
      <c r="S129" s="284"/>
      <c r="T129" s="284"/>
      <c r="U129" s="284"/>
      <c r="W129" s="284"/>
      <c r="X129" s="284"/>
      <c r="Y129" s="284"/>
      <c r="Z129" s="284"/>
      <c r="AA129" s="284"/>
      <c r="AB129" s="284"/>
      <c r="AC129" s="284"/>
      <c r="AD129" s="284"/>
      <c r="AE129" s="284"/>
      <c r="AF129" s="284"/>
      <c r="AG129" s="284"/>
      <c r="AH129" s="284"/>
    </row>
    <row r="130" spans="1:34">
      <c r="A130" s="284"/>
      <c r="B130" s="284"/>
      <c r="C130" s="284"/>
      <c r="D130" s="284"/>
      <c r="E130" s="284"/>
      <c r="F130" s="284"/>
      <c r="G130" s="284"/>
      <c r="H130" s="284"/>
      <c r="I130" s="284"/>
      <c r="J130" s="284"/>
      <c r="K130" s="8"/>
      <c r="L130" s="284"/>
      <c r="M130" s="284"/>
      <c r="N130" s="284"/>
      <c r="O130" s="8"/>
      <c r="P130" s="284"/>
      <c r="Q130" s="284"/>
      <c r="R130" s="284"/>
      <c r="S130" s="284"/>
      <c r="T130" s="284"/>
      <c r="U130" s="284"/>
      <c r="W130" s="284"/>
      <c r="X130" s="284"/>
      <c r="Y130" s="284"/>
      <c r="Z130" s="284"/>
      <c r="AA130" s="284"/>
      <c r="AB130" s="284"/>
      <c r="AC130" s="284"/>
      <c r="AD130" s="284"/>
      <c r="AE130" s="284"/>
      <c r="AF130" s="284"/>
      <c r="AG130" s="284"/>
      <c r="AH130" s="284"/>
    </row>
    <row r="131" spans="1:34">
      <c r="A131" s="284"/>
      <c r="B131" s="284"/>
      <c r="C131" s="284"/>
      <c r="D131" s="284"/>
      <c r="E131" s="284"/>
      <c r="F131" s="284"/>
      <c r="G131" s="284"/>
      <c r="H131" s="284"/>
      <c r="I131" s="284"/>
      <c r="J131" s="284"/>
      <c r="K131" s="8"/>
      <c r="L131" s="284"/>
      <c r="M131" s="284"/>
      <c r="N131" s="284"/>
      <c r="O131" s="8"/>
      <c r="P131" s="284"/>
      <c r="Q131" s="284"/>
      <c r="R131" s="284"/>
      <c r="S131" s="284"/>
      <c r="T131" s="284"/>
      <c r="U131" s="284"/>
      <c r="W131" s="284"/>
      <c r="X131" s="284"/>
      <c r="Y131" s="284"/>
      <c r="Z131" s="284"/>
      <c r="AA131" s="284"/>
      <c r="AB131" s="284"/>
      <c r="AC131" s="284"/>
      <c r="AD131" s="284"/>
      <c r="AE131" s="284"/>
      <c r="AF131" s="284"/>
      <c r="AG131" s="284"/>
      <c r="AH131" s="284"/>
    </row>
    <row r="132" spans="1:34">
      <c r="A132" s="284"/>
      <c r="B132" s="284"/>
      <c r="C132" s="284"/>
      <c r="D132" s="284"/>
      <c r="E132" s="284"/>
      <c r="F132" s="284"/>
      <c r="G132" s="284"/>
      <c r="H132" s="284"/>
      <c r="I132" s="284"/>
      <c r="J132" s="284"/>
      <c r="K132" s="8"/>
      <c r="L132" s="284"/>
      <c r="M132" s="284"/>
      <c r="N132" s="284"/>
      <c r="O132" s="8"/>
      <c r="P132" s="284"/>
      <c r="Q132" s="284"/>
      <c r="R132" s="284"/>
      <c r="S132" s="284"/>
      <c r="T132" s="284"/>
      <c r="U132" s="284"/>
      <c r="W132" s="284"/>
      <c r="X132" s="284"/>
      <c r="Y132" s="284"/>
      <c r="Z132" s="284"/>
      <c r="AA132" s="284"/>
      <c r="AB132" s="284"/>
      <c r="AC132" s="284"/>
      <c r="AD132" s="284"/>
      <c r="AE132" s="284"/>
      <c r="AF132" s="284"/>
      <c r="AG132" s="284"/>
      <c r="AH132" s="284"/>
    </row>
    <row r="133" spans="1:34">
      <c r="A133" s="284"/>
      <c r="B133" s="284"/>
      <c r="C133" s="284"/>
      <c r="D133" s="284"/>
      <c r="E133" s="284"/>
      <c r="F133" s="284"/>
      <c r="G133" s="284"/>
      <c r="H133" s="284"/>
      <c r="I133" s="283"/>
      <c r="J133" s="284"/>
      <c r="K133" s="8"/>
      <c r="L133" s="284"/>
      <c r="M133" s="284"/>
      <c r="N133" s="284"/>
      <c r="O133" s="8"/>
      <c r="P133" s="284"/>
      <c r="Q133" s="284"/>
      <c r="R133" s="284"/>
      <c r="S133" s="284"/>
      <c r="T133" s="284"/>
      <c r="U133" s="284"/>
      <c r="W133" s="284"/>
      <c r="X133" s="284"/>
      <c r="Y133" s="284"/>
      <c r="Z133" s="284"/>
      <c r="AA133" s="284"/>
      <c r="AB133" s="284"/>
      <c r="AC133" s="284"/>
      <c r="AD133" s="284"/>
      <c r="AE133" s="284"/>
      <c r="AF133" s="284"/>
      <c r="AG133" s="284"/>
      <c r="AH133" s="284"/>
    </row>
    <row r="134" spans="1:34">
      <c r="A134" s="284"/>
      <c r="B134" s="284"/>
      <c r="C134" s="284"/>
      <c r="D134" s="284"/>
      <c r="E134" s="284"/>
      <c r="F134" s="284"/>
      <c r="G134" s="284"/>
      <c r="H134" s="284"/>
      <c r="I134" s="284"/>
      <c r="J134" s="284"/>
      <c r="K134" s="8"/>
      <c r="L134" s="284"/>
      <c r="M134" s="284"/>
      <c r="N134" s="284"/>
      <c r="O134" s="8"/>
      <c r="P134" s="284"/>
      <c r="Q134" s="284"/>
      <c r="R134" s="284"/>
      <c r="S134" s="284"/>
      <c r="T134" s="284"/>
      <c r="U134" s="284"/>
      <c r="W134" s="284"/>
      <c r="X134" s="284"/>
      <c r="Y134" s="284"/>
      <c r="Z134" s="284"/>
      <c r="AA134" s="284"/>
      <c r="AB134" s="284"/>
      <c r="AC134" s="284"/>
      <c r="AD134" s="284"/>
      <c r="AE134" s="284"/>
      <c r="AF134" s="284"/>
      <c r="AG134" s="284"/>
      <c r="AH134" s="284"/>
    </row>
    <row r="135" spans="1:34">
      <c r="A135" s="284"/>
      <c r="B135" s="284"/>
      <c r="C135" s="284"/>
      <c r="D135" s="284"/>
      <c r="E135" s="284"/>
      <c r="F135" s="284"/>
      <c r="G135" s="284"/>
      <c r="H135" s="284"/>
      <c r="I135" s="284"/>
      <c r="J135" s="284"/>
      <c r="K135" s="8"/>
      <c r="L135" s="284"/>
      <c r="M135" s="284"/>
      <c r="N135" s="284"/>
      <c r="O135" s="8"/>
      <c r="P135" s="284"/>
      <c r="Q135" s="284"/>
      <c r="R135" s="284"/>
      <c r="S135" s="284"/>
      <c r="T135" s="284"/>
      <c r="U135" s="284"/>
      <c r="W135" s="284"/>
      <c r="X135" s="284"/>
      <c r="Y135" s="284"/>
      <c r="Z135" s="284"/>
      <c r="AA135" s="284"/>
      <c r="AB135" s="284"/>
      <c r="AC135" s="284"/>
      <c r="AD135" s="284"/>
      <c r="AE135" s="284"/>
      <c r="AF135" s="284"/>
      <c r="AG135" s="284"/>
      <c r="AH135" s="284"/>
    </row>
    <row r="136" spans="1:34">
      <c r="A136" s="284"/>
      <c r="B136" s="284"/>
      <c r="C136" s="284"/>
      <c r="D136" s="284"/>
      <c r="E136" s="284"/>
      <c r="F136" s="284"/>
      <c r="G136" s="284"/>
      <c r="H136" s="284"/>
      <c r="I136" s="284"/>
      <c r="J136" s="284"/>
      <c r="K136" s="8"/>
      <c r="L136" s="284"/>
      <c r="M136" s="284"/>
      <c r="N136" s="284"/>
      <c r="O136" s="8"/>
      <c r="P136" s="284"/>
      <c r="Q136" s="284"/>
      <c r="R136" s="284"/>
      <c r="S136" s="284"/>
      <c r="T136" s="284"/>
      <c r="U136" s="284"/>
      <c r="W136" s="284"/>
      <c r="X136" s="284"/>
      <c r="Y136" s="284"/>
      <c r="Z136" s="284"/>
      <c r="AA136" s="284"/>
      <c r="AB136" s="284"/>
      <c r="AC136" s="284"/>
      <c r="AD136" s="284"/>
      <c r="AE136" s="284"/>
      <c r="AF136" s="284"/>
      <c r="AG136" s="284"/>
      <c r="AH136" s="284"/>
    </row>
    <row r="137" spans="1:34">
      <c r="A137" s="284"/>
      <c r="B137" s="284"/>
      <c r="C137" s="284"/>
      <c r="D137" s="284"/>
      <c r="E137" s="284"/>
      <c r="F137" s="284"/>
      <c r="G137" s="284"/>
      <c r="H137" s="284"/>
      <c r="I137" s="284"/>
      <c r="J137" s="284"/>
      <c r="K137" s="8"/>
      <c r="L137" s="284"/>
      <c r="M137" s="284"/>
      <c r="N137" s="284"/>
      <c r="O137" s="8"/>
      <c r="P137" s="284"/>
      <c r="Q137" s="284"/>
      <c r="R137" s="284"/>
      <c r="S137" s="284"/>
      <c r="T137" s="284"/>
      <c r="U137" s="284"/>
      <c r="W137" s="284"/>
      <c r="X137" s="284"/>
      <c r="Y137" s="284"/>
      <c r="Z137" s="284"/>
      <c r="AA137" s="284"/>
      <c r="AB137" s="284"/>
      <c r="AC137" s="284"/>
      <c r="AD137" s="284"/>
      <c r="AE137" s="284"/>
      <c r="AF137" s="284"/>
      <c r="AG137" s="284"/>
      <c r="AH137" s="284"/>
    </row>
    <row r="138" spans="1:34">
      <c r="A138" s="284"/>
      <c r="B138" s="284"/>
      <c r="C138" s="284"/>
      <c r="D138" s="284"/>
      <c r="E138" s="284"/>
      <c r="F138" s="284"/>
      <c r="G138" s="284"/>
      <c r="H138" s="284"/>
      <c r="I138" s="284"/>
      <c r="J138" s="284"/>
      <c r="K138" s="8"/>
      <c r="L138" s="284"/>
      <c r="M138" s="284"/>
      <c r="N138" s="284"/>
      <c r="O138" s="8"/>
      <c r="P138" s="284"/>
      <c r="Q138" s="284"/>
      <c r="R138" s="284"/>
      <c r="S138" s="284"/>
      <c r="T138" s="284"/>
      <c r="U138" s="284"/>
      <c r="W138" s="284"/>
      <c r="X138" s="284"/>
      <c r="Y138" s="284"/>
      <c r="Z138" s="284"/>
      <c r="AA138" s="284"/>
      <c r="AB138" s="284"/>
      <c r="AC138" s="284"/>
      <c r="AD138" s="284"/>
      <c r="AE138" s="284"/>
      <c r="AF138" s="284"/>
      <c r="AG138" s="284"/>
      <c r="AH138" s="284"/>
    </row>
    <row r="139" spans="1:34">
      <c r="A139" s="284"/>
      <c r="B139" s="284"/>
      <c r="C139" s="284"/>
      <c r="D139" s="284"/>
      <c r="E139" s="284"/>
      <c r="F139" s="284"/>
      <c r="G139" s="284"/>
      <c r="H139" s="284"/>
      <c r="I139" s="284"/>
      <c r="J139" s="284"/>
      <c r="K139" s="8"/>
      <c r="L139" s="284"/>
      <c r="M139" s="284"/>
      <c r="N139" s="284"/>
      <c r="O139" s="8"/>
      <c r="P139" s="284"/>
      <c r="Q139" s="284"/>
      <c r="R139" s="284"/>
      <c r="S139" s="284"/>
      <c r="T139" s="284"/>
      <c r="U139" s="284"/>
      <c r="W139" s="284"/>
      <c r="X139" s="284"/>
      <c r="Y139" s="284"/>
      <c r="Z139" s="284"/>
      <c r="AA139" s="284"/>
      <c r="AB139" s="284"/>
      <c r="AC139" s="284"/>
      <c r="AD139" s="284"/>
      <c r="AE139" s="284"/>
      <c r="AF139" s="284"/>
      <c r="AG139" s="284"/>
      <c r="AH139" s="284"/>
    </row>
    <row r="140" spans="1:34">
      <c r="A140" s="284"/>
      <c r="B140" s="284"/>
      <c r="C140" s="284"/>
      <c r="D140" s="284"/>
      <c r="E140" s="284"/>
      <c r="F140" s="284"/>
      <c r="G140" s="284"/>
      <c r="H140" s="284"/>
      <c r="I140" s="284"/>
      <c r="J140" s="284"/>
      <c r="K140" s="8"/>
      <c r="L140" s="284"/>
      <c r="M140" s="284"/>
      <c r="N140" s="284"/>
      <c r="O140" s="8"/>
      <c r="P140" s="284"/>
      <c r="Q140" s="284"/>
      <c r="R140" s="284"/>
      <c r="S140" s="284"/>
      <c r="T140" s="284"/>
      <c r="U140" s="284"/>
      <c r="W140" s="284"/>
      <c r="X140" s="284"/>
      <c r="Y140" s="284"/>
      <c r="Z140" s="284"/>
      <c r="AA140" s="284"/>
      <c r="AB140" s="284"/>
      <c r="AC140" s="284"/>
      <c r="AD140" s="284"/>
      <c r="AE140" s="284"/>
      <c r="AF140" s="284"/>
      <c r="AG140" s="284"/>
      <c r="AH140" s="284"/>
    </row>
    <row r="141" spans="1:34">
      <c r="A141" s="284"/>
      <c r="B141" s="284"/>
      <c r="C141" s="284"/>
      <c r="D141" s="284"/>
      <c r="E141" s="284"/>
      <c r="F141" s="284"/>
      <c r="G141" s="284"/>
      <c r="H141" s="284"/>
      <c r="I141" s="284"/>
      <c r="J141" s="284"/>
      <c r="K141" s="8"/>
      <c r="L141" s="284"/>
      <c r="M141" s="284"/>
      <c r="N141" s="284"/>
      <c r="O141" s="8"/>
      <c r="P141" s="284"/>
      <c r="Q141" s="284"/>
      <c r="R141" s="284"/>
      <c r="S141" s="284"/>
      <c r="T141" s="284"/>
      <c r="U141" s="284"/>
      <c r="W141" s="284"/>
      <c r="X141" s="284"/>
      <c r="Y141" s="284"/>
      <c r="Z141" s="284"/>
      <c r="AA141" s="284"/>
      <c r="AB141" s="284"/>
      <c r="AC141" s="284"/>
      <c r="AD141" s="284"/>
      <c r="AE141" s="284"/>
      <c r="AF141" s="284"/>
      <c r="AG141" s="284"/>
      <c r="AH141" s="284"/>
    </row>
    <row r="142" spans="1:34">
      <c r="A142" s="284"/>
      <c r="B142" s="284"/>
      <c r="C142" s="284"/>
      <c r="D142" s="284"/>
      <c r="E142" s="284"/>
      <c r="F142" s="284"/>
      <c r="G142" s="284"/>
      <c r="H142" s="284"/>
      <c r="I142" s="284"/>
      <c r="J142" s="284"/>
      <c r="K142" s="8"/>
      <c r="L142" s="284"/>
      <c r="M142" s="284"/>
      <c r="N142" s="284"/>
      <c r="O142" s="8"/>
      <c r="P142" s="284"/>
      <c r="Q142" s="284"/>
      <c r="R142" s="284"/>
      <c r="S142" s="284"/>
      <c r="T142" s="284"/>
      <c r="U142" s="284"/>
      <c r="W142" s="284"/>
      <c r="X142" s="284"/>
      <c r="Y142" s="284"/>
      <c r="Z142" s="284"/>
      <c r="AA142" s="284"/>
      <c r="AB142" s="284"/>
      <c r="AC142" s="284"/>
      <c r="AD142" s="284"/>
      <c r="AE142" s="284"/>
      <c r="AF142" s="284"/>
      <c r="AG142" s="284"/>
      <c r="AH142" s="284"/>
    </row>
    <row r="143" spans="1:34">
      <c r="A143" s="284"/>
      <c r="B143" s="284"/>
      <c r="C143" s="284"/>
      <c r="D143" s="284"/>
      <c r="E143" s="284"/>
      <c r="F143" s="284"/>
      <c r="G143" s="284"/>
      <c r="H143" s="284"/>
      <c r="I143" s="284"/>
      <c r="J143" s="284"/>
      <c r="K143" s="8"/>
      <c r="L143" s="284"/>
      <c r="M143" s="284"/>
      <c r="N143" s="284"/>
      <c r="O143" s="8"/>
      <c r="P143" s="284"/>
      <c r="Q143" s="284"/>
      <c r="R143" s="284"/>
      <c r="S143" s="284"/>
      <c r="T143" s="284"/>
      <c r="U143" s="284"/>
      <c r="W143" s="284"/>
      <c r="X143" s="284"/>
      <c r="Y143" s="284"/>
      <c r="Z143" s="284"/>
      <c r="AA143" s="284"/>
      <c r="AB143" s="284"/>
      <c r="AC143" s="284"/>
      <c r="AD143" s="284"/>
      <c r="AE143" s="284"/>
      <c r="AF143" s="284"/>
      <c r="AG143" s="284"/>
      <c r="AH143" s="284"/>
    </row>
    <row r="144" spans="1:34">
      <c r="A144" s="284"/>
      <c r="B144" s="284"/>
      <c r="C144" s="284"/>
      <c r="D144" s="284"/>
      <c r="E144" s="284"/>
      <c r="F144" s="284"/>
      <c r="G144" s="284"/>
      <c r="H144" s="284"/>
      <c r="I144" s="284"/>
      <c r="J144" s="284"/>
      <c r="K144" s="8"/>
      <c r="L144" s="284"/>
      <c r="M144" s="284"/>
      <c r="N144" s="284"/>
      <c r="O144" s="8"/>
      <c r="P144" s="284"/>
      <c r="Q144" s="284"/>
      <c r="R144" s="284"/>
      <c r="S144" s="284"/>
      <c r="T144" s="284"/>
      <c r="U144" s="284"/>
      <c r="W144" s="284"/>
      <c r="X144" s="284"/>
      <c r="Y144" s="284"/>
      <c r="Z144" s="284"/>
      <c r="AA144" s="284"/>
      <c r="AB144" s="284"/>
      <c r="AC144" s="284"/>
      <c r="AD144" s="284"/>
      <c r="AE144" s="284"/>
      <c r="AF144" s="284"/>
      <c r="AG144" s="284"/>
      <c r="AH144" s="284"/>
    </row>
    <row r="145" spans="1:34">
      <c r="A145" s="284"/>
      <c r="B145" s="284"/>
      <c r="C145" s="284"/>
      <c r="D145" s="284"/>
      <c r="E145" s="284"/>
      <c r="F145" s="284"/>
      <c r="G145" s="284"/>
      <c r="H145" s="284"/>
      <c r="I145" s="284"/>
      <c r="J145" s="284"/>
      <c r="K145" s="8"/>
      <c r="L145" s="284"/>
      <c r="M145" s="284"/>
      <c r="N145" s="284"/>
      <c r="O145" s="8"/>
      <c r="P145" s="284"/>
      <c r="Q145" s="284"/>
      <c r="R145" s="284"/>
      <c r="S145" s="284"/>
      <c r="T145" s="284"/>
      <c r="U145" s="284"/>
      <c r="W145" s="284"/>
      <c r="X145" s="284"/>
      <c r="Y145" s="284"/>
      <c r="Z145" s="284"/>
      <c r="AA145" s="284"/>
      <c r="AB145" s="284"/>
      <c r="AC145" s="284"/>
      <c r="AD145" s="284"/>
      <c r="AE145" s="284"/>
      <c r="AF145" s="284"/>
      <c r="AG145" s="284"/>
      <c r="AH145" s="284"/>
    </row>
    <row r="146" spans="1:34">
      <c r="A146" s="284"/>
      <c r="B146" s="284"/>
      <c r="C146" s="284"/>
      <c r="D146" s="284"/>
      <c r="E146" s="284"/>
      <c r="F146" s="284"/>
      <c r="G146" s="284"/>
      <c r="H146" s="284"/>
      <c r="I146" s="284"/>
      <c r="J146" s="284"/>
      <c r="K146" s="8"/>
      <c r="L146" s="284"/>
      <c r="M146" s="284"/>
      <c r="N146" s="284"/>
      <c r="O146" s="8"/>
      <c r="P146" s="284"/>
      <c r="Q146" s="284"/>
      <c r="R146" s="284"/>
      <c r="S146" s="284"/>
      <c r="T146" s="284"/>
      <c r="U146" s="284"/>
      <c r="W146" s="284"/>
      <c r="X146" s="284"/>
      <c r="Y146" s="284"/>
      <c r="Z146" s="284"/>
      <c r="AA146" s="284"/>
      <c r="AB146" s="284"/>
      <c r="AC146" s="284"/>
      <c r="AD146" s="284"/>
      <c r="AE146" s="284"/>
      <c r="AF146" s="284"/>
      <c r="AG146" s="284"/>
      <c r="AH146" s="284"/>
    </row>
    <row r="147" spans="1:34">
      <c r="A147" s="284"/>
      <c r="B147" s="284"/>
      <c r="C147" s="284"/>
      <c r="D147" s="284"/>
      <c r="E147" s="284"/>
      <c r="F147" s="284"/>
      <c r="G147" s="284"/>
      <c r="H147" s="284"/>
      <c r="I147" s="284"/>
      <c r="J147" s="284"/>
      <c r="K147" s="8"/>
      <c r="L147" s="284"/>
      <c r="M147" s="284"/>
      <c r="N147" s="284"/>
      <c r="O147" s="8"/>
      <c r="P147" s="284"/>
      <c r="Q147" s="284"/>
      <c r="R147" s="284"/>
      <c r="S147" s="284"/>
      <c r="T147" s="284"/>
      <c r="U147" s="284"/>
      <c r="W147" s="284"/>
      <c r="X147" s="284"/>
      <c r="Y147" s="284"/>
      <c r="Z147" s="284"/>
      <c r="AA147" s="284"/>
      <c r="AB147" s="284"/>
      <c r="AC147" s="284"/>
      <c r="AD147" s="284"/>
      <c r="AE147" s="284"/>
      <c r="AF147" s="284"/>
      <c r="AG147" s="284"/>
      <c r="AH147" s="284"/>
    </row>
    <row r="148" spans="1:34">
      <c r="A148" s="284"/>
      <c r="B148" s="284"/>
      <c r="C148" s="284"/>
      <c r="D148" s="284"/>
      <c r="E148" s="284"/>
      <c r="F148" s="284"/>
      <c r="G148" s="284"/>
      <c r="H148" s="284"/>
      <c r="I148" s="284"/>
      <c r="J148" s="284"/>
      <c r="K148" s="8"/>
      <c r="L148" s="284"/>
      <c r="M148" s="284"/>
      <c r="N148" s="284"/>
      <c r="O148" s="8"/>
      <c r="P148" s="284"/>
      <c r="Q148" s="284"/>
      <c r="R148" s="284"/>
      <c r="S148" s="284"/>
      <c r="T148" s="284"/>
      <c r="U148" s="284"/>
      <c r="W148" s="284"/>
      <c r="X148" s="284"/>
      <c r="Y148" s="284"/>
      <c r="Z148" s="284"/>
      <c r="AA148" s="284"/>
      <c r="AB148" s="284"/>
      <c r="AC148" s="284"/>
      <c r="AD148" s="284"/>
      <c r="AE148" s="284"/>
      <c r="AF148" s="284"/>
      <c r="AG148" s="284"/>
      <c r="AH148" s="284"/>
    </row>
    <row r="149" spans="1:34">
      <c r="A149" s="284"/>
      <c r="B149" s="284"/>
      <c r="C149" s="284"/>
      <c r="D149" s="284"/>
      <c r="E149" s="284"/>
      <c r="F149" s="284"/>
      <c r="G149" s="284"/>
      <c r="H149" s="284"/>
      <c r="I149" s="284"/>
      <c r="J149" s="284"/>
      <c r="K149" s="8"/>
      <c r="L149" s="284"/>
      <c r="M149" s="284"/>
      <c r="N149" s="284"/>
      <c r="O149" s="8"/>
      <c r="P149" s="284"/>
      <c r="Q149" s="284"/>
      <c r="R149" s="284"/>
      <c r="S149" s="284"/>
      <c r="T149" s="284"/>
      <c r="U149" s="284"/>
      <c r="W149" s="284"/>
      <c r="X149" s="284"/>
      <c r="Y149" s="284"/>
      <c r="Z149" s="284"/>
      <c r="AA149" s="284"/>
      <c r="AB149" s="284"/>
      <c r="AC149" s="284"/>
      <c r="AD149" s="284"/>
      <c r="AE149" s="284"/>
      <c r="AF149" s="284"/>
      <c r="AG149" s="284"/>
      <c r="AH149" s="284"/>
    </row>
    <row r="150" spans="1:34">
      <c r="A150" s="284"/>
      <c r="B150" s="284"/>
      <c r="C150" s="284"/>
      <c r="D150" s="284"/>
      <c r="E150" s="284"/>
      <c r="F150" s="284"/>
      <c r="G150" s="284"/>
      <c r="H150" s="284"/>
      <c r="I150" s="284"/>
      <c r="J150" s="284"/>
      <c r="K150" s="8"/>
      <c r="L150" s="284"/>
      <c r="M150" s="284"/>
      <c r="N150" s="284"/>
      <c r="O150" s="8"/>
      <c r="P150" s="284"/>
      <c r="Q150" s="284"/>
      <c r="R150" s="284"/>
      <c r="S150" s="284"/>
      <c r="T150" s="284"/>
      <c r="U150" s="284"/>
      <c r="W150" s="284"/>
      <c r="X150" s="284"/>
      <c r="Y150" s="284"/>
      <c r="Z150" s="284"/>
      <c r="AA150" s="284"/>
      <c r="AB150" s="284"/>
      <c r="AC150" s="284"/>
      <c r="AD150" s="284"/>
      <c r="AE150" s="284"/>
      <c r="AF150" s="284"/>
      <c r="AG150" s="284"/>
      <c r="AH150" s="284"/>
    </row>
    <row r="151" spans="1:34">
      <c r="A151" s="284"/>
      <c r="B151" s="284"/>
      <c r="C151" s="284"/>
      <c r="D151" s="284"/>
      <c r="E151" s="284"/>
      <c r="F151" s="284"/>
      <c r="G151" s="284"/>
      <c r="H151" s="284"/>
      <c r="I151" s="284"/>
      <c r="J151" s="284"/>
      <c r="K151" s="8"/>
      <c r="L151" s="284"/>
      <c r="M151" s="284"/>
      <c r="N151" s="284"/>
      <c r="O151" s="8"/>
      <c r="P151" s="284"/>
      <c r="Q151" s="284"/>
      <c r="R151" s="284"/>
      <c r="S151" s="284"/>
      <c r="T151" s="284"/>
      <c r="U151" s="284"/>
      <c r="W151" s="284"/>
      <c r="X151" s="284"/>
      <c r="Y151" s="284"/>
      <c r="Z151" s="284"/>
      <c r="AA151" s="284"/>
      <c r="AB151" s="284"/>
      <c r="AC151" s="284"/>
      <c r="AD151" s="284"/>
      <c r="AE151" s="284"/>
      <c r="AF151" s="284"/>
      <c r="AG151" s="284"/>
      <c r="AH151" s="284"/>
    </row>
    <row r="152" spans="1:34">
      <c r="A152" s="284"/>
      <c r="B152" s="284"/>
      <c r="C152" s="284"/>
      <c r="D152" s="284"/>
      <c r="E152" s="284"/>
      <c r="F152" s="284"/>
      <c r="G152" s="284"/>
      <c r="H152" s="284"/>
      <c r="I152" s="284"/>
      <c r="J152" s="284"/>
      <c r="K152" s="8"/>
      <c r="L152" s="284"/>
      <c r="M152" s="284"/>
      <c r="N152" s="284"/>
      <c r="O152" s="8"/>
      <c r="P152" s="284"/>
      <c r="Q152" s="284"/>
      <c r="R152" s="284"/>
      <c r="S152" s="284"/>
      <c r="T152" s="284"/>
      <c r="U152" s="284"/>
      <c r="W152" s="284"/>
      <c r="X152" s="284"/>
      <c r="Y152" s="284"/>
      <c r="Z152" s="284"/>
      <c r="AA152" s="284"/>
      <c r="AB152" s="284"/>
      <c r="AC152" s="284"/>
      <c r="AD152" s="284"/>
      <c r="AE152" s="284"/>
      <c r="AF152" s="284"/>
      <c r="AG152" s="284"/>
      <c r="AH152" s="284"/>
    </row>
    <row r="153" spans="1:34">
      <c r="A153" s="284"/>
      <c r="B153" s="284"/>
      <c r="C153" s="284"/>
      <c r="D153" s="284"/>
      <c r="E153" s="284"/>
      <c r="F153" s="284"/>
      <c r="G153" s="284"/>
      <c r="H153" s="284"/>
      <c r="I153" s="284"/>
      <c r="J153" s="284"/>
      <c r="K153" s="8"/>
      <c r="L153" s="284"/>
      <c r="M153" s="284"/>
      <c r="N153" s="284"/>
      <c r="O153" s="8"/>
      <c r="P153" s="284"/>
      <c r="Q153" s="284"/>
      <c r="R153" s="284"/>
      <c r="S153" s="284"/>
      <c r="T153" s="284"/>
      <c r="U153" s="284"/>
      <c r="W153" s="284"/>
      <c r="X153" s="284"/>
      <c r="Y153" s="284"/>
      <c r="Z153" s="284"/>
      <c r="AA153" s="284"/>
      <c r="AB153" s="284"/>
      <c r="AC153" s="284"/>
      <c r="AD153" s="284"/>
      <c r="AE153" s="284"/>
      <c r="AF153" s="284"/>
      <c r="AG153" s="284"/>
      <c r="AH153" s="284"/>
    </row>
    <row r="154" spans="1:34">
      <c r="A154" s="284"/>
      <c r="B154" s="284"/>
      <c r="C154" s="284"/>
      <c r="D154" s="284"/>
      <c r="E154" s="284"/>
      <c r="F154" s="284"/>
      <c r="G154" s="284"/>
      <c r="H154" s="284"/>
      <c r="I154" s="284"/>
      <c r="J154" s="284"/>
      <c r="K154" s="8"/>
      <c r="L154" s="284"/>
      <c r="M154" s="284"/>
      <c r="N154" s="284"/>
      <c r="O154" s="8"/>
      <c r="P154" s="284"/>
      <c r="Q154" s="284"/>
      <c r="R154" s="284"/>
      <c r="S154" s="284"/>
      <c r="T154" s="284"/>
      <c r="U154" s="284"/>
      <c r="W154" s="284"/>
      <c r="X154" s="284"/>
      <c r="Y154" s="284"/>
      <c r="Z154" s="284"/>
      <c r="AA154" s="284"/>
      <c r="AB154" s="284"/>
      <c r="AC154" s="284"/>
      <c r="AD154" s="284"/>
      <c r="AE154" s="284"/>
      <c r="AF154" s="284"/>
      <c r="AG154" s="284"/>
      <c r="AH154" s="284"/>
    </row>
    <row r="155" spans="1:34">
      <c r="A155" s="284"/>
      <c r="B155" s="284"/>
      <c r="C155" s="284"/>
      <c r="D155" s="284"/>
      <c r="E155" s="284"/>
      <c r="F155" s="284"/>
      <c r="G155" s="284"/>
      <c r="H155" s="284"/>
      <c r="I155" s="284"/>
      <c r="J155" s="284"/>
      <c r="K155" s="8"/>
      <c r="L155" s="284"/>
      <c r="M155" s="284"/>
      <c r="N155" s="284"/>
      <c r="O155" s="8"/>
      <c r="P155" s="284"/>
      <c r="Q155" s="284"/>
      <c r="R155" s="284"/>
      <c r="S155" s="284"/>
      <c r="T155" s="284"/>
      <c r="U155" s="284"/>
      <c r="W155" s="284"/>
      <c r="X155" s="284"/>
      <c r="Y155" s="284"/>
      <c r="Z155" s="284"/>
      <c r="AA155" s="284"/>
      <c r="AB155" s="284"/>
      <c r="AC155" s="284"/>
      <c r="AD155" s="284"/>
      <c r="AE155" s="284"/>
      <c r="AF155" s="284"/>
      <c r="AG155" s="284"/>
      <c r="AH155" s="284"/>
    </row>
    <row r="156" spans="1:34">
      <c r="A156" s="284"/>
      <c r="B156" s="284"/>
      <c r="C156" s="284"/>
      <c r="D156" s="284"/>
      <c r="E156" s="284"/>
      <c r="F156" s="284"/>
      <c r="G156" s="284"/>
      <c r="H156" s="284"/>
      <c r="I156" s="284"/>
      <c r="J156" s="284"/>
      <c r="K156" s="8"/>
      <c r="L156" s="284"/>
      <c r="M156" s="284"/>
      <c r="N156" s="284"/>
      <c r="O156" s="8"/>
      <c r="P156" s="284"/>
      <c r="Q156" s="284"/>
      <c r="R156" s="284"/>
      <c r="S156" s="284"/>
      <c r="T156" s="284"/>
      <c r="U156" s="284"/>
      <c r="W156" s="284"/>
      <c r="X156" s="284"/>
      <c r="Y156" s="284"/>
      <c r="Z156" s="284"/>
      <c r="AA156" s="284"/>
      <c r="AB156" s="284"/>
      <c r="AC156" s="284"/>
      <c r="AD156" s="284"/>
      <c r="AE156" s="284"/>
      <c r="AF156" s="284"/>
      <c r="AG156" s="284"/>
      <c r="AH156" s="284"/>
    </row>
    <row r="157" spans="1:34">
      <c r="A157" s="284"/>
      <c r="B157" s="284"/>
      <c r="C157" s="284"/>
      <c r="D157" s="284"/>
      <c r="E157" s="284"/>
      <c r="F157" s="284"/>
      <c r="G157" s="284"/>
      <c r="H157" s="284"/>
      <c r="I157" s="284"/>
      <c r="J157" s="284"/>
      <c r="K157" s="8"/>
      <c r="L157" s="284"/>
      <c r="M157" s="284"/>
      <c r="N157" s="284"/>
      <c r="O157" s="8"/>
      <c r="P157" s="284"/>
      <c r="Q157" s="284"/>
      <c r="R157" s="284"/>
      <c r="S157" s="284"/>
      <c r="T157" s="284"/>
      <c r="U157" s="284"/>
      <c r="W157" s="284"/>
      <c r="X157" s="284"/>
      <c r="Y157" s="284"/>
      <c r="Z157" s="284"/>
      <c r="AA157" s="284"/>
      <c r="AB157" s="284"/>
      <c r="AC157" s="284"/>
      <c r="AD157" s="284"/>
      <c r="AE157" s="284"/>
      <c r="AF157" s="284"/>
      <c r="AG157" s="284"/>
      <c r="AH157" s="284"/>
    </row>
    <row r="158" spans="1:34">
      <c r="A158" s="284"/>
      <c r="B158" s="284"/>
      <c r="C158" s="284"/>
      <c r="D158" s="284"/>
      <c r="E158" s="284"/>
      <c r="F158" s="284"/>
      <c r="G158" s="284"/>
      <c r="H158" s="284"/>
      <c r="I158" s="283"/>
      <c r="J158" s="284"/>
      <c r="K158" s="8"/>
      <c r="L158" s="284"/>
      <c r="M158" s="284"/>
      <c r="N158" s="284"/>
      <c r="O158" s="8"/>
      <c r="P158" s="284"/>
      <c r="Q158" s="284"/>
      <c r="R158" s="284"/>
      <c r="S158" s="284"/>
      <c r="T158" s="284"/>
      <c r="U158" s="284"/>
      <c r="W158" s="284"/>
      <c r="X158" s="284"/>
      <c r="Y158" s="284"/>
      <c r="Z158" s="284"/>
      <c r="AA158" s="284"/>
      <c r="AB158" s="284"/>
      <c r="AC158" s="284"/>
      <c r="AD158" s="284"/>
      <c r="AE158" s="284"/>
      <c r="AF158" s="284"/>
      <c r="AG158" s="284"/>
      <c r="AH158" s="284"/>
    </row>
    <row r="159" spans="1:34">
      <c r="A159" s="284"/>
      <c r="B159" s="284"/>
      <c r="C159" s="284"/>
      <c r="D159" s="284"/>
      <c r="E159" s="284"/>
      <c r="F159" s="284"/>
      <c r="G159" s="284"/>
      <c r="H159" s="284"/>
      <c r="I159" s="283"/>
      <c r="J159" s="284"/>
      <c r="K159" s="8"/>
      <c r="L159" s="284"/>
      <c r="M159" s="284"/>
      <c r="N159" s="284"/>
      <c r="O159" s="8"/>
      <c r="P159" s="284"/>
      <c r="Q159" s="284"/>
      <c r="R159" s="284"/>
      <c r="S159" s="284"/>
      <c r="T159" s="284"/>
      <c r="U159" s="284"/>
      <c r="W159" s="284"/>
      <c r="X159" s="284"/>
      <c r="Y159" s="284"/>
      <c r="Z159" s="284"/>
      <c r="AA159" s="284"/>
      <c r="AB159" s="284"/>
      <c r="AC159" s="284"/>
      <c r="AD159" s="284"/>
      <c r="AE159" s="284"/>
      <c r="AF159" s="284"/>
      <c r="AG159" s="284"/>
      <c r="AH159" s="284"/>
    </row>
    <row r="160" spans="1:34">
      <c r="A160" s="284"/>
      <c r="B160" s="284"/>
      <c r="C160" s="284"/>
      <c r="D160" s="284"/>
      <c r="E160" s="284"/>
      <c r="F160" s="284"/>
      <c r="G160" s="284"/>
      <c r="H160" s="284"/>
      <c r="I160" s="284"/>
      <c r="J160" s="284"/>
      <c r="K160" s="8"/>
      <c r="L160" s="284"/>
      <c r="M160" s="284"/>
      <c r="N160" s="284"/>
      <c r="O160" s="8"/>
      <c r="P160" s="284"/>
      <c r="Q160" s="284"/>
      <c r="R160" s="284"/>
      <c r="S160" s="284"/>
      <c r="T160" s="284"/>
      <c r="U160" s="284"/>
      <c r="W160" s="284"/>
      <c r="X160" s="284"/>
      <c r="Y160" s="284"/>
      <c r="Z160" s="284"/>
      <c r="AA160" s="284"/>
      <c r="AB160" s="284"/>
      <c r="AC160" s="284"/>
      <c r="AD160" s="284"/>
      <c r="AE160" s="284"/>
      <c r="AF160" s="284"/>
      <c r="AG160" s="284"/>
      <c r="AH160" s="284"/>
    </row>
    <row r="161" spans="1:34">
      <c r="A161" s="284"/>
      <c r="B161" s="284"/>
      <c r="C161" s="284"/>
      <c r="D161" s="284"/>
      <c r="E161" s="284"/>
      <c r="F161" s="284"/>
      <c r="G161" s="284"/>
      <c r="H161" s="284"/>
      <c r="I161" s="283"/>
      <c r="J161" s="284"/>
      <c r="K161" s="8"/>
      <c r="L161" s="284"/>
      <c r="M161" s="284"/>
      <c r="N161" s="284"/>
      <c r="O161" s="8"/>
      <c r="P161" s="284"/>
      <c r="Q161" s="284"/>
      <c r="R161" s="284"/>
      <c r="S161" s="284"/>
      <c r="T161" s="284"/>
      <c r="U161" s="284"/>
      <c r="W161" s="284"/>
      <c r="X161" s="284"/>
      <c r="Y161" s="284"/>
      <c r="Z161" s="284"/>
      <c r="AA161" s="284"/>
      <c r="AB161" s="284"/>
      <c r="AC161" s="284"/>
      <c r="AD161" s="284"/>
      <c r="AE161" s="284"/>
      <c r="AF161" s="284"/>
      <c r="AG161" s="284"/>
      <c r="AH161" s="284"/>
    </row>
    <row r="162" spans="1:34">
      <c r="A162" s="284"/>
      <c r="B162" s="284"/>
      <c r="C162" s="284"/>
      <c r="D162" s="284"/>
      <c r="E162" s="284"/>
      <c r="F162" s="284"/>
      <c r="G162" s="284"/>
      <c r="H162" s="284"/>
      <c r="I162" s="284"/>
      <c r="J162" s="284"/>
      <c r="K162" s="8"/>
      <c r="L162" s="284"/>
      <c r="M162" s="284"/>
      <c r="N162" s="284"/>
      <c r="O162" s="8"/>
      <c r="P162" s="284"/>
      <c r="Q162" s="284"/>
      <c r="R162" s="284"/>
      <c r="S162" s="284"/>
      <c r="T162" s="284"/>
      <c r="U162" s="284"/>
      <c r="W162" s="284"/>
      <c r="X162" s="284"/>
      <c r="Y162" s="284"/>
      <c r="Z162" s="284"/>
      <c r="AA162" s="284"/>
      <c r="AB162" s="284"/>
      <c r="AC162" s="284"/>
      <c r="AD162" s="284"/>
      <c r="AE162" s="284"/>
      <c r="AF162" s="284"/>
      <c r="AG162" s="284"/>
      <c r="AH162" s="284"/>
    </row>
    <row r="163" spans="1:34">
      <c r="A163" s="284"/>
      <c r="B163" s="284"/>
      <c r="C163" s="284"/>
      <c r="D163" s="284"/>
      <c r="E163" s="284"/>
      <c r="F163" s="284"/>
      <c r="G163" s="284"/>
      <c r="H163" s="284"/>
      <c r="I163" s="283"/>
      <c r="J163" s="284"/>
      <c r="K163" s="8"/>
      <c r="L163" s="284"/>
      <c r="M163" s="284"/>
      <c r="N163" s="284"/>
      <c r="O163" s="8"/>
      <c r="P163" s="284"/>
      <c r="Q163" s="284"/>
      <c r="R163" s="284"/>
      <c r="S163" s="284"/>
      <c r="T163" s="284"/>
      <c r="U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</row>
    <row r="164" spans="1:34">
      <c r="A164" s="284"/>
      <c r="B164" s="284"/>
      <c r="C164" s="284"/>
      <c r="D164" s="284"/>
      <c r="E164" s="284"/>
      <c r="F164" s="284"/>
      <c r="G164" s="284"/>
      <c r="H164" s="284"/>
      <c r="I164" s="284"/>
      <c r="J164" s="284"/>
      <c r="K164" s="8"/>
      <c r="L164" s="284"/>
      <c r="M164" s="284"/>
      <c r="N164" s="284"/>
      <c r="O164" s="8"/>
      <c r="P164" s="284"/>
      <c r="Q164" s="284"/>
      <c r="R164" s="284"/>
      <c r="S164" s="284"/>
      <c r="T164" s="284"/>
      <c r="U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</row>
    <row r="165" spans="1:34">
      <c r="A165" s="284"/>
      <c r="B165" s="284"/>
      <c r="C165" s="284"/>
      <c r="D165" s="284"/>
      <c r="E165" s="284"/>
      <c r="F165" s="284"/>
      <c r="G165" s="284"/>
      <c r="H165" s="284"/>
      <c r="I165" s="284"/>
      <c r="J165" s="284"/>
      <c r="K165" s="8"/>
      <c r="L165" s="284"/>
      <c r="M165" s="284"/>
      <c r="N165" s="284"/>
      <c r="O165" s="8"/>
      <c r="P165" s="284"/>
      <c r="Q165" s="284"/>
      <c r="R165" s="284"/>
      <c r="S165" s="284"/>
      <c r="T165" s="284"/>
      <c r="U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</row>
    <row r="166" spans="1:34">
      <c r="A166" s="284"/>
      <c r="B166" s="284"/>
      <c r="C166" s="284"/>
      <c r="D166" s="284"/>
      <c r="E166" s="284"/>
      <c r="F166" s="284"/>
      <c r="G166" s="284"/>
      <c r="H166" s="284"/>
      <c r="I166" s="284"/>
      <c r="J166" s="284"/>
      <c r="K166" s="8"/>
      <c r="L166" s="284"/>
      <c r="M166" s="284"/>
      <c r="N166" s="284"/>
      <c r="O166" s="8"/>
      <c r="P166" s="284"/>
      <c r="Q166" s="284"/>
      <c r="R166" s="284"/>
      <c r="S166" s="284"/>
      <c r="T166" s="284"/>
      <c r="U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</row>
    <row r="167" spans="1:34">
      <c r="A167" s="284"/>
      <c r="B167" s="284"/>
      <c r="C167" s="284"/>
      <c r="D167" s="284"/>
      <c r="E167" s="284"/>
      <c r="F167" s="284"/>
      <c r="G167" s="284"/>
      <c r="H167" s="284"/>
      <c r="I167" s="284"/>
      <c r="J167" s="284"/>
      <c r="K167" s="8"/>
      <c r="L167" s="284"/>
      <c r="M167" s="284"/>
      <c r="N167" s="284"/>
      <c r="O167" s="8"/>
      <c r="P167" s="284"/>
      <c r="Q167" s="284"/>
      <c r="R167" s="284"/>
      <c r="S167" s="284"/>
      <c r="T167" s="284"/>
      <c r="U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</row>
    <row r="168" spans="1:34">
      <c r="A168" s="284"/>
      <c r="B168" s="284"/>
      <c r="C168" s="284"/>
      <c r="D168" s="284"/>
      <c r="E168" s="284"/>
      <c r="F168" s="284"/>
      <c r="G168" s="284"/>
      <c r="H168" s="284"/>
      <c r="I168" s="284"/>
      <c r="J168" s="284"/>
      <c r="K168" s="8"/>
      <c r="L168" s="284"/>
      <c r="M168" s="284"/>
      <c r="N168" s="284"/>
      <c r="O168" s="8"/>
      <c r="P168" s="284"/>
      <c r="Q168" s="284"/>
      <c r="R168" s="284"/>
      <c r="S168" s="284"/>
      <c r="T168" s="284"/>
      <c r="U168" s="284"/>
      <c r="W168" s="284"/>
      <c r="X168" s="284"/>
      <c r="Y168" s="284"/>
      <c r="Z168" s="284"/>
      <c r="AA168" s="284"/>
      <c r="AB168" s="284"/>
      <c r="AC168" s="284"/>
      <c r="AD168" s="284"/>
      <c r="AE168" s="284"/>
      <c r="AF168" s="284"/>
      <c r="AG168" s="284"/>
      <c r="AH168" s="284"/>
    </row>
    <row r="169" spans="1:34">
      <c r="A169" s="284"/>
      <c r="B169" s="284"/>
      <c r="C169" s="284"/>
      <c r="D169" s="284"/>
      <c r="E169" s="284"/>
      <c r="F169" s="284"/>
      <c r="G169" s="284"/>
      <c r="H169" s="284"/>
      <c r="I169" s="284"/>
      <c r="J169" s="284"/>
      <c r="K169" s="8"/>
      <c r="L169" s="284"/>
      <c r="M169" s="284"/>
      <c r="N169" s="284"/>
      <c r="O169" s="8"/>
      <c r="P169" s="284"/>
      <c r="Q169" s="284"/>
      <c r="R169" s="284"/>
      <c r="S169" s="284"/>
      <c r="T169" s="284"/>
      <c r="U169" s="284"/>
      <c r="W169" s="284"/>
      <c r="X169" s="284"/>
      <c r="Y169" s="284"/>
      <c r="Z169" s="284"/>
      <c r="AA169" s="284"/>
      <c r="AB169" s="284"/>
      <c r="AC169" s="284"/>
      <c r="AD169" s="284"/>
      <c r="AE169" s="284"/>
      <c r="AF169" s="284"/>
      <c r="AG169" s="284"/>
      <c r="AH169" s="284"/>
    </row>
    <row r="170" spans="1:34">
      <c r="A170" s="284"/>
      <c r="B170" s="284"/>
      <c r="C170" s="284"/>
      <c r="D170" s="284"/>
      <c r="E170" s="284"/>
      <c r="F170" s="284"/>
      <c r="G170" s="284"/>
      <c r="H170" s="284"/>
      <c r="I170" s="284"/>
      <c r="J170" s="284"/>
      <c r="K170" s="8"/>
      <c r="L170" s="284"/>
      <c r="M170" s="284"/>
      <c r="N170" s="284"/>
      <c r="O170" s="8"/>
      <c r="P170" s="284"/>
      <c r="Q170" s="284"/>
      <c r="R170" s="284"/>
      <c r="S170" s="284"/>
      <c r="T170" s="284"/>
      <c r="U170" s="284"/>
      <c r="W170" s="284"/>
      <c r="X170" s="284"/>
      <c r="Y170" s="284"/>
      <c r="Z170" s="284"/>
      <c r="AA170" s="284"/>
      <c r="AB170" s="284"/>
      <c r="AC170" s="284"/>
      <c r="AD170" s="284"/>
      <c r="AE170" s="284"/>
      <c r="AF170" s="284"/>
      <c r="AG170" s="284"/>
      <c r="AH170" s="284"/>
    </row>
    <row r="171" spans="1:34">
      <c r="A171" s="284"/>
      <c r="B171" s="284"/>
      <c r="C171" s="284"/>
      <c r="D171" s="284"/>
      <c r="E171" s="284"/>
      <c r="F171" s="284"/>
      <c r="G171" s="284"/>
      <c r="H171" s="284"/>
      <c r="I171" s="284"/>
      <c r="J171" s="284"/>
      <c r="K171" s="8"/>
      <c r="L171" s="284"/>
      <c r="M171" s="284"/>
      <c r="N171" s="284"/>
      <c r="O171" s="8"/>
      <c r="P171" s="284"/>
      <c r="Q171" s="284"/>
      <c r="R171" s="284"/>
      <c r="S171" s="284"/>
      <c r="T171" s="284"/>
      <c r="U171" s="284"/>
      <c r="W171" s="284"/>
      <c r="X171" s="284"/>
      <c r="Y171" s="284"/>
      <c r="Z171" s="284"/>
      <c r="AA171" s="284"/>
      <c r="AB171" s="284"/>
      <c r="AC171" s="284"/>
      <c r="AD171" s="284"/>
      <c r="AE171" s="284"/>
      <c r="AF171" s="284"/>
      <c r="AG171" s="284"/>
      <c r="AH171" s="284"/>
    </row>
    <row r="172" spans="1:34">
      <c r="A172" s="284"/>
      <c r="B172" s="284"/>
      <c r="C172" s="284"/>
      <c r="D172" s="284"/>
      <c r="E172" s="284"/>
      <c r="F172" s="284"/>
      <c r="G172" s="284"/>
      <c r="H172" s="284"/>
      <c r="I172" s="284"/>
      <c r="J172" s="284"/>
      <c r="K172" s="8"/>
      <c r="L172" s="284"/>
      <c r="M172" s="284"/>
      <c r="N172" s="284"/>
      <c r="O172" s="8"/>
      <c r="P172" s="284"/>
      <c r="Q172" s="284"/>
      <c r="R172" s="284"/>
      <c r="S172" s="284"/>
      <c r="T172" s="284"/>
      <c r="U172" s="284"/>
      <c r="W172" s="284"/>
      <c r="X172" s="284"/>
      <c r="Y172" s="284"/>
      <c r="Z172" s="284"/>
      <c r="AA172" s="284"/>
      <c r="AB172" s="284"/>
      <c r="AC172" s="284"/>
      <c r="AD172" s="284"/>
      <c r="AE172" s="284"/>
      <c r="AF172" s="284"/>
      <c r="AG172" s="284"/>
      <c r="AH172" s="284"/>
    </row>
    <row r="173" spans="1:34">
      <c r="A173" s="284"/>
      <c r="B173" s="284"/>
      <c r="C173" s="284"/>
      <c r="D173" s="284"/>
      <c r="E173" s="284"/>
      <c r="F173" s="284"/>
      <c r="G173" s="284"/>
      <c r="H173" s="284"/>
      <c r="I173" s="284"/>
      <c r="J173" s="284"/>
      <c r="K173" s="8"/>
      <c r="L173" s="284"/>
      <c r="M173" s="284"/>
      <c r="N173" s="284"/>
      <c r="O173" s="8"/>
      <c r="P173" s="284"/>
      <c r="Q173" s="284"/>
      <c r="R173" s="284"/>
      <c r="S173" s="284"/>
      <c r="T173" s="284"/>
      <c r="U173" s="284"/>
      <c r="W173" s="284"/>
      <c r="X173" s="284"/>
      <c r="Y173" s="284"/>
      <c r="Z173" s="284"/>
      <c r="AA173" s="284"/>
      <c r="AB173" s="284"/>
      <c r="AC173" s="284"/>
      <c r="AD173" s="284"/>
      <c r="AE173" s="284"/>
      <c r="AF173" s="284"/>
      <c r="AG173" s="284"/>
      <c r="AH173" s="284"/>
    </row>
    <row r="174" spans="1:34">
      <c r="A174" s="284"/>
      <c r="B174" s="284"/>
      <c r="C174" s="284"/>
      <c r="D174" s="284"/>
      <c r="E174" s="284"/>
      <c r="F174" s="284"/>
      <c r="G174" s="284"/>
      <c r="H174" s="284"/>
      <c r="I174" s="284"/>
      <c r="J174" s="284"/>
      <c r="K174" s="8"/>
      <c r="L174" s="284"/>
      <c r="M174" s="284"/>
      <c r="N174" s="284"/>
      <c r="O174" s="8"/>
      <c r="P174" s="284"/>
      <c r="Q174" s="284"/>
      <c r="R174" s="284"/>
      <c r="S174" s="284"/>
      <c r="T174" s="284"/>
      <c r="U174" s="284"/>
      <c r="W174" s="284"/>
      <c r="X174" s="284"/>
      <c r="Y174" s="284"/>
      <c r="Z174" s="284"/>
      <c r="AA174" s="284"/>
      <c r="AB174" s="284"/>
      <c r="AC174" s="284"/>
      <c r="AD174" s="284"/>
      <c r="AE174" s="284"/>
      <c r="AF174" s="284"/>
      <c r="AG174" s="284"/>
      <c r="AH174" s="284"/>
    </row>
    <row r="175" spans="1:34">
      <c r="A175" s="284"/>
      <c r="B175" s="284"/>
      <c r="C175" s="284"/>
      <c r="D175" s="284"/>
      <c r="E175" s="284"/>
      <c r="F175" s="284"/>
      <c r="G175" s="284"/>
      <c r="H175" s="284"/>
      <c r="I175" s="284"/>
      <c r="J175" s="284"/>
      <c r="K175" s="8"/>
      <c r="L175" s="284"/>
      <c r="M175" s="284"/>
      <c r="N175" s="284"/>
      <c r="O175" s="8"/>
      <c r="P175" s="284"/>
      <c r="Q175" s="284"/>
      <c r="R175" s="284"/>
      <c r="S175" s="284"/>
      <c r="T175" s="284"/>
      <c r="U175" s="284"/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284"/>
      <c r="AH175" s="284"/>
    </row>
    <row r="176" spans="1:34">
      <c r="A176" s="284"/>
      <c r="B176" s="284"/>
      <c r="C176" s="284"/>
      <c r="D176" s="284"/>
      <c r="E176" s="284"/>
      <c r="F176" s="284"/>
      <c r="G176" s="284"/>
      <c r="H176" s="284"/>
      <c r="I176" s="284"/>
      <c r="J176" s="284"/>
      <c r="K176" s="8"/>
      <c r="L176" s="284"/>
      <c r="M176" s="284"/>
      <c r="N176" s="284"/>
      <c r="O176" s="8"/>
      <c r="P176" s="284"/>
      <c r="Q176" s="284"/>
      <c r="R176" s="284"/>
      <c r="S176" s="284"/>
      <c r="T176" s="284"/>
      <c r="U176" s="284"/>
      <c r="W176" s="284"/>
      <c r="X176" s="284"/>
      <c r="Y176" s="284"/>
      <c r="Z176" s="284"/>
      <c r="AA176" s="284"/>
      <c r="AB176" s="284"/>
      <c r="AC176" s="284"/>
      <c r="AD176" s="284"/>
      <c r="AE176" s="284"/>
      <c r="AF176" s="284"/>
      <c r="AG176" s="284"/>
      <c r="AH176" s="284"/>
    </row>
    <row r="177" spans="1:34">
      <c r="A177" s="284"/>
      <c r="B177" s="284"/>
      <c r="C177" s="284"/>
      <c r="D177" s="284"/>
      <c r="E177" s="284"/>
      <c r="F177" s="284"/>
      <c r="G177" s="284"/>
      <c r="H177" s="284"/>
      <c r="I177" s="284"/>
      <c r="J177" s="284"/>
      <c r="K177" s="8"/>
      <c r="L177" s="284"/>
      <c r="M177" s="284"/>
      <c r="N177" s="284"/>
      <c r="O177" s="8"/>
      <c r="P177" s="284"/>
      <c r="Q177" s="284"/>
      <c r="R177" s="284"/>
      <c r="S177" s="284"/>
      <c r="T177" s="284"/>
      <c r="U177" s="284"/>
      <c r="W177" s="284"/>
      <c r="X177" s="284"/>
      <c r="Y177" s="284"/>
      <c r="Z177" s="284"/>
      <c r="AA177" s="284"/>
      <c r="AB177" s="284"/>
      <c r="AC177" s="284"/>
      <c r="AD177" s="284"/>
      <c r="AE177" s="284"/>
      <c r="AF177" s="284"/>
      <c r="AG177" s="284"/>
      <c r="AH177" s="284"/>
    </row>
    <row r="178" spans="1:34">
      <c r="A178" s="284"/>
      <c r="B178" s="284"/>
      <c r="C178" s="284"/>
      <c r="D178" s="284"/>
      <c r="E178" s="284"/>
      <c r="F178" s="284"/>
      <c r="G178" s="284"/>
      <c r="H178" s="284"/>
      <c r="I178" s="284"/>
      <c r="J178" s="284"/>
      <c r="K178" s="8"/>
      <c r="L178" s="284"/>
      <c r="M178" s="284"/>
      <c r="N178" s="284"/>
      <c r="O178" s="8"/>
      <c r="P178" s="284"/>
      <c r="Q178" s="284"/>
      <c r="R178" s="284"/>
      <c r="S178" s="284"/>
      <c r="T178" s="284"/>
      <c r="U178" s="284"/>
      <c r="W178" s="284"/>
      <c r="X178" s="284"/>
      <c r="Y178" s="284"/>
      <c r="Z178" s="284"/>
      <c r="AA178" s="284"/>
      <c r="AB178" s="284"/>
      <c r="AC178" s="284"/>
      <c r="AD178" s="284"/>
      <c r="AE178" s="284"/>
      <c r="AF178" s="284"/>
      <c r="AG178" s="284"/>
      <c r="AH178" s="284"/>
    </row>
    <row r="179" spans="1:34">
      <c r="A179" s="284"/>
      <c r="B179" s="284"/>
      <c r="C179" s="284"/>
      <c r="D179" s="284"/>
      <c r="E179" s="284"/>
      <c r="F179" s="284"/>
      <c r="G179" s="284"/>
      <c r="H179" s="284"/>
      <c r="I179" s="284"/>
      <c r="J179" s="284"/>
      <c r="K179" s="8"/>
      <c r="L179" s="284"/>
      <c r="M179" s="284"/>
      <c r="N179" s="284"/>
      <c r="O179" s="8"/>
      <c r="P179" s="284"/>
      <c r="Q179" s="284"/>
      <c r="R179" s="284"/>
      <c r="S179" s="284"/>
      <c r="T179" s="284"/>
      <c r="U179" s="284"/>
      <c r="W179" s="284"/>
      <c r="X179" s="284"/>
      <c r="Y179" s="284"/>
      <c r="Z179" s="284"/>
      <c r="AA179" s="284"/>
      <c r="AB179" s="284"/>
      <c r="AC179" s="284"/>
      <c r="AD179" s="284"/>
      <c r="AE179" s="284"/>
      <c r="AF179" s="284"/>
      <c r="AG179" s="284"/>
      <c r="AH179" s="284"/>
    </row>
    <row r="180" spans="1:34">
      <c r="A180" s="284"/>
      <c r="B180" s="284"/>
      <c r="C180" s="284"/>
      <c r="D180" s="284"/>
      <c r="E180" s="284"/>
      <c r="F180" s="284"/>
      <c r="G180" s="284"/>
      <c r="H180" s="284"/>
      <c r="I180" s="284"/>
      <c r="J180" s="284"/>
      <c r="K180" s="8"/>
      <c r="L180" s="284"/>
      <c r="M180" s="284"/>
      <c r="N180" s="284"/>
      <c r="O180" s="8"/>
      <c r="P180" s="284"/>
      <c r="Q180" s="284"/>
      <c r="R180" s="284"/>
      <c r="S180" s="284"/>
      <c r="T180" s="284"/>
      <c r="U180" s="284"/>
      <c r="W180" s="284"/>
      <c r="X180" s="284"/>
      <c r="Y180" s="284"/>
      <c r="Z180" s="284"/>
      <c r="AA180" s="284"/>
      <c r="AB180" s="284"/>
      <c r="AC180" s="284"/>
      <c r="AD180" s="284"/>
      <c r="AE180" s="284"/>
      <c r="AF180" s="284"/>
      <c r="AG180" s="284"/>
      <c r="AH180" s="284"/>
    </row>
    <row r="181" spans="1:34">
      <c r="A181" s="284"/>
      <c r="B181" s="284"/>
      <c r="C181" s="284"/>
      <c r="D181" s="284"/>
      <c r="E181" s="284"/>
      <c r="F181" s="284"/>
      <c r="G181" s="284"/>
      <c r="H181" s="284"/>
      <c r="I181" s="284"/>
      <c r="J181" s="284"/>
      <c r="K181" s="8"/>
      <c r="L181" s="284"/>
      <c r="M181" s="284"/>
      <c r="N181" s="284"/>
      <c r="O181" s="8"/>
      <c r="P181" s="284"/>
      <c r="Q181" s="284"/>
      <c r="R181" s="284"/>
      <c r="S181" s="284"/>
      <c r="T181" s="284"/>
      <c r="U181" s="284"/>
      <c r="W181" s="284"/>
      <c r="X181" s="284"/>
      <c r="Y181" s="284"/>
      <c r="Z181" s="284"/>
      <c r="AA181" s="284"/>
      <c r="AB181" s="284"/>
      <c r="AC181" s="284"/>
      <c r="AD181" s="284"/>
      <c r="AE181" s="284"/>
      <c r="AF181" s="284"/>
      <c r="AG181" s="284"/>
      <c r="AH181" s="284"/>
    </row>
    <row r="182" spans="1:34">
      <c r="A182" s="284"/>
      <c r="B182" s="284"/>
      <c r="C182" s="284"/>
      <c r="D182" s="284"/>
      <c r="E182" s="284"/>
      <c r="F182" s="284"/>
      <c r="G182" s="284"/>
      <c r="H182" s="284"/>
      <c r="I182" s="284"/>
      <c r="J182" s="284"/>
      <c r="K182" s="8"/>
      <c r="L182" s="284"/>
      <c r="M182" s="284"/>
      <c r="N182" s="284"/>
      <c r="O182" s="8"/>
      <c r="P182" s="284"/>
      <c r="Q182" s="284"/>
      <c r="R182" s="284"/>
      <c r="S182" s="284"/>
      <c r="T182" s="284"/>
      <c r="U182" s="284"/>
      <c r="W182" s="284"/>
      <c r="X182" s="284"/>
      <c r="Y182" s="284"/>
      <c r="Z182" s="284"/>
      <c r="AA182" s="284"/>
      <c r="AB182" s="284"/>
      <c r="AC182" s="284"/>
      <c r="AD182" s="284"/>
      <c r="AE182" s="284"/>
      <c r="AF182" s="284"/>
      <c r="AG182" s="284"/>
      <c r="AH182" s="284"/>
    </row>
    <row r="183" spans="1:34">
      <c r="A183" s="284"/>
      <c r="B183" s="284"/>
      <c r="C183" s="284"/>
      <c r="D183" s="284"/>
      <c r="E183" s="284"/>
      <c r="F183" s="284"/>
      <c r="G183" s="284"/>
      <c r="H183" s="284"/>
      <c r="I183" s="284"/>
      <c r="J183" s="284"/>
      <c r="K183" s="8"/>
      <c r="L183" s="284"/>
      <c r="M183" s="284"/>
      <c r="N183" s="284"/>
      <c r="O183" s="8"/>
      <c r="P183" s="284"/>
      <c r="Q183" s="284"/>
      <c r="R183" s="284"/>
      <c r="S183" s="284"/>
      <c r="T183" s="284"/>
      <c r="U183" s="284"/>
      <c r="W183" s="284"/>
      <c r="X183" s="284"/>
      <c r="Y183" s="284"/>
      <c r="Z183" s="284"/>
      <c r="AA183" s="284"/>
      <c r="AB183" s="284"/>
      <c r="AC183" s="284"/>
      <c r="AD183" s="284"/>
      <c r="AE183" s="284"/>
      <c r="AF183" s="284"/>
      <c r="AG183" s="284"/>
      <c r="AH183" s="284"/>
    </row>
    <row r="184" spans="1:34">
      <c r="A184" s="284"/>
      <c r="B184" s="284"/>
      <c r="C184" s="284"/>
      <c r="D184" s="284"/>
      <c r="E184" s="284"/>
      <c r="F184" s="284"/>
      <c r="G184" s="284"/>
      <c r="H184" s="284"/>
      <c r="I184" s="284"/>
      <c r="J184" s="284"/>
      <c r="K184" s="8"/>
      <c r="L184" s="284"/>
      <c r="M184" s="284"/>
      <c r="N184" s="284"/>
      <c r="O184" s="8"/>
      <c r="P184" s="284"/>
      <c r="Q184" s="284"/>
      <c r="R184" s="284"/>
      <c r="S184" s="284"/>
      <c r="T184" s="284"/>
      <c r="U184" s="284"/>
      <c r="W184" s="284"/>
      <c r="X184" s="284"/>
      <c r="Y184" s="284"/>
      <c r="Z184" s="284"/>
      <c r="AA184" s="284"/>
      <c r="AB184" s="284"/>
      <c r="AC184" s="284"/>
      <c r="AD184" s="284"/>
      <c r="AE184" s="284"/>
      <c r="AF184" s="284"/>
      <c r="AG184" s="284"/>
      <c r="AH184" s="284"/>
    </row>
    <row r="185" spans="1:34">
      <c r="A185" s="284"/>
      <c r="B185" s="284"/>
      <c r="C185" s="284"/>
      <c r="D185" s="284"/>
      <c r="E185" s="284"/>
      <c r="F185" s="284"/>
      <c r="G185" s="284"/>
      <c r="H185" s="284"/>
      <c r="I185" s="284"/>
      <c r="J185" s="284"/>
      <c r="K185" s="8"/>
      <c r="L185" s="284"/>
      <c r="M185" s="284"/>
      <c r="N185" s="284"/>
      <c r="O185" s="8"/>
      <c r="P185" s="284"/>
      <c r="Q185" s="284"/>
      <c r="R185" s="284"/>
      <c r="S185" s="284"/>
      <c r="T185" s="284"/>
      <c r="U185" s="284"/>
      <c r="W185" s="284"/>
      <c r="X185" s="284"/>
      <c r="Y185" s="284"/>
      <c r="Z185" s="284"/>
      <c r="AA185" s="284"/>
      <c r="AB185" s="284"/>
      <c r="AC185" s="284"/>
      <c r="AD185" s="284"/>
      <c r="AE185" s="284"/>
      <c r="AF185" s="284"/>
      <c r="AG185" s="284"/>
      <c r="AH185" s="284"/>
    </row>
    <row r="186" spans="1:34">
      <c r="A186" s="284"/>
      <c r="B186" s="284"/>
      <c r="C186" s="284"/>
      <c r="D186" s="284"/>
      <c r="E186" s="284"/>
      <c r="F186" s="284"/>
      <c r="G186" s="284"/>
      <c r="H186" s="284"/>
      <c r="I186" s="284"/>
      <c r="J186" s="284"/>
      <c r="K186" s="8"/>
      <c r="L186" s="284"/>
      <c r="M186" s="284"/>
      <c r="N186" s="284"/>
      <c r="O186" s="8"/>
      <c r="P186" s="284"/>
      <c r="Q186" s="284"/>
      <c r="R186" s="284"/>
      <c r="S186" s="284"/>
      <c r="T186" s="284"/>
      <c r="U186" s="284"/>
      <c r="W186" s="284"/>
      <c r="X186" s="284"/>
      <c r="Y186" s="284"/>
      <c r="Z186" s="284"/>
      <c r="AA186" s="284"/>
      <c r="AB186" s="284"/>
      <c r="AC186" s="284"/>
      <c r="AD186" s="284"/>
      <c r="AE186" s="284"/>
      <c r="AF186" s="284"/>
      <c r="AG186" s="284"/>
      <c r="AH186" s="284"/>
    </row>
    <row r="187" spans="1:34">
      <c r="A187" s="284"/>
      <c r="B187" s="284"/>
      <c r="C187" s="284"/>
      <c r="D187" s="284"/>
      <c r="E187" s="284"/>
      <c r="F187" s="284"/>
      <c r="G187" s="284"/>
      <c r="H187" s="284"/>
      <c r="I187" s="284"/>
      <c r="J187" s="284"/>
      <c r="K187" s="8"/>
      <c r="L187" s="284"/>
      <c r="M187" s="284"/>
      <c r="N187" s="284"/>
      <c r="O187" s="8"/>
      <c r="P187" s="284"/>
      <c r="Q187" s="284"/>
      <c r="R187" s="284"/>
      <c r="S187" s="284"/>
      <c r="T187" s="284"/>
      <c r="U187" s="284"/>
      <c r="W187" s="284"/>
      <c r="X187" s="284"/>
      <c r="Y187" s="284"/>
      <c r="Z187" s="284"/>
      <c r="AA187" s="284"/>
      <c r="AB187" s="284"/>
      <c r="AC187" s="284"/>
      <c r="AD187" s="284"/>
      <c r="AE187" s="284"/>
      <c r="AF187" s="284"/>
      <c r="AG187" s="284"/>
      <c r="AH187" s="284"/>
    </row>
    <row r="188" spans="1:34">
      <c r="A188" s="284"/>
      <c r="B188" s="284"/>
      <c r="C188" s="284"/>
      <c r="D188" s="284"/>
      <c r="E188" s="284"/>
      <c r="F188" s="284"/>
      <c r="G188" s="284"/>
      <c r="H188" s="284"/>
      <c r="I188" s="284"/>
      <c r="J188" s="284"/>
      <c r="K188" s="8"/>
      <c r="L188" s="284"/>
      <c r="M188" s="284"/>
      <c r="N188" s="284"/>
      <c r="O188" s="8"/>
      <c r="P188" s="284"/>
      <c r="Q188" s="284"/>
      <c r="R188" s="284"/>
      <c r="S188" s="284"/>
      <c r="T188" s="284"/>
      <c r="U188" s="284"/>
      <c r="W188" s="284"/>
      <c r="X188" s="284"/>
      <c r="Y188" s="284"/>
      <c r="Z188" s="284"/>
      <c r="AA188" s="284"/>
      <c r="AB188" s="284"/>
      <c r="AC188" s="284"/>
      <c r="AD188" s="284"/>
      <c r="AE188" s="284"/>
      <c r="AF188" s="284"/>
      <c r="AG188" s="284"/>
      <c r="AH188" s="284"/>
    </row>
    <row r="189" spans="1:34">
      <c r="A189" s="284"/>
      <c r="B189" s="284"/>
      <c r="C189" s="284"/>
      <c r="D189" s="284"/>
      <c r="E189" s="284"/>
      <c r="F189" s="284"/>
      <c r="G189" s="284"/>
      <c r="H189" s="284"/>
      <c r="I189" s="284"/>
      <c r="J189" s="284"/>
      <c r="K189" s="8"/>
      <c r="L189" s="284"/>
      <c r="M189" s="284"/>
      <c r="N189" s="284"/>
      <c r="O189" s="8"/>
      <c r="P189" s="284"/>
      <c r="Q189" s="284"/>
      <c r="R189" s="284"/>
      <c r="S189" s="284"/>
      <c r="T189" s="284"/>
      <c r="U189" s="284"/>
      <c r="W189" s="284"/>
      <c r="X189" s="284"/>
      <c r="Y189" s="284"/>
      <c r="Z189" s="284"/>
      <c r="AA189" s="284"/>
      <c r="AB189" s="284"/>
      <c r="AC189" s="284"/>
      <c r="AD189" s="284"/>
      <c r="AE189" s="284"/>
      <c r="AF189" s="284"/>
      <c r="AG189" s="284"/>
      <c r="AH189" s="284"/>
    </row>
    <row r="190" spans="1:34">
      <c r="A190" s="284"/>
      <c r="B190" s="284"/>
      <c r="C190" s="284"/>
      <c r="D190" s="284"/>
      <c r="E190" s="284"/>
      <c r="F190" s="284"/>
      <c r="G190" s="284"/>
      <c r="H190" s="284"/>
      <c r="I190" s="284"/>
      <c r="J190" s="284"/>
      <c r="K190" s="8"/>
      <c r="L190" s="284"/>
      <c r="M190" s="284"/>
      <c r="N190" s="284"/>
      <c r="O190" s="8"/>
      <c r="P190" s="284"/>
      <c r="Q190" s="284"/>
      <c r="R190" s="284"/>
      <c r="S190" s="284"/>
      <c r="T190" s="284"/>
      <c r="U190" s="284"/>
      <c r="W190" s="284"/>
      <c r="X190" s="284"/>
      <c r="Y190" s="284"/>
      <c r="Z190" s="284"/>
      <c r="AA190" s="284"/>
      <c r="AB190" s="284"/>
      <c r="AC190" s="284"/>
      <c r="AD190" s="284"/>
      <c r="AE190" s="284"/>
      <c r="AF190" s="284"/>
      <c r="AG190" s="284"/>
      <c r="AH190" s="284"/>
    </row>
    <row r="191" spans="1:34">
      <c r="A191" s="284"/>
      <c r="B191" s="284"/>
      <c r="C191" s="284"/>
      <c r="D191" s="284"/>
      <c r="E191" s="284"/>
      <c r="F191" s="284"/>
      <c r="G191" s="284"/>
      <c r="H191" s="284"/>
      <c r="I191" s="284"/>
      <c r="J191" s="284"/>
      <c r="K191" s="8"/>
      <c r="L191" s="284"/>
      <c r="M191" s="284"/>
      <c r="N191" s="284"/>
      <c r="O191" s="8"/>
      <c r="P191" s="284"/>
      <c r="Q191" s="284"/>
      <c r="R191" s="284"/>
      <c r="S191" s="284"/>
      <c r="T191" s="284"/>
      <c r="U191" s="284"/>
      <c r="W191" s="284"/>
      <c r="X191" s="284"/>
      <c r="Y191" s="284"/>
      <c r="Z191" s="284"/>
      <c r="AA191" s="284"/>
      <c r="AB191" s="284"/>
      <c r="AC191" s="284"/>
      <c r="AD191" s="284"/>
      <c r="AE191" s="284"/>
      <c r="AF191" s="284"/>
      <c r="AG191" s="284"/>
      <c r="AH191" s="284"/>
    </row>
    <row r="192" spans="1:34">
      <c r="A192" s="284"/>
      <c r="B192" s="284"/>
      <c r="C192" s="284"/>
      <c r="D192" s="284"/>
      <c r="E192" s="284"/>
      <c r="F192" s="284"/>
      <c r="G192" s="284"/>
      <c r="H192" s="284"/>
      <c r="I192" s="284"/>
      <c r="J192" s="284"/>
      <c r="K192" s="8"/>
      <c r="L192" s="284"/>
      <c r="M192" s="284"/>
      <c r="N192" s="284"/>
      <c r="O192" s="8"/>
      <c r="P192" s="284"/>
      <c r="Q192" s="284"/>
      <c r="R192" s="284"/>
      <c r="S192" s="284"/>
      <c r="T192" s="284"/>
      <c r="U192" s="284"/>
      <c r="W192" s="284"/>
      <c r="X192" s="284"/>
      <c r="Y192" s="284"/>
      <c r="Z192" s="284"/>
      <c r="AA192" s="284"/>
      <c r="AB192" s="284"/>
      <c r="AC192" s="284"/>
      <c r="AD192" s="284"/>
      <c r="AE192" s="284"/>
      <c r="AF192" s="284"/>
      <c r="AG192" s="284"/>
      <c r="AH192" s="284"/>
    </row>
    <row r="193" spans="1:34">
      <c r="A193" s="284"/>
      <c r="B193" s="284"/>
      <c r="C193" s="284"/>
      <c r="D193" s="284"/>
      <c r="E193" s="284"/>
      <c r="F193" s="284"/>
      <c r="G193" s="284"/>
      <c r="H193" s="284"/>
      <c r="I193" s="284"/>
      <c r="J193" s="284"/>
      <c r="K193" s="8"/>
      <c r="L193" s="284"/>
      <c r="M193" s="284"/>
      <c r="N193" s="284"/>
      <c r="O193" s="8"/>
      <c r="P193" s="284"/>
      <c r="Q193" s="284"/>
      <c r="R193" s="284"/>
      <c r="S193" s="284"/>
      <c r="T193" s="284"/>
      <c r="U193" s="284"/>
      <c r="W193" s="284"/>
      <c r="X193" s="284"/>
      <c r="Y193" s="284"/>
      <c r="Z193" s="284"/>
      <c r="AA193" s="284"/>
      <c r="AB193" s="284"/>
      <c r="AC193" s="284"/>
      <c r="AD193" s="284"/>
      <c r="AE193" s="284"/>
      <c r="AF193" s="284"/>
      <c r="AG193" s="284"/>
      <c r="AH193" s="284"/>
    </row>
    <row r="194" spans="1:34">
      <c r="A194" s="284"/>
      <c r="B194" s="284"/>
      <c r="C194" s="284"/>
      <c r="D194" s="284"/>
      <c r="E194" s="284"/>
      <c r="F194" s="284"/>
      <c r="G194" s="284"/>
      <c r="H194" s="284"/>
      <c r="I194" s="284"/>
      <c r="J194" s="284"/>
      <c r="K194" s="8"/>
      <c r="L194" s="284"/>
      <c r="M194" s="284"/>
      <c r="N194" s="284"/>
      <c r="O194" s="8"/>
      <c r="P194" s="284"/>
      <c r="Q194" s="284"/>
      <c r="R194" s="284"/>
      <c r="S194" s="284"/>
      <c r="T194" s="284"/>
      <c r="U194" s="284"/>
      <c r="W194" s="284"/>
      <c r="X194" s="284"/>
      <c r="Y194" s="284"/>
      <c r="Z194" s="284"/>
      <c r="AA194" s="284"/>
      <c r="AB194" s="284"/>
      <c r="AC194" s="284"/>
      <c r="AD194" s="284"/>
      <c r="AE194" s="284"/>
      <c r="AF194" s="284"/>
      <c r="AG194" s="284"/>
      <c r="AH194" s="284"/>
    </row>
    <row r="195" spans="1:34">
      <c r="A195" s="284"/>
      <c r="B195" s="284"/>
      <c r="C195" s="284"/>
      <c r="D195" s="284"/>
      <c r="E195" s="284"/>
      <c r="F195" s="284"/>
      <c r="G195" s="284"/>
      <c r="H195" s="284"/>
      <c r="I195" s="284"/>
      <c r="J195" s="284"/>
      <c r="K195" s="8"/>
      <c r="L195" s="284"/>
      <c r="M195" s="284"/>
      <c r="N195" s="284"/>
      <c r="O195" s="8"/>
      <c r="P195" s="284"/>
      <c r="Q195" s="284"/>
      <c r="R195" s="284"/>
      <c r="S195" s="284"/>
      <c r="T195" s="284"/>
      <c r="U195" s="284"/>
      <c r="W195" s="284"/>
      <c r="X195" s="284"/>
      <c r="Y195" s="284"/>
      <c r="Z195" s="284"/>
      <c r="AA195" s="284"/>
      <c r="AB195" s="284"/>
      <c r="AC195" s="284"/>
      <c r="AD195" s="284"/>
      <c r="AE195" s="284"/>
      <c r="AF195" s="284"/>
      <c r="AG195" s="284"/>
      <c r="AH195" s="284"/>
    </row>
    <row r="196" spans="1:34">
      <c r="A196" s="284"/>
      <c r="B196" s="284"/>
      <c r="C196" s="284"/>
      <c r="D196" s="284"/>
      <c r="E196" s="284"/>
      <c r="F196" s="284"/>
      <c r="G196" s="284"/>
      <c r="H196" s="284"/>
      <c r="I196" s="284"/>
      <c r="J196" s="284"/>
      <c r="K196" s="8"/>
      <c r="L196" s="284"/>
      <c r="M196" s="284"/>
      <c r="N196" s="284"/>
      <c r="O196" s="8"/>
      <c r="P196" s="284"/>
      <c r="Q196" s="284"/>
      <c r="R196" s="284"/>
      <c r="S196" s="284"/>
      <c r="T196" s="284"/>
      <c r="U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</row>
    <row r="197" spans="1:34">
      <c r="A197" s="217"/>
      <c r="B197" s="284"/>
      <c r="C197" s="284"/>
      <c r="D197" s="284"/>
      <c r="E197" s="284"/>
      <c r="F197" s="284"/>
      <c r="G197" s="284"/>
      <c r="H197" s="284"/>
      <c r="I197" s="284"/>
      <c r="J197" s="284"/>
      <c r="K197" s="8"/>
      <c r="L197" s="284"/>
      <c r="M197" s="284"/>
      <c r="N197" s="284"/>
      <c r="O197" s="8"/>
      <c r="P197" s="284"/>
      <c r="Q197" s="284"/>
      <c r="R197" s="284"/>
      <c r="S197" s="284"/>
      <c r="T197" s="284"/>
      <c r="U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</row>
    <row r="198" spans="1:34">
      <c r="A198" s="284"/>
      <c r="B198" s="284"/>
      <c r="C198" s="284"/>
      <c r="D198" s="284"/>
      <c r="E198" s="284"/>
      <c r="F198" s="284"/>
      <c r="G198" s="284"/>
      <c r="H198" s="284"/>
      <c r="I198" s="284"/>
      <c r="J198" s="284"/>
      <c r="K198" s="8"/>
      <c r="L198" s="284"/>
      <c r="M198" s="284"/>
      <c r="N198" s="284"/>
      <c r="O198" s="8"/>
      <c r="P198" s="284"/>
      <c r="Q198" s="284"/>
      <c r="R198" s="284"/>
      <c r="S198" s="284"/>
      <c r="T198" s="284"/>
      <c r="U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</row>
    <row r="199" spans="1:34">
      <c r="A199" s="284"/>
      <c r="B199" s="284"/>
      <c r="C199" s="284"/>
      <c r="D199" s="284"/>
      <c r="E199" s="284"/>
      <c r="F199" s="284"/>
      <c r="G199" s="284"/>
      <c r="H199" s="284"/>
      <c r="I199" s="284"/>
      <c r="J199" s="284"/>
      <c r="K199" s="8"/>
      <c r="L199" s="284"/>
      <c r="M199" s="284"/>
      <c r="N199" s="284"/>
      <c r="O199" s="8"/>
      <c r="P199" s="284"/>
      <c r="Q199" s="284"/>
      <c r="R199" s="284"/>
      <c r="S199" s="284"/>
      <c r="T199" s="284"/>
      <c r="U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</row>
    <row r="200" spans="1:34">
      <c r="A200" s="284"/>
      <c r="B200" s="284"/>
      <c r="C200" s="284"/>
      <c r="D200" s="284"/>
      <c r="E200" s="284"/>
      <c r="F200" s="284"/>
      <c r="G200" s="284"/>
      <c r="H200" s="284"/>
      <c r="I200" s="284"/>
      <c r="J200" s="284"/>
      <c r="K200" s="8"/>
      <c r="L200" s="284"/>
      <c r="M200" s="284"/>
      <c r="N200" s="284"/>
      <c r="O200" s="8"/>
      <c r="P200" s="284"/>
      <c r="Q200" s="284"/>
      <c r="R200" s="284"/>
      <c r="S200" s="284"/>
      <c r="T200" s="284"/>
      <c r="U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</row>
    <row r="201" spans="1:34">
      <c r="A201" s="284"/>
      <c r="B201" s="284"/>
      <c r="C201" s="284"/>
      <c r="D201" s="284"/>
      <c r="E201" s="284"/>
      <c r="F201" s="284"/>
      <c r="G201" s="284"/>
      <c r="H201" s="284"/>
      <c r="I201" s="284"/>
      <c r="J201" s="284"/>
      <c r="K201" s="8"/>
      <c r="L201" s="284"/>
      <c r="M201" s="284"/>
      <c r="N201" s="284"/>
      <c r="O201" s="8"/>
      <c r="P201" s="284"/>
      <c r="Q201" s="284"/>
      <c r="R201" s="284"/>
      <c r="S201" s="284"/>
      <c r="T201" s="284"/>
      <c r="U201" s="284"/>
      <c r="W201" s="284"/>
      <c r="X201" s="284"/>
      <c r="Y201" s="284"/>
      <c r="Z201" s="284"/>
      <c r="AA201" s="284"/>
      <c r="AB201" s="284"/>
      <c r="AC201" s="284"/>
      <c r="AD201" s="284"/>
      <c r="AE201" s="284"/>
      <c r="AF201" s="284"/>
      <c r="AG201" s="284"/>
      <c r="AH201" s="284"/>
    </row>
    <row r="202" spans="1:34">
      <c r="A202" s="284"/>
      <c r="B202" s="284"/>
      <c r="C202" s="284"/>
      <c r="D202" s="284"/>
      <c r="E202" s="284"/>
      <c r="F202" s="284"/>
      <c r="G202" s="284"/>
      <c r="H202" s="284"/>
      <c r="I202" s="284"/>
      <c r="J202" s="284"/>
      <c r="K202" s="8"/>
      <c r="L202" s="284"/>
      <c r="M202" s="284"/>
      <c r="N202" s="284"/>
      <c r="O202" s="8"/>
      <c r="P202" s="284"/>
      <c r="Q202" s="284"/>
      <c r="R202" s="284"/>
      <c r="S202" s="284"/>
      <c r="T202" s="284"/>
      <c r="U202" s="284"/>
      <c r="W202" s="284"/>
      <c r="X202" s="284"/>
      <c r="Y202" s="284"/>
      <c r="Z202" s="284"/>
      <c r="AA202" s="284"/>
      <c r="AB202" s="284"/>
      <c r="AC202" s="284"/>
      <c r="AD202" s="284"/>
      <c r="AE202" s="284"/>
      <c r="AF202" s="284"/>
      <c r="AG202" s="284"/>
      <c r="AH202" s="284"/>
    </row>
    <row r="203" spans="1:34">
      <c r="A203" s="284"/>
      <c r="B203" s="284"/>
      <c r="C203" s="284"/>
      <c r="D203" s="284"/>
      <c r="E203" s="284"/>
      <c r="F203" s="284"/>
      <c r="G203" s="284"/>
      <c r="H203" s="284"/>
      <c r="I203" s="284"/>
      <c r="J203" s="284"/>
      <c r="K203" s="8"/>
      <c r="L203" s="284"/>
      <c r="M203" s="284"/>
      <c r="N203" s="284"/>
      <c r="O203" s="8"/>
      <c r="P203" s="284"/>
      <c r="Q203" s="284"/>
      <c r="R203" s="284"/>
      <c r="S203" s="284"/>
      <c r="T203" s="284"/>
      <c r="U203" s="284"/>
      <c r="W203" s="284"/>
      <c r="X203" s="284"/>
      <c r="Y203" s="284"/>
      <c r="Z203" s="284"/>
      <c r="AA203" s="284"/>
      <c r="AB203" s="284"/>
      <c r="AC203" s="284"/>
      <c r="AD203" s="284"/>
      <c r="AE203" s="284"/>
      <c r="AF203" s="284"/>
      <c r="AG203" s="284"/>
      <c r="AH203" s="284"/>
    </row>
    <row r="204" spans="1:34">
      <c r="A204" s="284"/>
      <c r="B204" s="284"/>
      <c r="C204" s="284"/>
      <c r="D204" s="284"/>
      <c r="E204" s="284"/>
      <c r="F204" s="284"/>
      <c r="G204" s="284"/>
      <c r="H204" s="284"/>
      <c r="I204" s="284"/>
      <c r="J204" s="284"/>
      <c r="K204" s="8"/>
      <c r="L204" s="284"/>
      <c r="M204" s="284"/>
      <c r="N204" s="284"/>
      <c r="O204" s="8"/>
      <c r="P204" s="284"/>
      <c r="Q204" s="284"/>
      <c r="R204" s="284"/>
      <c r="S204" s="284"/>
      <c r="T204" s="284"/>
      <c r="U204" s="284"/>
      <c r="W204" s="284"/>
      <c r="X204" s="284"/>
      <c r="Y204" s="284"/>
      <c r="Z204" s="284"/>
      <c r="AA204" s="284"/>
      <c r="AB204" s="284"/>
      <c r="AC204" s="284"/>
      <c r="AD204" s="284"/>
      <c r="AE204" s="284"/>
      <c r="AF204" s="284"/>
      <c r="AG204" s="284"/>
      <c r="AH204" s="284"/>
    </row>
    <row r="205" spans="1:34">
      <c r="A205" s="284"/>
      <c r="B205" s="284"/>
      <c r="C205" s="284"/>
      <c r="D205" s="284"/>
      <c r="E205" s="284"/>
      <c r="F205" s="284"/>
      <c r="G205" s="284"/>
      <c r="H205" s="284"/>
      <c r="I205" s="284"/>
      <c r="J205" s="284"/>
      <c r="K205" s="8"/>
      <c r="L205" s="284"/>
      <c r="M205" s="284"/>
      <c r="N205" s="284"/>
      <c r="O205" s="8"/>
      <c r="P205" s="284"/>
      <c r="Q205" s="284"/>
      <c r="R205" s="284"/>
      <c r="S205" s="284"/>
      <c r="T205" s="284"/>
      <c r="U205" s="284"/>
      <c r="W205" s="284"/>
      <c r="X205" s="284"/>
      <c r="Y205" s="284"/>
      <c r="Z205" s="284"/>
      <c r="AA205" s="284"/>
      <c r="AB205" s="284"/>
      <c r="AC205" s="284"/>
      <c r="AD205" s="284"/>
      <c r="AE205" s="284"/>
      <c r="AF205" s="284"/>
      <c r="AG205" s="284"/>
      <c r="AH205" s="284"/>
    </row>
    <row r="206" spans="1:34">
      <c r="A206" s="284"/>
      <c r="B206" s="284"/>
      <c r="C206" s="284"/>
      <c r="D206" s="284"/>
      <c r="E206" s="284"/>
      <c r="F206" s="284"/>
      <c r="G206" s="284"/>
      <c r="H206" s="284"/>
      <c r="I206" s="284"/>
      <c r="J206" s="284"/>
      <c r="K206" s="8"/>
      <c r="L206" s="284"/>
      <c r="M206" s="284"/>
      <c r="N206" s="284"/>
      <c r="O206" s="8"/>
      <c r="P206" s="284"/>
      <c r="Q206" s="284"/>
      <c r="R206" s="284"/>
      <c r="S206" s="284"/>
      <c r="T206" s="284"/>
      <c r="U206" s="284"/>
      <c r="W206" s="284"/>
      <c r="X206" s="284"/>
      <c r="Y206" s="284"/>
      <c r="Z206" s="284"/>
      <c r="AA206" s="284"/>
      <c r="AB206" s="284"/>
      <c r="AC206" s="284"/>
      <c r="AD206" s="284"/>
      <c r="AE206" s="284"/>
      <c r="AF206" s="284"/>
      <c r="AG206" s="284"/>
      <c r="AH206" s="284"/>
    </row>
    <row r="207" spans="1:34">
      <c r="A207" s="284"/>
      <c r="B207" s="284"/>
      <c r="C207" s="284"/>
      <c r="D207" s="284"/>
      <c r="E207" s="284"/>
      <c r="F207" s="284"/>
      <c r="G207" s="284"/>
      <c r="H207" s="284"/>
      <c r="I207" s="284"/>
      <c r="J207" s="284"/>
      <c r="K207" s="8"/>
      <c r="L207" s="284"/>
      <c r="M207" s="284"/>
      <c r="N207" s="284"/>
      <c r="O207" s="8"/>
      <c r="P207" s="284"/>
      <c r="Q207" s="284"/>
      <c r="R207" s="284"/>
      <c r="S207" s="284"/>
      <c r="T207" s="284"/>
      <c r="U207" s="284"/>
      <c r="W207" s="284"/>
      <c r="X207" s="284"/>
      <c r="Y207" s="284"/>
      <c r="Z207" s="284"/>
      <c r="AA207" s="284"/>
      <c r="AB207" s="284"/>
      <c r="AC207" s="284"/>
      <c r="AD207" s="284"/>
      <c r="AE207" s="284"/>
      <c r="AF207" s="284"/>
      <c r="AG207" s="284"/>
      <c r="AH207" s="284"/>
    </row>
    <row r="208" spans="1:34">
      <c r="A208" s="284"/>
      <c r="B208" s="284"/>
      <c r="C208" s="284"/>
      <c r="D208" s="284"/>
      <c r="E208" s="284"/>
      <c r="F208" s="284"/>
      <c r="G208" s="284"/>
      <c r="H208" s="284"/>
      <c r="I208" s="284"/>
      <c r="J208" s="284"/>
      <c r="K208" s="8"/>
      <c r="L208" s="284"/>
      <c r="M208" s="284"/>
      <c r="N208" s="284"/>
      <c r="O208" s="8"/>
      <c r="P208" s="284"/>
      <c r="Q208" s="284"/>
      <c r="R208" s="284"/>
      <c r="S208" s="284"/>
      <c r="T208" s="284"/>
      <c r="U208" s="284"/>
      <c r="W208" s="284"/>
      <c r="X208" s="284"/>
      <c r="Y208" s="284"/>
      <c r="Z208" s="284"/>
      <c r="AA208" s="284"/>
      <c r="AB208" s="284"/>
      <c r="AC208" s="284"/>
      <c r="AD208" s="284"/>
      <c r="AE208" s="284"/>
      <c r="AF208" s="284"/>
      <c r="AG208" s="284"/>
      <c r="AH208" s="284"/>
    </row>
    <row r="209" spans="1:34">
      <c r="A209" s="217"/>
      <c r="B209" s="284"/>
      <c r="C209" s="284"/>
      <c r="D209" s="284"/>
      <c r="E209" s="284"/>
      <c r="F209" s="284"/>
      <c r="G209" s="284"/>
      <c r="H209" s="284"/>
      <c r="I209" s="284"/>
      <c r="J209" s="284"/>
      <c r="K209" s="8"/>
      <c r="L209" s="284"/>
      <c r="M209" s="284"/>
      <c r="N209" s="284"/>
      <c r="O209" s="8"/>
      <c r="P209" s="284"/>
      <c r="Q209" s="284"/>
      <c r="R209" s="284"/>
      <c r="S209" s="284"/>
      <c r="T209" s="284"/>
      <c r="U209" s="284"/>
      <c r="W209" s="284"/>
      <c r="X209" s="284"/>
      <c r="Y209" s="284"/>
      <c r="Z209" s="284"/>
      <c r="AA209" s="284"/>
      <c r="AB209" s="284"/>
      <c r="AC209" s="284"/>
      <c r="AD209" s="284"/>
      <c r="AE209" s="284"/>
      <c r="AF209" s="284"/>
      <c r="AG209" s="284"/>
      <c r="AH209" s="284"/>
    </row>
    <row r="210" spans="1:34">
      <c r="A210" s="284"/>
      <c r="B210" s="284"/>
      <c r="C210" s="284"/>
      <c r="D210" s="284"/>
      <c r="E210" s="284"/>
      <c r="F210" s="284"/>
      <c r="G210" s="284"/>
      <c r="H210" s="284"/>
      <c r="I210" s="284"/>
      <c r="J210" s="284"/>
      <c r="K210" s="8"/>
      <c r="L210" s="284"/>
      <c r="M210" s="284"/>
      <c r="N210" s="284"/>
      <c r="O210" s="8"/>
      <c r="P210" s="284"/>
      <c r="Q210" s="284"/>
      <c r="R210" s="284"/>
      <c r="S210" s="284"/>
      <c r="T210" s="284"/>
      <c r="U210" s="284"/>
      <c r="W210" s="284"/>
      <c r="X210" s="284"/>
      <c r="Y210" s="284"/>
      <c r="Z210" s="284"/>
      <c r="AA210" s="284"/>
      <c r="AB210" s="284"/>
      <c r="AC210" s="284"/>
      <c r="AD210" s="284"/>
      <c r="AE210" s="284"/>
      <c r="AF210" s="284"/>
      <c r="AG210" s="284"/>
      <c r="AH210" s="284"/>
    </row>
    <row r="211" spans="1:34">
      <c r="A211" s="284"/>
      <c r="B211" s="284"/>
      <c r="C211" s="284"/>
      <c r="D211" s="284"/>
      <c r="E211" s="284"/>
      <c r="F211" s="284"/>
      <c r="G211" s="284"/>
      <c r="H211" s="284"/>
      <c r="I211" s="284"/>
      <c r="J211" s="284"/>
      <c r="K211" s="8"/>
      <c r="L211" s="284"/>
      <c r="M211" s="284"/>
      <c r="N211" s="284"/>
      <c r="O211" s="8"/>
      <c r="P211" s="284"/>
      <c r="Q211" s="284"/>
      <c r="R211" s="284"/>
      <c r="S211" s="284"/>
      <c r="T211" s="284"/>
      <c r="U211" s="284"/>
      <c r="W211" s="284"/>
      <c r="X211" s="284"/>
      <c r="Y211" s="284"/>
      <c r="Z211" s="284"/>
      <c r="AA211" s="284"/>
      <c r="AB211" s="284"/>
      <c r="AC211" s="284"/>
      <c r="AD211" s="284"/>
      <c r="AE211" s="284"/>
      <c r="AF211" s="284"/>
      <c r="AG211" s="284"/>
      <c r="AH211" s="284"/>
    </row>
    <row r="212" spans="1:34">
      <c r="A212" s="284"/>
      <c r="B212" s="284"/>
      <c r="C212" s="284"/>
      <c r="D212" s="284"/>
      <c r="E212" s="284"/>
      <c r="F212" s="284"/>
      <c r="G212" s="284"/>
      <c r="H212" s="284"/>
      <c r="I212" s="284"/>
      <c r="J212" s="284"/>
      <c r="K212" s="8"/>
      <c r="L212" s="284"/>
      <c r="M212" s="284"/>
      <c r="N212" s="284"/>
      <c r="O212" s="8"/>
      <c r="P212" s="284"/>
      <c r="Q212" s="284"/>
      <c r="R212" s="284"/>
      <c r="S212" s="284"/>
      <c r="T212" s="284"/>
      <c r="U212" s="284"/>
      <c r="W212" s="284"/>
      <c r="X212" s="284"/>
      <c r="Y212" s="284"/>
      <c r="Z212" s="284"/>
      <c r="AA212" s="284"/>
      <c r="AB212" s="284"/>
      <c r="AC212" s="284"/>
      <c r="AD212" s="284"/>
      <c r="AE212" s="284"/>
      <c r="AF212" s="284"/>
      <c r="AG212" s="284"/>
      <c r="AH212" s="284"/>
    </row>
    <row r="213" spans="1:34">
      <c r="A213" s="284"/>
      <c r="B213" s="284"/>
      <c r="C213" s="284"/>
      <c r="D213" s="284"/>
      <c r="E213" s="284"/>
      <c r="F213" s="284"/>
      <c r="G213" s="284"/>
      <c r="H213" s="284"/>
      <c r="I213" s="284"/>
      <c r="J213" s="284"/>
      <c r="K213" s="8"/>
      <c r="L213" s="284"/>
      <c r="M213" s="284"/>
      <c r="N213" s="284"/>
      <c r="O213" s="8"/>
      <c r="P213" s="284"/>
      <c r="Q213" s="284"/>
      <c r="R213" s="284"/>
      <c r="S213" s="284"/>
      <c r="T213" s="284"/>
      <c r="U213" s="284"/>
      <c r="W213" s="284"/>
      <c r="X213" s="284"/>
      <c r="Y213" s="284"/>
      <c r="Z213" s="284"/>
      <c r="AA213" s="284"/>
      <c r="AB213" s="284"/>
      <c r="AC213" s="284"/>
      <c r="AD213" s="284"/>
      <c r="AE213" s="284"/>
      <c r="AF213" s="284"/>
      <c r="AG213" s="284"/>
      <c r="AH213" s="284"/>
    </row>
    <row r="214" spans="1:34">
      <c r="A214" s="284"/>
      <c r="B214" s="284"/>
      <c r="C214" s="284"/>
      <c r="D214" s="284"/>
      <c r="E214" s="284"/>
      <c r="F214" s="284"/>
      <c r="G214" s="284"/>
      <c r="H214" s="284"/>
      <c r="I214" s="284"/>
      <c r="J214" s="284"/>
      <c r="K214" s="8"/>
      <c r="L214" s="284"/>
      <c r="M214" s="284"/>
      <c r="N214" s="284"/>
      <c r="O214" s="8"/>
      <c r="P214" s="284"/>
      <c r="Q214" s="284"/>
      <c r="R214" s="284"/>
      <c r="S214" s="284"/>
      <c r="T214" s="284"/>
      <c r="U214" s="284"/>
      <c r="W214" s="284"/>
      <c r="X214" s="284"/>
      <c r="Y214" s="284"/>
      <c r="Z214" s="284"/>
      <c r="AA214" s="284"/>
      <c r="AB214" s="284"/>
      <c r="AC214" s="284"/>
      <c r="AD214" s="284"/>
      <c r="AE214" s="284"/>
      <c r="AF214" s="284"/>
      <c r="AG214" s="284"/>
      <c r="AH214" s="284"/>
    </row>
    <row r="215" spans="1:34">
      <c r="A215" s="284"/>
      <c r="B215" s="284"/>
      <c r="C215" s="284"/>
      <c r="D215" s="284"/>
      <c r="E215" s="284"/>
      <c r="F215" s="284"/>
      <c r="G215" s="284"/>
      <c r="H215" s="284"/>
      <c r="I215" s="284"/>
      <c r="J215" s="284"/>
      <c r="K215" s="8"/>
      <c r="L215" s="284"/>
      <c r="M215" s="284"/>
      <c r="N215" s="284"/>
      <c r="O215" s="8"/>
      <c r="P215" s="284"/>
      <c r="Q215" s="284"/>
      <c r="R215" s="284"/>
      <c r="S215" s="284"/>
      <c r="T215" s="284"/>
      <c r="U215" s="284"/>
      <c r="W215" s="284"/>
      <c r="X215" s="284"/>
      <c r="Y215" s="284"/>
      <c r="Z215" s="284"/>
      <c r="AA215" s="284"/>
      <c r="AB215" s="284"/>
      <c r="AC215" s="284"/>
      <c r="AD215" s="284"/>
      <c r="AE215" s="284"/>
      <c r="AF215" s="284"/>
      <c r="AG215" s="284"/>
      <c r="AH215" s="284"/>
    </row>
    <row r="216" spans="1:34">
      <c r="A216" s="284"/>
      <c r="B216" s="284"/>
      <c r="C216" s="284"/>
      <c r="D216" s="284"/>
      <c r="E216" s="284"/>
      <c r="F216" s="284"/>
      <c r="G216" s="284"/>
      <c r="H216" s="284"/>
      <c r="I216" s="284"/>
      <c r="J216" s="284"/>
      <c r="K216" s="8"/>
      <c r="L216" s="284"/>
      <c r="M216" s="284"/>
      <c r="N216" s="284"/>
      <c r="O216" s="8"/>
      <c r="P216" s="284"/>
      <c r="Q216" s="284"/>
      <c r="R216" s="284"/>
      <c r="S216" s="284"/>
      <c r="T216" s="284"/>
      <c r="U216" s="284"/>
      <c r="W216" s="284"/>
      <c r="X216" s="284"/>
      <c r="Y216" s="284"/>
      <c r="Z216" s="284"/>
      <c r="AA216" s="284"/>
      <c r="AB216" s="284"/>
      <c r="AC216" s="284"/>
      <c r="AD216" s="284"/>
      <c r="AE216" s="284"/>
      <c r="AF216" s="284"/>
      <c r="AG216" s="284"/>
      <c r="AH216" s="284"/>
    </row>
    <row r="217" spans="1:34">
      <c r="A217" s="284"/>
      <c r="B217" s="284"/>
      <c r="C217" s="284"/>
      <c r="D217" s="284"/>
      <c r="E217" s="284"/>
      <c r="F217" s="284"/>
      <c r="G217" s="284"/>
      <c r="H217" s="284"/>
      <c r="I217" s="284"/>
      <c r="J217" s="284"/>
      <c r="K217" s="8"/>
      <c r="L217" s="284"/>
      <c r="M217" s="284"/>
      <c r="N217" s="284"/>
      <c r="O217" s="8"/>
      <c r="P217" s="284"/>
      <c r="Q217" s="284"/>
      <c r="R217" s="284"/>
      <c r="S217" s="284"/>
      <c r="T217" s="284"/>
      <c r="U217" s="284"/>
      <c r="W217" s="284"/>
      <c r="X217" s="284"/>
      <c r="Y217" s="284"/>
      <c r="Z217" s="284"/>
      <c r="AA217" s="284"/>
      <c r="AB217" s="284"/>
      <c r="AC217" s="284"/>
      <c r="AD217" s="284"/>
      <c r="AE217" s="284"/>
      <c r="AF217" s="284"/>
      <c r="AG217" s="284"/>
      <c r="AH217" s="284"/>
    </row>
    <row r="218" spans="1:34">
      <c r="A218" s="284"/>
      <c r="B218" s="284"/>
      <c r="C218" s="284"/>
      <c r="D218" s="284"/>
      <c r="E218" s="284"/>
      <c r="F218" s="284"/>
      <c r="G218" s="284"/>
      <c r="H218" s="284"/>
      <c r="I218" s="284"/>
      <c r="J218" s="284"/>
      <c r="K218" s="8"/>
      <c r="L218" s="284"/>
      <c r="M218" s="284"/>
      <c r="N218" s="284"/>
      <c r="O218" s="8"/>
      <c r="P218" s="284"/>
      <c r="Q218" s="284"/>
      <c r="R218" s="284"/>
      <c r="S218" s="284"/>
      <c r="T218" s="284"/>
      <c r="U218" s="284"/>
      <c r="W218" s="284"/>
      <c r="X218" s="284"/>
      <c r="Y218" s="284"/>
      <c r="Z218" s="284"/>
      <c r="AA218" s="284"/>
      <c r="AB218" s="284"/>
      <c r="AC218" s="284"/>
      <c r="AD218" s="284"/>
      <c r="AE218" s="284"/>
      <c r="AF218" s="284"/>
      <c r="AG218" s="284"/>
      <c r="AH218" s="284"/>
    </row>
    <row r="219" spans="1:34">
      <c r="A219" s="284"/>
      <c r="B219" s="284"/>
      <c r="C219" s="284"/>
      <c r="D219" s="284"/>
      <c r="E219" s="284"/>
      <c r="F219" s="284"/>
      <c r="G219" s="284"/>
      <c r="H219" s="284"/>
      <c r="I219" s="284"/>
      <c r="J219" s="284"/>
      <c r="K219" s="8"/>
      <c r="L219" s="284"/>
      <c r="M219" s="284"/>
      <c r="N219" s="284"/>
      <c r="O219" s="8"/>
      <c r="P219" s="284"/>
      <c r="Q219" s="284"/>
      <c r="R219" s="284"/>
      <c r="S219" s="284"/>
      <c r="T219" s="284"/>
      <c r="U219" s="284"/>
      <c r="W219" s="284"/>
      <c r="X219" s="284"/>
      <c r="Y219" s="284"/>
      <c r="Z219" s="284"/>
      <c r="AA219" s="284"/>
      <c r="AB219" s="284"/>
      <c r="AC219" s="284"/>
      <c r="AD219" s="284"/>
      <c r="AE219" s="284"/>
      <c r="AF219" s="284"/>
      <c r="AG219" s="284"/>
      <c r="AH219" s="284"/>
    </row>
    <row r="220" spans="1:34">
      <c r="A220" s="284"/>
      <c r="B220" s="284"/>
      <c r="C220" s="284"/>
      <c r="D220" s="284"/>
      <c r="E220" s="284"/>
      <c r="F220" s="284"/>
      <c r="G220" s="284"/>
      <c r="H220" s="284"/>
      <c r="I220" s="284"/>
      <c r="J220" s="284"/>
      <c r="K220" s="8"/>
      <c r="L220" s="284"/>
      <c r="M220" s="284"/>
      <c r="N220" s="284"/>
      <c r="O220" s="8"/>
      <c r="P220" s="284"/>
      <c r="Q220" s="284"/>
      <c r="R220" s="284"/>
      <c r="S220" s="284"/>
      <c r="T220" s="284"/>
      <c r="U220" s="284"/>
      <c r="W220" s="284"/>
      <c r="X220" s="284"/>
      <c r="Y220" s="284"/>
      <c r="Z220" s="284"/>
      <c r="AA220" s="284"/>
      <c r="AB220" s="284"/>
      <c r="AC220" s="284"/>
      <c r="AD220" s="284"/>
      <c r="AE220" s="284"/>
      <c r="AF220" s="284"/>
      <c r="AG220" s="284"/>
      <c r="AH220" s="284"/>
    </row>
    <row r="221" spans="1:34">
      <c r="A221" s="284"/>
      <c r="B221" s="284"/>
      <c r="C221" s="284"/>
      <c r="D221" s="284"/>
      <c r="E221" s="284"/>
      <c r="F221" s="284"/>
      <c r="G221" s="284"/>
      <c r="H221" s="284"/>
      <c r="I221" s="284"/>
      <c r="J221" s="284"/>
      <c r="K221" s="8"/>
      <c r="L221" s="284"/>
      <c r="M221" s="284"/>
      <c r="N221" s="284"/>
      <c r="O221" s="8"/>
      <c r="P221" s="284"/>
      <c r="Q221" s="284"/>
      <c r="R221" s="284"/>
      <c r="S221" s="284"/>
      <c r="T221" s="284"/>
      <c r="U221" s="284"/>
      <c r="W221" s="284"/>
      <c r="X221" s="284"/>
      <c r="Y221" s="284"/>
      <c r="Z221" s="284"/>
      <c r="AA221" s="284"/>
      <c r="AB221" s="284"/>
      <c r="AC221" s="284"/>
      <c r="AD221" s="284"/>
      <c r="AE221" s="284"/>
      <c r="AF221" s="284"/>
      <c r="AG221" s="284"/>
      <c r="AH221" s="284"/>
    </row>
    <row r="222" spans="1:34">
      <c r="A222" s="284"/>
      <c r="B222" s="284"/>
      <c r="C222" s="284"/>
      <c r="D222" s="284"/>
      <c r="E222" s="284"/>
      <c r="F222" s="284"/>
      <c r="G222" s="284"/>
      <c r="H222" s="284"/>
      <c r="I222" s="284"/>
      <c r="J222" s="284"/>
      <c r="K222" s="8"/>
      <c r="L222" s="284"/>
      <c r="M222" s="284"/>
      <c r="N222" s="284"/>
      <c r="O222" s="8"/>
      <c r="P222" s="284"/>
      <c r="Q222" s="284"/>
      <c r="R222" s="284"/>
      <c r="S222" s="284"/>
      <c r="T222" s="284"/>
      <c r="U222" s="284"/>
      <c r="W222" s="284"/>
      <c r="X222" s="284"/>
      <c r="Y222" s="284"/>
      <c r="Z222" s="284"/>
      <c r="AA222" s="284"/>
      <c r="AB222" s="284"/>
      <c r="AC222" s="284"/>
      <c r="AD222" s="284"/>
      <c r="AE222" s="284"/>
      <c r="AF222" s="284"/>
      <c r="AG222" s="284"/>
      <c r="AH222" s="284"/>
    </row>
    <row r="223" spans="1:34">
      <c r="A223" s="284"/>
      <c r="B223" s="284"/>
      <c r="C223" s="284"/>
      <c r="D223" s="284"/>
      <c r="E223" s="284"/>
      <c r="F223" s="284"/>
      <c r="G223" s="284"/>
      <c r="H223" s="284"/>
      <c r="I223" s="284"/>
      <c r="J223" s="284"/>
      <c r="K223" s="8"/>
      <c r="L223" s="284"/>
      <c r="M223" s="284"/>
      <c r="N223" s="284"/>
      <c r="O223" s="8"/>
      <c r="P223" s="284"/>
      <c r="Q223" s="284"/>
      <c r="R223" s="284"/>
      <c r="S223" s="284"/>
      <c r="T223" s="284"/>
      <c r="U223" s="284"/>
      <c r="W223" s="284"/>
      <c r="X223" s="284"/>
      <c r="Y223" s="284"/>
      <c r="Z223" s="284"/>
      <c r="AA223" s="284"/>
      <c r="AB223" s="284"/>
      <c r="AC223" s="284"/>
      <c r="AD223" s="284"/>
      <c r="AE223" s="284"/>
      <c r="AF223" s="284"/>
      <c r="AG223" s="284"/>
      <c r="AH223" s="284"/>
    </row>
    <row r="224" spans="1:34">
      <c r="A224" s="284"/>
      <c r="B224" s="284"/>
      <c r="C224" s="284"/>
      <c r="D224" s="284"/>
      <c r="E224" s="284"/>
      <c r="F224" s="284"/>
      <c r="G224" s="284"/>
      <c r="H224" s="284"/>
      <c r="I224" s="284"/>
      <c r="J224" s="284"/>
      <c r="K224" s="8"/>
      <c r="L224" s="284"/>
      <c r="M224" s="284"/>
      <c r="N224" s="284"/>
      <c r="O224" s="8"/>
      <c r="P224" s="284"/>
      <c r="Q224" s="284"/>
      <c r="R224" s="284"/>
      <c r="S224" s="284"/>
      <c r="T224" s="284"/>
      <c r="U224" s="284"/>
      <c r="W224" s="284"/>
      <c r="X224" s="284"/>
      <c r="Y224" s="284"/>
      <c r="Z224" s="284"/>
      <c r="AA224" s="284"/>
      <c r="AB224" s="284"/>
      <c r="AC224" s="284"/>
      <c r="AD224" s="284"/>
      <c r="AE224" s="284"/>
      <c r="AF224" s="284"/>
      <c r="AG224" s="284"/>
      <c r="AH224" s="284"/>
    </row>
    <row r="225" spans="1:34">
      <c r="A225" s="284"/>
      <c r="B225" s="284"/>
      <c r="C225" s="284"/>
      <c r="D225" s="284"/>
      <c r="E225" s="284"/>
      <c r="F225" s="284"/>
      <c r="G225" s="284"/>
      <c r="H225" s="284"/>
      <c r="I225" s="284"/>
      <c r="J225" s="284"/>
      <c r="K225" s="8"/>
      <c r="L225" s="284"/>
      <c r="M225" s="284"/>
      <c r="N225" s="284"/>
      <c r="O225" s="8"/>
      <c r="P225" s="284"/>
      <c r="Q225" s="284"/>
      <c r="R225" s="284"/>
      <c r="S225" s="284"/>
      <c r="T225" s="284"/>
      <c r="U225" s="284"/>
      <c r="W225" s="284"/>
      <c r="X225" s="284"/>
      <c r="Y225" s="284"/>
      <c r="Z225" s="284"/>
      <c r="AA225" s="284"/>
      <c r="AB225" s="284"/>
      <c r="AC225" s="284"/>
      <c r="AD225" s="284"/>
      <c r="AE225" s="284"/>
      <c r="AF225" s="284"/>
      <c r="AG225" s="284"/>
      <c r="AH225" s="284"/>
    </row>
    <row r="226" spans="1:34">
      <c r="A226" s="284"/>
      <c r="B226" s="284"/>
      <c r="C226" s="284"/>
      <c r="D226" s="284"/>
      <c r="E226" s="284"/>
      <c r="F226" s="284"/>
      <c r="G226" s="284"/>
      <c r="H226" s="284"/>
      <c r="I226" s="284"/>
      <c r="J226" s="284"/>
      <c r="K226" s="8"/>
      <c r="L226" s="284"/>
      <c r="M226" s="284"/>
      <c r="N226" s="284"/>
      <c r="O226" s="8"/>
      <c r="P226" s="284"/>
      <c r="Q226" s="284"/>
      <c r="R226" s="284"/>
      <c r="S226" s="284"/>
      <c r="T226" s="284"/>
      <c r="U226" s="284"/>
      <c r="W226" s="284"/>
      <c r="X226" s="284"/>
      <c r="Y226" s="284"/>
      <c r="Z226" s="284"/>
      <c r="AA226" s="284"/>
      <c r="AB226" s="284"/>
      <c r="AC226" s="284"/>
      <c r="AD226" s="284"/>
      <c r="AE226" s="284"/>
      <c r="AF226" s="284"/>
      <c r="AG226" s="284"/>
      <c r="AH226" s="284"/>
    </row>
    <row r="227" spans="1:34">
      <c r="A227" s="284"/>
      <c r="B227" s="284"/>
      <c r="C227" s="284"/>
      <c r="D227" s="284"/>
      <c r="E227" s="284"/>
      <c r="F227" s="284"/>
      <c r="G227" s="284"/>
      <c r="H227" s="284"/>
      <c r="I227" s="284"/>
      <c r="J227" s="284"/>
      <c r="K227" s="8"/>
      <c r="L227" s="284"/>
      <c r="M227" s="284"/>
      <c r="N227" s="284"/>
      <c r="O227" s="8"/>
      <c r="P227" s="284"/>
      <c r="Q227" s="284"/>
      <c r="R227" s="284"/>
      <c r="S227" s="284"/>
      <c r="T227" s="284"/>
      <c r="U227" s="284"/>
      <c r="W227" s="284"/>
      <c r="X227" s="284"/>
      <c r="Y227" s="284"/>
      <c r="Z227" s="284"/>
      <c r="AA227" s="284"/>
      <c r="AB227" s="284"/>
      <c r="AC227" s="284"/>
      <c r="AD227" s="284"/>
      <c r="AE227" s="284"/>
      <c r="AF227" s="284"/>
      <c r="AG227" s="284"/>
      <c r="AH227" s="284"/>
    </row>
    <row r="228" spans="1:34">
      <c r="A228" s="284"/>
      <c r="B228" s="284"/>
      <c r="C228" s="284"/>
      <c r="D228" s="284"/>
      <c r="E228" s="284"/>
      <c r="F228" s="284"/>
      <c r="G228" s="284"/>
      <c r="H228" s="284"/>
      <c r="I228" s="284"/>
      <c r="J228" s="284"/>
      <c r="K228" s="8"/>
      <c r="L228" s="284"/>
      <c r="M228" s="284"/>
      <c r="N228" s="284"/>
      <c r="O228" s="8"/>
      <c r="P228" s="284"/>
      <c r="Q228" s="284"/>
      <c r="R228" s="284"/>
      <c r="S228" s="284"/>
      <c r="T228" s="284"/>
      <c r="U228" s="284"/>
      <c r="W228" s="284"/>
      <c r="X228" s="284"/>
      <c r="Y228" s="284"/>
      <c r="Z228" s="284"/>
      <c r="AA228" s="284"/>
      <c r="AB228" s="284"/>
      <c r="AC228" s="284"/>
      <c r="AD228" s="284"/>
      <c r="AE228" s="284"/>
      <c r="AF228" s="284"/>
      <c r="AG228" s="284"/>
      <c r="AH228" s="284"/>
    </row>
    <row r="229" spans="1:34">
      <c r="A229" s="284"/>
      <c r="B229" s="284"/>
      <c r="C229" s="284"/>
      <c r="D229" s="284"/>
      <c r="E229" s="284"/>
      <c r="F229" s="284"/>
      <c r="G229" s="284"/>
      <c r="H229" s="284"/>
      <c r="I229" s="284"/>
      <c r="J229" s="284"/>
      <c r="K229" s="8"/>
      <c r="L229" s="284"/>
      <c r="M229" s="284"/>
      <c r="N229" s="284"/>
      <c r="O229" s="8"/>
      <c r="P229" s="284"/>
      <c r="Q229" s="284"/>
      <c r="R229" s="284"/>
      <c r="S229" s="284"/>
      <c r="T229" s="284"/>
      <c r="U229" s="284"/>
      <c r="W229" s="284"/>
      <c r="X229" s="284"/>
      <c r="Y229" s="284"/>
      <c r="Z229" s="284"/>
      <c r="AA229" s="284"/>
      <c r="AB229" s="284"/>
      <c r="AC229" s="284"/>
      <c r="AD229" s="284"/>
      <c r="AE229" s="284"/>
      <c r="AF229" s="284"/>
      <c r="AG229" s="284"/>
      <c r="AH229" s="284"/>
    </row>
    <row r="230" spans="1:34">
      <c r="A230" s="284"/>
      <c r="B230" s="284"/>
      <c r="C230" s="284"/>
      <c r="D230" s="284"/>
      <c r="E230" s="284"/>
      <c r="F230" s="284"/>
      <c r="G230" s="284"/>
      <c r="H230" s="284"/>
      <c r="I230" s="284"/>
      <c r="J230" s="284"/>
      <c r="K230" s="8"/>
      <c r="L230" s="284"/>
      <c r="M230" s="284"/>
      <c r="N230" s="284"/>
      <c r="O230" s="8"/>
      <c r="P230" s="284"/>
      <c r="Q230" s="284"/>
      <c r="R230" s="284"/>
      <c r="S230" s="284"/>
      <c r="T230" s="284"/>
      <c r="U230" s="284"/>
      <c r="W230" s="284"/>
      <c r="X230" s="284"/>
      <c r="Y230" s="284"/>
      <c r="Z230" s="284"/>
      <c r="AA230" s="284"/>
      <c r="AB230" s="284"/>
      <c r="AC230" s="284"/>
      <c r="AD230" s="284"/>
      <c r="AE230" s="284"/>
      <c r="AF230" s="284"/>
      <c r="AG230" s="284"/>
      <c r="AH230" s="284"/>
    </row>
    <row r="231" spans="1:34">
      <c r="A231" s="284"/>
      <c r="B231" s="284"/>
      <c r="C231" s="284"/>
      <c r="D231" s="284"/>
      <c r="E231" s="284"/>
      <c r="F231" s="284"/>
      <c r="G231" s="284"/>
      <c r="H231" s="284"/>
      <c r="I231" s="284"/>
      <c r="J231" s="284"/>
      <c r="K231" s="8"/>
      <c r="L231" s="284"/>
      <c r="M231" s="284"/>
      <c r="N231" s="284"/>
      <c r="O231" s="8"/>
      <c r="P231" s="284"/>
      <c r="Q231" s="284"/>
      <c r="R231" s="284"/>
      <c r="S231" s="284"/>
      <c r="T231" s="284"/>
      <c r="U231" s="284"/>
      <c r="W231" s="284"/>
      <c r="X231" s="284"/>
      <c r="Y231" s="284"/>
      <c r="Z231" s="284"/>
      <c r="AA231" s="284"/>
      <c r="AB231" s="284"/>
      <c r="AC231" s="284"/>
      <c r="AD231" s="284"/>
      <c r="AE231" s="284"/>
      <c r="AF231" s="284"/>
      <c r="AG231" s="284"/>
      <c r="AH231" s="284"/>
    </row>
    <row r="232" spans="1:34">
      <c r="A232" s="284"/>
      <c r="B232" s="284"/>
      <c r="C232" s="284"/>
      <c r="D232" s="284"/>
      <c r="E232" s="284"/>
      <c r="F232" s="284"/>
      <c r="G232" s="284"/>
      <c r="H232" s="284"/>
      <c r="I232" s="284"/>
      <c r="J232" s="284"/>
      <c r="K232" s="8"/>
      <c r="L232" s="284"/>
      <c r="M232" s="284"/>
      <c r="N232" s="284"/>
      <c r="O232" s="8"/>
      <c r="P232" s="284"/>
      <c r="Q232" s="284"/>
      <c r="R232" s="284"/>
      <c r="S232" s="284"/>
      <c r="T232" s="284"/>
      <c r="U232" s="284"/>
      <c r="W232" s="284"/>
      <c r="X232" s="284"/>
      <c r="Y232" s="284"/>
      <c r="Z232" s="284"/>
      <c r="AA232" s="284"/>
      <c r="AB232" s="284"/>
      <c r="AC232" s="284"/>
      <c r="AD232" s="284"/>
      <c r="AE232" s="284"/>
      <c r="AF232" s="284"/>
      <c r="AG232" s="284"/>
      <c r="AH232" s="284"/>
    </row>
    <row r="233" spans="1:34">
      <c r="A233" s="284"/>
      <c r="B233" s="284"/>
      <c r="C233" s="284"/>
      <c r="D233" s="284"/>
      <c r="E233" s="284"/>
      <c r="F233" s="284"/>
      <c r="G233" s="284"/>
      <c r="H233" s="284"/>
      <c r="I233" s="284"/>
      <c r="J233" s="284"/>
      <c r="K233" s="8"/>
      <c r="L233" s="284"/>
      <c r="M233" s="284"/>
      <c r="N233" s="284"/>
      <c r="O233" s="8"/>
      <c r="P233" s="284"/>
      <c r="Q233" s="284"/>
      <c r="R233" s="284"/>
      <c r="S233" s="284"/>
      <c r="T233" s="284"/>
      <c r="U233" s="284"/>
      <c r="W233" s="284"/>
      <c r="X233" s="284"/>
      <c r="Y233" s="284"/>
      <c r="Z233" s="284"/>
      <c r="AA233" s="284"/>
      <c r="AB233" s="284"/>
      <c r="AC233" s="284"/>
      <c r="AD233" s="284"/>
      <c r="AE233" s="284"/>
      <c r="AF233" s="284"/>
      <c r="AG233" s="284"/>
      <c r="AH233" s="284"/>
    </row>
    <row r="291" spans="1:1">
      <c r="A291" s="216"/>
    </row>
    <row r="319" spans="1:1">
      <c r="A319" s="216"/>
    </row>
    <row r="352" spans="1:1">
      <c r="A352" s="216"/>
    </row>
    <row r="377" spans="1:1">
      <c r="A377" s="216"/>
    </row>
    <row r="487" spans="1:1">
      <c r="A487" s="216"/>
    </row>
    <row r="501" spans="1:1">
      <c r="A501" s="216"/>
    </row>
    <row r="776" spans="1:1">
      <c r="A776" s="216"/>
    </row>
    <row r="794" spans="1:1">
      <c r="A794" s="216"/>
    </row>
    <row r="804" spans="1:1">
      <c r="A804" s="216"/>
    </row>
    <row r="819" spans="1:1">
      <c r="A819" s="216"/>
    </row>
    <row r="866" spans="1:1">
      <c r="A866" s="216"/>
    </row>
    <row r="886" spans="1:1">
      <c r="A886" s="216"/>
    </row>
    <row r="937" spans="1:1">
      <c r="A937" s="216"/>
    </row>
    <row r="945" spans="1:1">
      <c r="A945" s="216"/>
    </row>
    <row r="965" spans="1:1">
      <c r="A965" s="216"/>
    </row>
    <row r="984" spans="1:1">
      <c r="A984" s="216"/>
    </row>
    <row r="1023" spans="1:1">
      <c r="A1023" s="216"/>
    </row>
    <row r="1046" spans="1:1">
      <c r="A1046" s="216"/>
    </row>
    <row r="1537" spans="1:1">
      <c r="A1537" s="216"/>
    </row>
    <row r="1553" spans="1:1">
      <c r="A1553" s="216"/>
    </row>
    <row r="1687" spans="1:1">
      <c r="A1687" s="216"/>
    </row>
    <row r="1711" spans="1:1">
      <c r="A1711" s="216"/>
    </row>
    <row r="1820" spans="1:1">
      <c r="A1820" s="216"/>
    </row>
    <row r="1848" spans="1:1">
      <c r="A1848" s="216"/>
    </row>
    <row r="1974" spans="1:1">
      <c r="A1974" s="216"/>
    </row>
    <row r="2016" spans="1:1">
      <c r="A2016" s="216"/>
    </row>
    <row r="2189" spans="1:1">
      <c r="A2189" s="216"/>
    </row>
    <row r="2213" spans="1:1">
      <c r="A2213" s="216"/>
    </row>
    <row r="2489" spans="1:1">
      <c r="A2489" s="216"/>
    </row>
    <row r="2514" spans="1:1">
      <c r="A2514" s="216"/>
    </row>
    <row r="2736" spans="1:1">
      <c r="A2736" s="216"/>
    </row>
    <row r="2756" spans="1:1">
      <c r="A2756" s="216"/>
    </row>
    <row r="2853" spans="1:1">
      <c r="A2853" s="216"/>
    </row>
    <row r="2865" spans="1:1">
      <c r="A2865" s="216"/>
    </row>
    <row r="2876" spans="1:1">
      <c r="A2876" s="216"/>
    </row>
    <row r="2898" spans="1:1">
      <c r="A2898" s="216"/>
    </row>
    <row r="2953" spans="1:1">
      <c r="A2953" s="216"/>
    </row>
    <row r="2971" spans="1:1">
      <c r="A2971" s="216"/>
    </row>
  </sheetData>
  <mergeCells count="11">
    <mergeCell ref="A1:A2"/>
    <mergeCell ref="E2:I2"/>
    <mergeCell ref="U1:W1"/>
    <mergeCell ref="AJ2:AK2"/>
    <mergeCell ref="AL2:AO2"/>
    <mergeCell ref="AJ1:BI1"/>
    <mergeCell ref="AP2:AS2"/>
    <mergeCell ref="AT2:AW2"/>
    <mergeCell ref="AX2:BA2"/>
    <mergeCell ref="BB2:BE2"/>
    <mergeCell ref="BF2:BI2"/>
  </mergeCells>
  <phoneticPr fontId="1" type="noConversion"/>
  <pageMargins left="0.7" right="0.7" top="0.75" bottom="0.75" header="0.3" footer="0.3"/>
  <pageSetup paperSize="8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BK2354"/>
  <sheetViews>
    <sheetView zoomScale="85" zoomScaleNormal="85" workbookViewId="0">
      <pane xSplit="1" ySplit="4" topLeftCell="B5" activePane="bottomRight" state="frozen"/>
      <selection activeCell="Y2000" sqref="Y2000"/>
      <selection pane="topRight" activeCell="Y2000" sqref="Y2000"/>
      <selection pane="bottomLeft" activeCell="Y2000" sqref="Y2000"/>
      <selection pane="bottomRight" activeCell="A3" sqref="A3"/>
    </sheetView>
  </sheetViews>
  <sheetFormatPr defaultRowHeight="13.5"/>
  <cols>
    <col min="1" max="1" width="12.75" style="599" bestFit="1" customWidth="1"/>
    <col min="2" max="2" width="5.25" style="599" bestFit="1" customWidth="1"/>
    <col min="3" max="4" width="12.75" style="599" bestFit="1" customWidth="1"/>
    <col min="5" max="6" width="8.5" style="599" bestFit="1" customWidth="1"/>
    <col min="7" max="7" width="5.25" style="599" bestFit="1" customWidth="1"/>
    <col min="8" max="8" width="7.5" style="599" bestFit="1" customWidth="1"/>
    <col min="9" max="9" width="5.25" style="599" bestFit="1" customWidth="1"/>
    <col min="10" max="10" width="9" style="599"/>
    <col min="11" max="11" width="9" style="225"/>
    <col min="12" max="12" width="13.875" style="599" bestFit="1" customWidth="1"/>
    <col min="13" max="13" width="9" style="599"/>
    <col min="14" max="14" width="12.75" style="599" bestFit="1" customWidth="1"/>
    <col min="15" max="15" width="9" style="225"/>
    <col min="16" max="17" width="9" style="599"/>
    <col min="18" max="18" width="13.875" style="599" bestFit="1" customWidth="1"/>
    <col min="19" max="19" width="8.5" style="599" bestFit="1" customWidth="1"/>
    <col min="20" max="20" width="9" style="599"/>
    <col min="21" max="21" width="9.5" style="599" bestFit="1" customWidth="1"/>
    <col min="22" max="22" width="8.5" style="599" bestFit="1" customWidth="1"/>
    <col min="23" max="26" width="9" style="599"/>
    <col min="27" max="27" width="7.125" style="599" bestFit="1" customWidth="1"/>
    <col min="28" max="28" width="5.25" style="599" bestFit="1" customWidth="1"/>
    <col min="29" max="29" width="7.125" style="599" bestFit="1" customWidth="1"/>
    <col min="30" max="30" width="5.25" style="599" bestFit="1" customWidth="1"/>
    <col min="31" max="32" width="7.125" style="599" bestFit="1" customWidth="1"/>
    <col min="33" max="33" width="11.375" style="599" bestFit="1" customWidth="1"/>
    <col min="34" max="34" width="11.375" style="228" bestFit="1" customWidth="1"/>
    <col min="35" max="35" width="5.25" style="599" bestFit="1" customWidth="1"/>
    <col min="36" max="36" width="13.875" style="599" bestFit="1" customWidth="1"/>
    <col min="37" max="37" width="9.5" style="599" bestFit="1" customWidth="1"/>
    <col min="38" max="38" width="13.875" style="599" bestFit="1" customWidth="1"/>
    <col min="39" max="39" width="8.5" style="599" bestFit="1" customWidth="1"/>
    <col min="40" max="40" width="13.875" style="599" bestFit="1" customWidth="1"/>
    <col min="41" max="41" width="9.5" style="599" bestFit="1" customWidth="1"/>
    <col min="42" max="42" width="13.875" style="599" bestFit="1" customWidth="1"/>
    <col min="43" max="43" width="9.5" style="599" bestFit="1" customWidth="1"/>
    <col min="44" max="44" width="13.875" style="599" bestFit="1" customWidth="1"/>
    <col min="45" max="45" width="9.5" style="599" bestFit="1" customWidth="1"/>
    <col min="46" max="46" width="12.75" style="599" bestFit="1" customWidth="1"/>
    <col min="47" max="47" width="8.5" style="599" bestFit="1" customWidth="1"/>
    <col min="48" max="49" width="5.25" style="599" bestFit="1" customWidth="1"/>
    <col min="50" max="50" width="12.75" style="599" bestFit="1" customWidth="1"/>
    <col min="51" max="51" width="8.5" style="599" bestFit="1" customWidth="1"/>
    <col min="52" max="53" width="5.25" style="599" bestFit="1" customWidth="1"/>
    <col min="54" max="54" width="12.75" style="599" bestFit="1" customWidth="1"/>
    <col min="55" max="55" width="8.5" style="599" bestFit="1" customWidth="1"/>
    <col min="56" max="57" width="5.25" style="599" bestFit="1" customWidth="1"/>
    <col min="58" max="58" width="12.75" style="599" bestFit="1" customWidth="1"/>
    <col min="59" max="59" width="8.5" style="599" bestFit="1" customWidth="1"/>
    <col min="60" max="61" width="5.25" style="599" bestFit="1" customWidth="1"/>
    <col min="62" max="63" width="2.625" style="599" bestFit="1" customWidth="1"/>
    <col min="64" max="16384" width="9" style="599"/>
  </cols>
  <sheetData>
    <row r="1" spans="1:63" s="600" customFormat="1" ht="45.75" customHeight="1">
      <c r="A1" s="1131" t="s">
        <v>56</v>
      </c>
      <c r="B1" s="218" t="s">
        <v>65</v>
      </c>
      <c r="C1" s="218" t="s">
        <v>62</v>
      </c>
      <c r="D1" s="218" t="s">
        <v>64</v>
      </c>
      <c r="E1" s="218">
        <v>1</v>
      </c>
      <c r="F1" s="218">
        <v>2</v>
      </c>
      <c r="G1" s="218">
        <v>3</v>
      </c>
      <c r="H1" s="218">
        <v>4</v>
      </c>
      <c r="I1" s="218">
        <v>5</v>
      </c>
      <c r="J1" s="218" t="s">
        <v>82</v>
      </c>
      <c r="K1" s="219" t="s">
        <v>87</v>
      </c>
      <c r="L1" s="218" t="s">
        <v>88</v>
      </c>
      <c r="M1" s="218" t="s">
        <v>88</v>
      </c>
      <c r="N1" s="218" t="s">
        <v>87</v>
      </c>
      <c r="O1" s="219" t="s">
        <v>89</v>
      </c>
      <c r="P1" s="218" t="s">
        <v>90</v>
      </c>
      <c r="Q1" s="218" t="s">
        <v>90</v>
      </c>
      <c r="R1" s="218" t="s">
        <v>90</v>
      </c>
      <c r="S1" s="218" t="s">
        <v>91</v>
      </c>
      <c r="T1" s="218" t="s">
        <v>68</v>
      </c>
      <c r="U1" s="1131" t="s">
        <v>69</v>
      </c>
      <c r="V1" s="1131"/>
      <c r="W1" s="1131"/>
      <c r="X1" s="218" t="s">
        <v>92</v>
      </c>
      <c r="Y1" s="218" t="s">
        <v>70</v>
      </c>
      <c r="Z1" s="218" t="s">
        <v>71</v>
      </c>
      <c r="AA1" s="218" t="s">
        <v>72</v>
      </c>
      <c r="AB1" s="218" t="s">
        <v>73</v>
      </c>
      <c r="AC1" s="218" t="s">
        <v>74</v>
      </c>
      <c r="AD1" s="218" t="s">
        <v>75</v>
      </c>
      <c r="AE1" s="218" t="s">
        <v>76</v>
      </c>
      <c r="AF1" s="218" t="s">
        <v>77</v>
      </c>
      <c r="AG1" s="218" t="s">
        <v>85</v>
      </c>
      <c r="AH1" s="220" t="s">
        <v>99</v>
      </c>
      <c r="AI1" s="600" t="s">
        <v>202</v>
      </c>
      <c r="AJ1" s="1132" t="s">
        <v>91</v>
      </c>
      <c r="AK1" s="1132"/>
      <c r="AL1" s="1132"/>
      <c r="AM1" s="1132"/>
      <c r="AN1" s="1132"/>
      <c r="AO1" s="1132"/>
      <c r="AP1" s="1132"/>
      <c r="AQ1" s="1132"/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</row>
    <row r="2" spans="1:63">
      <c r="A2" s="1131"/>
      <c r="B2" s="601"/>
      <c r="C2" s="601"/>
      <c r="D2" s="601"/>
      <c r="E2" s="1133" t="s">
        <v>78</v>
      </c>
      <c r="F2" s="1133"/>
      <c r="G2" s="1133"/>
      <c r="H2" s="1133"/>
      <c r="I2" s="1133"/>
      <c r="J2" s="601"/>
      <c r="K2" s="221" t="s">
        <v>67</v>
      </c>
      <c r="L2" s="601" t="s">
        <v>83</v>
      </c>
      <c r="M2" s="601" t="s">
        <v>84</v>
      </c>
      <c r="N2" s="601" t="s">
        <v>96</v>
      </c>
      <c r="O2" s="221" t="s">
        <v>67</v>
      </c>
      <c r="P2" s="601" t="s">
        <v>83</v>
      </c>
      <c r="Q2" s="601" t="s">
        <v>84</v>
      </c>
      <c r="R2" s="601" t="s">
        <v>96</v>
      </c>
      <c r="S2" s="601" t="s">
        <v>86</v>
      </c>
      <c r="T2" s="601"/>
      <c r="U2" s="601"/>
      <c r="V2" s="222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 t="s">
        <v>93</v>
      </c>
      <c r="AH2" s="223" t="s">
        <v>94</v>
      </c>
      <c r="AJ2" s="1130" t="s">
        <v>195</v>
      </c>
      <c r="AK2" s="1130"/>
      <c r="AL2" s="1130" t="s">
        <v>196</v>
      </c>
      <c r="AM2" s="1130"/>
      <c r="AN2" s="1130"/>
      <c r="AO2" s="1130"/>
      <c r="AP2" s="1130" t="s">
        <v>197</v>
      </c>
      <c r="AQ2" s="1130"/>
      <c r="AR2" s="1130"/>
      <c r="AS2" s="1130"/>
      <c r="AT2" s="1130" t="s">
        <v>198</v>
      </c>
      <c r="AU2" s="1130"/>
      <c r="AV2" s="1130"/>
      <c r="AW2" s="1130"/>
      <c r="AX2" s="1130" t="s">
        <v>199</v>
      </c>
      <c r="AY2" s="1130"/>
      <c r="AZ2" s="1130"/>
      <c r="BA2" s="1130"/>
      <c r="BB2" s="1130" t="s">
        <v>200</v>
      </c>
      <c r="BC2" s="1130"/>
      <c r="BD2" s="1130"/>
      <c r="BE2" s="1130"/>
      <c r="BF2" s="1130" t="s">
        <v>201</v>
      </c>
      <c r="BG2" s="1130"/>
      <c r="BH2" s="1130"/>
      <c r="BI2" s="1130"/>
    </row>
    <row r="3" spans="1:63">
      <c r="A3" s="601"/>
      <c r="B3" s="601"/>
      <c r="C3" s="601"/>
      <c r="D3" s="601"/>
      <c r="E3" s="601" t="s">
        <v>95</v>
      </c>
      <c r="F3" s="601" t="s">
        <v>79</v>
      </c>
      <c r="G3" s="601" t="s">
        <v>79</v>
      </c>
      <c r="H3" s="601" t="s">
        <v>80</v>
      </c>
      <c r="I3" s="601" t="s">
        <v>80</v>
      </c>
      <c r="J3" s="601"/>
      <c r="K3" s="221"/>
      <c r="L3" s="601"/>
      <c r="M3" s="601"/>
      <c r="N3" s="601"/>
      <c r="O3" s="221"/>
      <c r="P3" s="601"/>
      <c r="Q3" s="601"/>
      <c r="R3" s="601"/>
      <c r="S3" s="601"/>
      <c r="T3" s="601"/>
      <c r="U3" s="601"/>
      <c r="V3" s="222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223"/>
      <c r="AJ3" s="599" t="s">
        <v>193</v>
      </c>
      <c r="AK3" s="599" t="s">
        <v>194</v>
      </c>
      <c r="AL3" s="599" t="s">
        <v>193</v>
      </c>
      <c r="AM3" s="599" t="s">
        <v>194</v>
      </c>
      <c r="AN3" s="599" t="s">
        <v>193</v>
      </c>
      <c r="AO3" s="599" t="s">
        <v>194</v>
      </c>
      <c r="AP3" s="599" t="s">
        <v>193</v>
      </c>
      <c r="AQ3" s="599" t="s">
        <v>194</v>
      </c>
      <c r="AR3" s="599" t="s">
        <v>193</v>
      </c>
      <c r="AS3" s="599" t="s">
        <v>194</v>
      </c>
      <c r="AT3" s="599" t="s">
        <v>193</v>
      </c>
      <c r="AU3" s="599" t="s">
        <v>194</v>
      </c>
      <c r="AV3" s="599" t="s">
        <v>193</v>
      </c>
      <c r="AW3" s="599" t="s">
        <v>194</v>
      </c>
      <c r="AX3" s="599" t="s">
        <v>193</v>
      </c>
      <c r="AY3" s="599" t="s">
        <v>194</v>
      </c>
      <c r="AZ3" s="599" t="s">
        <v>193</v>
      </c>
      <c r="BA3" s="599" t="s">
        <v>194</v>
      </c>
      <c r="BB3" s="599" t="s">
        <v>193</v>
      </c>
      <c r="BC3" s="599" t="s">
        <v>194</v>
      </c>
      <c r="BD3" s="599" t="s">
        <v>193</v>
      </c>
      <c r="BE3" s="599" t="s">
        <v>194</v>
      </c>
      <c r="BF3" s="599" t="s">
        <v>193</v>
      </c>
      <c r="BG3" s="599" t="s">
        <v>194</v>
      </c>
      <c r="BH3" s="599" t="s">
        <v>193</v>
      </c>
      <c r="BI3" s="599" t="s">
        <v>194</v>
      </c>
    </row>
    <row r="4" spans="1:63" s="225" customFormat="1">
      <c r="A4" s="221"/>
      <c r="B4" s="221" t="s">
        <v>67</v>
      </c>
      <c r="C4" s="221" t="s">
        <v>66</v>
      </c>
      <c r="D4" s="221" t="s">
        <v>66</v>
      </c>
      <c r="E4" s="221" t="s">
        <v>66</v>
      </c>
      <c r="F4" s="221" t="s">
        <v>66</v>
      </c>
      <c r="G4" s="221" t="s">
        <v>86</v>
      </c>
      <c r="H4" s="221" t="s">
        <v>66</v>
      </c>
      <c r="I4" s="221" t="s">
        <v>86</v>
      </c>
      <c r="J4" s="221" t="s">
        <v>81</v>
      </c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 t="s">
        <v>203</v>
      </c>
      <c r="V4" s="224" t="s">
        <v>97</v>
      </c>
      <c r="W4" s="221" t="s">
        <v>98</v>
      </c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1:63">
      <c r="A5" s="601">
        <v>140</v>
      </c>
      <c r="C5" s="599">
        <v>0</v>
      </c>
      <c r="D5" s="599">
        <v>0</v>
      </c>
      <c r="E5" s="599">
        <v>0</v>
      </c>
      <c r="F5" s="599">
        <v>0</v>
      </c>
      <c r="H5" s="599">
        <v>5.5</v>
      </c>
      <c r="J5" s="599">
        <v>1</v>
      </c>
      <c r="K5" s="225">
        <v>7</v>
      </c>
      <c r="L5" s="599">
        <v>0</v>
      </c>
      <c r="N5" s="599">
        <v>149.1995875761661</v>
      </c>
      <c r="O5" s="225">
        <v>0</v>
      </c>
      <c r="R5" s="599">
        <v>0</v>
      </c>
      <c r="S5" s="599">
        <v>-1.9999999999527063E-3</v>
      </c>
      <c r="U5" s="599">
        <v>0</v>
      </c>
      <c r="V5" s="599">
        <v>0</v>
      </c>
      <c r="W5" s="599">
        <v>3</v>
      </c>
      <c r="Y5" s="599" t="s">
        <v>3988</v>
      </c>
      <c r="AF5" s="226"/>
      <c r="AG5" s="599">
        <v>-1</v>
      </c>
      <c r="AH5" s="227">
        <v>2</v>
      </c>
      <c r="AJ5" s="599">
        <v>0</v>
      </c>
      <c r="AK5" s="599">
        <v>0</v>
      </c>
      <c r="AL5" s="599">
        <v>0</v>
      </c>
      <c r="AM5" s="599">
        <v>0</v>
      </c>
      <c r="AN5" s="599">
        <v>0</v>
      </c>
      <c r="AO5" s="599">
        <v>0</v>
      </c>
      <c r="AP5" s="599">
        <v>0</v>
      </c>
      <c r="AQ5" s="599">
        <v>0</v>
      </c>
      <c r="AR5" s="599">
        <v>0</v>
      </c>
      <c r="AS5" s="599">
        <v>0</v>
      </c>
      <c r="AT5" s="599">
        <v>0</v>
      </c>
      <c r="AU5" s="599">
        <v>0</v>
      </c>
      <c r="AV5" s="599">
        <v>0</v>
      </c>
      <c r="AW5" s="599">
        <v>0</v>
      </c>
      <c r="AX5" s="599">
        <v>0</v>
      </c>
      <c r="AY5" s="599">
        <v>0</v>
      </c>
      <c r="AZ5" s="599">
        <v>0</v>
      </c>
      <c r="BA5" s="599">
        <v>0</v>
      </c>
      <c r="BB5" s="599">
        <v>0</v>
      </c>
      <c r="BC5" s="599">
        <v>0</v>
      </c>
      <c r="BD5" s="599">
        <v>0</v>
      </c>
      <c r="BE5" s="599">
        <v>0</v>
      </c>
      <c r="BF5" s="599">
        <v>0</v>
      </c>
      <c r="BG5" s="599">
        <v>0</v>
      </c>
      <c r="BH5" s="599">
        <v>0</v>
      </c>
      <c r="BI5" s="599">
        <v>0</v>
      </c>
      <c r="BJ5" s="599">
        <v>0</v>
      </c>
      <c r="BK5" s="599">
        <v>0</v>
      </c>
    </row>
    <row r="6" spans="1:63">
      <c r="A6" s="601">
        <v>150</v>
      </c>
      <c r="C6" s="599">
        <v>0</v>
      </c>
      <c r="D6" s="599">
        <v>0</v>
      </c>
      <c r="E6" s="599">
        <v>4.5</v>
      </c>
      <c r="F6" s="599">
        <v>0</v>
      </c>
      <c r="H6" s="599">
        <v>1</v>
      </c>
      <c r="J6" s="599">
        <v>1</v>
      </c>
      <c r="K6" s="225">
        <v>7</v>
      </c>
      <c r="L6" s="599">
        <v>0</v>
      </c>
      <c r="N6" s="599">
        <v>7359.7509999999993</v>
      </c>
      <c r="O6" s="225">
        <v>0</v>
      </c>
      <c r="R6" s="599">
        <v>0</v>
      </c>
      <c r="S6" s="599">
        <v>-2.9999999999290594E-3</v>
      </c>
      <c r="U6" s="599">
        <v>0</v>
      </c>
      <c r="V6" s="599">
        <v>0</v>
      </c>
      <c r="W6" s="599">
        <v>3</v>
      </c>
      <c r="Y6" s="599" t="s">
        <v>3988</v>
      </c>
      <c r="AG6" s="599">
        <v>-1</v>
      </c>
      <c r="AJ6" s="599">
        <v>0</v>
      </c>
      <c r="AK6" s="599">
        <v>0</v>
      </c>
      <c r="AL6" s="599">
        <v>0</v>
      </c>
      <c r="AM6" s="599">
        <v>0</v>
      </c>
      <c r="AN6" s="599">
        <v>0</v>
      </c>
      <c r="AO6" s="599">
        <v>0</v>
      </c>
      <c r="AP6" s="599">
        <v>0</v>
      </c>
      <c r="AQ6" s="599">
        <v>0</v>
      </c>
      <c r="AR6" s="599">
        <v>0</v>
      </c>
      <c r="AS6" s="599">
        <v>0</v>
      </c>
      <c r="AT6" s="599">
        <v>0</v>
      </c>
      <c r="AU6" s="599">
        <v>0</v>
      </c>
      <c r="AV6" s="599">
        <v>0</v>
      </c>
      <c r="AW6" s="599">
        <v>0</v>
      </c>
      <c r="AX6" s="599">
        <v>0</v>
      </c>
      <c r="AY6" s="599">
        <v>0</v>
      </c>
      <c r="AZ6" s="599">
        <v>0</v>
      </c>
      <c r="BA6" s="599">
        <v>0</v>
      </c>
      <c r="BB6" s="599">
        <v>0</v>
      </c>
      <c r="BC6" s="599">
        <v>0</v>
      </c>
      <c r="BD6" s="599">
        <v>0</v>
      </c>
      <c r="BE6" s="599">
        <v>0</v>
      </c>
      <c r="BF6" s="599">
        <v>0</v>
      </c>
      <c r="BG6" s="599">
        <v>0</v>
      </c>
      <c r="BH6" s="599">
        <v>0</v>
      </c>
      <c r="BI6" s="599">
        <v>0</v>
      </c>
      <c r="BJ6" s="599">
        <v>0</v>
      </c>
      <c r="BK6" s="599">
        <v>0</v>
      </c>
    </row>
    <row r="7" spans="1:63">
      <c r="A7" s="601">
        <v>160</v>
      </c>
      <c r="C7" s="599">
        <v>0</v>
      </c>
      <c r="D7" s="599">
        <v>0</v>
      </c>
      <c r="E7" s="599">
        <v>0</v>
      </c>
      <c r="F7" s="599">
        <v>0</v>
      </c>
      <c r="H7" s="599">
        <v>0</v>
      </c>
      <c r="J7" s="599">
        <v>3</v>
      </c>
      <c r="K7" s="225">
        <v>0</v>
      </c>
      <c r="L7" s="599">
        <v>0</v>
      </c>
      <c r="N7" s="599">
        <v>0</v>
      </c>
      <c r="O7" s="225">
        <v>0</v>
      </c>
      <c r="R7" s="599">
        <v>0</v>
      </c>
      <c r="S7" s="599">
        <v>1.9999999999527063E-3</v>
      </c>
      <c r="U7" s="599">
        <v>0</v>
      </c>
      <c r="V7" s="599">
        <v>0</v>
      </c>
      <c r="W7" s="599">
        <v>3</v>
      </c>
      <c r="Y7" s="599" t="s">
        <v>3988</v>
      </c>
      <c r="AG7" s="599">
        <v>-1</v>
      </c>
      <c r="AH7" s="228">
        <v>2</v>
      </c>
      <c r="AJ7" s="599">
        <v>0</v>
      </c>
      <c r="AK7" s="599">
        <v>0</v>
      </c>
      <c r="AL7" s="599">
        <v>0</v>
      </c>
      <c r="AM7" s="599">
        <v>0</v>
      </c>
      <c r="AN7" s="599">
        <v>0</v>
      </c>
      <c r="AO7" s="599">
        <v>0</v>
      </c>
      <c r="AP7" s="599">
        <v>0</v>
      </c>
      <c r="AQ7" s="599">
        <v>0</v>
      </c>
      <c r="AR7" s="599">
        <v>0</v>
      </c>
      <c r="AS7" s="599">
        <v>0</v>
      </c>
      <c r="AT7" s="599">
        <v>0</v>
      </c>
      <c r="AU7" s="599">
        <v>0</v>
      </c>
      <c r="AV7" s="599">
        <v>0</v>
      </c>
      <c r="AW7" s="599">
        <v>0</v>
      </c>
      <c r="AX7" s="599">
        <v>0</v>
      </c>
      <c r="AY7" s="599">
        <v>0</v>
      </c>
      <c r="AZ7" s="599">
        <v>0</v>
      </c>
      <c r="BA7" s="599">
        <v>0</v>
      </c>
      <c r="BB7" s="599">
        <v>0</v>
      </c>
      <c r="BC7" s="599">
        <v>0</v>
      </c>
      <c r="BD7" s="599">
        <v>0</v>
      </c>
      <c r="BE7" s="599">
        <v>0</v>
      </c>
      <c r="BF7" s="599">
        <v>0</v>
      </c>
      <c r="BG7" s="599">
        <v>0</v>
      </c>
      <c r="BH7" s="599">
        <v>0</v>
      </c>
      <c r="BI7" s="599">
        <v>0</v>
      </c>
      <c r="BJ7" s="599">
        <v>0</v>
      </c>
      <c r="BK7" s="599">
        <v>0</v>
      </c>
    </row>
    <row r="8" spans="1:63">
      <c r="A8" s="601">
        <v>170</v>
      </c>
      <c r="C8" s="599">
        <v>0</v>
      </c>
      <c r="D8" s="599">
        <v>0</v>
      </c>
      <c r="E8" s="599">
        <v>0</v>
      </c>
      <c r="F8" s="599">
        <v>0</v>
      </c>
      <c r="H8" s="599">
        <v>0</v>
      </c>
      <c r="J8" s="599">
        <v>3</v>
      </c>
      <c r="K8" s="225">
        <v>0</v>
      </c>
      <c r="L8" s="599">
        <v>0</v>
      </c>
      <c r="N8" s="599">
        <v>0</v>
      </c>
      <c r="O8" s="225">
        <v>0</v>
      </c>
      <c r="R8" s="599">
        <v>0</v>
      </c>
      <c r="S8" s="599">
        <v>3.9999999999054126E-3</v>
      </c>
      <c r="U8" s="599">
        <v>0</v>
      </c>
      <c r="V8" s="599">
        <v>0</v>
      </c>
      <c r="W8" s="599">
        <v>3</v>
      </c>
      <c r="Y8" s="599" t="s">
        <v>3988</v>
      </c>
      <c r="AG8" s="599">
        <v>-1</v>
      </c>
      <c r="AH8" s="228">
        <v>2</v>
      </c>
      <c r="AJ8" s="599">
        <v>0</v>
      </c>
      <c r="AK8" s="599">
        <v>0</v>
      </c>
      <c r="AL8" s="599">
        <v>0</v>
      </c>
      <c r="AM8" s="599">
        <v>0</v>
      </c>
      <c r="AN8" s="599">
        <v>0</v>
      </c>
      <c r="AO8" s="599">
        <v>0</v>
      </c>
      <c r="AP8" s="599">
        <v>0</v>
      </c>
      <c r="AQ8" s="599">
        <v>0</v>
      </c>
      <c r="AR8" s="599">
        <v>0</v>
      </c>
      <c r="AS8" s="599">
        <v>0</v>
      </c>
      <c r="AT8" s="599">
        <v>0</v>
      </c>
      <c r="AU8" s="599">
        <v>0</v>
      </c>
      <c r="AV8" s="599">
        <v>0</v>
      </c>
      <c r="AW8" s="599">
        <v>0</v>
      </c>
      <c r="AX8" s="599">
        <v>0</v>
      </c>
      <c r="AY8" s="599">
        <v>0</v>
      </c>
      <c r="AZ8" s="599">
        <v>0</v>
      </c>
      <c r="BA8" s="599">
        <v>0</v>
      </c>
      <c r="BB8" s="599">
        <v>0</v>
      </c>
      <c r="BC8" s="599">
        <v>0</v>
      </c>
      <c r="BD8" s="599">
        <v>0</v>
      </c>
      <c r="BE8" s="599">
        <v>0</v>
      </c>
      <c r="BF8" s="599">
        <v>0</v>
      </c>
      <c r="BG8" s="599">
        <v>0</v>
      </c>
      <c r="BH8" s="599">
        <v>0</v>
      </c>
      <c r="BI8" s="599">
        <v>0</v>
      </c>
      <c r="BJ8" s="599">
        <v>0</v>
      </c>
      <c r="BK8" s="599">
        <v>0</v>
      </c>
    </row>
    <row r="9" spans="1:63">
      <c r="A9" s="601">
        <v>180</v>
      </c>
      <c r="C9" s="599">
        <v>0</v>
      </c>
      <c r="D9" s="599">
        <v>0</v>
      </c>
      <c r="E9" s="599">
        <v>0</v>
      </c>
      <c r="F9" s="599">
        <v>0</v>
      </c>
      <c r="H9" s="599">
        <v>0</v>
      </c>
      <c r="J9" s="599">
        <v>3</v>
      </c>
      <c r="K9" s="225">
        <v>0</v>
      </c>
      <c r="L9" s="599">
        <v>0</v>
      </c>
      <c r="N9" s="599">
        <v>0</v>
      </c>
      <c r="O9" s="225">
        <v>0</v>
      </c>
      <c r="R9" s="599">
        <v>0</v>
      </c>
      <c r="S9" s="599">
        <v>2.00000000018008E-3</v>
      </c>
      <c r="U9" s="599">
        <v>0</v>
      </c>
      <c r="V9" s="599">
        <v>0</v>
      </c>
      <c r="W9" s="599">
        <v>3</v>
      </c>
      <c r="Y9" s="599" t="s">
        <v>3988</v>
      </c>
      <c r="AG9" s="599">
        <v>-1</v>
      </c>
      <c r="AH9" s="228">
        <v>2</v>
      </c>
      <c r="AJ9" s="599">
        <v>0</v>
      </c>
      <c r="AK9" s="599">
        <v>0</v>
      </c>
      <c r="AL9" s="599">
        <v>0</v>
      </c>
      <c r="AM9" s="599">
        <v>0</v>
      </c>
      <c r="AN9" s="599">
        <v>0</v>
      </c>
      <c r="AO9" s="599">
        <v>0</v>
      </c>
      <c r="AP9" s="599">
        <v>0</v>
      </c>
      <c r="AQ9" s="599">
        <v>0</v>
      </c>
      <c r="AR9" s="599">
        <v>0</v>
      </c>
      <c r="AS9" s="599">
        <v>0</v>
      </c>
      <c r="AT9" s="599">
        <v>0</v>
      </c>
      <c r="AU9" s="599">
        <v>0</v>
      </c>
      <c r="AV9" s="599">
        <v>0</v>
      </c>
      <c r="AW9" s="599">
        <v>0</v>
      </c>
      <c r="AX9" s="599">
        <v>0</v>
      </c>
      <c r="AY9" s="599">
        <v>0</v>
      </c>
      <c r="AZ9" s="599">
        <v>0</v>
      </c>
      <c r="BA9" s="599">
        <v>0</v>
      </c>
      <c r="BB9" s="599">
        <v>0</v>
      </c>
      <c r="BC9" s="599">
        <v>0</v>
      </c>
      <c r="BD9" s="599">
        <v>0</v>
      </c>
      <c r="BE9" s="599">
        <v>0</v>
      </c>
      <c r="BF9" s="599">
        <v>0</v>
      </c>
      <c r="BG9" s="599">
        <v>0</v>
      </c>
      <c r="BH9" s="599">
        <v>0</v>
      </c>
      <c r="BI9" s="599">
        <v>0</v>
      </c>
      <c r="BJ9" s="599">
        <v>0</v>
      </c>
      <c r="BK9" s="599">
        <v>0</v>
      </c>
    </row>
    <row r="10" spans="1:63">
      <c r="A10" s="601">
        <v>190</v>
      </c>
      <c r="C10" s="599">
        <v>0</v>
      </c>
      <c r="D10" s="599">
        <v>0</v>
      </c>
      <c r="E10" s="599">
        <v>0</v>
      </c>
      <c r="F10" s="599">
        <v>0</v>
      </c>
      <c r="H10" s="599">
        <v>0</v>
      </c>
      <c r="J10" s="599">
        <v>3</v>
      </c>
      <c r="K10" s="225">
        <v>0</v>
      </c>
      <c r="L10" s="599">
        <v>0</v>
      </c>
      <c r="N10" s="599">
        <v>0</v>
      </c>
      <c r="O10" s="225">
        <v>0</v>
      </c>
      <c r="R10" s="599">
        <v>0</v>
      </c>
      <c r="S10" s="599">
        <v>-3.9999999999054126E-3</v>
      </c>
      <c r="U10" s="599">
        <v>0</v>
      </c>
      <c r="V10" s="599">
        <v>0</v>
      </c>
      <c r="W10" s="599">
        <v>3</v>
      </c>
      <c r="Y10" s="599" t="s">
        <v>3988</v>
      </c>
      <c r="AG10" s="599">
        <v>-1</v>
      </c>
      <c r="AH10" s="228">
        <v>2</v>
      </c>
      <c r="AJ10" s="599">
        <v>0</v>
      </c>
      <c r="AK10" s="599">
        <v>0</v>
      </c>
      <c r="AL10" s="599">
        <v>0</v>
      </c>
      <c r="AM10" s="599">
        <v>0</v>
      </c>
      <c r="AN10" s="599">
        <v>0</v>
      </c>
      <c r="AO10" s="599">
        <v>0</v>
      </c>
      <c r="AP10" s="599">
        <v>0</v>
      </c>
      <c r="AQ10" s="599">
        <v>0</v>
      </c>
      <c r="AR10" s="599">
        <v>0</v>
      </c>
      <c r="AS10" s="599">
        <v>0</v>
      </c>
      <c r="AT10" s="599">
        <v>0</v>
      </c>
      <c r="AU10" s="599">
        <v>0</v>
      </c>
      <c r="AV10" s="599">
        <v>0</v>
      </c>
      <c r="AW10" s="599">
        <v>0</v>
      </c>
      <c r="AX10" s="599">
        <v>0</v>
      </c>
      <c r="AY10" s="599">
        <v>0</v>
      </c>
      <c r="AZ10" s="599">
        <v>0</v>
      </c>
      <c r="BA10" s="599">
        <v>0</v>
      </c>
      <c r="BB10" s="599">
        <v>0</v>
      </c>
      <c r="BC10" s="599">
        <v>0</v>
      </c>
      <c r="BD10" s="599">
        <v>0</v>
      </c>
      <c r="BE10" s="599">
        <v>0</v>
      </c>
      <c r="BF10" s="599">
        <v>0</v>
      </c>
      <c r="BG10" s="599">
        <v>0</v>
      </c>
      <c r="BH10" s="599">
        <v>0</v>
      </c>
      <c r="BI10" s="599">
        <v>0</v>
      </c>
      <c r="BJ10" s="599">
        <v>0</v>
      </c>
      <c r="BK10" s="599">
        <v>0</v>
      </c>
    </row>
    <row r="11" spans="1:63">
      <c r="A11" s="601">
        <v>200</v>
      </c>
      <c r="C11" s="599">
        <v>0</v>
      </c>
      <c r="D11" s="599">
        <v>0</v>
      </c>
      <c r="E11" s="599">
        <v>0</v>
      </c>
      <c r="F11" s="599">
        <v>0</v>
      </c>
      <c r="H11" s="599">
        <v>0</v>
      </c>
      <c r="J11" s="599">
        <v>3</v>
      </c>
      <c r="K11" s="225">
        <v>0</v>
      </c>
      <c r="L11" s="599">
        <v>0</v>
      </c>
      <c r="N11" s="599">
        <v>0</v>
      </c>
      <c r="O11" s="225">
        <v>0</v>
      </c>
      <c r="R11" s="599">
        <v>0</v>
      </c>
      <c r="S11" s="599">
        <v>-4.9999999998817657E-3</v>
      </c>
      <c r="U11" s="599">
        <v>0</v>
      </c>
      <c r="V11" s="599">
        <v>0</v>
      </c>
      <c r="W11" s="599">
        <v>3</v>
      </c>
      <c r="Y11" s="599" t="s">
        <v>3988</v>
      </c>
      <c r="AG11" s="599">
        <v>-1</v>
      </c>
      <c r="AH11" s="228">
        <v>-1</v>
      </c>
      <c r="AJ11" s="599">
        <v>0</v>
      </c>
      <c r="AK11" s="599">
        <v>0</v>
      </c>
      <c r="AL11" s="599">
        <v>0</v>
      </c>
      <c r="AM11" s="599">
        <v>0</v>
      </c>
      <c r="AN11" s="599">
        <v>0</v>
      </c>
      <c r="AO11" s="599">
        <v>0</v>
      </c>
      <c r="AP11" s="599">
        <v>0</v>
      </c>
      <c r="AQ11" s="599">
        <v>0</v>
      </c>
      <c r="AR11" s="599">
        <v>0</v>
      </c>
      <c r="AS11" s="599">
        <v>0</v>
      </c>
      <c r="AT11" s="599">
        <v>0</v>
      </c>
      <c r="AU11" s="599">
        <v>0</v>
      </c>
      <c r="AV11" s="599">
        <v>0</v>
      </c>
      <c r="AW11" s="599">
        <v>0</v>
      </c>
      <c r="AX11" s="599">
        <v>0</v>
      </c>
      <c r="AY11" s="599">
        <v>0</v>
      </c>
      <c r="AZ11" s="599">
        <v>0</v>
      </c>
      <c r="BA11" s="599">
        <v>0</v>
      </c>
      <c r="BB11" s="599">
        <v>0</v>
      </c>
      <c r="BC11" s="599">
        <v>0</v>
      </c>
      <c r="BD11" s="599">
        <v>0</v>
      </c>
      <c r="BE11" s="599">
        <v>0</v>
      </c>
      <c r="BF11" s="599">
        <v>0</v>
      </c>
      <c r="BG11" s="599">
        <v>0</v>
      </c>
      <c r="BH11" s="599">
        <v>0</v>
      </c>
      <c r="BI11" s="599">
        <v>0</v>
      </c>
      <c r="BJ11" s="599">
        <v>0</v>
      </c>
      <c r="BK11" s="599">
        <v>0</v>
      </c>
    </row>
    <row r="12" spans="1:63">
      <c r="A12" s="601">
        <v>210</v>
      </c>
      <c r="C12" s="599">
        <v>0</v>
      </c>
      <c r="D12" s="599">
        <v>0</v>
      </c>
      <c r="E12" s="599">
        <v>0</v>
      </c>
      <c r="F12" s="599">
        <v>0</v>
      </c>
      <c r="H12" s="599">
        <v>0</v>
      </c>
      <c r="J12" s="599">
        <v>3</v>
      </c>
      <c r="K12" s="225">
        <v>0</v>
      </c>
      <c r="L12" s="599">
        <v>0</v>
      </c>
      <c r="N12" s="599">
        <v>0</v>
      </c>
      <c r="O12" s="225">
        <v>0</v>
      </c>
      <c r="R12" s="599">
        <v>0</v>
      </c>
      <c r="S12" s="599">
        <v>3.9999999999054126E-3</v>
      </c>
      <c r="U12" s="599">
        <v>0</v>
      </c>
      <c r="V12" s="599">
        <v>0</v>
      </c>
      <c r="W12" s="599">
        <v>3</v>
      </c>
      <c r="Y12" s="599" t="s">
        <v>3988</v>
      </c>
      <c r="AG12" s="599">
        <v>1</v>
      </c>
      <c r="AH12" s="228">
        <v>-1</v>
      </c>
      <c r="AJ12" s="599">
        <v>0</v>
      </c>
      <c r="AK12" s="599">
        <v>0</v>
      </c>
      <c r="AL12" s="599">
        <v>0</v>
      </c>
      <c r="AM12" s="599">
        <v>0</v>
      </c>
      <c r="AN12" s="599">
        <v>0</v>
      </c>
      <c r="AO12" s="599">
        <v>0</v>
      </c>
      <c r="AP12" s="599">
        <v>0</v>
      </c>
      <c r="AQ12" s="599">
        <v>0</v>
      </c>
      <c r="AR12" s="599">
        <v>0</v>
      </c>
      <c r="AS12" s="599">
        <v>0</v>
      </c>
      <c r="AT12" s="599">
        <v>0</v>
      </c>
      <c r="AU12" s="599">
        <v>0</v>
      </c>
      <c r="AV12" s="599">
        <v>0</v>
      </c>
      <c r="AW12" s="599">
        <v>0</v>
      </c>
      <c r="AX12" s="599">
        <v>0</v>
      </c>
      <c r="AY12" s="599">
        <v>0</v>
      </c>
      <c r="AZ12" s="599">
        <v>0</v>
      </c>
      <c r="BA12" s="599">
        <v>0</v>
      </c>
      <c r="BB12" s="599">
        <v>0</v>
      </c>
      <c r="BC12" s="599">
        <v>0</v>
      </c>
      <c r="BD12" s="599">
        <v>0</v>
      </c>
      <c r="BE12" s="599">
        <v>0</v>
      </c>
      <c r="BF12" s="599">
        <v>0</v>
      </c>
      <c r="BG12" s="599">
        <v>0</v>
      </c>
      <c r="BH12" s="599">
        <v>0</v>
      </c>
      <c r="BI12" s="599">
        <v>0</v>
      </c>
      <c r="BJ12" s="599">
        <v>0</v>
      </c>
      <c r="BK12" s="599">
        <v>0</v>
      </c>
    </row>
    <row r="13" spans="1:63">
      <c r="A13" s="601">
        <v>220</v>
      </c>
      <c r="C13" s="599">
        <v>0</v>
      </c>
      <c r="D13" s="599">
        <v>0</v>
      </c>
      <c r="E13" s="599">
        <v>0</v>
      </c>
      <c r="F13" s="599">
        <v>0</v>
      </c>
      <c r="H13" s="599">
        <v>0</v>
      </c>
      <c r="J13" s="599">
        <v>3</v>
      </c>
      <c r="K13" s="225">
        <v>0</v>
      </c>
      <c r="L13" s="599">
        <v>0</v>
      </c>
      <c r="N13" s="599">
        <v>0</v>
      </c>
      <c r="O13" s="225">
        <v>0</v>
      </c>
      <c r="R13" s="599">
        <v>0</v>
      </c>
      <c r="S13" s="599">
        <v>4.0000000001327862E-3</v>
      </c>
      <c r="U13" s="599">
        <v>0</v>
      </c>
      <c r="V13" s="599">
        <v>0</v>
      </c>
      <c r="W13" s="599">
        <v>3</v>
      </c>
      <c r="Y13" s="599" t="s">
        <v>3988</v>
      </c>
      <c r="AG13" s="599">
        <v>1</v>
      </c>
      <c r="AH13" s="228">
        <v>-1</v>
      </c>
      <c r="AJ13" s="599">
        <v>0</v>
      </c>
      <c r="AK13" s="599">
        <v>0</v>
      </c>
      <c r="AL13" s="599">
        <v>0</v>
      </c>
      <c r="AM13" s="599">
        <v>0</v>
      </c>
      <c r="AN13" s="599">
        <v>0</v>
      </c>
      <c r="AO13" s="599">
        <v>0</v>
      </c>
      <c r="AP13" s="599">
        <v>0</v>
      </c>
      <c r="AQ13" s="599">
        <v>0</v>
      </c>
      <c r="AR13" s="599">
        <v>0</v>
      </c>
      <c r="AS13" s="599">
        <v>0</v>
      </c>
      <c r="AT13" s="599">
        <v>0</v>
      </c>
      <c r="AU13" s="599">
        <v>0</v>
      </c>
      <c r="AV13" s="599">
        <v>0</v>
      </c>
      <c r="AW13" s="599">
        <v>0</v>
      </c>
      <c r="AX13" s="599">
        <v>0</v>
      </c>
      <c r="AY13" s="599">
        <v>0</v>
      </c>
      <c r="AZ13" s="599">
        <v>0</v>
      </c>
      <c r="BA13" s="599">
        <v>0</v>
      </c>
      <c r="BB13" s="599">
        <v>0</v>
      </c>
      <c r="BC13" s="599">
        <v>0</v>
      </c>
      <c r="BD13" s="599">
        <v>0</v>
      </c>
      <c r="BE13" s="599">
        <v>0</v>
      </c>
      <c r="BF13" s="599">
        <v>0</v>
      </c>
      <c r="BG13" s="599">
        <v>0</v>
      </c>
      <c r="BH13" s="599">
        <v>0</v>
      </c>
      <c r="BI13" s="599">
        <v>0</v>
      </c>
      <c r="BJ13" s="599">
        <v>0</v>
      </c>
      <c r="BK13" s="599">
        <v>0</v>
      </c>
    </row>
    <row r="14" spans="1:63">
      <c r="A14" s="601">
        <v>230</v>
      </c>
      <c r="C14" s="599">
        <v>0</v>
      </c>
      <c r="D14" s="599">
        <v>0</v>
      </c>
      <c r="E14" s="599">
        <v>0</v>
      </c>
      <c r="F14" s="599">
        <v>0</v>
      </c>
      <c r="H14" s="599">
        <v>0</v>
      </c>
      <c r="J14" s="599">
        <v>3</v>
      </c>
      <c r="K14" s="225">
        <v>0</v>
      </c>
      <c r="L14" s="599">
        <v>0</v>
      </c>
      <c r="N14" s="599">
        <v>0</v>
      </c>
      <c r="O14" s="225">
        <v>0</v>
      </c>
      <c r="R14" s="599">
        <v>0</v>
      </c>
      <c r="S14" s="599">
        <v>2.9999999999290594E-3</v>
      </c>
      <c r="U14" s="599">
        <v>0</v>
      </c>
      <c r="V14" s="599">
        <v>0</v>
      </c>
      <c r="W14" s="599">
        <v>3</v>
      </c>
      <c r="Y14" s="599" t="s">
        <v>3988</v>
      </c>
      <c r="AG14" s="599">
        <v>1</v>
      </c>
      <c r="AH14" s="228">
        <v>-1</v>
      </c>
      <c r="AJ14" s="599">
        <v>0</v>
      </c>
      <c r="AK14" s="599">
        <v>0</v>
      </c>
      <c r="AL14" s="599">
        <v>0</v>
      </c>
      <c r="AM14" s="599">
        <v>0</v>
      </c>
      <c r="AN14" s="599">
        <v>0</v>
      </c>
      <c r="AO14" s="599">
        <v>0</v>
      </c>
      <c r="AP14" s="599">
        <v>0</v>
      </c>
      <c r="AQ14" s="599">
        <v>0</v>
      </c>
      <c r="AR14" s="599">
        <v>0</v>
      </c>
      <c r="AS14" s="599">
        <v>0</v>
      </c>
      <c r="AT14" s="599">
        <v>0</v>
      </c>
      <c r="AU14" s="599">
        <v>0</v>
      </c>
      <c r="AV14" s="599">
        <v>0</v>
      </c>
      <c r="AW14" s="599">
        <v>0</v>
      </c>
      <c r="AX14" s="599">
        <v>0</v>
      </c>
      <c r="AY14" s="599">
        <v>0</v>
      </c>
      <c r="AZ14" s="599">
        <v>0</v>
      </c>
      <c r="BA14" s="599">
        <v>0</v>
      </c>
      <c r="BB14" s="599">
        <v>0</v>
      </c>
      <c r="BC14" s="599">
        <v>0</v>
      </c>
      <c r="BD14" s="599">
        <v>0</v>
      </c>
      <c r="BE14" s="599">
        <v>0</v>
      </c>
      <c r="BF14" s="599">
        <v>0</v>
      </c>
      <c r="BG14" s="599">
        <v>0</v>
      </c>
      <c r="BH14" s="599">
        <v>0</v>
      </c>
      <c r="BI14" s="599">
        <v>0</v>
      </c>
      <c r="BJ14" s="599">
        <v>0</v>
      </c>
      <c r="BK14" s="599">
        <v>0</v>
      </c>
    </row>
    <row r="15" spans="1:63">
      <c r="A15" s="601">
        <v>240</v>
      </c>
      <c r="C15" s="599">
        <v>0</v>
      </c>
      <c r="D15" s="599">
        <v>0</v>
      </c>
      <c r="E15" s="599">
        <v>0</v>
      </c>
      <c r="F15" s="599">
        <v>0</v>
      </c>
      <c r="H15" s="599">
        <v>0</v>
      </c>
      <c r="J15" s="599">
        <v>3</v>
      </c>
      <c r="K15" s="225">
        <v>0</v>
      </c>
      <c r="L15" s="599">
        <v>0</v>
      </c>
      <c r="N15" s="599">
        <v>0</v>
      </c>
      <c r="O15" s="225">
        <v>0</v>
      </c>
      <c r="R15" s="599">
        <v>0</v>
      </c>
      <c r="S15" s="599">
        <v>2.00000000018008E-3</v>
      </c>
      <c r="U15" s="599">
        <v>0</v>
      </c>
      <c r="V15" s="599">
        <v>0</v>
      </c>
      <c r="W15" s="599">
        <v>3</v>
      </c>
      <c r="Y15" s="599" t="s">
        <v>3988</v>
      </c>
      <c r="AG15" s="599">
        <v>1</v>
      </c>
      <c r="AH15" s="228">
        <v>-1</v>
      </c>
      <c r="AJ15" s="599">
        <v>0</v>
      </c>
      <c r="AK15" s="599">
        <v>0</v>
      </c>
      <c r="AL15" s="599">
        <v>0</v>
      </c>
      <c r="AM15" s="599">
        <v>0</v>
      </c>
      <c r="AN15" s="599">
        <v>0</v>
      </c>
      <c r="AO15" s="599">
        <v>0</v>
      </c>
      <c r="AP15" s="599">
        <v>0</v>
      </c>
      <c r="AQ15" s="599">
        <v>0</v>
      </c>
      <c r="AR15" s="599">
        <v>0</v>
      </c>
      <c r="AS15" s="599">
        <v>0</v>
      </c>
      <c r="AT15" s="599">
        <v>0</v>
      </c>
      <c r="AU15" s="599">
        <v>0</v>
      </c>
      <c r="AV15" s="599">
        <v>0</v>
      </c>
      <c r="AW15" s="599">
        <v>0</v>
      </c>
      <c r="AX15" s="599">
        <v>0</v>
      </c>
      <c r="AY15" s="599">
        <v>0</v>
      </c>
      <c r="AZ15" s="599">
        <v>0</v>
      </c>
      <c r="BA15" s="599">
        <v>0</v>
      </c>
      <c r="BB15" s="599">
        <v>0</v>
      </c>
      <c r="BC15" s="599">
        <v>0</v>
      </c>
      <c r="BD15" s="599">
        <v>0</v>
      </c>
      <c r="BE15" s="599">
        <v>0</v>
      </c>
      <c r="BF15" s="599">
        <v>0</v>
      </c>
      <c r="BG15" s="599">
        <v>0</v>
      </c>
      <c r="BH15" s="599">
        <v>0</v>
      </c>
      <c r="BI15" s="599">
        <v>0</v>
      </c>
      <c r="BJ15" s="599">
        <v>0</v>
      </c>
      <c r="BK15" s="599">
        <v>0</v>
      </c>
    </row>
    <row r="16" spans="1:63">
      <c r="A16" s="601">
        <v>250</v>
      </c>
      <c r="C16" s="599">
        <v>0</v>
      </c>
      <c r="D16" s="599">
        <v>0</v>
      </c>
      <c r="E16" s="599">
        <v>0</v>
      </c>
      <c r="F16" s="599">
        <v>0</v>
      </c>
      <c r="H16" s="599">
        <v>0</v>
      </c>
      <c r="J16" s="599">
        <v>3</v>
      </c>
      <c r="K16" s="225">
        <v>0</v>
      </c>
      <c r="L16" s="599">
        <v>0</v>
      </c>
      <c r="N16" s="599">
        <v>0</v>
      </c>
      <c r="O16" s="225">
        <v>0</v>
      </c>
      <c r="R16" s="599">
        <v>0</v>
      </c>
      <c r="S16" s="599">
        <v>1.9999999999527063E-3</v>
      </c>
      <c r="U16" s="599">
        <v>0</v>
      </c>
      <c r="V16" s="599">
        <v>0</v>
      </c>
      <c r="W16" s="599">
        <v>3</v>
      </c>
      <c r="Y16" s="599" t="s">
        <v>3988</v>
      </c>
      <c r="AG16" s="599">
        <v>1</v>
      </c>
      <c r="AH16" s="228">
        <v>-1</v>
      </c>
      <c r="AJ16" s="599">
        <v>0</v>
      </c>
      <c r="AK16" s="599">
        <v>0</v>
      </c>
      <c r="AL16" s="599">
        <v>0</v>
      </c>
      <c r="AM16" s="599">
        <v>0</v>
      </c>
      <c r="AN16" s="599">
        <v>0</v>
      </c>
      <c r="AO16" s="599">
        <v>0</v>
      </c>
      <c r="AP16" s="599">
        <v>0</v>
      </c>
      <c r="AQ16" s="599">
        <v>0</v>
      </c>
      <c r="AR16" s="599">
        <v>0</v>
      </c>
      <c r="AS16" s="599">
        <v>0</v>
      </c>
      <c r="AT16" s="599">
        <v>0</v>
      </c>
      <c r="AU16" s="599">
        <v>0</v>
      </c>
      <c r="AV16" s="599">
        <v>0</v>
      </c>
      <c r="AW16" s="599">
        <v>0</v>
      </c>
      <c r="AX16" s="599">
        <v>0</v>
      </c>
      <c r="AY16" s="599">
        <v>0</v>
      </c>
      <c r="AZ16" s="599">
        <v>0</v>
      </c>
      <c r="BA16" s="599">
        <v>0</v>
      </c>
      <c r="BB16" s="599">
        <v>0</v>
      </c>
      <c r="BC16" s="599">
        <v>0</v>
      </c>
      <c r="BD16" s="599">
        <v>0</v>
      </c>
      <c r="BE16" s="599">
        <v>0</v>
      </c>
      <c r="BF16" s="599">
        <v>0</v>
      </c>
      <c r="BG16" s="599">
        <v>0</v>
      </c>
      <c r="BH16" s="599">
        <v>0</v>
      </c>
      <c r="BI16" s="599">
        <v>0</v>
      </c>
      <c r="BJ16" s="599">
        <v>0</v>
      </c>
      <c r="BK16" s="599">
        <v>0</v>
      </c>
    </row>
    <row r="17" spans="1:63">
      <c r="A17" s="601">
        <v>260</v>
      </c>
      <c r="C17" s="599">
        <v>0</v>
      </c>
      <c r="D17" s="599">
        <v>0</v>
      </c>
      <c r="E17" s="599">
        <v>0</v>
      </c>
      <c r="F17" s="599">
        <v>0</v>
      </c>
      <c r="H17" s="599">
        <v>0</v>
      </c>
      <c r="J17" s="599">
        <v>3</v>
      </c>
      <c r="K17" s="225">
        <v>0</v>
      </c>
      <c r="L17" s="599">
        <v>0</v>
      </c>
      <c r="N17" s="599">
        <v>0</v>
      </c>
      <c r="O17" s="225">
        <v>0</v>
      </c>
      <c r="R17" s="599">
        <v>0</v>
      </c>
      <c r="S17" s="599">
        <v>1.9999999999527063E-3</v>
      </c>
      <c r="U17" s="599">
        <v>0</v>
      </c>
      <c r="V17" s="599">
        <v>0</v>
      </c>
      <c r="W17" s="599">
        <v>3</v>
      </c>
      <c r="Y17" s="599" t="s">
        <v>3988</v>
      </c>
      <c r="AG17" s="599">
        <v>1</v>
      </c>
      <c r="AH17" s="228">
        <v>-1</v>
      </c>
      <c r="AJ17" s="599">
        <v>0</v>
      </c>
      <c r="AK17" s="599">
        <v>0</v>
      </c>
      <c r="AL17" s="599">
        <v>0</v>
      </c>
      <c r="AM17" s="599">
        <v>0</v>
      </c>
      <c r="AN17" s="599">
        <v>0</v>
      </c>
      <c r="AO17" s="599">
        <v>0</v>
      </c>
      <c r="AP17" s="599">
        <v>0</v>
      </c>
      <c r="AQ17" s="599">
        <v>0</v>
      </c>
      <c r="AR17" s="599">
        <v>0</v>
      </c>
      <c r="AS17" s="599">
        <v>0</v>
      </c>
      <c r="AT17" s="599">
        <v>0</v>
      </c>
      <c r="AU17" s="599">
        <v>0</v>
      </c>
      <c r="AV17" s="599">
        <v>0</v>
      </c>
      <c r="AW17" s="599">
        <v>0</v>
      </c>
      <c r="AX17" s="599">
        <v>0</v>
      </c>
      <c r="AY17" s="599">
        <v>0</v>
      </c>
      <c r="AZ17" s="599">
        <v>0</v>
      </c>
      <c r="BA17" s="599">
        <v>0</v>
      </c>
      <c r="BB17" s="599">
        <v>0</v>
      </c>
      <c r="BC17" s="599">
        <v>0</v>
      </c>
      <c r="BD17" s="599">
        <v>0</v>
      </c>
      <c r="BE17" s="599">
        <v>0</v>
      </c>
      <c r="BF17" s="599">
        <v>0</v>
      </c>
      <c r="BG17" s="599">
        <v>0</v>
      </c>
      <c r="BH17" s="599">
        <v>0</v>
      </c>
      <c r="BI17" s="599">
        <v>0</v>
      </c>
      <c r="BJ17" s="599">
        <v>0</v>
      </c>
      <c r="BK17" s="599">
        <v>0</v>
      </c>
    </row>
    <row r="18" spans="1:63">
      <c r="A18" s="601">
        <v>270</v>
      </c>
      <c r="C18" s="599">
        <v>0</v>
      </c>
      <c r="D18" s="599">
        <v>0</v>
      </c>
      <c r="E18" s="599">
        <v>0</v>
      </c>
      <c r="F18" s="599">
        <v>0</v>
      </c>
      <c r="H18" s="599">
        <v>0</v>
      </c>
      <c r="J18" s="599">
        <v>3</v>
      </c>
      <c r="K18" s="225">
        <v>0</v>
      </c>
      <c r="L18" s="599">
        <v>0</v>
      </c>
      <c r="N18" s="599">
        <v>0</v>
      </c>
      <c r="O18" s="225">
        <v>0</v>
      </c>
      <c r="R18" s="599">
        <v>0</v>
      </c>
      <c r="S18" s="599">
        <v>1.9999999999527063E-3</v>
      </c>
      <c r="U18" s="599">
        <v>0</v>
      </c>
      <c r="V18" s="599">
        <v>0</v>
      </c>
      <c r="W18" s="599">
        <v>3</v>
      </c>
      <c r="Y18" s="599" t="s">
        <v>3988</v>
      </c>
      <c r="AG18" s="599">
        <v>1</v>
      </c>
      <c r="AH18" s="228">
        <v>-1</v>
      </c>
      <c r="AJ18" s="599">
        <v>0</v>
      </c>
      <c r="AK18" s="599">
        <v>0</v>
      </c>
      <c r="AL18" s="599">
        <v>0</v>
      </c>
      <c r="AM18" s="599">
        <v>0</v>
      </c>
      <c r="AN18" s="599">
        <v>0</v>
      </c>
      <c r="AO18" s="599">
        <v>0</v>
      </c>
      <c r="AP18" s="599">
        <v>0</v>
      </c>
      <c r="AQ18" s="599">
        <v>0</v>
      </c>
      <c r="AR18" s="599">
        <v>0</v>
      </c>
      <c r="AS18" s="599">
        <v>0</v>
      </c>
      <c r="AT18" s="599">
        <v>0</v>
      </c>
      <c r="AU18" s="599">
        <v>0</v>
      </c>
      <c r="AV18" s="599">
        <v>0</v>
      </c>
      <c r="AW18" s="599">
        <v>0</v>
      </c>
      <c r="AX18" s="599">
        <v>0</v>
      </c>
      <c r="AY18" s="599">
        <v>0</v>
      </c>
      <c r="AZ18" s="599">
        <v>0</v>
      </c>
      <c r="BA18" s="599">
        <v>0</v>
      </c>
      <c r="BB18" s="599">
        <v>0</v>
      </c>
      <c r="BC18" s="599">
        <v>0</v>
      </c>
      <c r="BD18" s="599">
        <v>0</v>
      </c>
      <c r="BE18" s="599">
        <v>0</v>
      </c>
      <c r="BF18" s="599">
        <v>0</v>
      </c>
      <c r="BG18" s="599">
        <v>0</v>
      </c>
      <c r="BH18" s="599">
        <v>0</v>
      </c>
      <c r="BI18" s="599">
        <v>0</v>
      </c>
      <c r="BJ18" s="599">
        <v>0</v>
      </c>
      <c r="BK18" s="599">
        <v>0</v>
      </c>
    </row>
    <row r="19" spans="1:63">
      <c r="A19" s="601">
        <v>280</v>
      </c>
      <c r="C19" s="599">
        <v>0</v>
      </c>
      <c r="D19" s="599">
        <v>0</v>
      </c>
      <c r="E19" s="599">
        <v>0</v>
      </c>
      <c r="F19" s="599">
        <v>0</v>
      </c>
      <c r="H19" s="599">
        <v>0</v>
      </c>
      <c r="J19" s="599">
        <v>3</v>
      </c>
      <c r="K19" s="225">
        <v>0</v>
      </c>
      <c r="L19" s="599">
        <v>0</v>
      </c>
      <c r="N19" s="599">
        <v>0</v>
      </c>
      <c r="O19" s="225">
        <v>0</v>
      </c>
      <c r="R19" s="599">
        <v>0</v>
      </c>
      <c r="S19" s="599">
        <v>1.9999999999527063E-3</v>
      </c>
      <c r="U19" s="599">
        <v>0</v>
      </c>
      <c r="V19" s="599">
        <v>0</v>
      </c>
      <c r="W19" s="599">
        <v>3</v>
      </c>
      <c r="Y19" s="599" t="s">
        <v>3988</v>
      </c>
      <c r="AG19" s="599">
        <v>1</v>
      </c>
      <c r="AH19" s="228">
        <v>-1</v>
      </c>
      <c r="AJ19" s="599">
        <v>0</v>
      </c>
      <c r="AK19" s="599">
        <v>0</v>
      </c>
      <c r="AL19" s="599">
        <v>0</v>
      </c>
      <c r="AM19" s="599">
        <v>0</v>
      </c>
      <c r="AN19" s="599">
        <v>0</v>
      </c>
      <c r="AO19" s="599">
        <v>0</v>
      </c>
      <c r="AP19" s="599">
        <v>0</v>
      </c>
      <c r="AQ19" s="599">
        <v>0</v>
      </c>
      <c r="AR19" s="599">
        <v>0</v>
      </c>
      <c r="AS19" s="599">
        <v>0</v>
      </c>
      <c r="AT19" s="599">
        <v>0</v>
      </c>
      <c r="AU19" s="599">
        <v>0</v>
      </c>
      <c r="AV19" s="599">
        <v>0</v>
      </c>
      <c r="AW19" s="599">
        <v>0</v>
      </c>
      <c r="AX19" s="599">
        <v>0</v>
      </c>
      <c r="AY19" s="599">
        <v>0</v>
      </c>
      <c r="AZ19" s="599">
        <v>0</v>
      </c>
      <c r="BA19" s="599">
        <v>0</v>
      </c>
      <c r="BB19" s="599">
        <v>0</v>
      </c>
      <c r="BC19" s="599">
        <v>0</v>
      </c>
      <c r="BD19" s="599">
        <v>0</v>
      </c>
      <c r="BE19" s="599">
        <v>0</v>
      </c>
      <c r="BF19" s="599">
        <v>0</v>
      </c>
      <c r="BG19" s="599">
        <v>0</v>
      </c>
      <c r="BH19" s="599">
        <v>0</v>
      </c>
      <c r="BI19" s="599">
        <v>0</v>
      </c>
      <c r="BJ19" s="599">
        <v>0</v>
      </c>
      <c r="BK19" s="599">
        <v>0</v>
      </c>
    </row>
    <row r="20" spans="1:63">
      <c r="A20" s="601">
        <v>290</v>
      </c>
      <c r="C20" s="599">
        <v>0</v>
      </c>
      <c r="D20" s="599">
        <v>0</v>
      </c>
      <c r="E20" s="599">
        <v>0</v>
      </c>
      <c r="F20" s="599">
        <v>0</v>
      </c>
      <c r="H20" s="599">
        <v>0</v>
      </c>
      <c r="J20" s="599">
        <v>3</v>
      </c>
      <c r="K20" s="225">
        <v>0</v>
      </c>
      <c r="L20" s="599">
        <v>0</v>
      </c>
      <c r="N20" s="599">
        <v>0</v>
      </c>
      <c r="O20" s="225">
        <v>0</v>
      </c>
      <c r="R20" s="599">
        <v>0</v>
      </c>
      <c r="S20" s="599">
        <v>1.9999999999527063E-3</v>
      </c>
      <c r="U20" s="599">
        <v>0</v>
      </c>
      <c r="V20" s="599">
        <v>0</v>
      </c>
      <c r="W20" s="599">
        <v>3</v>
      </c>
      <c r="Y20" s="599" t="s">
        <v>3988</v>
      </c>
      <c r="AG20" s="599">
        <v>1</v>
      </c>
      <c r="AH20" s="228">
        <v>-1</v>
      </c>
      <c r="AJ20" s="599">
        <v>0</v>
      </c>
      <c r="AK20" s="599">
        <v>0</v>
      </c>
      <c r="AL20" s="599">
        <v>0</v>
      </c>
      <c r="AM20" s="599">
        <v>0</v>
      </c>
      <c r="AN20" s="599">
        <v>0</v>
      </c>
      <c r="AO20" s="599">
        <v>0</v>
      </c>
      <c r="AP20" s="599">
        <v>0</v>
      </c>
      <c r="AQ20" s="599">
        <v>0</v>
      </c>
      <c r="AR20" s="599">
        <v>0</v>
      </c>
      <c r="AS20" s="599">
        <v>0</v>
      </c>
      <c r="AT20" s="599">
        <v>0</v>
      </c>
      <c r="AU20" s="599">
        <v>0</v>
      </c>
      <c r="AV20" s="599">
        <v>0</v>
      </c>
      <c r="AW20" s="599">
        <v>0</v>
      </c>
      <c r="AX20" s="599">
        <v>0</v>
      </c>
      <c r="AY20" s="599">
        <v>0</v>
      </c>
      <c r="AZ20" s="599">
        <v>0</v>
      </c>
      <c r="BA20" s="599">
        <v>0</v>
      </c>
      <c r="BB20" s="599">
        <v>0</v>
      </c>
      <c r="BC20" s="599">
        <v>0</v>
      </c>
      <c r="BD20" s="599">
        <v>0</v>
      </c>
      <c r="BE20" s="599">
        <v>0</v>
      </c>
      <c r="BF20" s="599">
        <v>0</v>
      </c>
      <c r="BG20" s="599">
        <v>0</v>
      </c>
      <c r="BH20" s="599">
        <v>0</v>
      </c>
      <c r="BI20" s="599">
        <v>0</v>
      </c>
      <c r="BJ20" s="599">
        <v>0</v>
      </c>
      <c r="BK20" s="599">
        <v>0</v>
      </c>
    </row>
    <row r="21" spans="1:63">
      <c r="A21" s="601">
        <v>300</v>
      </c>
      <c r="C21" s="599">
        <v>0</v>
      </c>
      <c r="D21" s="599">
        <v>0</v>
      </c>
      <c r="E21" s="599">
        <v>0</v>
      </c>
      <c r="F21" s="599">
        <v>0</v>
      </c>
      <c r="H21" s="599">
        <v>0</v>
      </c>
      <c r="J21" s="599">
        <v>3</v>
      </c>
      <c r="K21" s="225">
        <v>0</v>
      </c>
      <c r="L21" s="599">
        <v>0</v>
      </c>
      <c r="N21" s="599">
        <v>0</v>
      </c>
      <c r="O21" s="225">
        <v>0</v>
      </c>
      <c r="R21" s="599">
        <v>0</v>
      </c>
      <c r="S21" s="599">
        <v>9.0209999999999582</v>
      </c>
      <c r="U21" s="599">
        <v>0</v>
      </c>
      <c r="V21" s="599">
        <v>0</v>
      </c>
      <c r="W21" s="599">
        <v>3</v>
      </c>
      <c r="Y21" s="599" t="s">
        <v>3988</v>
      </c>
      <c r="AG21" s="599">
        <v>1</v>
      </c>
      <c r="AH21" s="228">
        <v>-1</v>
      </c>
      <c r="AJ21" s="599">
        <v>0</v>
      </c>
      <c r="AK21" s="599">
        <v>0</v>
      </c>
      <c r="AL21" s="599">
        <v>0</v>
      </c>
      <c r="AM21" s="599">
        <v>0</v>
      </c>
      <c r="AN21" s="599">
        <v>0</v>
      </c>
      <c r="AO21" s="599">
        <v>0</v>
      </c>
      <c r="AP21" s="599">
        <v>0</v>
      </c>
      <c r="AQ21" s="599">
        <v>0</v>
      </c>
      <c r="AR21" s="599">
        <v>0</v>
      </c>
      <c r="AS21" s="599">
        <v>0</v>
      </c>
      <c r="AT21" s="599">
        <v>0</v>
      </c>
      <c r="AU21" s="599">
        <v>0</v>
      </c>
      <c r="AV21" s="599">
        <v>0</v>
      </c>
      <c r="AW21" s="599">
        <v>0</v>
      </c>
      <c r="AX21" s="599">
        <v>0</v>
      </c>
      <c r="AY21" s="599">
        <v>0</v>
      </c>
      <c r="AZ21" s="599">
        <v>0</v>
      </c>
      <c r="BA21" s="599">
        <v>0</v>
      </c>
      <c r="BB21" s="599">
        <v>0</v>
      </c>
      <c r="BC21" s="599">
        <v>0</v>
      </c>
      <c r="BD21" s="599">
        <v>0</v>
      </c>
      <c r="BE21" s="599">
        <v>0</v>
      </c>
      <c r="BF21" s="599">
        <v>0</v>
      </c>
      <c r="BG21" s="599">
        <v>0</v>
      </c>
      <c r="BH21" s="599">
        <v>0</v>
      </c>
      <c r="BI21" s="599">
        <v>0</v>
      </c>
      <c r="BJ21" s="599">
        <v>0</v>
      </c>
      <c r="BK21" s="599">
        <v>0</v>
      </c>
    </row>
    <row r="22" spans="1:63">
      <c r="A22" s="601">
        <v>320</v>
      </c>
      <c r="C22" s="599">
        <v>16.260199811356408</v>
      </c>
      <c r="D22" s="599">
        <v>9.7093331612243468</v>
      </c>
      <c r="E22" s="599">
        <v>48.83</v>
      </c>
      <c r="F22" s="599">
        <v>7</v>
      </c>
      <c r="H22" s="599">
        <v>1</v>
      </c>
      <c r="J22" s="599">
        <v>0</v>
      </c>
      <c r="K22" s="225">
        <v>57</v>
      </c>
      <c r="L22" s="599">
        <v>0</v>
      </c>
      <c r="N22" s="599">
        <v>46235.139327226585</v>
      </c>
      <c r="O22" s="225">
        <v>31</v>
      </c>
      <c r="R22" s="599">
        <v>-85.63733414523881</v>
      </c>
      <c r="S22" s="599">
        <v>16.287000000000035</v>
      </c>
      <c r="U22" s="599">
        <v>0</v>
      </c>
      <c r="V22" s="599">
        <v>0</v>
      </c>
      <c r="W22" s="599">
        <v>3</v>
      </c>
      <c r="Y22" s="599" t="s">
        <v>3988</v>
      </c>
      <c r="AG22" s="599">
        <v>1</v>
      </c>
      <c r="AH22" s="228">
        <v>-1</v>
      </c>
      <c r="AJ22" s="599">
        <v>0</v>
      </c>
      <c r="AK22" s="599">
        <v>0</v>
      </c>
      <c r="AL22" s="599">
        <v>0</v>
      </c>
      <c r="AM22" s="599">
        <v>0</v>
      </c>
      <c r="AN22" s="599">
        <v>0</v>
      </c>
      <c r="AO22" s="599">
        <v>0</v>
      </c>
      <c r="AP22" s="599">
        <v>0</v>
      </c>
      <c r="AQ22" s="599">
        <v>0</v>
      </c>
      <c r="AR22" s="599">
        <v>0</v>
      </c>
      <c r="AS22" s="599">
        <v>0</v>
      </c>
      <c r="AT22" s="599">
        <v>0</v>
      </c>
      <c r="AU22" s="599">
        <v>0</v>
      </c>
      <c r="AV22" s="599">
        <v>0</v>
      </c>
      <c r="AW22" s="599">
        <v>0</v>
      </c>
      <c r="AX22" s="599">
        <v>0</v>
      </c>
      <c r="AY22" s="599">
        <v>0</v>
      </c>
      <c r="AZ22" s="599">
        <v>0</v>
      </c>
      <c r="BA22" s="599">
        <v>0</v>
      </c>
      <c r="BB22" s="599">
        <v>0</v>
      </c>
      <c r="BC22" s="599">
        <v>0</v>
      </c>
      <c r="BD22" s="599">
        <v>0</v>
      </c>
      <c r="BE22" s="599">
        <v>0</v>
      </c>
      <c r="BF22" s="599">
        <v>0</v>
      </c>
      <c r="BG22" s="599">
        <v>0</v>
      </c>
      <c r="BH22" s="599">
        <v>0</v>
      </c>
      <c r="BI22" s="599">
        <v>0</v>
      </c>
      <c r="BJ22" s="599">
        <v>0</v>
      </c>
      <c r="BK22" s="599">
        <v>0</v>
      </c>
    </row>
    <row r="23" spans="1:63">
      <c r="A23" s="601">
        <v>340</v>
      </c>
      <c r="C23" s="599">
        <v>0</v>
      </c>
      <c r="D23" s="599">
        <v>0</v>
      </c>
      <c r="E23" s="599">
        <v>74.528999999999996</v>
      </c>
      <c r="F23" s="599">
        <v>0</v>
      </c>
      <c r="H23" s="599">
        <v>1</v>
      </c>
      <c r="J23" s="599">
        <v>0</v>
      </c>
      <c r="K23" s="225">
        <v>76</v>
      </c>
      <c r="L23" s="599">
        <v>0</v>
      </c>
      <c r="N23" s="599">
        <v>92345.137605248063</v>
      </c>
      <c r="O23" s="225">
        <v>51</v>
      </c>
      <c r="R23" s="599">
        <v>-230.97033954316339</v>
      </c>
      <c r="S23" s="599">
        <v>13.682000000000016</v>
      </c>
      <c r="U23" s="599">
        <v>0</v>
      </c>
      <c r="V23" s="599">
        <v>0</v>
      </c>
      <c r="W23" s="599">
        <v>3</v>
      </c>
      <c r="Y23" s="599" t="s">
        <v>3988</v>
      </c>
      <c r="AG23" s="599">
        <v>1</v>
      </c>
      <c r="AH23" s="228">
        <v>-1</v>
      </c>
      <c r="AJ23" s="599">
        <v>0</v>
      </c>
      <c r="AK23" s="599">
        <v>0</v>
      </c>
      <c r="AL23" s="599">
        <v>0</v>
      </c>
      <c r="AM23" s="599">
        <v>0</v>
      </c>
      <c r="AN23" s="599">
        <v>0</v>
      </c>
      <c r="AO23" s="599">
        <v>0</v>
      </c>
      <c r="AP23" s="599">
        <v>0</v>
      </c>
      <c r="AQ23" s="599">
        <v>0</v>
      </c>
      <c r="AR23" s="599">
        <v>0</v>
      </c>
      <c r="AS23" s="599">
        <v>0</v>
      </c>
      <c r="AT23" s="599">
        <v>0</v>
      </c>
      <c r="AU23" s="599">
        <v>0</v>
      </c>
      <c r="AV23" s="599">
        <v>0</v>
      </c>
      <c r="AW23" s="599">
        <v>0</v>
      </c>
      <c r="AX23" s="599">
        <v>0</v>
      </c>
      <c r="AY23" s="599">
        <v>0</v>
      </c>
      <c r="AZ23" s="599">
        <v>0</v>
      </c>
      <c r="BA23" s="599">
        <v>0</v>
      </c>
      <c r="BB23" s="599">
        <v>0</v>
      </c>
      <c r="BC23" s="599">
        <v>0</v>
      </c>
      <c r="BD23" s="599">
        <v>0</v>
      </c>
      <c r="BE23" s="599">
        <v>0</v>
      </c>
      <c r="BF23" s="599">
        <v>0</v>
      </c>
      <c r="BG23" s="599">
        <v>0</v>
      </c>
      <c r="BH23" s="599">
        <v>0</v>
      </c>
      <c r="BI23" s="599">
        <v>0</v>
      </c>
      <c r="BJ23" s="599">
        <v>0</v>
      </c>
      <c r="BK23" s="599">
        <v>0</v>
      </c>
    </row>
    <row r="24" spans="1:63">
      <c r="A24" s="601">
        <v>360</v>
      </c>
      <c r="C24" s="599">
        <v>0</v>
      </c>
      <c r="D24" s="599">
        <v>23.912852917094135</v>
      </c>
      <c r="E24" s="599">
        <v>79.254999999999995</v>
      </c>
      <c r="F24" s="599">
        <v>0</v>
      </c>
      <c r="H24" s="599">
        <v>1</v>
      </c>
      <c r="J24" s="599">
        <v>0</v>
      </c>
      <c r="K24" s="225">
        <v>81</v>
      </c>
      <c r="L24" s="599">
        <v>0</v>
      </c>
      <c r="N24" s="599">
        <v>98356.525634022022</v>
      </c>
      <c r="O24" s="225">
        <v>51</v>
      </c>
      <c r="R24" s="599">
        <v>-120.3651665171958</v>
      </c>
      <c r="S24" s="599">
        <v>18.599999999999909</v>
      </c>
      <c r="U24" s="599">
        <v>0</v>
      </c>
      <c r="V24" s="599">
        <v>0</v>
      </c>
      <c r="W24" s="599">
        <v>3</v>
      </c>
      <c r="Y24" s="599" t="s">
        <v>3988</v>
      </c>
      <c r="AG24" s="599">
        <v>1</v>
      </c>
      <c r="AH24" s="228">
        <v>-1</v>
      </c>
      <c r="AJ24" s="599">
        <v>0</v>
      </c>
      <c r="AK24" s="599">
        <v>0</v>
      </c>
      <c r="AL24" s="599">
        <v>0</v>
      </c>
      <c r="AM24" s="599">
        <v>0</v>
      </c>
      <c r="AN24" s="599">
        <v>0</v>
      </c>
      <c r="AO24" s="599">
        <v>0</v>
      </c>
      <c r="AP24" s="599">
        <v>0</v>
      </c>
      <c r="AQ24" s="599">
        <v>0</v>
      </c>
      <c r="AR24" s="599">
        <v>0</v>
      </c>
      <c r="AS24" s="599">
        <v>0</v>
      </c>
      <c r="AT24" s="599">
        <v>0</v>
      </c>
      <c r="AU24" s="599">
        <v>0</v>
      </c>
      <c r="AV24" s="599">
        <v>0</v>
      </c>
      <c r="AW24" s="599">
        <v>0</v>
      </c>
      <c r="AX24" s="599">
        <v>0</v>
      </c>
      <c r="AY24" s="599">
        <v>0</v>
      </c>
      <c r="AZ24" s="599">
        <v>0</v>
      </c>
      <c r="BA24" s="599">
        <v>0</v>
      </c>
      <c r="BB24" s="599">
        <v>0</v>
      </c>
      <c r="BC24" s="599">
        <v>0</v>
      </c>
      <c r="BD24" s="599">
        <v>0</v>
      </c>
      <c r="BE24" s="599">
        <v>0</v>
      </c>
      <c r="BF24" s="599">
        <v>0</v>
      </c>
      <c r="BG24" s="599">
        <v>0</v>
      </c>
      <c r="BH24" s="599">
        <v>0</v>
      </c>
      <c r="BI24" s="599">
        <v>0</v>
      </c>
      <c r="BJ24" s="599">
        <v>0</v>
      </c>
      <c r="BK24" s="599">
        <v>0</v>
      </c>
    </row>
    <row r="25" spans="1:63">
      <c r="A25" s="601">
        <v>380</v>
      </c>
      <c r="C25" s="599">
        <v>0</v>
      </c>
      <c r="D25" s="599">
        <v>37.461964215412301</v>
      </c>
      <c r="E25" s="599">
        <v>58.295000000000002</v>
      </c>
      <c r="F25" s="599">
        <v>0</v>
      </c>
      <c r="H25" s="599">
        <v>1</v>
      </c>
      <c r="J25" s="599">
        <v>0</v>
      </c>
      <c r="K25" s="225">
        <v>60</v>
      </c>
      <c r="L25" s="599">
        <v>0</v>
      </c>
      <c r="N25" s="599">
        <v>72824.878488944276</v>
      </c>
      <c r="O25" s="225">
        <v>51</v>
      </c>
      <c r="R25" s="599">
        <v>-103.95378745263611</v>
      </c>
      <c r="S25" s="599">
        <v>17.94600000000014</v>
      </c>
      <c r="U25" s="599">
        <v>0</v>
      </c>
      <c r="V25" s="599">
        <v>0</v>
      </c>
      <c r="W25" s="599">
        <v>3</v>
      </c>
      <c r="Y25" s="599" t="s">
        <v>3988</v>
      </c>
      <c r="AG25" s="599">
        <v>1</v>
      </c>
      <c r="AH25" s="228">
        <v>-1</v>
      </c>
      <c r="AJ25" s="599">
        <v>0</v>
      </c>
      <c r="AK25" s="599">
        <v>0</v>
      </c>
      <c r="AL25" s="599">
        <v>0</v>
      </c>
      <c r="AM25" s="599">
        <v>0</v>
      </c>
      <c r="AN25" s="599">
        <v>0</v>
      </c>
      <c r="AO25" s="599">
        <v>0</v>
      </c>
      <c r="AP25" s="599">
        <v>0</v>
      </c>
      <c r="AQ25" s="599">
        <v>0</v>
      </c>
      <c r="AR25" s="599">
        <v>0</v>
      </c>
      <c r="AS25" s="599">
        <v>0</v>
      </c>
      <c r="AT25" s="599">
        <v>0</v>
      </c>
      <c r="AU25" s="599">
        <v>0</v>
      </c>
      <c r="AV25" s="599">
        <v>0</v>
      </c>
      <c r="AW25" s="599">
        <v>0</v>
      </c>
      <c r="AX25" s="599">
        <v>0</v>
      </c>
      <c r="AY25" s="599">
        <v>0</v>
      </c>
      <c r="AZ25" s="599">
        <v>0</v>
      </c>
      <c r="BA25" s="599">
        <v>0</v>
      </c>
      <c r="BB25" s="599">
        <v>0</v>
      </c>
      <c r="BC25" s="599">
        <v>0</v>
      </c>
      <c r="BD25" s="599">
        <v>0</v>
      </c>
      <c r="BE25" s="599">
        <v>0</v>
      </c>
      <c r="BF25" s="599">
        <v>0</v>
      </c>
      <c r="BG25" s="599">
        <v>0</v>
      </c>
      <c r="BH25" s="599">
        <v>0</v>
      </c>
      <c r="BI25" s="599">
        <v>0</v>
      </c>
      <c r="BJ25" s="599">
        <v>0</v>
      </c>
      <c r="BK25" s="599">
        <v>0</v>
      </c>
    </row>
    <row r="26" spans="1:63">
      <c r="A26" s="601">
        <v>400</v>
      </c>
      <c r="C26" s="599">
        <v>0</v>
      </c>
      <c r="D26" s="599">
        <v>3.4782959303272207</v>
      </c>
      <c r="E26" s="599">
        <v>37.587999999999994</v>
      </c>
      <c r="F26" s="599">
        <v>0</v>
      </c>
      <c r="H26" s="599">
        <v>1</v>
      </c>
      <c r="J26" s="599">
        <v>0</v>
      </c>
      <c r="K26" s="225">
        <v>39</v>
      </c>
      <c r="L26" s="599">
        <v>0</v>
      </c>
      <c r="N26" s="599">
        <v>47316.267328673443</v>
      </c>
      <c r="O26" s="225">
        <v>50</v>
      </c>
      <c r="R26" s="599">
        <v>-173.91313978038534</v>
      </c>
      <c r="S26" s="599">
        <v>18.189999999999827</v>
      </c>
      <c r="U26" s="599">
        <v>0</v>
      </c>
      <c r="V26" s="599">
        <v>0</v>
      </c>
      <c r="W26" s="599">
        <v>3</v>
      </c>
      <c r="Y26" s="599" t="s">
        <v>3988</v>
      </c>
      <c r="AG26" s="599">
        <v>1</v>
      </c>
      <c r="AH26" s="228">
        <v>-1</v>
      </c>
      <c r="AJ26" s="599">
        <v>0</v>
      </c>
      <c r="AK26" s="599">
        <v>0</v>
      </c>
      <c r="AL26" s="599">
        <v>0</v>
      </c>
      <c r="AM26" s="599">
        <v>0</v>
      </c>
      <c r="AN26" s="599">
        <v>0</v>
      </c>
      <c r="AO26" s="599">
        <v>0</v>
      </c>
      <c r="AP26" s="599">
        <v>0</v>
      </c>
      <c r="AQ26" s="599">
        <v>0</v>
      </c>
      <c r="AR26" s="599">
        <v>0</v>
      </c>
      <c r="AS26" s="599">
        <v>0</v>
      </c>
      <c r="AT26" s="599">
        <v>0</v>
      </c>
      <c r="AU26" s="599">
        <v>0</v>
      </c>
      <c r="AV26" s="599">
        <v>0</v>
      </c>
      <c r="AW26" s="599">
        <v>0</v>
      </c>
      <c r="AX26" s="599">
        <v>0</v>
      </c>
      <c r="AY26" s="599">
        <v>0</v>
      </c>
      <c r="AZ26" s="599">
        <v>0</v>
      </c>
      <c r="BA26" s="599">
        <v>0</v>
      </c>
      <c r="BB26" s="599">
        <v>0</v>
      </c>
      <c r="BC26" s="599">
        <v>0</v>
      </c>
      <c r="BD26" s="599">
        <v>0</v>
      </c>
      <c r="BE26" s="599">
        <v>0</v>
      </c>
      <c r="BF26" s="599">
        <v>0</v>
      </c>
      <c r="BG26" s="599">
        <v>0</v>
      </c>
      <c r="BH26" s="599">
        <v>0</v>
      </c>
      <c r="BI26" s="599">
        <v>0</v>
      </c>
      <c r="BJ26" s="599">
        <v>0</v>
      </c>
      <c r="BK26" s="599">
        <v>0</v>
      </c>
    </row>
    <row r="27" spans="1:63">
      <c r="A27" s="601">
        <v>420</v>
      </c>
      <c r="C27" s="599">
        <v>1.7361798789226395</v>
      </c>
      <c r="D27" s="599">
        <v>8.7403427667234617</v>
      </c>
      <c r="E27" s="599">
        <v>29.608000000000004</v>
      </c>
      <c r="F27" s="599">
        <v>2</v>
      </c>
      <c r="H27" s="599">
        <v>1</v>
      </c>
      <c r="J27" s="599">
        <v>0</v>
      </c>
      <c r="K27" s="225">
        <v>33</v>
      </c>
      <c r="L27" s="599">
        <v>0</v>
      </c>
      <c r="N27" s="599">
        <v>37589.918124597512</v>
      </c>
      <c r="O27" s="225">
        <v>49</v>
      </c>
      <c r="R27" s="599">
        <v>-172.37535704480183</v>
      </c>
      <c r="S27" s="599">
        <v>9.9429999999999836</v>
      </c>
      <c r="U27" s="599">
        <v>0</v>
      </c>
      <c r="V27" s="599">
        <v>0</v>
      </c>
      <c r="W27" s="599">
        <v>3</v>
      </c>
      <c r="Y27" s="599" t="s">
        <v>3988</v>
      </c>
      <c r="AG27" s="599">
        <v>1</v>
      </c>
      <c r="AH27" s="228">
        <v>-1</v>
      </c>
      <c r="AJ27" s="599">
        <v>0</v>
      </c>
      <c r="AK27" s="599">
        <v>0</v>
      </c>
      <c r="AL27" s="599">
        <v>0</v>
      </c>
      <c r="AM27" s="599">
        <v>0</v>
      </c>
      <c r="AN27" s="599">
        <v>0</v>
      </c>
      <c r="AO27" s="599">
        <v>0</v>
      </c>
      <c r="AP27" s="599">
        <v>0</v>
      </c>
      <c r="AQ27" s="599">
        <v>0</v>
      </c>
      <c r="AR27" s="599">
        <v>0</v>
      </c>
      <c r="AS27" s="599">
        <v>0</v>
      </c>
      <c r="AT27" s="599">
        <v>0</v>
      </c>
      <c r="AU27" s="599">
        <v>0</v>
      </c>
      <c r="AV27" s="599">
        <v>0</v>
      </c>
      <c r="AW27" s="599">
        <v>0</v>
      </c>
      <c r="AX27" s="599">
        <v>0</v>
      </c>
      <c r="AY27" s="599">
        <v>0</v>
      </c>
      <c r="AZ27" s="599">
        <v>0</v>
      </c>
      <c r="BA27" s="599">
        <v>0</v>
      </c>
      <c r="BB27" s="599">
        <v>0</v>
      </c>
      <c r="BC27" s="599">
        <v>0</v>
      </c>
      <c r="BD27" s="599">
        <v>0</v>
      </c>
      <c r="BE27" s="599">
        <v>0</v>
      </c>
      <c r="BF27" s="599">
        <v>0</v>
      </c>
      <c r="BG27" s="599">
        <v>0</v>
      </c>
      <c r="BH27" s="599">
        <v>0</v>
      </c>
      <c r="BI27" s="599">
        <v>0</v>
      </c>
      <c r="BJ27" s="599">
        <v>0</v>
      </c>
      <c r="BK27" s="599">
        <v>0</v>
      </c>
    </row>
    <row r="28" spans="1:63">
      <c r="A28" s="601">
        <v>440</v>
      </c>
      <c r="C28" s="599">
        <v>41.479134841764647</v>
      </c>
      <c r="D28" s="599">
        <v>0</v>
      </c>
      <c r="E28" s="599">
        <v>72.355000000000004</v>
      </c>
      <c r="F28" s="599">
        <v>0</v>
      </c>
      <c r="H28" s="599">
        <v>1</v>
      </c>
      <c r="J28" s="599">
        <v>0</v>
      </c>
      <c r="K28" s="225">
        <v>75</v>
      </c>
      <c r="L28" s="599">
        <v>0</v>
      </c>
      <c r="N28" s="599">
        <v>30355.3215209728</v>
      </c>
      <c r="O28" s="225">
        <v>0</v>
      </c>
      <c r="R28" s="599">
        <v>0</v>
      </c>
      <c r="S28" s="599">
        <v>8.8659999999999854</v>
      </c>
      <c r="U28" s="599">
        <v>0</v>
      </c>
      <c r="V28" s="599">
        <v>0</v>
      </c>
      <c r="W28" s="599">
        <v>3</v>
      </c>
      <c r="Y28" s="599" t="s">
        <v>3988</v>
      </c>
      <c r="AG28" s="599">
        <v>1</v>
      </c>
      <c r="AH28" s="228">
        <v>-1</v>
      </c>
      <c r="AJ28" s="599">
        <v>0</v>
      </c>
      <c r="AK28" s="599">
        <v>0</v>
      </c>
      <c r="AL28" s="599">
        <v>0</v>
      </c>
      <c r="AM28" s="599">
        <v>0</v>
      </c>
      <c r="AN28" s="599">
        <v>0</v>
      </c>
      <c r="AO28" s="599">
        <v>0</v>
      </c>
      <c r="AP28" s="599">
        <v>0</v>
      </c>
      <c r="AQ28" s="599">
        <v>0</v>
      </c>
      <c r="AR28" s="599">
        <v>0</v>
      </c>
      <c r="AS28" s="599">
        <v>0</v>
      </c>
      <c r="AT28" s="599">
        <v>0</v>
      </c>
      <c r="AU28" s="599">
        <v>0</v>
      </c>
      <c r="AV28" s="599">
        <v>0</v>
      </c>
      <c r="AW28" s="599">
        <v>0</v>
      </c>
      <c r="AX28" s="599">
        <v>0</v>
      </c>
      <c r="AY28" s="599">
        <v>0</v>
      </c>
      <c r="AZ28" s="599">
        <v>0</v>
      </c>
      <c r="BA28" s="599">
        <v>0</v>
      </c>
      <c r="BB28" s="599">
        <v>0</v>
      </c>
      <c r="BC28" s="599">
        <v>0</v>
      </c>
      <c r="BD28" s="599">
        <v>0</v>
      </c>
      <c r="BE28" s="599">
        <v>0</v>
      </c>
      <c r="BF28" s="599">
        <v>0</v>
      </c>
      <c r="BG28" s="599">
        <v>0</v>
      </c>
      <c r="BH28" s="599">
        <v>0</v>
      </c>
      <c r="BI28" s="599">
        <v>0</v>
      </c>
      <c r="BJ28" s="599">
        <v>0</v>
      </c>
      <c r="BK28" s="599">
        <v>0</v>
      </c>
    </row>
    <row r="29" spans="1:63">
      <c r="A29" s="601">
        <v>450</v>
      </c>
      <c r="C29" s="599">
        <v>0</v>
      </c>
      <c r="D29" s="599">
        <v>0</v>
      </c>
      <c r="E29" s="599">
        <v>0</v>
      </c>
      <c r="F29" s="599">
        <v>0</v>
      </c>
      <c r="H29" s="599">
        <v>0</v>
      </c>
      <c r="J29" s="599">
        <v>3</v>
      </c>
      <c r="K29" s="225">
        <v>0</v>
      </c>
      <c r="L29" s="599">
        <v>0</v>
      </c>
      <c r="N29" s="599">
        <v>0</v>
      </c>
      <c r="O29" s="225">
        <v>0</v>
      </c>
      <c r="R29" s="599">
        <v>0</v>
      </c>
      <c r="S29" s="599">
        <v>-1.0000000002037268E-3</v>
      </c>
      <c r="U29" s="599">
        <v>0</v>
      </c>
      <c r="V29" s="599">
        <v>0</v>
      </c>
      <c r="W29" s="599">
        <v>3</v>
      </c>
      <c r="Y29" s="599" t="s">
        <v>3988</v>
      </c>
      <c r="AG29" s="599">
        <v>1</v>
      </c>
      <c r="AH29" s="228">
        <v>-1</v>
      </c>
      <c r="AJ29" s="599">
        <v>0</v>
      </c>
      <c r="AK29" s="599">
        <v>0</v>
      </c>
      <c r="AL29" s="599">
        <v>0</v>
      </c>
      <c r="AM29" s="599">
        <v>0</v>
      </c>
      <c r="AN29" s="599">
        <v>0</v>
      </c>
      <c r="AO29" s="599">
        <v>0</v>
      </c>
      <c r="AP29" s="599">
        <v>0</v>
      </c>
      <c r="AQ29" s="599">
        <v>0</v>
      </c>
      <c r="AR29" s="599">
        <v>0</v>
      </c>
      <c r="AS29" s="599">
        <v>0</v>
      </c>
      <c r="AT29" s="599">
        <v>0</v>
      </c>
      <c r="AU29" s="599">
        <v>0</v>
      </c>
      <c r="AV29" s="599">
        <v>0</v>
      </c>
      <c r="AW29" s="599">
        <v>0</v>
      </c>
      <c r="AX29" s="599">
        <v>0</v>
      </c>
      <c r="AY29" s="599">
        <v>0</v>
      </c>
      <c r="AZ29" s="599">
        <v>0</v>
      </c>
      <c r="BA29" s="599">
        <v>0</v>
      </c>
      <c r="BB29" s="599">
        <v>0</v>
      </c>
      <c r="BC29" s="599">
        <v>0</v>
      </c>
      <c r="BD29" s="599">
        <v>0</v>
      </c>
      <c r="BE29" s="599">
        <v>0</v>
      </c>
      <c r="BF29" s="599">
        <v>0</v>
      </c>
      <c r="BG29" s="599">
        <v>0</v>
      </c>
      <c r="BH29" s="599">
        <v>0</v>
      </c>
      <c r="BI29" s="599">
        <v>0</v>
      </c>
      <c r="BJ29" s="599">
        <v>0</v>
      </c>
      <c r="BK29" s="599">
        <v>0</v>
      </c>
    </row>
    <row r="30" spans="1:63">
      <c r="A30" s="601">
        <v>460</v>
      </c>
      <c r="C30" s="599">
        <v>0</v>
      </c>
      <c r="D30" s="599">
        <v>0</v>
      </c>
      <c r="E30" s="599">
        <v>0</v>
      </c>
      <c r="F30" s="599">
        <v>0</v>
      </c>
      <c r="H30" s="599">
        <v>0</v>
      </c>
      <c r="J30" s="599">
        <v>3</v>
      </c>
      <c r="K30" s="225">
        <v>0</v>
      </c>
      <c r="L30" s="599">
        <v>0</v>
      </c>
      <c r="N30" s="599">
        <v>0</v>
      </c>
      <c r="O30" s="225">
        <v>0</v>
      </c>
      <c r="R30" s="599">
        <v>0</v>
      </c>
      <c r="S30" s="599">
        <v>3.9999999999054126E-3</v>
      </c>
      <c r="U30" s="599">
        <v>0</v>
      </c>
      <c r="V30" s="599">
        <v>0</v>
      </c>
      <c r="W30" s="599">
        <v>3</v>
      </c>
      <c r="Y30" s="599" t="s">
        <v>3988</v>
      </c>
      <c r="AG30" s="599">
        <v>1</v>
      </c>
      <c r="AH30" s="228">
        <v>-1</v>
      </c>
      <c r="AJ30" s="599">
        <v>0</v>
      </c>
      <c r="AK30" s="599">
        <v>0</v>
      </c>
      <c r="AL30" s="599">
        <v>0</v>
      </c>
      <c r="AM30" s="599">
        <v>0</v>
      </c>
      <c r="AN30" s="599">
        <v>0</v>
      </c>
      <c r="AO30" s="599">
        <v>0</v>
      </c>
      <c r="AP30" s="599">
        <v>0</v>
      </c>
      <c r="AQ30" s="599">
        <v>0</v>
      </c>
      <c r="AR30" s="599">
        <v>0</v>
      </c>
      <c r="AS30" s="599">
        <v>0</v>
      </c>
      <c r="AT30" s="599">
        <v>0</v>
      </c>
      <c r="AU30" s="599">
        <v>0</v>
      </c>
      <c r="AV30" s="599">
        <v>0</v>
      </c>
      <c r="AW30" s="599">
        <v>0</v>
      </c>
      <c r="AX30" s="599">
        <v>0</v>
      </c>
      <c r="AY30" s="599">
        <v>0</v>
      </c>
      <c r="AZ30" s="599">
        <v>0</v>
      </c>
      <c r="BA30" s="599">
        <v>0</v>
      </c>
      <c r="BB30" s="599">
        <v>0</v>
      </c>
      <c r="BC30" s="599">
        <v>0</v>
      </c>
      <c r="BD30" s="599">
        <v>0</v>
      </c>
      <c r="BE30" s="599">
        <v>0</v>
      </c>
      <c r="BF30" s="599">
        <v>0</v>
      </c>
      <c r="BG30" s="599">
        <v>0</v>
      </c>
      <c r="BH30" s="599">
        <v>0</v>
      </c>
      <c r="BI30" s="599">
        <v>0</v>
      </c>
      <c r="BJ30" s="599">
        <v>0</v>
      </c>
      <c r="BK30" s="599">
        <v>0</v>
      </c>
    </row>
    <row r="31" spans="1:63">
      <c r="A31" s="601">
        <v>470</v>
      </c>
      <c r="C31" s="599">
        <v>0</v>
      </c>
      <c r="D31" s="599">
        <v>0</v>
      </c>
      <c r="E31" s="599">
        <v>0</v>
      </c>
      <c r="F31" s="599">
        <v>0</v>
      </c>
      <c r="H31" s="599">
        <v>0</v>
      </c>
      <c r="J31" s="599">
        <v>3</v>
      </c>
      <c r="K31" s="225">
        <v>0</v>
      </c>
      <c r="L31" s="599">
        <v>0</v>
      </c>
      <c r="N31" s="599">
        <v>0</v>
      </c>
      <c r="O31" s="225">
        <v>0</v>
      </c>
      <c r="R31" s="599">
        <v>0</v>
      </c>
      <c r="S31" s="599">
        <v>2.00000000018008E-3</v>
      </c>
      <c r="U31" s="599">
        <v>0</v>
      </c>
      <c r="V31" s="599">
        <v>0</v>
      </c>
      <c r="W31" s="599">
        <v>3</v>
      </c>
      <c r="Y31" s="599" t="s">
        <v>3988</v>
      </c>
      <c r="AG31" s="599">
        <v>1</v>
      </c>
      <c r="AH31" s="228">
        <v>-1</v>
      </c>
      <c r="AJ31" s="599">
        <v>0</v>
      </c>
      <c r="AK31" s="599">
        <v>0</v>
      </c>
      <c r="AL31" s="599">
        <v>0</v>
      </c>
      <c r="AM31" s="599">
        <v>0</v>
      </c>
      <c r="AN31" s="599">
        <v>0</v>
      </c>
      <c r="AO31" s="599">
        <v>0</v>
      </c>
      <c r="AP31" s="599">
        <v>0</v>
      </c>
      <c r="AQ31" s="599">
        <v>0</v>
      </c>
      <c r="AR31" s="599">
        <v>0</v>
      </c>
      <c r="AS31" s="599">
        <v>0</v>
      </c>
      <c r="AT31" s="599">
        <v>0</v>
      </c>
      <c r="AU31" s="599">
        <v>0</v>
      </c>
      <c r="AV31" s="599">
        <v>0</v>
      </c>
      <c r="AW31" s="599">
        <v>0</v>
      </c>
      <c r="AX31" s="599">
        <v>0</v>
      </c>
      <c r="AY31" s="599">
        <v>0</v>
      </c>
      <c r="AZ31" s="599">
        <v>0</v>
      </c>
      <c r="BA31" s="599">
        <v>0</v>
      </c>
      <c r="BB31" s="599">
        <v>0</v>
      </c>
      <c r="BC31" s="599">
        <v>0</v>
      </c>
      <c r="BD31" s="599">
        <v>0</v>
      </c>
      <c r="BE31" s="599">
        <v>0</v>
      </c>
      <c r="BF31" s="599">
        <v>0</v>
      </c>
      <c r="BG31" s="599">
        <v>0</v>
      </c>
      <c r="BH31" s="599">
        <v>0</v>
      </c>
      <c r="BI31" s="599">
        <v>0</v>
      </c>
      <c r="BJ31" s="599">
        <v>0</v>
      </c>
      <c r="BK31" s="599">
        <v>0</v>
      </c>
    </row>
    <row r="32" spans="1:63">
      <c r="A32" s="601">
        <v>480</v>
      </c>
      <c r="C32" s="599">
        <v>0</v>
      </c>
      <c r="D32" s="599">
        <v>0</v>
      </c>
      <c r="E32" s="599">
        <v>0</v>
      </c>
      <c r="F32" s="599">
        <v>0</v>
      </c>
      <c r="H32" s="599">
        <v>0</v>
      </c>
      <c r="J32" s="599">
        <v>3</v>
      </c>
      <c r="K32" s="225">
        <v>0</v>
      </c>
      <c r="L32" s="599">
        <v>0</v>
      </c>
      <c r="N32" s="599">
        <v>0</v>
      </c>
      <c r="O32" s="225">
        <v>0</v>
      </c>
      <c r="R32" s="599">
        <v>0</v>
      </c>
      <c r="S32" s="599">
        <v>1.9999999999527063E-3</v>
      </c>
      <c r="U32" s="599">
        <v>0</v>
      </c>
      <c r="V32" s="599">
        <v>0</v>
      </c>
      <c r="W32" s="599">
        <v>3</v>
      </c>
      <c r="Y32" s="599" t="s">
        <v>3988</v>
      </c>
      <c r="AG32" s="599">
        <v>1</v>
      </c>
      <c r="AH32" s="228">
        <v>-1</v>
      </c>
      <c r="AJ32" s="599">
        <v>0</v>
      </c>
      <c r="AK32" s="599">
        <v>0</v>
      </c>
      <c r="AL32" s="599">
        <v>0</v>
      </c>
      <c r="AM32" s="599">
        <v>0</v>
      </c>
      <c r="AN32" s="599">
        <v>0</v>
      </c>
      <c r="AO32" s="599">
        <v>0</v>
      </c>
      <c r="AP32" s="599">
        <v>0</v>
      </c>
      <c r="AQ32" s="599">
        <v>0</v>
      </c>
      <c r="AR32" s="599">
        <v>0</v>
      </c>
      <c r="AS32" s="599">
        <v>0</v>
      </c>
      <c r="AT32" s="599">
        <v>0</v>
      </c>
      <c r="AU32" s="599">
        <v>0</v>
      </c>
      <c r="AV32" s="599">
        <v>0</v>
      </c>
      <c r="AW32" s="599">
        <v>0</v>
      </c>
      <c r="AX32" s="599">
        <v>0</v>
      </c>
      <c r="AY32" s="599">
        <v>0</v>
      </c>
      <c r="AZ32" s="599">
        <v>0</v>
      </c>
      <c r="BA32" s="599">
        <v>0</v>
      </c>
      <c r="BB32" s="599">
        <v>0</v>
      </c>
      <c r="BC32" s="599">
        <v>0</v>
      </c>
      <c r="BD32" s="599">
        <v>0</v>
      </c>
      <c r="BE32" s="599">
        <v>0</v>
      </c>
      <c r="BF32" s="599">
        <v>0</v>
      </c>
      <c r="BG32" s="599">
        <v>0</v>
      </c>
      <c r="BH32" s="599">
        <v>0</v>
      </c>
      <c r="BI32" s="599">
        <v>0</v>
      </c>
      <c r="BJ32" s="599">
        <v>0</v>
      </c>
      <c r="BK32" s="599">
        <v>0</v>
      </c>
    </row>
    <row r="33" spans="1:63">
      <c r="A33" s="601">
        <v>490</v>
      </c>
      <c r="C33" s="599">
        <v>0</v>
      </c>
      <c r="D33" s="599">
        <v>0</v>
      </c>
      <c r="E33" s="599">
        <v>0</v>
      </c>
      <c r="F33" s="599">
        <v>0</v>
      </c>
      <c r="H33" s="599">
        <v>0</v>
      </c>
      <c r="J33" s="599">
        <v>3</v>
      </c>
      <c r="K33" s="225">
        <v>0</v>
      </c>
      <c r="L33" s="599">
        <v>0</v>
      </c>
      <c r="N33" s="599">
        <v>0</v>
      </c>
      <c r="O33" s="225">
        <v>0</v>
      </c>
      <c r="R33" s="599">
        <v>0</v>
      </c>
      <c r="S33" s="599">
        <v>2.00000000018008E-3</v>
      </c>
      <c r="U33" s="599">
        <v>0</v>
      </c>
      <c r="V33" s="599">
        <v>0</v>
      </c>
      <c r="W33" s="599">
        <v>3</v>
      </c>
      <c r="Y33" s="599" t="s">
        <v>3988</v>
      </c>
      <c r="AG33" s="599">
        <v>1</v>
      </c>
      <c r="AH33" s="228">
        <v>-1</v>
      </c>
      <c r="AJ33" s="599">
        <v>0</v>
      </c>
      <c r="AK33" s="599">
        <v>0</v>
      </c>
      <c r="AL33" s="599">
        <v>0</v>
      </c>
      <c r="AM33" s="599">
        <v>0</v>
      </c>
      <c r="AN33" s="599">
        <v>0</v>
      </c>
      <c r="AO33" s="599">
        <v>0</v>
      </c>
      <c r="AP33" s="599">
        <v>0</v>
      </c>
      <c r="AQ33" s="599">
        <v>0</v>
      </c>
      <c r="AR33" s="599">
        <v>0</v>
      </c>
      <c r="AS33" s="599">
        <v>0</v>
      </c>
      <c r="AT33" s="599">
        <v>0</v>
      </c>
      <c r="AU33" s="599">
        <v>0</v>
      </c>
      <c r="AV33" s="599">
        <v>0</v>
      </c>
      <c r="AW33" s="599">
        <v>0</v>
      </c>
      <c r="AX33" s="599">
        <v>0</v>
      </c>
      <c r="AY33" s="599">
        <v>0</v>
      </c>
      <c r="AZ33" s="599">
        <v>0</v>
      </c>
      <c r="BA33" s="599">
        <v>0</v>
      </c>
      <c r="BB33" s="599">
        <v>0</v>
      </c>
      <c r="BC33" s="599">
        <v>0</v>
      </c>
      <c r="BD33" s="599">
        <v>0</v>
      </c>
      <c r="BE33" s="599">
        <v>0</v>
      </c>
      <c r="BF33" s="599">
        <v>0</v>
      </c>
      <c r="BG33" s="599">
        <v>0</v>
      </c>
      <c r="BH33" s="599">
        <v>0</v>
      </c>
      <c r="BI33" s="599">
        <v>0</v>
      </c>
      <c r="BJ33" s="599">
        <v>0</v>
      </c>
      <c r="BK33" s="599">
        <v>0</v>
      </c>
    </row>
    <row r="34" spans="1:63">
      <c r="A34" s="601">
        <v>500</v>
      </c>
      <c r="C34" s="599">
        <v>0</v>
      </c>
      <c r="D34" s="599">
        <v>0</v>
      </c>
      <c r="E34" s="599">
        <v>0</v>
      </c>
      <c r="F34" s="599">
        <v>0</v>
      </c>
      <c r="H34" s="599">
        <v>0</v>
      </c>
      <c r="J34" s="599">
        <v>3</v>
      </c>
      <c r="K34" s="225">
        <v>0</v>
      </c>
      <c r="L34" s="599">
        <v>0</v>
      </c>
      <c r="N34" s="599">
        <v>0</v>
      </c>
      <c r="O34" s="225">
        <v>0</v>
      </c>
      <c r="R34" s="599">
        <v>0</v>
      </c>
      <c r="S34" s="599">
        <v>1.9999999999527063E-3</v>
      </c>
      <c r="U34" s="599">
        <v>0</v>
      </c>
      <c r="V34" s="599">
        <v>0</v>
      </c>
      <c r="W34" s="599">
        <v>3</v>
      </c>
      <c r="Y34" s="599" t="s">
        <v>3988</v>
      </c>
      <c r="AG34" s="599">
        <v>1</v>
      </c>
      <c r="AH34" s="228">
        <v>-1</v>
      </c>
      <c r="AJ34" s="599">
        <v>0</v>
      </c>
      <c r="AK34" s="599">
        <v>0</v>
      </c>
      <c r="AL34" s="599">
        <v>0</v>
      </c>
      <c r="AM34" s="599">
        <v>0</v>
      </c>
      <c r="AN34" s="599">
        <v>0</v>
      </c>
      <c r="AO34" s="599">
        <v>0</v>
      </c>
      <c r="AP34" s="599">
        <v>0</v>
      </c>
      <c r="AQ34" s="599">
        <v>0</v>
      </c>
      <c r="AR34" s="599">
        <v>0</v>
      </c>
      <c r="AS34" s="599">
        <v>0</v>
      </c>
      <c r="AT34" s="599">
        <v>0</v>
      </c>
      <c r="AU34" s="599">
        <v>0</v>
      </c>
      <c r="AV34" s="599">
        <v>0</v>
      </c>
      <c r="AW34" s="599">
        <v>0</v>
      </c>
      <c r="AX34" s="599">
        <v>0</v>
      </c>
      <c r="AY34" s="599">
        <v>0</v>
      </c>
      <c r="AZ34" s="599">
        <v>0</v>
      </c>
      <c r="BA34" s="599">
        <v>0</v>
      </c>
      <c r="BB34" s="599">
        <v>0</v>
      </c>
      <c r="BC34" s="599">
        <v>0</v>
      </c>
      <c r="BD34" s="599">
        <v>0</v>
      </c>
      <c r="BE34" s="599">
        <v>0</v>
      </c>
      <c r="BF34" s="599">
        <v>0</v>
      </c>
      <c r="BG34" s="599">
        <v>0</v>
      </c>
      <c r="BH34" s="599">
        <v>0</v>
      </c>
      <c r="BI34" s="599">
        <v>0</v>
      </c>
      <c r="BJ34" s="599">
        <v>0</v>
      </c>
      <c r="BK34" s="599">
        <v>0</v>
      </c>
    </row>
    <row r="35" spans="1:63">
      <c r="A35" s="601">
        <v>510</v>
      </c>
      <c r="C35" s="599">
        <v>0</v>
      </c>
      <c r="D35" s="599">
        <v>0</v>
      </c>
      <c r="E35" s="599">
        <v>0</v>
      </c>
      <c r="F35" s="599">
        <v>0</v>
      </c>
      <c r="H35" s="599">
        <v>0</v>
      </c>
      <c r="J35" s="599">
        <v>3</v>
      </c>
      <c r="K35" s="225">
        <v>0</v>
      </c>
      <c r="L35" s="599">
        <v>0</v>
      </c>
      <c r="N35" s="599">
        <v>0</v>
      </c>
      <c r="O35" s="225">
        <v>0</v>
      </c>
      <c r="R35" s="599">
        <v>0</v>
      </c>
      <c r="S35" s="599">
        <v>1.9999999999527063E-3</v>
      </c>
      <c r="U35" s="599">
        <v>0</v>
      </c>
      <c r="V35" s="599">
        <v>0</v>
      </c>
      <c r="W35" s="599">
        <v>3</v>
      </c>
      <c r="Y35" s="599" t="s">
        <v>3988</v>
      </c>
      <c r="AG35" s="599">
        <v>1</v>
      </c>
      <c r="AH35" s="228">
        <v>-1</v>
      </c>
      <c r="AJ35" s="599">
        <v>0</v>
      </c>
      <c r="AK35" s="599">
        <v>0</v>
      </c>
      <c r="AL35" s="599">
        <v>0</v>
      </c>
      <c r="AM35" s="599">
        <v>0</v>
      </c>
      <c r="AN35" s="599">
        <v>0</v>
      </c>
      <c r="AO35" s="599">
        <v>0</v>
      </c>
      <c r="AP35" s="599">
        <v>0</v>
      </c>
      <c r="AQ35" s="599">
        <v>0</v>
      </c>
      <c r="AR35" s="599">
        <v>0</v>
      </c>
      <c r="AS35" s="599">
        <v>0</v>
      </c>
      <c r="AT35" s="599">
        <v>0</v>
      </c>
      <c r="AU35" s="599">
        <v>0</v>
      </c>
      <c r="AV35" s="599">
        <v>0</v>
      </c>
      <c r="AW35" s="599">
        <v>0</v>
      </c>
      <c r="AX35" s="599">
        <v>0</v>
      </c>
      <c r="AY35" s="599">
        <v>0</v>
      </c>
      <c r="AZ35" s="599">
        <v>0</v>
      </c>
      <c r="BA35" s="599">
        <v>0</v>
      </c>
      <c r="BB35" s="599">
        <v>0</v>
      </c>
      <c r="BC35" s="599">
        <v>0</v>
      </c>
      <c r="BD35" s="599">
        <v>0</v>
      </c>
      <c r="BE35" s="599">
        <v>0</v>
      </c>
      <c r="BF35" s="599">
        <v>0</v>
      </c>
      <c r="BG35" s="599">
        <v>0</v>
      </c>
      <c r="BH35" s="599">
        <v>0</v>
      </c>
      <c r="BI35" s="599">
        <v>0</v>
      </c>
      <c r="BJ35" s="599">
        <v>0</v>
      </c>
      <c r="BK35" s="599">
        <v>0</v>
      </c>
    </row>
    <row r="36" spans="1:63">
      <c r="A36" s="601">
        <v>520</v>
      </c>
      <c r="C36" s="599">
        <v>0</v>
      </c>
      <c r="D36" s="599">
        <v>0</v>
      </c>
      <c r="E36" s="599">
        <v>0</v>
      </c>
      <c r="F36" s="599">
        <v>0</v>
      </c>
      <c r="H36" s="599">
        <v>0</v>
      </c>
      <c r="J36" s="599">
        <v>3</v>
      </c>
      <c r="K36" s="225">
        <v>0</v>
      </c>
      <c r="L36" s="599">
        <v>0</v>
      </c>
      <c r="N36" s="599">
        <v>0</v>
      </c>
      <c r="O36" s="225">
        <v>0</v>
      </c>
      <c r="R36" s="599">
        <v>0</v>
      </c>
      <c r="S36" s="599">
        <v>1.9999999999527063E-3</v>
      </c>
      <c r="U36" s="599">
        <v>0</v>
      </c>
      <c r="V36" s="599">
        <v>0</v>
      </c>
      <c r="W36" s="599">
        <v>3</v>
      </c>
      <c r="Y36" s="599" t="s">
        <v>3988</v>
      </c>
      <c r="AG36" s="599">
        <v>1</v>
      </c>
      <c r="AH36" s="228">
        <v>-1</v>
      </c>
      <c r="AJ36" s="599">
        <v>0</v>
      </c>
      <c r="AK36" s="599">
        <v>0</v>
      </c>
      <c r="AL36" s="599">
        <v>0</v>
      </c>
      <c r="AM36" s="599">
        <v>0</v>
      </c>
      <c r="AN36" s="599">
        <v>0</v>
      </c>
      <c r="AO36" s="599">
        <v>0</v>
      </c>
      <c r="AP36" s="599">
        <v>0</v>
      </c>
      <c r="AQ36" s="599">
        <v>0</v>
      </c>
      <c r="AR36" s="599">
        <v>0</v>
      </c>
      <c r="AS36" s="599">
        <v>0</v>
      </c>
      <c r="AT36" s="599">
        <v>0</v>
      </c>
      <c r="AU36" s="599">
        <v>0</v>
      </c>
      <c r="AV36" s="599">
        <v>0</v>
      </c>
      <c r="AW36" s="599">
        <v>0</v>
      </c>
      <c r="AX36" s="599">
        <v>0</v>
      </c>
      <c r="AY36" s="599">
        <v>0</v>
      </c>
      <c r="AZ36" s="599">
        <v>0</v>
      </c>
      <c r="BA36" s="599">
        <v>0</v>
      </c>
      <c r="BB36" s="599">
        <v>0</v>
      </c>
      <c r="BC36" s="599">
        <v>0</v>
      </c>
      <c r="BD36" s="599">
        <v>0</v>
      </c>
      <c r="BE36" s="599">
        <v>0</v>
      </c>
      <c r="BF36" s="599">
        <v>0</v>
      </c>
      <c r="BG36" s="599">
        <v>0</v>
      </c>
      <c r="BH36" s="599">
        <v>0</v>
      </c>
      <c r="BI36" s="599">
        <v>0</v>
      </c>
      <c r="BJ36" s="599">
        <v>0</v>
      </c>
      <c r="BK36" s="599">
        <v>0</v>
      </c>
    </row>
    <row r="37" spans="1:63">
      <c r="A37" s="601">
        <v>530</v>
      </c>
      <c r="C37" s="599">
        <v>0</v>
      </c>
      <c r="D37" s="599">
        <v>0</v>
      </c>
      <c r="E37" s="599">
        <v>0</v>
      </c>
      <c r="F37" s="599">
        <v>0</v>
      </c>
      <c r="H37" s="599">
        <v>0</v>
      </c>
      <c r="J37" s="599">
        <v>3</v>
      </c>
      <c r="K37" s="225">
        <v>0</v>
      </c>
      <c r="L37" s="599">
        <v>0</v>
      </c>
      <c r="N37" s="599">
        <v>0</v>
      </c>
      <c r="O37" s="225">
        <v>0</v>
      </c>
      <c r="R37" s="599">
        <v>0</v>
      </c>
      <c r="S37" s="599">
        <v>1.9999999999527063E-3</v>
      </c>
      <c r="U37" s="599">
        <v>0</v>
      </c>
      <c r="V37" s="599">
        <v>0</v>
      </c>
      <c r="W37" s="599">
        <v>3</v>
      </c>
      <c r="Y37" s="599" t="s">
        <v>3988</v>
      </c>
      <c r="AG37" s="599">
        <v>1</v>
      </c>
      <c r="AH37" s="228">
        <v>-1</v>
      </c>
      <c r="AJ37" s="599">
        <v>0</v>
      </c>
      <c r="AK37" s="599">
        <v>0</v>
      </c>
      <c r="AL37" s="599">
        <v>0</v>
      </c>
      <c r="AM37" s="599">
        <v>0</v>
      </c>
      <c r="AN37" s="599">
        <v>0</v>
      </c>
      <c r="AO37" s="599">
        <v>0</v>
      </c>
      <c r="AP37" s="599">
        <v>0</v>
      </c>
      <c r="AQ37" s="599">
        <v>0</v>
      </c>
      <c r="AR37" s="599">
        <v>0</v>
      </c>
      <c r="AS37" s="599">
        <v>0</v>
      </c>
      <c r="AT37" s="599">
        <v>0</v>
      </c>
      <c r="AU37" s="599">
        <v>0</v>
      </c>
      <c r="AV37" s="599">
        <v>0</v>
      </c>
      <c r="AW37" s="599">
        <v>0</v>
      </c>
      <c r="AX37" s="599">
        <v>0</v>
      </c>
      <c r="AY37" s="599">
        <v>0</v>
      </c>
      <c r="AZ37" s="599">
        <v>0</v>
      </c>
      <c r="BA37" s="599">
        <v>0</v>
      </c>
      <c r="BB37" s="599">
        <v>0</v>
      </c>
      <c r="BC37" s="599">
        <v>0</v>
      </c>
      <c r="BD37" s="599">
        <v>0</v>
      </c>
      <c r="BE37" s="599">
        <v>0</v>
      </c>
      <c r="BF37" s="599">
        <v>0</v>
      </c>
      <c r="BG37" s="599">
        <v>0</v>
      </c>
      <c r="BH37" s="599">
        <v>0</v>
      </c>
      <c r="BI37" s="599">
        <v>0</v>
      </c>
      <c r="BJ37" s="599">
        <v>0</v>
      </c>
      <c r="BK37" s="599">
        <v>0</v>
      </c>
    </row>
    <row r="38" spans="1:63">
      <c r="A38" s="601">
        <v>540</v>
      </c>
      <c r="C38" s="599">
        <v>0</v>
      </c>
      <c r="D38" s="599">
        <v>0</v>
      </c>
      <c r="E38" s="599">
        <v>0</v>
      </c>
      <c r="F38" s="599">
        <v>0</v>
      </c>
      <c r="H38" s="599">
        <v>0</v>
      </c>
      <c r="J38" s="599">
        <v>3</v>
      </c>
      <c r="K38" s="225">
        <v>0</v>
      </c>
      <c r="L38" s="599">
        <v>0</v>
      </c>
      <c r="N38" s="599">
        <v>0</v>
      </c>
      <c r="O38" s="225">
        <v>0</v>
      </c>
      <c r="R38" s="599">
        <v>0</v>
      </c>
      <c r="S38" s="599">
        <v>1.9999999999527063E-3</v>
      </c>
      <c r="U38" s="599">
        <v>0</v>
      </c>
      <c r="V38" s="599">
        <v>0</v>
      </c>
      <c r="W38" s="599">
        <v>3</v>
      </c>
      <c r="Y38" s="599" t="s">
        <v>3988</v>
      </c>
      <c r="AG38" s="599">
        <v>1</v>
      </c>
      <c r="AH38" s="228">
        <v>-1</v>
      </c>
      <c r="AJ38" s="599">
        <v>0</v>
      </c>
      <c r="AK38" s="599">
        <v>0</v>
      </c>
      <c r="AL38" s="599">
        <v>0</v>
      </c>
      <c r="AM38" s="599">
        <v>0</v>
      </c>
      <c r="AN38" s="599">
        <v>0</v>
      </c>
      <c r="AO38" s="599">
        <v>0</v>
      </c>
      <c r="AP38" s="599">
        <v>0</v>
      </c>
      <c r="AQ38" s="599">
        <v>0</v>
      </c>
      <c r="AR38" s="599">
        <v>0</v>
      </c>
      <c r="AS38" s="599">
        <v>0</v>
      </c>
      <c r="AT38" s="599">
        <v>0</v>
      </c>
      <c r="AU38" s="599">
        <v>0</v>
      </c>
      <c r="AV38" s="599">
        <v>0</v>
      </c>
      <c r="AW38" s="599">
        <v>0</v>
      </c>
      <c r="AX38" s="599">
        <v>0</v>
      </c>
      <c r="AY38" s="599">
        <v>0</v>
      </c>
      <c r="AZ38" s="599">
        <v>0</v>
      </c>
      <c r="BA38" s="599">
        <v>0</v>
      </c>
      <c r="BB38" s="599">
        <v>0</v>
      </c>
      <c r="BC38" s="599">
        <v>0</v>
      </c>
      <c r="BD38" s="599">
        <v>0</v>
      </c>
      <c r="BE38" s="599">
        <v>0</v>
      </c>
      <c r="BF38" s="599">
        <v>0</v>
      </c>
      <c r="BG38" s="599">
        <v>0</v>
      </c>
      <c r="BH38" s="599">
        <v>0</v>
      </c>
      <c r="BI38" s="599">
        <v>0</v>
      </c>
      <c r="BJ38" s="599">
        <v>0</v>
      </c>
      <c r="BK38" s="599">
        <v>0</v>
      </c>
    </row>
    <row r="39" spans="1:63">
      <c r="A39" s="601">
        <v>550</v>
      </c>
      <c r="C39" s="599">
        <v>0</v>
      </c>
      <c r="D39" s="599">
        <v>0</v>
      </c>
      <c r="E39" s="599">
        <v>0</v>
      </c>
      <c r="F39" s="599">
        <v>0</v>
      </c>
      <c r="H39" s="599">
        <v>0</v>
      </c>
      <c r="J39" s="599">
        <v>3</v>
      </c>
      <c r="K39" s="225">
        <v>0</v>
      </c>
      <c r="L39" s="599">
        <v>0</v>
      </c>
      <c r="N39" s="599">
        <v>0</v>
      </c>
      <c r="O39" s="225">
        <v>0</v>
      </c>
      <c r="R39" s="599">
        <v>0</v>
      </c>
      <c r="S39" s="599">
        <v>1.9999999999527063E-3</v>
      </c>
      <c r="U39" s="599">
        <v>0</v>
      </c>
      <c r="V39" s="599">
        <v>0</v>
      </c>
      <c r="W39" s="599">
        <v>3</v>
      </c>
      <c r="Y39" s="599" t="s">
        <v>3988</v>
      </c>
      <c r="AG39" s="599">
        <v>1</v>
      </c>
      <c r="AH39" s="228">
        <v>-1</v>
      </c>
      <c r="AJ39" s="599">
        <v>0</v>
      </c>
      <c r="AK39" s="599">
        <v>0</v>
      </c>
      <c r="AL39" s="599">
        <v>0</v>
      </c>
      <c r="AM39" s="599">
        <v>0</v>
      </c>
      <c r="AN39" s="599">
        <v>0</v>
      </c>
      <c r="AO39" s="599">
        <v>0</v>
      </c>
      <c r="AP39" s="599">
        <v>0</v>
      </c>
      <c r="AQ39" s="599">
        <v>0</v>
      </c>
      <c r="AR39" s="599">
        <v>0</v>
      </c>
      <c r="AS39" s="599">
        <v>0</v>
      </c>
      <c r="AT39" s="599">
        <v>0</v>
      </c>
      <c r="AU39" s="599">
        <v>0</v>
      </c>
      <c r="AV39" s="599">
        <v>0</v>
      </c>
      <c r="AW39" s="599">
        <v>0</v>
      </c>
      <c r="AX39" s="599">
        <v>0</v>
      </c>
      <c r="AY39" s="599">
        <v>0</v>
      </c>
      <c r="AZ39" s="599">
        <v>0</v>
      </c>
      <c r="BA39" s="599">
        <v>0</v>
      </c>
      <c r="BB39" s="599">
        <v>0</v>
      </c>
      <c r="BC39" s="599">
        <v>0</v>
      </c>
      <c r="BD39" s="599">
        <v>0</v>
      </c>
      <c r="BE39" s="599">
        <v>0</v>
      </c>
      <c r="BF39" s="599">
        <v>0</v>
      </c>
      <c r="BG39" s="599">
        <v>0</v>
      </c>
      <c r="BH39" s="599">
        <v>0</v>
      </c>
      <c r="BI39" s="599">
        <v>0</v>
      </c>
      <c r="BJ39" s="599">
        <v>0</v>
      </c>
      <c r="BK39" s="599">
        <v>0</v>
      </c>
    </row>
    <row r="40" spans="1:63">
      <c r="A40" s="601">
        <v>560</v>
      </c>
      <c r="C40" s="599">
        <v>0</v>
      </c>
      <c r="D40" s="599">
        <v>0</v>
      </c>
      <c r="E40" s="599">
        <v>0</v>
      </c>
      <c r="F40" s="599">
        <v>0</v>
      </c>
      <c r="H40" s="599">
        <v>0</v>
      </c>
      <c r="J40" s="599">
        <v>3</v>
      </c>
      <c r="K40" s="225">
        <v>0</v>
      </c>
      <c r="L40" s="599">
        <v>0</v>
      </c>
      <c r="N40" s="599">
        <v>0</v>
      </c>
      <c r="O40" s="225">
        <v>0</v>
      </c>
      <c r="R40" s="599">
        <v>0</v>
      </c>
      <c r="S40" s="599">
        <v>1.9999999999527063E-3</v>
      </c>
      <c r="U40" s="599">
        <v>0</v>
      </c>
      <c r="V40" s="599">
        <v>0</v>
      </c>
      <c r="W40" s="599">
        <v>3</v>
      </c>
      <c r="Y40" s="599" t="s">
        <v>3988</v>
      </c>
      <c r="AG40" s="599">
        <v>1</v>
      </c>
      <c r="AH40" s="228">
        <v>-1</v>
      </c>
      <c r="AJ40" s="599">
        <v>0</v>
      </c>
      <c r="AK40" s="599">
        <v>0</v>
      </c>
      <c r="AL40" s="599">
        <v>0</v>
      </c>
      <c r="AM40" s="599">
        <v>0</v>
      </c>
      <c r="AN40" s="599">
        <v>0</v>
      </c>
      <c r="AO40" s="599">
        <v>0</v>
      </c>
      <c r="AP40" s="599">
        <v>0</v>
      </c>
      <c r="AQ40" s="599">
        <v>0</v>
      </c>
      <c r="AR40" s="599">
        <v>0</v>
      </c>
      <c r="AS40" s="599">
        <v>0</v>
      </c>
      <c r="AT40" s="599">
        <v>0</v>
      </c>
      <c r="AU40" s="599">
        <v>0</v>
      </c>
      <c r="AV40" s="599">
        <v>0</v>
      </c>
      <c r="AW40" s="599">
        <v>0</v>
      </c>
      <c r="AX40" s="599">
        <v>0</v>
      </c>
      <c r="AY40" s="599">
        <v>0</v>
      </c>
      <c r="AZ40" s="599">
        <v>0</v>
      </c>
      <c r="BA40" s="599">
        <v>0</v>
      </c>
      <c r="BB40" s="599">
        <v>0</v>
      </c>
      <c r="BC40" s="599">
        <v>0</v>
      </c>
      <c r="BD40" s="599">
        <v>0</v>
      </c>
      <c r="BE40" s="599">
        <v>0</v>
      </c>
      <c r="BF40" s="599">
        <v>0</v>
      </c>
      <c r="BG40" s="599">
        <v>0</v>
      </c>
      <c r="BH40" s="599">
        <v>0</v>
      </c>
      <c r="BI40" s="599">
        <v>0</v>
      </c>
      <c r="BJ40" s="599">
        <v>0</v>
      </c>
      <c r="BK40" s="599">
        <v>0</v>
      </c>
    </row>
    <row r="41" spans="1:63">
      <c r="A41" s="601">
        <v>570</v>
      </c>
      <c r="C41" s="599">
        <v>0</v>
      </c>
      <c r="D41" s="599">
        <v>0</v>
      </c>
      <c r="E41" s="599">
        <v>0</v>
      </c>
      <c r="F41" s="599">
        <v>0</v>
      </c>
      <c r="H41" s="599">
        <v>0</v>
      </c>
      <c r="J41" s="599">
        <v>3</v>
      </c>
      <c r="K41" s="225">
        <v>0</v>
      </c>
      <c r="L41" s="599">
        <v>0</v>
      </c>
      <c r="N41" s="599">
        <v>0</v>
      </c>
      <c r="O41" s="225">
        <v>0</v>
      </c>
      <c r="R41" s="599">
        <v>0</v>
      </c>
      <c r="S41" s="599">
        <v>1.9999999999527063E-3</v>
      </c>
      <c r="U41" s="599">
        <v>0</v>
      </c>
      <c r="V41" s="599">
        <v>0</v>
      </c>
      <c r="W41" s="599">
        <v>3</v>
      </c>
      <c r="Y41" s="599" t="s">
        <v>3988</v>
      </c>
      <c r="AG41" s="599">
        <v>1</v>
      </c>
      <c r="AH41" s="228">
        <v>-1</v>
      </c>
      <c r="AJ41" s="599">
        <v>0</v>
      </c>
      <c r="AK41" s="599">
        <v>0</v>
      </c>
      <c r="AL41" s="599">
        <v>0</v>
      </c>
      <c r="AM41" s="599">
        <v>0</v>
      </c>
      <c r="AN41" s="599">
        <v>0</v>
      </c>
      <c r="AO41" s="599">
        <v>0</v>
      </c>
      <c r="AP41" s="599">
        <v>0</v>
      </c>
      <c r="AQ41" s="599">
        <v>0</v>
      </c>
      <c r="AR41" s="599">
        <v>0</v>
      </c>
      <c r="AS41" s="599">
        <v>0</v>
      </c>
      <c r="AT41" s="599">
        <v>0</v>
      </c>
      <c r="AU41" s="599">
        <v>0</v>
      </c>
      <c r="AV41" s="599">
        <v>0</v>
      </c>
      <c r="AW41" s="599">
        <v>0</v>
      </c>
      <c r="AX41" s="599">
        <v>0</v>
      </c>
      <c r="AY41" s="599">
        <v>0</v>
      </c>
      <c r="AZ41" s="599">
        <v>0</v>
      </c>
      <c r="BA41" s="599">
        <v>0</v>
      </c>
      <c r="BB41" s="599">
        <v>0</v>
      </c>
      <c r="BC41" s="599">
        <v>0</v>
      </c>
      <c r="BD41" s="599">
        <v>0</v>
      </c>
      <c r="BE41" s="599">
        <v>0</v>
      </c>
      <c r="BF41" s="599">
        <v>0</v>
      </c>
      <c r="BG41" s="599">
        <v>0</v>
      </c>
      <c r="BH41" s="599">
        <v>0</v>
      </c>
      <c r="BI41" s="599">
        <v>0</v>
      </c>
      <c r="BJ41" s="599">
        <v>0</v>
      </c>
      <c r="BK41" s="599">
        <v>0</v>
      </c>
    </row>
    <row r="42" spans="1:63">
      <c r="A42" s="601">
        <v>580</v>
      </c>
      <c r="C42" s="599">
        <v>0</v>
      </c>
      <c r="D42" s="599">
        <v>0</v>
      </c>
      <c r="E42" s="599">
        <v>0</v>
      </c>
      <c r="F42" s="599">
        <v>0</v>
      </c>
      <c r="H42" s="599">
        <v>0</v>
      </c>
      <c r="J42" s="599">
        <v>3</v>
      </c>
      <c r="K42" s="225">
        <v>0</v>
      </c>
      <c r="L42" s="599">
        <v>0</v>
      </c>
      <c r="N42" s="599">
        <v>0</v>
      </c>
      <c r="O42" s="225">
        <v>0</v>
      </c>
      <c r="R42" s="599">
        <v>0</v>
      </c>
      <c r="S42" s="599">
        <v>1.9999999999527063E-3</v>
      </c>
      <c r="U42" s="599">
        <v>0</v>
      </c>
      <c r="V42" s="599">
        <v>0</v>
      </c>
      <c r="W42" s="599">
        <v>3</v>
      </c>
      <c r="Y42" s="599" t="s">
        <v>3988</v>
      </c>
      <c r="AG42" s="599">
        <v>1</v>
      </c>
      <c r="AH42" s="228">
        <v>-1</v>
      </c>
      <c r="AJ42" s="599">
        <v>0</v>
      </c>
      <c r="AK42" s="599">
        <v>0</v>
      </c>
      <c r="AL42" s="599">
        <v>0</v>
      </c>
      <c r="AM42" s="599">
        <v>0</v>
      </c>
      <c r="AN42" s="599">
        <v>0</v>
      </c>
      <c r="AO42" s="599">
        <v>0</v>
      </c>
      <c r="AP42" s="599">
        <v>0</v>
      </c>
      <c r="AQ42" s="599">
        <v>0</v>
      </c>
      <c r="AR42" s="599">
        <v>0</v>
      </c>
      <c r="AS42" s="599">
        <v>0</v>
      </c>
      <c r="AT42" s="599">
        <v>0</v>
      </c>
      <c r="AU42" s="599">
        <v>0</v>
      </c>
      <c r="AV42" s="599">
        <v>0</v>
      </c>
      <c r="AW42" s="599">
        <v>0</v>
      </c>
      <c r="AX42" s="599">
        <v>0</v>
      </c>
      <c r="AY42" s="599">
        <v>0</v>
      </c>
      <c r="AZ42" s="599">
        <v>0</v>
      </c>
      <c r="BA42" s="599">
        <v>0</v>
      </c>
      <c r="BB42" s="599">
        <v>0</v>
      </c>
      <c r="BC42" s="599">
        <v>0</v>
      </c>
      <c r="BD42" s="599">
        <v>0</v>
      </c>
      <c r="BE42" s="599">
        <v>0</v>
      </c>
      <c r="BF42" s="599">
        <v>0</v>
      </c>
      <c r="BG42" s="599">
        <v>0</v>
      </c>
      <c r="BH42" s="599">
        <v>0</v>
      </c>
      <c r="BI42" s="599">
        <v>0</v>
      </c>
      <c r="BJ42" s="599">
        <v>0</v>
      </c>
      <c r="BK42" s="599">
        <v>0</v>
      </c>
    </row>
    <row r="43" spans="1:63">
      <c r="A43" s="601">
        <v>590</v>
      </c>
      <c r="C43" s="599">
        <v>0</v>
      </c>
      <c r="D43" s="599">
        <v>0</v>
      </c>
      <c r="E43" s="599">
        <v>0</v>
      </c>
      <c r="F43" s="599">
        <v>0</v>
      </c>
      <c r="H43" s="599">
        <v>0</v>
      </c>
      <c r="J43" s="599">
        <v>3</v>
      </c>
      <c r="K43" s="225">
        <v>0</v>
      </c>
      <c r="L43" s="599">
        <v>0</v>
      </c>
      <c r="N43" s="599">
        <v>0</v>
      </c>
      <c r="O43" s="225">
        <v>0</v>
      </c>
      <c r="R43" s="599">
        <v>0</v>
      </c>
      <c r="S43" s="599">
        <v>1.9999999999527063E-3</v>
      </c>
      <c r="U43" s="599">
        <v>0</v>
      </c>
      <c r="V43" s="599">
        <v>0</v>
      </c>
      <c r="W43" s="599">
        <v>3</v>
      </c>
      <c r="Y43" s="599" t="s">
        <v>3988</v>
      </c>
      <c r="AG43" s="599">
        <v>1</v>
      </c>
      <c r="AH43" s="228">
        <v>-1</v>
      </c>
      <c r="AJ43" s="599">
        <v>0</v>
      </c>
      <c r="AK43" s="599">
        <v>0</v>
      </c>
      <c r="AL43" s="599">
        <v>0</v>
      </c>
      <c r="AM43" s="599">
        <v>0</v>
      </c>
      <c r="AN43" s="599">
        <v>0</v>
      </c>
      <c r="AO43" s="599">
        <v>0</v>
      </c>
      <c r="AP43" s="599">
        <v>0</v>
      </c>
      <c r="AQ43" s="599">
        <v>0</v>
      </c>
      <c r="AR43" s="599">
        <v>0</v>
      </c>
      <c r="AS43" s="599">
        <v>0</v>
      </c>
      <c r="AT43" s="599">
        <v>0</v>
      </c>
      <c r="AU43" s="599">
        <v>0</v>
      </c>
      <c r="AV43" s="599">
        <v>0</v>
      </c>
      <c r="AW43" s="599">
        <v>0</v>
      </c>
      <c r="AX43" s="599">
        <v>0</v>
      </c>
      <c r="AY43" s="599">
        <v>0</v>
      </c>
      <c r="AZ43" s="599">
        <v>0</v>
      </c>
      <c r="BA43" s="599">
        <v>0</v>
      </c>
      <c r="BB43" s="599">
        <v>0</v>
      </c>
      <c r="BC43" s="599">
        <v>0</v>
      </c>
      <c r="BD43" s="599">
        <v>0</v>
      </c>
      <c r="BE43" s="599">
        <v>0</v>
      </c>
      <c r="BF43" s="599">
        <v>0</v>
      </c>
      <c r="BG43" s="599">
        <v>0</v>
      </c>
      <c r="BH43" s="599">
        <v>0</v>
      </c>
      <c r="BI43" s="599">
        <v>0</v>
      </c>
      <c r="BJ43" s="599">
        <v>0</v>
      </c>
      <c r="BK43" s="599">
        <v>0</v>
      </c>
    </row>
    <row r="44" spans="1:63">
      <c r="A44" s="601">
        <v>600</v>
      </c>
      <c r="C44" s="599">
        <v>0</v>
      </c>
      <c r="D44" s="599">
        <v>0</v>
      </c>
      <c r="E44" s="599">
        <v>0</v>
      </c>
      <c r="F44" s="599">
        <v>0</v>
      </c>
      <c r="H44" s="599">
        <v>0</v>
      </c>
      <c r="J44" s="599">
        <v>3</v>
      </c>
      <c r="K44" s="225">
        <v>0</v>
      </c>
      <c r="L44" s="599">
        <v>0</v>
      </c>
      <c r="N44" s="599">
        <v>0</v>
      </c>
      <c r="O44" s="225">
        <v>0</v>
      </c>
      <c r="R44" s="599">
        <v>0</v>
      </c>
      <c r="S44" s="599">
        <v>1.9999999999527063E-3</v>
      </c>
      <c r="U44" s="599">
        <v>0</v>
      </c>
      <c r="V44" s="599">
        <v>0</v>
      </c>
      <c r="W44" s="599">
        <v>3</v>
      </c>
      <c r="Y44" s="599" t="s">
        <v>3988</v>
      </c>
      <c r="AG44" s="599">
        <v>1</v>
      </c>
      <c r="AH44" s="228">
        <v>-1</v>
      </c>
      <c r="AJ44" s="599">
        <v>0</v>
      </c>
      <c r="AK44" s="599">
        <v>0</v>
      </c>
      <c r="AL44" s="599">
        <v>0</v>
      </c>
      <c r="AM44" s="599">
        <v>0</v>
      </c>
      <c r="AN44" s="599">
        <v>0</v>
      </c>
      <c r="AO44" s="599">
        <v>0</v>
      </c>
      <c r="AP44" s="599">
        <v>0</v>
      </c>
      <c r="AQ44" s="599">
        <v>0</v>
      </c>
      <c r="AR44" s="599">
        <v>0</v>
      </c>
      <c r="AS44" s="599">
        <v>0</v>
      </c>
      <c r="AT44" s="599">
        <v>0</v>
      </c>
      <c r="AU44" s="599">
        <v>0</v>
      </c>
      <c r="AV44" s="599">
        <v>0</v>
      </c>
      <c r="AW44" s="599">
        <v>0</v>
      </c>
      <c r="AX44" s="599">
        <v>0</v>
      </c>
      <c r="AY44" s="599">
        <v>0</v>
      </c>
      <c r="AZ44" s="599">
        <v>0</v>
      </c>
      <c r="BA44" s="599">
        <v>0</v>
      </c>
      <c r="BB44" s="599">
        <v>0</v>
      </c>
      <c r="BC44" s="599">
        <v>0</v>
      </c>
      <c r="BD44" s="599">
        <v>0</v>
      </c>
      <c r="BE44" s="599">
        <v>0</v>
      </c>
      <c r="BF44" s="599">
        <v>0</v>
      </c>
      <c r="BG44" s="599">
        <v>0</v>
      </c>
      <c r="BH44" s="599">
        <v>0</v>
      </c>
      <c r="BI44" s="599">
        <v>0</v>
      </c>
      <c r="BJ44" s="599">
        <v>0</v>
      </c>
      <c r="BK44" s="599">
        <v>0</v>
      </c>
    </row>
    <row r="45" spans="1:63">
      <c r="A45" s="601">
        <v>610</v>
      </c>
      <c r="C45" s="599">
        <v>0</v>
      </c>
      <c r="D45" s="599">
        <v>0</v>
      </c>
      <c r="E45" s="599">
        <v>0</v>
      </c>
      <c r="F45" s="599">
        <v>0</v>
      </c>
      <c r="H45" s="599">
        <v>0</v>
      </c>
      <c r="J45" s="599">
        <v>3</v>
      </c>
      <c r="K45" s="225">
        <v>0</v>
      </c>
      <c r="L45" s="599">
        <v>0</v>
      </c>
      <c r="N45" s="599">
        <v>0</v>
      </c>
      <c r="O45" s="225">
        <v>0</v>
      </c>
      <c r="R45" s="599">
        <v>0</v>
      </c>
      <c r="S45" s="599">
        <v>1.9999999999527063E-3</v>
      </c>
      <c r="U45" s="599">
        <v>0</v>
      </c>
      <c r="V45" s="599">
        <v>0</v>
      </c>
      <c r="W45" s="599">
        <v>3</v>
      </c>
      <c r="Y45" s="599" t="s">
        <v>3988</v>
      </c>
      <c r="AG45" s="599">
        <v>1</v>
      </c>
      <c r="AH45" s="228">
        <v>-1</v>
      </c>
      <c r="AJ45" s="599">
        <v>0</v>
      </c>
      <c r="AK45" s="599">
        <v>0</v>
      </c>
      <c r="AL45" s="599">
        <v>0</v>
      </c>
      <c r="AM45" s="599">
        <v>0</v>
      </c>
      <c r="AN45" s="599">
        <v>0</v>
      </c>
      <c r="AO45" s="599">
        <v>0</v>
      </c>
      <c r="AP45" s="599">
        <v>0</v>
      </c>
      <c r="AQ45" s="599">
        <v>0</v>
      </c>
      <c r="AR45" s="599">
        <v>0</v>
      </c>
      <c r="AS45" s="599">
        <v>0</v>
      </c>
      <c r="AT45" s="599">
        <v>0</v>
      </c>
      <c r="AU45" s="599">
        <v>0</v>
      </c>
      <c r="AV45" s="599">
        <v>0</v>
      </c>
      <c r="AW45" s="599">
        <v>0</v>
      </c>
      <c r="AX45" s="599">
        <v>0</v>
      </c>
      <c r="AY45" s="599">
        <v>0</v>
      </c>
      <c r="AZ45" s="599">
        <v>0</v>
      </c>
      <c r="BA45" s="599">
        <v>0</v>
      </c>
      <c r="BB45" s="599">
        <v>0</v>
      </c>
      <c r="BC45" s="599">
        <v>0</v>
      </c>
      <c r="BD45" s="599">
        <v>0</v>
      </c>
      <c r="BE45" s="599">
        <v>0</v>
      </c>
      <c r="BF45" s="599">
        <v>0</v>
      </c>
      <c r="BG45" s="599">
        <v>0</v>
      </c>
      <c r="BH45" s="599">
        <v>0</v>
      </c>
      <c r="BI45" s="599">
        <v>0</v>
      </c>
      <c r="BJ45" s="599">
        <v>0</v>
      </c>
      <c r="BK45" s="599">
        <v>0</v>
      </c>
    </row>
    <row r="46" spans="1:63">
      <c r="A46" s="601">
        <v>620</v>
      </c>
      <c r="C46" s="599">
        <v>0</v>
      </c>
      <c r="D46" s="599">
        <v>0</v>
      </c>
      <c r="E46" s="599">
        <v>0</v>
      </c>
      <c r="F46" s="599">
        <v>0</v>
      </c>
      <c r="H46" s="599">
        <v>0</v>
      </c>
      <c r="J46" s="599">
        <v>3</v>
      </c>
      <c r="K46" s="225">
        <v>0</v>
      </c>
      <c r="L46" s="599">
        <v>0</v>
      </c>
      <c r="N46" s="599">
        <v>0</v>
      </c>
      <c r="O46" s="225">
        <v>0</v>
      </c>
      <c r="R46" s="599">
        <v>0</v>
      </c>
      <c r="S46" s="599">
        <v>5.4819999999999709</v>
      </c>
      <c r="U46" s="599">
        <v>0</v>
      </c>
      <c r="V46" s="599">
        <v>0</v>
      </c>
      <c r="W46" s="599">
        <v>3</v>
      </c>
      <c r="Y46" s="599" t="s">
        <v>3988</v>
      </c>
      <c r="AG46" s="599">
        <v>1</v>
      </c>
      <c r="AH46" s="228">
        <v>-1</v>
      </c>
      <c r="AJ46" s="599">
        <v>0</v>
      </c>
      <c r="AK46" s="599">
        <v>0</v>
      </c>
      <c r="AL46" s="599">
        <v>0</v>
      </c>
      <c r="AM46" s="599">
        <v>0</v>
      </c>
      <c r="AN46" s="599">
        <v>0</v>
      </c>
      <c r="AO46" s="599">
        <v>0</v>
      </c>
      <c r="AP46" s="599">
        <v>0</v>
      </c>
      <c r="AQ46" s="599">
        <v>0</v>
      </c>
      <c r="AR46" s="599">
        <v>0</v>
      </c>
      <c r="AS46" s="599">
        <v>0</v>
      </c>
      <c r="AT46" s="599">
        <v>0</v>
      </c>
      <c r="AU46" s="599">
        <v>0</v>
      </c>
      <c r="AV46" s="599">
        <v>0</v>
      </c>
      <c r="AW46" s="599">
        <v>0</v>
      </c>
      <c r="AX46" s="599">
        <v>0</v>
      </c>
      <c r="AY46" s="599">
        <v>0</v>
      </c>
      <c r="AZ46" s="599">
        <v>0</v>
      </c>
      <c r="BA46" s="599">
        <v>0</v>
      </c>
      <c r="BB46" s="599">
        <v>0</v>
      </c>
      <c r="BC46" s="599">
        <v>0</v>
      </c>
      <c r="BD46" s="599">
        <v>0</v>
      </c>
      <c r="BE46" s="599">
        <v>0</v>
      </c>
      <c r="BF46" s="599">
        <v>0</v>
      </c>
      <c r="BG46" s="599">
        <v>0</v>
      </c>
      <c r="BH46" s="599">
        <v>0</v>
      </c>
      <c r="BI46" s="599">
        <v>0</v>
      </c>
      <c r="BJ46" s="599">
        <v>0</v>
      </c>
      <c r="BK46" s="599">
        <v>0</v>
      </c>
    </row>
    <row r="47" spans="1:63">
      <c r="A47" s="601">
        <v>640</v>
      </c>
      <c r="C47" s="599">
        <v>0</v>
      </c>
      <c r="D47" s="599">
        <v>5.9999999999999991</v>
      </c>
      <c r="E47" s="599">
        <v>0</v>
      </c>
      <c r="F47" s="599">
        <v>0</v>
      </c>
      <c r="H47" s="599">
        <v>0</v>
      </c>
      <c r="J47" s="599">
        <v>-1</v>
      </c>
      <c r="K47" s="225">
        <v>0</v>
      </c>
      <c r="L47" s="599">
        <v>0</v>
      </c>
      <c r="N47" s="599">
        <v>0</v>
      </c>
      <c r="O47" s="225">
        <v>7</v>
      </c>
      <c r="R47" s="599">
        <v>-7.533026008898787</v>
      </c>
      <c r="S47" s="599">
        <v>-0.1089999999999236</v>
      </c>
      <c r="U47" s="599">
        <v>-5.5</v>
      </c>
      <c r="V47" s="599">
        <v>1205.127</v>
      </c>
      <c r="W47" s="599">
        <v>1</v>
      </c>
      <c r="Y47" s="599" t="s">
        <v>3988</v>
      </c>
      <c r="AG47" s="599">
        <v>1</v>
      </c>
      <c r="AH47" s="228">
        <v>-1</v>
      </c>
      <c r="AJ47" s="599">
        <v>0</v>
      </c>
      <c r="AK47" s="599">
        <v>0</v>
      </c>
      <c r="AL47" s="599">
        <v>0</v>
      </c>
      <c r="AM47" s="599">
        <v>0</v>
      </c>
      <c r="AN47" s="599">
        <v>0</v>
      </c>
      <c r="AO47" s="599">
        <v>0</v>
      </c>
      <c r="AP47" s="599">
        <v>0</v>
      </c>
      <c r="AQ47" s="599">
        <v>0</v>
      </c>
      <c r="AR47" s="599">
        <v>0</v>
      </c>
      <c r="AS47" s="599">
        <v>0</v>
      </c>
      <c r="AT47" s="599">
        <v>0</v>
      </c>
      <c r="AU47" s="599">
        <v>0</v>
      </c>
      <c r="AV47" s="599">
        <v>0</v>
      </c>
      <c r="AW47" s="599">
        <v>0</v>
      </c>
      <c r="AX47" s="599">
        <v>0</v>
      </c>
      <c r="AY47" s="599">
        <v>0</v>
      </c>
      <c r="AZ47" s="599">
        <v>0</v>
      </c>
      <c r="BA47" s="599">
        <v>0</v>
      </c>
      <c r="BB47" s="599">
        <v>0</v>
      </c>
      <c r="BC47" s="599">
        <v>0</v>
      </c>
      <c r="BD47" s="599">
        <v>0</v>
      </c>
      <c r="BE47" s="599">
        <v>0</v>
      </c>
      <c r="BF47" s="599">
        <v>0</v>
      </c>
      <c r="BG47" s="599">
        <v>0</v>
      </c>
      <c r="BH47" s="599">
        <v>0</v>
      </c>
      <c r="BI47" s="599">
        <v>0</v>
      </c>
      <c r="BJ47" s="599">
        <v>0</v>
      </c>
      <c r="BK47" s="599">
        <v>0</v>
      </c>
    </row>
    <row r="48" spans="1:63">
      <c r="A48" s="601">
        <v>660</v>
      </c>
      <c r="C48" s="599">
        <v>0</v>
      </c>
      <c r="D48" s="599">
        <v>2.4726122054109565</v>
      </c>
      <c r="E48" s="599">
        <v>0</v>
      </c>
      <c r="F48" s="599">
        <v>0</v>
      </c>
      <c r="H48" s="599">
        <v>0</v>
      </c>
      <c r="J48" s="599">
        <v>-1</v>
      </c>
      <c r="K48" s="225">
        <v>0</v>
      </c>
      <c r="L48" s="599">
        <v>0</v>
      </c>
      <c r="N48" s="599">
        <v>0</v>
      </c>
      <c r="O48" s="225">
        <v>7</v>
      </c>
      <c r="R48" s="599">
        <v>-13.883581299473917</v>
      </c>
      <c r="S48" s="599">
        <v>-1.01299999999992</v>
      </c>
      <c r="U48" s="599">
        <v>-5.5</v>
      </c>
      <c r="V48" s="599">
        <v>1204.4780000000001</v>
      </c>
      <c r="W48" s="599">
        <v>-1</v>
      </c>
      <c r="Y48" s="599" t="s">
        <v>3988</v>
      </c>
      <c r="AG48" s="599">
        <v>1</v>
      </c>
      <c r="AH48" s="228">
        <v>-2</v>
      </c>
      <c r="AJ48" s="599">
        <v>0</v>
      </c>
      <c r="AK48" s="599">
        <v>0</v>
      </c>
      <c r="AL48" s="599">
        <v>0</v>
      </c>
      <c r="AM48" s="599">
        <v>0</v>
      </c>
      <c r="AN48" s="599">
        <v>0</v>
      </c>
      <c r="AO48" s="599">
        <v>0</v>
      </c>
      <c r="AP48" s="599">
        <v>0</v>
      </c>
      <c r="AQ48" s="599">
        <v>0</v>
      </c>
      <c r="AR48" s="599">
        <v>0</v>
      </c>
      <c r="AS48" s="599">
        <v>0</v>
      </c>
      <c r="AT48" s="599">
        <v>0</v>
      </c>
      <c r="AU48" s="599">
        <v>0</v>
      </c>
      <c r="AV48" s="599">
        <v>0</v>
      </c>
      <c r="AW48" s="599">
        <v>0</v>
      </c>
      <c r="AX48" s="599">
        <v>0</v>
      </c>
      <c r="AY48" s="599">
        <v>0</v>
      </c>
      <c r="AZ48" s="599">
        <v>0</v>
      </c>
      <c r="BA48" s="599">
        <v>0</v>
      </c>
      <c r="BB48" s="599">
        <v>0</v>
      </c>
      <c r="BC48" s="599">
        <v>0</v>
      </c>
      <c r="BD48" s="599">
        <v>0</v>
      </c>
      <c r="BE48" s="599">
        <v>0</v>
      </c>
      <c r="BF48" s="599">
        <v>0</v>
      </c>
      <c r="BG48" s="599">
        <v>0</v>
      </c>
      <c r="BH48" s="599">
        <v>0</v>
      </c>
      <c r="BI48" s="599">
        <v>0</v>
      </c>
      <c r="BJ48" s="599">
        <v>0</v>
      </c>
      <c r="BK48" s="599">
        <v>0</v>
      </c>
    </row>
    <row r="49" spans="1:63">
      <c r="A49" s="601">
        <v>680</v>
      </c>
      <c r="C49" s="599">
        <v>0</v>
      </c>
      <c r="D49" s="599">
        <v>6</v>
      </c>
      <c r="E49" s="599">
        <v>0</v>
      </c>
      <c r="F49" s="599">
        <v>0</v>
      </c>
      <c r="H49" s="599">
        <v>0</v>
      </c>
      <c r="J49" s="599">
        <v>-1</v>
      </c>
      <c r="K49" s="225">
        <v>0</v>
      </c>
      <c r="L49" s="599">
        <v>0</v>
      </c>
      <c r="N49" s="599">
        <v>0</v>
      </c>
      <c r="O49" s="225">
        <v>7</v>
      </c>
      <c r="R49" s="599">
        <v>-6.8265525525798694</v>
      </c>
      <c r="S49" s="599">
        <v>-0.11299999999982901</v>
      </c>
      <c r="U49" s="599">
        <v>-5.5010000000000003</v>
      </c>
      <c r="V49" s="599">
        <v>1203.9290000000001</v>
      </c>
      <c r="W49" s="599">
        <v>-1</v>
      </c>
      <c r="Y49" s="599" t="s">
        <v>3988</v>
      </c>
      <c r="AG49" s="599">
        <v>1</v>
      </c>
      <c r="AH49" s="228">
        <v>-2</v>
      </c>
      <c r="AJ49" s="599">
        <v>0</v>
      </c>
      <c r="AK49" s="599">
        <v>0</v>
      </c>
      <c r="AL49" s="599">
        <v>0</v>
      </c>
      <c r="AM49" s="599">
        <v>0</v>
      </c>
      <c r="AN49" s="599">
        <v>0</v>
      </c>
      <c r="AO49" s="599">
        <v>0</v>
      </c>
      <c r="AP49" s="599">
        <v>0</v>
      </c>
      <c r="AQ49" s="599">
        <v>0</v>
      </c>
      <c r="AR49" s="599">
        <v>0</v>
      </c>
      <c r="AS49" s="599">
        <v>0</v>
      </c>
      <c r="AT49" s="599">
        <v>0</v>
      </c>
      <c r="AU49" s="599">
        <v>0</v>
      </c>
      <c r="AV49" s="599">
        <v>0</v>
      </c>
      <c r="AW49" s="599">
        <v>0</v>
      </c>
      <c r="AX49" s="599">
        <v>0</v>
      </c>
      <c r="AY49" s="599">
        <v>0</v>
      </c>
      <c r="AZ49" s="599">
        <v>0</v>
      </c>
      <c r="BA49" s="599">
        <v>0</v>
      </c>
      <c r="BB49" s="599">
        <v>0</v>
      </c>
      <c r="BC49" s="599">
        <v>0</v>
      </c>
      <c r="BD49" s="599">
        <v>0</v>
      </c>
      <c r="BE49" s="599">
        <v>0</v>
      </c>
      <c r="BF49" s="599">
        <v>0</v>
      </c>
      <c r="BG49" s="599">
        <v>0</v>
      </c>
      <c r="BH49" s="599">
        <v>0</v>
      </c>
      <c r="BI49" s="599">
        <v>0</v>
      </c>
      <c r="BJ49" s="599">
        <v>0</v>
      </c>
      <c r="BK49" s="599">
        <v>0</v>
      </c>
    </row>
    <row r="50" spans="1:63">
      <c r="A50" s="601">
        <v>700</v>
      </c>
      <c r="C50" s="599">
        <v>0</v>
      </c>
      <c r="D50" s="599">
        <v>0</v>
      </c>
      <c r="E50" s="599">
        <v>0</v>
      </c>
      <c r="F50" s="599">
        <v>0</v>
      </c>
      <c r="H50" s="599">
        <v>0</v>
      </c>
      <c r="J50" s="599">
        <v>3</v>
      </c>
      <c r="K50" s="225">
        <v>0</v>
      </c>
      <c r="L50" s="599">
        <v>0</v>
      </c>
      <c r="N50" s="599">
        <v>0</v>
      </c>
      <c r="O50" s="225">
        <v>0</v>
      </c>
      <c r="R50" s="599">
        <v>0</v>
      </c>
      <c r="S50" s="599">
        <v>4.5360000000000582</v>
      </c>
      <c r="U50" s="599">
        <v>0</v>
      </c>
      <c r="V50" s="599">
        <v>0</v>
      </c>
      <c r="W50" s="599">
        <v>3</v>
      </c>
      <c r="Y50" s="599" t="s">
        <v>3988</v>
      </c>
      <c r="AG50" s="599">
        <v>1</v>
      </c>
      <c r="AH50" s="228">
        <v>-2</v>
      </c>
      <c r="AJ50" s="599">
        <v>0</v>
      </c>
      <c r="AK50" s="599">
        <v>0</v>
      </c>
      <c r="AL50" s="599">
        <v>0</v>
      </c>
      <c r="AM50" s="599">
        <v>0</v>
      </c>
      <c r="AN50" s="599">
        <v>0</v>
      </c>
      <c r="AO50" s="599">
        <v>0</v>
      </c>
      <c r="AP50" s="599">
        <v>0</v>
      </c>
      <c r="AQ50" s="599">
        <v>0</v>
      </c>
      <c r="AR50" s="599">
        <v>0</v>
      </c>
      <c r="AS50" s="599">
        <v>0</v>
      </c>
      <c r="AT50" s="599">
        <v>0</v>
      </c>
      <c r="AU50" s="599">
        <v>0</v>
      </c>
      <c r="AV50" s="599">
        <v>0</v>
      </c>
      <c r="AW50" s="599">
        <v>0</v>
      </c>
      <c r="AX50" s="599">
        <v>0</v>
      </c>
      <c r="AY50" s="599">
        <v>0</v>
      </c>
      <c r="AZ50" s="599">
        <v>0</v>
      </c>
      <c r="BA50" s="599">
        <v>0</v>
      </c>
      <c r="BB50" s="599">
        <v>0</v>
      </c>
      <c r="BC50" s="599">
        <v>0</v>
      </c>
      <c r="BD50" s="599">
        <v>0</v>
      </c>
      <c r="BE50" s="599">
        <v>0</v>
      </c>
      <c r="BF50" s="599">
        <v>0</v>
      </c>
      <c r="BG50" s="599">
        <v>0</v>
      </c>
      <c r="BH50" s="599">
        <v>0</v>
      </c>
      <c r="BI50" s="599">
        <v>0</v>
      </c>
      <c r="BJ50" s="599">
        <v>0</v>
      </c>
      <c r="BK50" s="599">
        <v>0</v>
      </c>
    </row>
    <row r="51" spans="1:63">
      <c r="A51" s="601">
        <v>710</v>
      </c>
      <c r="C51" s="599">
        <v>0</v>
      </c>
      <c r="D51" s="599">
        <v>0</v>
      </c>
      <c r="E51" s="599">
        <v>0</v>
      </c>
      <c r="F51" s="599">
        <v>0</v>
      </c>
      <c r="H51" s="599">
        <v>0</v>
      </c>
      <c r="J51" s="599">
        <v>3</v>
      </c>
      <c r="K51" s="225">
        <v>0</v>
      </c>
      <c r="L51" s="599">
        <v>0</v>
      </c>
      <c r="N51" s="599">
        <v>0</v>
      </c>
      <c r="O51" s="225">
        <v>0</v>
      </c>
      <c r="R51" s="599">
        <v>0</v>
      </c>
      <c r="S51" s="599">
        <v>-2.9999999999290594E-3</v>
      </c>
      <c r="U51" s="599">
        <v>0</v>
      </c>
      <c r="V51" s="599">
        <v>0</v>
      </c>
      <c r="W51" s="599">
        <v>3</v>
      </c>
      <c r="Y51" s="599" t="s">
        <v>3988</v>
      </c>
      <c r="AG51" s="599">
        <v>1</v>
      </c>
      <c r="AH51" s="228">
        <v>-2</v>
      </c>
      <c r="AJ51" s="599">
        <v>0</v>
      </c>
      <c r="AK51" s="599">
        <v>0</v>
      </c>
      <c r="AL51" s="599">
        <v>0</v>
      </c>
      <c r="AM51" s="599">
        <v>0</v>
      </c>
      <c r="AN51" s="599">
        <v>0</v>
      </c>
      <c r="AO51" s="599">
        <v>0</v>
      </c>
      <c r="AP51" s="599">
        <v>0</v>
      </c>
      <c r="AQ51" s="599">
        <v>0</v>
      </c>
      <c r="AR51" s="599">
        <v>0</v>
      </c>
      <c r="AS51" s="599">
        <v>0</v>
      </c>
      <c r="AT51" s="599">
        <v>0</v>
      </c>
      <c r="AU51" s="599">
        <v>0</v>
      </c>
      <c r="AV51" s="599">
        <v>0</v>
      </c>
      <c r="AW51" s="599">
        <v>0</v>
      </c>
      <c r="AX51" s="599">
        <v>0</v>
      </c>
      <c r="AY51" s="599">
        <v>0</v>
      </c>
      <c r="AZ51" s="599">
        <v>0</v>
      </c>
      <c r="BA51" s="599">
        <v>0</v>
      </c>
      <c r="BB51" s="599">
        <v>0</v>
      </c>
      <c r="BC51" s="599">
        <v>0</v>
      </c>
      <c r="BD51" s="599">
        <v>0</v>
      </c>
      <c r="BE51" s="599">
        <v>0</v>
      </c>
      <c r="BF51" s="599">
        <v>0</v>
      </c>
      <c r="BG51" s="599">
        <v>0</v>
      </c>
      <c r="BH51" s="599">
        <v>0</v>
      </c>
      <c r="BI51" s="599">
        <v>0</v>
      </c>
      <c r="BJ51" s="599">
        <v>0</v>
      </c>
      <c r="BK51" s="599">
        <v>0</v>
      </c>
    </row>
    <row r="52" spans="1:63">
      <c r="A52" s="601">
        <v>720</v>
      </c>
      <c r="C52" s="599">
        <v>0</v>
      </c>
      <c r="D52" s="599">
        <v>0</v>
      </c>
      <c r="E52" s="599">
        <v>0</v>
      </c>
      <c r="F52" s="599">
        <v>0</v>
      </c>
      <c r="H52" s="599">
        <v>0</v>
      </c>
      <c r="J52" s="599">
        <v>3</v>
      </c>
      <c r="K52" s="225">
        <v>0</v>
      </c>
      <c r="L52" s="599">
        <v>0</v>
      </c>
      <c r="N52" s="599">
        <v>0</v>
      </c>
      <c r="O52" s="225">
        <v>0</v>
      </c>
      <c r="R52" s="599">
        <v>0</v>
      </c>
      <c r="S52" s="599">
        <v>-9.9999999997635314E-4</v>
      </c>
      <c r="U52" s="599">
        <v>0</v>
      </c>
      <c r="V52" s="599">
        <v>0</v>
      </c>
      <c r="W52" s="599">
        <v>3</v>
      </c>
      <c r="Y52" s="599" t="s">
        <v>3988</v>
      </c>
      <c r="AG52" s="599">
        <v>1</v>
      </c>
      <c r="AH52" s="228">
        <v>-2</v>
      </c>
      <c r="AJ52" s="599">
        <v>0</v>
      </c>
      <c r="AK52" s="599">
        <v>0</v>
      </c>
      <c r="AL52" s="599">
        <v>0</v>
      </c>
      <c r="AM52" s="599">
        <v>0</v>
      </c>
      <c r="AN52" s="599">
        <v>0</v>
      </c>
      <c r="AO52" s="599">
        <v>0</v>
      </c>
      <c r="AP52" s="599">
        <v>0</v>
      </c>
      <c r="AQ52" s="599">
        <v>0</v>
      </c>
      <c r="AR52" s="599">
        <v>0</v>
      </c>
      <c r="AS52" s="599">
        <v>0</v>
      </c>
      <c r="AT52" s="599">
        <v>0</v>
      </c>
      <c r="AU52" s="599">
        <v>0</v>
      </c>
      <c r="AV52" s="599">
        <v>0</v>
      </c>
      <c r="AW52" s="599">
        <v>0</v>
      </c>
      <c r="AX52" s="599">
        <v>0</v>
      </c>
      <c r="AY52" s="599">
        <v>0</v>
      </c>
      <c r="AZ52" s="599">
        <v>0</v>
      </c>
      <c r="BA52" s="599">
        <v>0</v>
      </c>
      <c r="BB52" s="599">
        <v>0</v>
      </c>
      <c r="BC52" s="599">
        <v>0</v>
      </c>
      <c r="BD52" s="599">
        <v>0</v>
      </c>
      <c r="BE52" s="599">
        <v>0</v>
      </c>
      <c r="BF52" s="599">
        <v>0</v>
      </c>
      <c r="BG52" s="599">
        <v>0</v>
      </c>
      <c r="BH52" s="599">
        <v>0</v>
      </c>
      <c r="BI52" s="599">
        <v>0</v>
      </c>
      <c r="BJ52" s="599">
        <v>0</v>
      </c>
      <c r="BK52" s="599">
        <v>0</v>
      </c>
    </row>
    <row r="53" spans="1:63">
      <c r="A53" s="601">
        <v>730</v>
      </c>
      <c r="C53" s="599">
        <v>0</v>
      </c>
      <c r="D53" s="599">
        <v>0</v>
      </c>
      <c r="E53" s="599">
        <v>0</v>
      </c>
      <c r="F53" s="599">
        <v>0</v>
      </c>
      <c r="H53" s="599">
        <v>0</v>
      </c>
      <c r="J53" s="599">
        <v>3</v>
      </c>
      <c r="K53" s="225">
        <v>0</v>
      </c>
      <c r="L53" s="599">
        <v>0</v>
      </c>
      <c r="N53" s="599">
        <v>0</v>
      </c>
      <c r="O53" s="225">
        <v>0</v>
      </c>
      <c r="R53" s="599">
        <v>0</v>
      </c>
      <c r="S53" s="599">
        <v>3.9999999999054126E-3</v>
      </c>
      <c r="U53" s="599">
        <v>0</v>
      </c>
      <c r="V53" s="599">
        <v>0</v>
      </c>
      <c r="W53" s="599">
        <v>3</v>
      </c>
      <c r="Y53" s="599" t="s">
        <v>3988</v>
      </c>
      <c r="AG53" s="599">
        <v>1</v>
      </c>
      <c r="AH53" s="228">
        <v>-1</v>
      </c>
      <c r="AJ53" s="599">
        <v>0</v>
      </c>
      <c r="AK53" s="599">
        <v>0</v>
      </c>
      <c r="AL53" s="599">
        <v>0</v>
      </c>
      <c r="AM53" s="599">
        <v>0</v>
      </c>
      <c r="AN53" s="599">
        <v>0</v>
      </c>
      <c r="AO53" s="599">
        <v>0</v>
      </c>
      <c r="AP53" s="599">
        <v>0</v>
      </c>
      <c r="AQ53" s="599">
        <v>0</v>
      </c>
      <c r="AR53" s="599">
        <v>0</v>
      </c>
      <c r="AS53" s="599">
        <v>0</v>
      </c>
      <c r="AT53" s="599">
        <v>0</v>
      </c>
      <c r="AU53" s="599">
        <v>0</v>
      </c>
      <c r="AV53" s="599">
        <v>0</v>
      </c>
      <c r="AW53" s="599">
        <v>0</v>
      </c>
      <c r="AX53" s="599">
        <v>0</v>
      </c>
      <c r="AY53" s="599">
        <v>0</v>
      </c>
      <c r="AZ53" s="599">
        <v>0</v>
      </c>
      <c r="BA53" s="599">
        <v>0</v>
      </c>
      <c r="BB53" s="599">
        <v>0</v>
      </c>
      <c r="BC53" s="599">
        <v>0</v>
      </c>
      <c r="BD53" s="599">
        <v>0</v>
      </c>
      <c r="BE53" s="599">
        <v>0</v>
      </c>
      <c r="BF53" s="599">
        <v>0</v>
      </c>
      <c r="BG53" s="599">
        <v>0</v>
      </c>
      <c r="BH53" s="599">
        <v>0</v>
      </c>
      <c r="BI53" s="599">
        <v>0</v>
      </c>
      <c r="BJ53" s="599">
        <v>0</v>
      </c>
      <c r="BK53" s="599">
        <v>0</v>
      </c>
    </row>
    <row r="54" spans="1:63">
      <c r="A54" s="601">
        <v>740</v>
      </c>
      <c r="C54" s="599">
        <v>0</v>
      </c>
      <c r="D54" s="599">
        <v>0</v>
      </c>
      <c r="E54" s="599">
        <v>0</v>
      </c>
      <c r="F54" s="599">
        <v>0</v>
      </c>
      <c r="H54" s="599">
        <v>0</v>
      </c>
      <c r="J54" s="599">
        <v>3</v>
      </c>
      <c r="K54" s="225">
        <v>0</v>
      </c>
      <c r="L54" s="599">
        <v>0</v>
      </c>
      <c r="N54" s="599">
        <v>0</v>
      </c>
      <c r="O54" s="225">
        <v>0</v>
      </c>
      <c r="R54" s="599">
        <v>0</v>
      </c>
      <c r="S54" s="599">
        <v>-9.9999999997635314E-4</v>
      </c>
      <c r="U54" s="599">
        <v>0</v>
      </c>
      <c r="V54" s="599">
        <v>0</v>
      </c>
      <c r="W54" s="599">
        <v>3</v>
      </c>
      <c r="Y54" s="599" t="s">
        <v>3988</v>
      </c>
      <c r="AG54" s="599">
        <v>1</v>
      </c>
      <c r="AH54" s="228">
        <v>-1</v>
      </c>
      <c r="AJ54" s="599">
        <v>0</v>
      </c>
      <c r="AK54" s="599">
        <v>0</v>
      </c>
      <c r="AL54" s="599">
        <v>0</v>
      </c>
      <c r="AM54" s="599">
        <v>0</v>
      </c>
      <c r="AN54" s="599">
        <v>0</v>
      </c>
      <c r="AO54" s="599">
        <v>0</v>
      </c>
      <c r="AP54" s="599">
        <v>0</v>
      </c>
      <c r="AQ54" s="599">
        <v>0</v>
      </c>
      <c r="AR54" s="599">
        <v>0</v>
      </c>
      <c r="AS54" s="599">
        <v>0</v>
      </c>
      <c r="AT54" s="599">
        <v>0</v>
      </c>
      <c r="AU54" s="599">
        <v>0</v>
      </c>
      <c r="AV54" s="599">
        <v>0</v>
      </c>
      <c r="AW54" s="599">
        <v>0</v>
      </c>
      <c r="AX54" s="599">
        <v>0</v>
      </c>
      <c r="AY54" s="599">
        <v>0</v>
      </c>
      <c r="AZ54" s="599">
        <v>0</v>
      </c>
      <c r="BA54" s="599">
        <v>0</v>
      </c>
      <c r="BB54" s="599">
        <v>0</v>
      </c>
      <c r="BC54" s="599">
        <v>0</v>
      </c>
      <c r="BD54" s="599">
        <v>0</v>
      </c>
      <c r="BE54" s="599">
        <v>0</v>
      </c>
      <c r="BF54" s="599">
        <v>0</v>
      </c>
      <c r="BG54" s="599">
        <v>0</v>
      </c>
      <c r="BH54" s="599">
        <v>0</v>
      </c>
      <c r="BI54" s="599">
        <v>0</v>
      </c>
      <c r="BJ54" s="599">
        <v>0</v>
      </c>
      <c r="BK54" s="599">
        <v>0</v>
      </c>
    </row>
    <row r="55" spans="1:63">
      <c r="A55" s="601">
        <v>750</v>
      </c>
      <c r="C55" s="599">
        <v>0</v>
      </c>
      <c r="D55" s="599">
        <v>0</v>
      </c>
      <c r="E55" s="599">
        <v>0</v>
      </c>
      <c r="F55" s="599">
        <v>0</v>
      </c>
      <c r="H55" s="599">
        <v>0</v>
      </c>
      <c r="J55" s="599">
        <v>3</v>
      </c>
      <c r="K55" s="225">
        <v>0</v>
      </c>
      <c r="L55" s="599">
        <v>0</v>
      </c>
      <c r="N55" s="599">
        <v>0</v>
      </c>
      <c r="O55" s="225">
        <v>0</v>
      </c>
      <c r="R55" s="599">
        <v>0</v>
      </c>
      <c r="S55" s="599">
        <v>4.0000000001327862E-3</v>
      </c>
      <c r="U55" s="599">
        <v>0</v>
      </c>
      <c r="V55" s="599">
        <v>0</v>
      </c>
      <c r="W55" s="599">
        <v>3</v>
      </c>
      <c r="Y55" s="599" t="s">
        <v>3988</v>
      </c>
      <c r="AG55" s="599">
        <v>1</v>
      </c>
      <c r="AH55" s="228">
        <v>-1</v>
      </c>
      <c r="AJ55" s="599">
        <v>0</v>
      </c>
      <c r="AK55" s="599">
        <v>0</v>
      </c>
      <c r="AL55" s="599">
        <v>0</v>
      </c>
      <c r="AM55" s="599">
        <v>0</v>
      </c>
      <c r="AN55" s="599">
        <v>0</v>
      </c>
      <c r="AO55" s="599">
        <v>0</v>
      </c>
      <c r="AP55" s="599">
        <v>0</v>
      </c>
      <c r="AQ55" s="599">
        <v>0</v>
      </c>
      <c r="AR55" s="599">
        <v>0</v>
      </c>
      <c r="AS55" s="599">
        <v>0</v>
      </c>
      <c r="AT55" s="599">
        <v>0</v>
      </c>
      <c r="AU55" s="599">
        <v>0</v>
      </c>
      <c r="AV55" s="599">
        <v>0</v>
      </c>
      <c r="AW55" s="599">
        <v>0</v>
      </c>
      <c r="AX55" s="599">
        <v>0</v>
      </c>
      <c r="AY55" s="599">
        <v>0</v>
      </c>
      <c r="AZ55" s="599">
        <v>0</v>
      </c>
      <c r="BA55" s="599">
        <v>0</v>
      </c>
      <c r="BB55" s="599">
        <v>0</v>
      </c>
      <c r="BC55" s="599">
        <v>0</v>
      </c>
      <c r="BD55" s="599">
        <v>0</v>
      </c>
      <c r="BE55" s="599">
        <v>0</v>
      </c>
      <c r="BF55" s="599">
        <v>0</v>
      </c>
      <c r="BG55" s="599">
        <v>0</v>
      </c>
      <c r="BH55" s="599">
        <v>0</v>
      </c>
      <c r="BI55" s="599">
        <v>0</v>
      </c>
      <c r="BJ55" s="599">
        <v>0</v>
      </c>
      <c r="BK55" s="599">
        <v>0</v>
      </c>
    </row>
    <row r="56" spans="1:63">
      <c r="A56" s="601">
        <v>760</v>
      </c>
      <c r="C56" s="599">
        <v>0</v>
      </c>
      <c r="D56" s="599">
        <v>0</v>
      </c>
      <c r="E56" s="599">
        <v>0</v>
      </c>
      <c r="F56" s="599">
        <v>0</v>
      </c>
      <c r="H56" s="599">
        <v>0</v>
      </c>
      <c r="J56" s="599">
        <v>3</v>
      </c>
      <c r="K56" s="225">
        <v>0</v>
      </c>
      <c r="L56" s="599">
        <v>0</v>
      </c>
      <c r="N56" s="599">
        <v>0</v>
      </c>
      <c r="O56" s="225">
        <v>0</v>
      </c>
      <c r="R56" s="599">
        <v>0</v>
      </c>
      <c r="S56" s="599">
        <v>-9.9999999997635314E-4</v>
      </c>
      <c r="U56" s="599">
        <v>0</v>
      </c>
      <c r="V56" s="599">
        <v>0</v>
      </c>
      <c r="W56" s="599">
        <v>3</v>
      </c>
      <c r="Y56" s="599" t="s">
        <v>3988</v>
      </c>
      <c r="AG56" s="599">
        <v>1</v>
      </c>
      <c r="AH56" s="228">
        <v>-1</v>
      </c>
      <c r="AJ56" s="599">
        <v>0</v>
      </c>
      <c r="AK56" s="599">
        <v>0</v>
      </c>
      <c r="AL56" s="599">
        <v>0</v>
      </c>
      <c r="AM56" s="599">
        <v>0</v>
      </c>
      <c r="AN56" s="599">
        <v>0</v>
      </c>
      <c r="AO56" s="599">
        <v>0</v>
      </c>
      <c r="AP56" s="599">
        <v>0</v>
      </c>
      <c r="AQ56" s="599">
        <v>0</v>
      </c>
      <c r="AR56" s="599">
        <v>0</v>
      </c>
      <c r="AS56" s="599">
        <v>0</v>
      </c>
      <c r="AT56" s="599">
        <v>0</v>
      </c>
      <c r="AU56" s="599">
        <v>0</v>
      </c>
      <c r="AV56" s="599">
        <v>0</v>
      </c>
      <c r="AW56" s="599">
        <v>0</v>
      </c>
      <c r="AX56" s="599">
        <v>0</v>
      </c>
      <c r="AY56" s="599">
        <v>0</v>
      </c>
      <c r="AZ56" s="599">
        <v>0</v>
      </c>
      <c r="BA56" s="599">
        <v>0</v>
      </c>
      <c r="BB56" s="599">
        <v>0</v>
      </c>
      <c r="BC56" s="599">
        <v>0</v>
      </c>
      <c r="BD56" s="599">
        <v>0</v>
      </c>
      <c r="BE56" s="599">
        <v>0</v>
      </c>
      <c r="BF56" s="599">
        <v>0</v>
      </c>
      <c r="BG56" s="599">
        <v>0</v>
      </c>
      <c r="BH56" s="599">
        <v>0</v>
      </c>
      <c r="BI56" s="599">
        <v>0</v>
      </c>
      <c r="BJ56" s="599">
        <v>0</v>
      </c>
      <c r="BK56" s="599">
        <v>0</v>
      </c>
    </row>
    <row r="57" spans="1:63">
      <c r="A57" s="601">
        <v>770</v>
      </c>
      <c r="C57" s="599">
        <v>0</v>
      </c>
      <c r="D57" s="599">
        <v>0</v>
      </c>
      <c r="E57" s="599">
        <v>0</v>
      </c>
      <c r="F57" s="599">
        <v>0</v>
      </c>
      <c r="H57" s="599">
        <v>0</v>
      </c>
      <c r="J57" s="599">
        <v>3</v>
      </c>
      <c r="K57" s="225">
        <v>0</v>
      </c>
      <c r="L57" s="599">
        <v>0</v>
      </c>
      <c r="N57" s="599">
        <v>0</v>
      </c>
      <c r="O57" s="225">
        <v>0</v>
      </c>
      <c r="R57" s="599">
        <v>0</v>
      </c>
      <c r="S57" s="599">
        <v>3.9999999999054126E-3</v>
      </c>
      <c r="U57" s="599">
        <v>0</v>
      </c>
      <c r="V57" s="599">
        <v>0</v>
      </c>
      <c r="W57" s="599">
        <v>3</v>
      </c>
      <c r="Y57" s="599" t="s">
        <v>3988</v>
      </c>
      <c r="AG57" s="599">
        <v>1</v>
      </c>
      <c r="AH57" s="228">
        <v>-1</v>
      </c>
      <c r="AJ57" s="599">
        <v>0</v>
      </c>
      <c r="AK57" s="599">
        <v>0</v>
      </c>
      <c r="AL57" s="599">
        <v>0</v>
      </c>
      <c r="AM57" s="599">
        <v>0</v>
      </c>
      <c r="AN57" s="599">
        <v>0</v>
      </c>
      <c r="AO57" s="599">
        <v>0</v>
      </c>
      <c r="AP57" s="599">
        <v>0</v>
      </c>
      <c r="AQ57" s="599">
        <v>0</v>
      </c>
      <c r="AR57" s="599">
        <v>0</v>
      </c>
      <c r="AS57" s="599">
        <v>0</v>
      </c>
      <c r="AT57" s="599">
        <v>0</v>
      </c>
      <c r="AU57" s="599">
        <v>0</v>
      </c>
      <c r="AV57" s="599">
        <v>0</v>
      </c>
      <c r="AW57" s="599">
        <v>0</v>
      </c>
      <c r="AX57" s="599">
        <v>0</v>
      </c>
      <c r="AY57" s="599">
        <v>0</v>
      </c>
      <c r="AZ57" s="599">
        <v>0</v>
      </c>
      <c r="BA57" s="599">
        <v>0</v>
      </c>
      <c r="BB57" s="599">
        <v>0</v>
      </c>
      <c r="BC57" s="599">
        <v>0</v>
      </c>
      <c r="BD57" s="599">
        <v>0</v>
      </c>
      <c r="BE57" s="599">
        <v>0</v>
      </c>
      <c r="BF57" s="599">
        <v>0</v>
      </c>
      <c r="BG57" s="599">
        <v>0</v>
      </c>
      <c r="BH57" s="599">
        <v>0</v>
      </c>
      <c r="BI57" s="599">
        <v>0</v>
      </c>
      <c r="BJ57" s="599">
        <v>0</v>
      </c>
      <c r="BK57" s="599">
        <v>0</v>
      </c>
    </row>
    <row r="58" spans="1:63">
      <c r="A58" s="601">
        <v>780</v>
      </c>
      <c r="C58" s="599">
        <v>0</v>
      </c>
      <c r="D58" s="599">
        <v>0</v>
      </c>
      <c r="E58" s="599">
        <v>0</v>
      </c>
      <c r="F58" s="599">
        <v>0</v>
      </c>
      <c r="H58" s="599">
        <v>0</v>
      </c>
      <c r="J58" s="599">
        <v>3</v>
      </c>
      <c r="K58" s="225">
        <v>0</v>
      </c>
      <c r="L58" s="599">
        <v>0</v>
      </c>
      <c r="N58" s="599">
        <v>0</v>
      </c>
      <c r="O58" s="225">
        <v>0</v>
      </c>
      <c r="R58" s="599">
        <v>0</v>
      </c>
      <c r="S58" s="599">
        <v>-9.9999999997635314E-4</v>
      </c>
      <c r="U58" s="599">
        <v>0</v>
      </c>
      <c r="V58" s="599">
        <v>0</v>
      </c>
      <c r="W58" s="599">
        <v>3</v>
      </c>
      <c r="Y58" s="599" t="s">
        <v>3988</v>
      </c>
      <c r="AG58" s="599">
        <v>1</v>
      </c>
      <c r="AH58" s="228">
        <v>-1</v>
      </c>
      <c r="AJ58" s="599">
        <v>0</v>
      </c>
      <c r="AK58" s="599">
        <v>0</v>
      </c>
      <c r="AL58" s="599">
        <v>0</v>
      </c>
      <c r="AM58" s="599">
        <v>0</v>
      </c>
      <c r="AN58" s="599">
        <v>0</v>
      </c>
      <c r="AO58" s="599">
        <v>0</v>
      </c>
      <c r="AP58" s="599">
        <v>0</v>
      </c>
      <c r="AQ58" s="599">
        <v>0</v>
      </c>
      <c r="AR58" s="599">
        <v>0</v>
      </c>
      <c r="AS58" s="599">
        <v>0</v>
      </c>
      <c r="AT58" s="599">
        <v>0</v>
      </c>
      <c r="AU58" s="599">
        <v>0</v>
      </c>
      <c r="AV58" s="599">
        <v>0</v>
      </c>
      <c r="AW58" s="599">
        <v>0</v>
      </c>
      <c r="AX58" s="599">
        <v>0</v>
      </c>
      <c r="AY58" s="599">
        <v>0</v>
      </c>
      <c r="AZ58" s="599">
        <v>0</v>
      </c>
      <c r="BA58" s="599">
        <v>0</v>
      </c>
      <c r="BB58" s="599">
        <v>0</v>
      </c>
      <c r="BC58" s="599">
        <v>0</v>
      </c>
      <c r="BD58" s="599">
        <v>0</v>
      </c>
      <c r="BE58" s="599">
        <v>0</v>
      </c>
      <c r="BF58" s="599">
        <v>0</v>
      </c>
      <c r="BG58" s="599">
        <v>0</v>
      </c>
      <c r="BH58" s="599">
        <v>0</v>
      </c>
      <c r="BI58" s="599">
        <v>0</v>
      </c>
      <c r="BJ58" s="599">
        <v>0</v>
      </c>
      <c r="BK58" s="599">
        <v>0</v>
      </c>
    </row>
    <row r="59" spans="1:63">
      <c r="A59" s="601">
        <v>790</v>
      </c>
      <c r="C59" s="599">
        <v>0</v>
      </c>
      <c r="D59" s="599">
        <v>0</v>
      </c>
      <c r="E59" s="599">
        <v>0</v>
      </c>
      <c r="F59" s="599">
        <v>0</v>
      </c>
      <c r="H59" s="599">
        <v>0</v>
      </c>
      <c r="J59" s="599">
        <v>3</v>
      </c>
      <c r="K59" s="225">
        <v>0</v>
      </c>
      <c r="L59" s="599">
        <v>0</v>
      </c>
      <c r="N59" s="599">
        <v>0</v>
      </c>
      <c r="O59" s="225">
        <v>0</v>
      </c>
      <c r="R59" s="599">
        <v>0</v>
      </c>
      <c r="S59" s="599">
        <v>3.9999999999054126E-3</v>
      </c>
      <c r="U59" s="599">
        <v>0</v>
      </c>
      <c r="V59" s="599">
        <v>0</v>
      </c>
      <c r="W59" s="599">
        <v>3</v>
      </c>
      <c r="Y59" s="599" t="s">
        <v>3988</v>
      </c>
      <c r="AG59" s="599">
        <v>1</v>
      </c>
      <c r="AH59" s="228">
        <v>-1</v>
      </c>
      <c r="AJ59" s="599">
        <v>0</v>
      </c>
      <c r="AK59" s="599">
        <v>0</v>
      </c>
      <c r="AL59" s="599">
        <v>0</v>
      </c>
      <c r="AM59" s="599">
        <v>0</v>
      </c>
      <c r="AN59" s="599">
        <v>0</v>
      </c>
      <c r="AO59" s="599">
        <v>0</v>
      </c>
      <c r="AP59" s="599">
        <v>0</v>
      </c>
      <c r="AQ59" s="599">
        <v>0</v>
      </c>
      <c r="AR59" s="599">
        <v>0</v>
      </c>
      <c r="AS59" s="599">
        <v>0</v>
      </c>
      <c r="AT59" s="599">
        <v>0</v>
      </c>
      <c r="AU59" s="599">
        <v>0</v>
      </c>
      <c r="AV59" s="599">
        <v>0</v>
      </c>
      <c r="AW59" s="599">
        <v>0</v>
      </c>
      <c r="AX59" s="599">
        <v>0</v>
      </c>
      <c r="AY59" s="599">
        <v>0</v>
      </c>
      <c r="AZ59" s="599">
        <v>0</v>
      </c>
      <c r="BA59" s="599">
        <v>0</v>
      </c>
      <c r="BB59" s="599">
        <v>0</v>
      </c>
      <c r="BC59" s="599">
        <v>0</v>
      </c>
      <c r="BD59" s="599">
        <v>0</v>
      </c>
      <c r="BE59" s="599">
        <v>0</v>
      </c>
      <c r="BF59" s="599">
        <v>0</v>
      </c>
      <c r="BG59" s="599">
        <v>0</v>
      </c>
      <c r="BH59" s="599">
        <v>0</v>
      </c>
      <c r="BI59" s="599">
        <v>0</v>
      </c>
      <c r="BJ59" s="599">
        <v>0</v>
      </c>
      <c r="BK59" s="599">
        <v>0</v>
      </c>
    </row>
    <row r="60" spans="1:63">
      <c r="A60" s="601">
        <v>800</v>
      </c>
      <c r="C60" s="599">
        <v>0</v>
      </c>
      <c r="D60" s="599">
        <v>0</v>
      </c>
      <c r="E60" s="599">
        <v>0</v>
      </c>
      <c r="F60" s="599">
        <v>0</v>
      </c>
      <c r="H60" s="599">
        <v>0</v>
      </c>
      <c r="J60" s="599">
        <v>3</v>
      </c>
      <c r="K60" s="225">
        <v>0</v>
      </c>
      <c r="L60" s="599">
        <v>0</v>
      </c>
      <c r="N60" s="599">
        <v>0</v>
      </c>
      <c r="O60" s="225">
        <v>0</v>
      </c>
      <c r="R60" s="599">
        <v>0</v>
      </c>
      <c r="S60" s="599">
        <v>-9.9999999997635314E-4</v>
      </c>
      <c r="U60" s="599">
        <v>0</v>
      </c>
      <c r="V60" s="599">
        <v>0</v>
      </c>
      <c r="W60" s="599">
        <v>3</v>
      </c>
      <c r="Y60" s="599" t="s">
        <v>3988</v>
      </c>
      <c r="AG60" s="599">
        <v>1</v>
      </c>
      <c r="AH60" s="228">
        <v>-1</v>
      </c>
      <c r="AJ60" s="599">
        <v>0</v>
      </c>
      <c r="AK60" s="599">
        <v>0</v>
      </c>
      <c r="AL60" s="599">
        <v>0</v>
      </c>
      <c r="AM60" s="599">
        <v>0</v>
      </c>
      <c r="AN60" s="599">
        <v>0</v>
      </c>
      <c r="AO60" s="599">
        <v>0</v>
      </c>
      <c r="AP60" s="599">
        <v>0</v>
      </c>
      <c r="AQ60" s="599">
        <v>0</v>
      </c>
      <c r="AR60" s="599">
        <v>0</v>
      </c>
      <c r="AS60" s="599">
        <v>0</v>
      </c>
      <c r="AT60" s="599">
        <v>0</v>
      </c>
      <c r="AU60" s="599">
        <v>0</v>
      </c>
      <c r="AV60" s="599">
        <v>0</v>
      </c>
      <c r="AW60" s="599">
        <v>0</v>
      </c>
      <c r="AX60" s="599">
        <v>0</v>
      </c>
      <c r="AY60" s="599">
        <v>0</v>
      </c>
      <c r="AZ60" s="599">
        <v>0</v>
      </c>
      <c r="BA60" s="599">
        <v>0</v>
      </c>
      <c r="BB60" s="599">
        <v>0</v>
      </c>
      <c r="BC60" s="599">
        <v>0</v>
      </c>
      <c r="BD60" s="599">
        <v>0</v>
      </c>
      <c r="BE60" s="599">
        <v>0</v>
      </c>
      <c r="BF60" s="599">
        <v>0</v>
      </c>
      <c r="BG60" s="599">
        <v>0</v>
      </c>
      <c r="BH60" s="599">
        <v>0</v>
      </c>
      <c r="BI60" s="599">
        <v>0</v>
      </c>
      <c r="BJ60" s="599">
        <v>0</v>
      </c>
      <c r="BK60" s="599">
        <v>0</v>
      </c>
    </row>
    <row r="61" spans="1:63">
      <c r="A61" s="601">
        <v>810</v>
      </c>
      <c r="C61" s="599">
        <v>0</v>
      </c>
      <c r="D61" s="599">
        <v>0</v>
      </c>
      <c r="E61" s="599">
        <v>0</v>
      </c>
      <c r="F61" s="599">
        <v>0</v>
      </c>
      <c r="H61" s="599">
        <v>0</v>
      </c>
      <c r="J61" s="599">
        <v>3</v>
      </c>
      <c r="K61" s="225">
        <v>0</v>
      </c>
      <c r="L61" s="599">
        <v>0</v>
      </c>
      <c r="N61" s="599">
        <v>0</v>
      </c>
      <c r="O61" s="225">
        <v>0</v>
      </c>
      <c r="R61" s="599">
        <v>0</v>
      </c>
      <c r="S61" s="599">
        <v>3.9999999999054126E-3</v>
      </c>
      <c r="U61" s="599">
        <v>0</v>
      </c>
      <c r="V61" s="599">
        <v>0</v>
      </c>
      <c r="W61" s="599">
        <v>3</v>
      </c>
      <c r="Y61" s="599" t="s">
        <v>3988</v>
      </c>
      <c r="AG61" s="599">
        <v>1</v>
      </c>
      <c r="AH61" s="228">
        <v>-1</v>
      </c>
      <c r="AJ61" s="599">
        <v>0</v>
      </c>
      <c r="AK61" s="599">
        <v>0</v>
      </c>
      <c r="AL61" s="599">
        <v>0</v>
      </c>
      <c r="AM61" s="599">
        <v>0</v>
      </c>
      <c r="AN61" s="599">
        <v>0</v>
      </c>
      <c r="AO61" s="599">
        <v>0</v>
      </c>
      <c r="AP61" s="599">
        <v>0</v>
      </c>
      <c r="AQ61" s="599">
        <v>0</v>
      </c>
      <c r="AR61" s="599">
        <v>0</v>
      </c>
      <c r="AS61" s="599">
        <v>0</v>
      </c>
      <c r="AT61" s="599">
        <v>0</v>
      </c>
      <c r="AU61" s="599">
        <v>0</v>
      </c>
      <c r="AV61" s="599">
        <v>0</v>
      </c>
      <c r="AW61" s="599">
        <v>0</v>
      </c>
      <c r="AX61" s="599">
        <v>0</v>
      </c>
      <c r="AY61" s="599">
        <v>0</v>
      </c>
      <c r="AZ61" s="599">
        <v>0</v>
      </c>
      <c r="BA61" s="599">
        <v>0</v>
      </c>
      <c r="BB61" s="599">
        <v>0</v>
      </c>
      <c r="BC61" s="599">
        <v>0</v>
      </c>
      <c r="BD61" s="599">
        <v>0</v>
      </c>
      <c r="BE61" s="599">
        <v>0</v>
      </c>
      <c r="BF61" s="599">
        <v>0</v>
      </c>
      <c r="BG61" s="599">
        <v>0</v>
      </c>
      <c r="BH61" s="599">
        <v>0</v>
      </c>
      <c r="BI61" s="599">
        <v>0</v>
      </c>
      <c r="BJ61" s="599">
        <v>0</v>
      </c>
      <c r="BK61" s="599">
        <v>0</v>
      </c>
    </row>
    <row r="62" spans="1:63">
      <c r="A62" s="601">
        <v>820</v>
      </c>
      <c r="C62" s="599">
        <v>0</v>
      </c>
      <c r="D62" s="599">
        <v>0</v>
      </c>
      <c r="E62" s="599">
        <v>0</v>
      </c>
      <c r="F62" s="599">
        <v>0</v>
      </c>
      <c r="H62" s="599">
        <v>0</v>
      </c>
      <c r="J62" s="599">
        <v>3</v>
      </c>
      <c r="K62" s="225">
        <v>0</v>
      </c>
      <c r="L62" s="599">
        <v>0</v>
      </c>
      <c r="N62" s="599">
        <v>0</v>
      </c>
      <c r="O62" s="225">
        <v>0</v>
      </c>
      <c r="R62" s="599">
        <v>0</v>
      </c>
      <c r="S62" s="599">
        <v>-9.9999999997635314E-4</v>
      </c>
      <c r="U62" s="599">
        <v>0</v>
      </c>
      <c r="V62" s="599">
        <v>0</v>
      </c>
      <c r="W62" s="599">
        <v>3</v>
      </c>
      <c r="Y62" s="599" t="s">
        <v>3988</v>
      </c>
      <c r="AG62" s="599">
        <v>1</v>
      </c>
      <c r="AH62" s="228">
        <v>-1</v>
      </c>
      <c r="AJ62" s="599">
        <v>0</v>
      </c>
      <c r="AK62" s="599">
        <v>0</v>
      </c>
      <c r="AL62" s="599">
        <v>0</v>
      </c>
      <c r="AM62" s="599">
        <v>0</v>
      </c>
      <c r="AN62" s="599">
        <v>0</v>
      </c>
      <c r="AO62" s="599">
        <v>0</v>
      </c>
      <c r="AP62" s="599">
        <v>0</v>
      </c>
      <c r="AQ62" s="599">
        <v>0</v>
      </c>
      <c r="AR62" s="599">
        <v>0</v>
      </c>
      <c r="AS62" s="599">
        <v>0</v>
      </c>
      <c r="AT62" s="599">
        <v>0</v>
      </c>
      <c r="AU62" s="599">
        <v>0</v>
      </c>
      <c r="AV62" s="599">
        <v>0</v>
      </c>
      <c r="AW62" s="599">
        <v>0</v>
      </c>
      <c r="AX62" s="599">
        <v>0</v>
      </c>
      <c r="AY62" s="599">
        <v>0</v>
      </c>
      <c r="AZ62" s="599">
        <v>0</v>
      </c>
      <c r="BA62" s="599">
        <v>0</v>
      </c>
      <c r="BB62" s="599">
        <v>0</v>
      </c>
      <c r="BC62" s="599">
        <v>0</v>
      </c>
      <c r="BD62" s="599">
        <v>0</v>
      </c>
      <c r="BE62" s="599">
        <v>0</v>
      </c>
      <c r="BF62" s="599">
        <v>0</v>
      </c>
      <c r="BG62" s="599">
        <v>0</v>
      </c>
      <c r="BH62" s="599">
        <v>0</v>
      </c>
      <c r="BI62" s="599">
        <v>0</v>
      </c>
      <c r="BJ62" s="599">
        <v>0</v>
      </c>
      <c r="BK62" s="599">
        <v>0</v>
      </c>
    </row>
    <row r="63" spans="1:63">
      <c r="A63" s="601">
        <v>830</v>
      </c>
      <c r="C63" s="599">
        <v>0</v>
      </c>
      <c r="D63" s="599">
        <v>0</v>
      </c>
      <c r="E63" s="599">
        <v>0</v>
      </c>
      <c r="F63" s="599">
        <v>0</v>
      </c>
      <c r="H63" s="599">
        <v>0</v>
      </c>
      <c r="J63" s="599">
        <v>3</v>
      </c>
      <c r="K63" s="225">
        <v>0</v>
      </c>
      <c r="L63" s="599">
        <v>0</v>
      </c>
      <c r="N63" s="599">
        <v>0</v>
      </c>
      <c r="O63" s="225">
        <v>0</v>
      </c>
      <c r="R63" s="599">
        <v>0</v>
      </c>
      <c r="S63" s="599">
        <v>4.0000000001327862E-3</v>
      </c>
      <c r="U63" s="599">
        <v>0</v>
      </c>
      <c r="V63" s="599">
        <v>0</v>
      </c>
      <c r="W63" s="599">
        <v>3</v>
      </c>
      <c r="Y63" s="599" t="s">
        <v>3988</v>
      </c>
      <c r="AG63" s="599">
        <v>1</v>
      </c>
      <c r="AH63" s="228">
        <v>-1</v>
      </c>
      <c r="AJ63" s="599">
        <v>0</v>
      </c>
      <c r="AK63" s="599">
        <v>0</v>
      </c>
      <c r="AL63" s="599">
        <v>0</v>
      </c>
      <c r="AM63" s="599">
        <v>0</v>
      </c>
      <c r="AN63" s="599">
        <v>0</v>
      </c>
      <c r="AO63" s="599">
        <v>0</v>
      </c>
      <c r="AP63" s="599">
        <v>0</v>
      </c>
      <c r="AQ63" s="599">
        <v>0</v>
      </c>
      <c r="AR63" s="599">
        <v>0</v>
      </c>
      <c r="AS63" s="599">
        <v>0</v>
      </c>
      <c r="AT63" s="599">
        <v>0</v>
      </c>
      <c r="AU63" s="599">
        <v>0</v>
      </c>
      <c r="AV63" s="599">
        <v>0</v>
      </c>
      <c r="AW63" s="599">
        <v>0</v>
      </c>
      <c r="AX63" s="599">
        <v>0</v>
      </c>
      <c r="AY63" s="599">
        <v>0</v>
      </c>
      <c r="AZ63" s="599">
        <v>0</v>
      </c>
      <c r="BA63" s="599">
        <v>0</v>
      </c>
      <c r="BB63" s="599">
        <v>0</v>
      </c>
      <c r="BC63" s="599">
        <v>0</v>
      </c>
      <c r="BD63" s="599">
        <v>0</v>
      </c>
      <c r="BE63" s="599">
        <v>0</v>
      </c>
      <c r="BF63" s="599">
        <v>0</v>
      </c>
      <c r="BG63" s="599">
        <v>0</v>
      </c>
      <c r="BH63" s="599">
        <v>0</v>
      </c>
      <c r="BI63" s="599">
        <v>0</v>
      </c>
      <c r="BJ63" s="599">
        <v>0</v>
      </c>
      <c r="BK63" s="599">
        <v>0</v>
      </c>
    </row>
    <row r="64" spans="1:63">
      <c r="A64" s="601">
        <v>840</v>
      </c>
      <c r="C64" s="599">
        <v>0</v>
      </c>
      <c r="D64" s="599">
        <v>0</v>
      </c>
      <c r="E64" s="599">
        <v>0</v>
      </c>
      <c r="F64" s="599">
        <v>0</v>
      </c>
      <c r="H64" s="599">
        <v>0</v>
      </c>
      <c r="J64" s="599">
        <v>3</v>
      </c>
      <c r="K64" s="225">
        <v>0</v>
      </c>
      <c r="L64" s="599">
        <v>0</v>
      </c>
      <c r="N64" s="599">
        <v>0</v>
      </c>
      <c r="O64" s="225">
        <v>0</v>
      </c>
      <c r="R64" s="599">
        <v>0</v>
      </c>
      <c r="S64" s="599">
        <v>0</v>
      </c>
      <c r="U64" s="599">
        <v>0</v>
      </c>
      <c r="V64" s="599">
        <v>0</v>
      </c>
      <c r="W64" s="599">
        <v>3</v>
      </c>
      <c r="Y64" s="599" t="s">
        <v>3988</v>
      </c>
      <c r="AG64" s="599">
        <v>1</v>
      </c>
      <c r="AH64" s="228">
        <v>-1</v>
      </c>
      <c r="AJ64" s="599">
        <v>0</v>
      </c>
      <c r="AK64" s="599">
        <v>0</v>
      </c>
      <c r="AL64" s="599">
        <v>0</v>
      </c>
      <c r="AM64" s="599">
        <v>0</v>
      </c>
      <c r="AN64" s="599">
        <v>0</v>
      </c>
      <c r="AO64" s="599">
        <v>0</v>
      </c>
      <c r="AP64" s="599">
        <v>0</v>
      </c>
      <c r="AQ64" s="599">
        <v>0</v>
      </c>
      <c r="AR64" s="599">
        <v>0</v>
      </c>
      <c r="AS64" s="599">
        <v>0</v>
      </c>
      <c r="AT64" s="599">
        <v>0</v>
      </c>
      <c r="AU64" s="599">
        <v>0</v>
      </c>
      <c r="AV64" s="599">
        <v>0</v>
      </c>
      <c r="AW64" s="599">
        <v>0</v>
      </c>
      <c r="AX64" s="599">
        <v>0</v>
      </c>
      <c r="AY64" s="599">
        <v>0</v>
      </c>
      <c r="AZ64" s="599">
        <v>0</v>
      </c>
      <c r="BA64" s="599">
        <v>0</v>
      </c>
      <c r="BB64" s="599">
        <v>0</v>
      </c>
      <c r="BC64" s="599">
        <v>0</v>
      </c>
      <c r="BD64" s="599">
        <v>0</v>
      </c>
      <c r="BE64" s="599">
        <v>0</v>
      </c>
      <c r="BF64" s="599">
        <v>0</v>
      </c>
      <c r="BG64" s="599">
        <v>0</v>
      </c>
      <c r="BH64" s="599">
        <v>0</v>
      </c>
      <c r="BI64" s="599">
        <v>0</v>
      </c>
      <c r="BJ64" s="599">
        <v>0</v>
      </c>
      <c r="BK64" s="599">
        <v>0</v>
      </c>
    </row>
    <row r="65" spans="1:63">
      <c r="A65" s="601">
        <v>850</v>
      </c>
      <c r="C65" s="599">
        <v>0</v>
      </c>
      <c r="D65" s="599">
        <v>0</v>
      </c>
      <c r="E65" s="599">
        <v>0</v>
      </c>
      <c r="F65" s="599">
        <v>0</v>
      </c>
      <c r="H65" s="599">
        <v>0</v>
      </c>
      <c r="J65" s="599">
        <v>3</v>
      </c>
      <c r="K65" s="225">
        <v>0</v>
      </c>
      <c r="L65" s="599">
        <v>0</v>
      </c>
      <c r="N65" s="599">
        <v>0</v>
      </c>
      <c r="O65" s="225">
        <v>0</v>
      </c>
      <c r="R65" s="599">
        <v>0</v>
      </c>
      <c r="S65" s="599">
        <v>9.9999999997635314E-4</v>
      </c>
      <c r="U65" s="599">
        <v>0</v>
      </c>
      <c r="V65" s="599">
        <v>0</v>
      </c>
      <c r="W65" s="599">
        <v>3</v>
      </c>
      <c r="Y65" s="599" t="s">
        <v>3988</v>
      </c>
      <c r="AG65" s="599">
        <v>1</v>
      </c>
      <c r="AH65" s="228">
        <v>-1</v>
      </c>
      <c r="AJ65" s="599">
        <v>0</v>
      </c>
      <c r="AK65" s="599">
        <v>0</v>
      </c>
      <c r="AL65" s="599">
        <v>0</v>
      </c>
      <c r="AM65" s="599">
        <v>0</v>
      </c>
      <c r="AN65" s="599">
        <v>0</v>
      </c>
      <c r="AO65" s="599">
        <v>0</v>
      </c>
      <c r="AP65" s="599">
        <v>0</v>
      </c>
      <c r="AQ65" s="599">
        <v>0</v>
      </c>
      <c r="AR65" s="599">
        <v>0</v>
      </c>
      <c r="AS65" s="599">
        <v>0</v>
      </c>
      <c r="AT65" s="599">
        <v>0</v>
      </c>
      <c r="AU65" s="599">
        <v>0</v>
      </c>
      <c r="AV65" s="599">
        <v>0</v>
      </c>
      <c r="AW65" s="599">
        <v>0</v>
      </c>
      <c r="AX65" s="599">
        <v>0</v>
      </c>
      <c r="AY65" s="599">
        <v>0</v>
      </c>
      <c r="AZ65" s="599">
        <v>0</v>
      </c>
      <c r="BA65" s="599">
        <v>0</v>
      </c>
      <c r="BB65" s="599">
        <v>0</v>
      </c>
      <c r="BC65" s="599">
        <v>0</v>
      </c>
      <c r="BD65" s="599">
        <v>0</v>
      </c>
      <c r="BE65" s="599">
        <v>0</v>
      </c>
      <c r="BF65" s="599">
        <v>0</v>
      </c>
      <c r="BG65" s="599">
        <v>0</v>
      </c>
      <c r="BH65" s="599">
        <v>0</v>
      </c>
      <c r="BI65" s="599">
        <v>0</v>
      </c>
      <c r="BJ65" s="599">
        <v>0</v>
      </c>
      <c r="BK65" s="599">
        <v>0</v>
      </c>
    </row>
    <row r="66" spans="1:63">
      <c r="A66" s="601">
        <v>860</v>
      </c>
      <c r="C66" s="599">
        <v>0</v>
      </c>
      <c r="D66" s="599">
        <v>0</v>
      </c>
      <c r="E66" s="599">
        <v>0</v>
      </c>
      <c r="F66" s="599">
        <v>0</v>
      </c>
      <c r="H66" s="599">
        <v>0</v>
      </c>
      <c r="J66" s="599">
        <v>3</v>
      </c>
      <c r="K66" s="225">
        <v>0</v>
      </c>
      <c r="L66" s="599">
        <v>0</v>
      </c>
      <c r="N66" s="599">
        <v>0</v>
      </c>
      <c r="O66" s="225">
        <v>0</v>
      </c>
      <c r="R66" s="599">
        <v>0</v>
      </c>
      <c r="S66" s="599">
        <v>9.9999999997635314E-4</v>
      </c>
      <c r="U66" s="599">
        <v>0</v>
      </c>
      <c r="V66" s="599">
        <v>0</v>
      </c>
      <c r="W66" s="599">
        <v>3</v>
      </c>
      <c r="Y66" s="599" t="s">
        <v>3988</v>
      </c>
      <c r="AG66" s="599">
        <v>1</v>
      </c>
      <c r="AH66" s="228">
        <v>-1</v>
      </c>
      <c r="AJ66" s="599">
        <v>0</v>
      </c>
      <c r="AK66" s="599">
        <v>0</v>
      </c>
      <c r="AL66" s="599">
        <v>0</v>
      </c>
      <c r="AM66" s="599">
        <v>0</v>
      </c>
      <c r="AN66" s="599">
        <v>0</v>
      </c>
      <c r="AO66" s="599">
        <v>0</v>
      </c>
      <c r="AP66" s="599">
        <v>0</v>
      </c>
      <c r="AQ66" s="599">
        <v>0</v>
      </c>
      <c r="AR66" s="599">
        <v>0</v>
      </c>
      <c r="AS66" s="599">
        <v>0</v>
      </c>
      <c r="AT66" s="599">
        <v>0</v>
      </c>
      <c r="AU66" s="599">
        <v>0</v>
      </c>
      <c r="AV66" s="599">
        <v>0</v>
      </c>
      <c r="AW66" s="599">
        <v>0</v>
      </c>
      <c r="AX66" s="599">
        <v>0</v>
      </c>
      <c r="AY66" s="599">
        <v>0</v>
      </c>
      <c r="AZ66" s="599">
        <v>0</v>
      </c>
      <c r="BA66" s="599">
        <v>0</v>
      </c>
      <c r="BB66" s="599">
        <v>0</v>
      </c>
      <c r="BC66" s="599">
        <v>0</v>
      </c>
      <c r="BD66" s="599">
        <v>0</v>
      </c>
      <c r="BE66" s="599">
        <v>0</v>
      </c>
      <c r="BF66" s="599">
        <v>0</v>
      </c>
      <c r="BG66" s="599">
        <v>0</v>
      </c>
      <c r="BH66" s="599">
        <v>0</v>
      </c>
      <c r="BI66" s="599">
        <v>0</v>
      </c>
      <c r="BJ66" s="599">
        <v>0</v>
      </c>
      <c r="BK66" s="599">
        <v>0</v>
      </c>
    </row>
    <row r="67" spans="1:63">
      <c r="A67" s="601">
        <v>870</v>
      </c>
      <c r="C67" s="599">
        <v>0</v>
      </c>
      <c r="D67" s="599">
        <v>0</v>
      </c>
      <c r="E67" s="599">
        <v>0</v>
      </c>
      <c r="F67" s="599">
        <v>0</v>
      </c>
      <c r="H67" s="599">
        <v>0</v>
      </c>
      <c r="J67" s="599">
        <v>3</v>
      </c>
      <c r="K67" s="225">
        <v>0</v>
      </c>
      <c r="L67" s="599">
        <v>0</v>
      </c>
      <c r="N67" s="599">
        <v>0</v>
      </c>
      <c r="O67" s="225">
        <v>0</v>
      </c>
      <c r="R67" s="599">
        <v>0</v>
      </c>
      <c r="S67" s="599">
        <v>1.9999999999527063E-3</v>
      </c>
      <c r="U67" s="599">
        <v>0</v>
      </c>
      <c r="V67" s="599">
        <v>0</v>
      </c>
      <c r="W67" s="599">
        <v>3</v>
      </c>
      <c r="Y67" s="599" t="s">
        <v>3988</v>
      </c>
      <c r="AG67" s="599">
        <v>1</v>
      </c>
      <c r="AH67" s="228">
        <v>-1</v>
      </c>
      <c r="AJ67" s="599">
        <v>0</v>
      </c>
      <c r="AK67" s="599">
        <v>0</v>
      </c>
      <c r="AL67" s="599">
        <v>0</v>
      </c>
      <c r="AM67" s="599">
        <v>0</v>
      </c>
      <c r="AN67" s="599">
        <v>0</v>
      </c>
      <c r="AO67" s="599">
        <v>0</v>
      </c>
      <c r="AP67" s="599">
        <v>0</v>
      </c>
      <c r="AQ67" s="599">
        <v>0</v>
      </c>
      <c r="AR67" s="599">
        <v>0</v>
      </c>
      <c r="AS67" s="599">
        <v>0</v>
      </c>
      <c r="AT67" s="599">
        <v>0</v>
      </c>
      <c r="AU67" s="599">
        <v>0</v>
      </c>
      <c r="AV67" s="599">
        <v>0</v>
      </c>
      <c r="AW67" s="599">
        <v>0</v>
      </c>
      <c r="AX67" s="599">
        <v>0</v>
      </c>
      <c r="AY67" s="599">
        <v>0</v>
      </c>
      <c r="AZ67" s="599">
        <v>0</v>
      </c>
      <c r="BA67" s="599">
        <v>0</v>
      </c>
      <c r="BB67" s="599">
        <v>0</v>
      </c>
      <c r="BC67" s="599">
        <v>0</v>
      </c>
      <c r="BD67" s="599">
        <v>0</v>
      </c>
      <c r="BE67" s="599">
        <v>0</v>
      </c>
      <c r="BF67" s="599">
        <v>0</v>
      </c>
      <c r="BG67" s="599">
        <v>0</v>
      </c>
      <c r="BH67" s="599">
        <v>0</v>
      </c>
      <c r="BI67" s="599">
        <v>0</v>
      </c>
      <c r="BJ67" s="599">
        <v>0</v>
      </c>
      <c r="BK67" s="599">
        <v>0</v>
      </c>
    </row>
    <row r="68" spans="1:63">
      <c r="A68" s="601">
        <v>880</v>
      </c>
      <c r="C68" s="599">
        <v>0</v>
      </c>
      <c r="D68" s="599">
        <v>0</v>
      </c>
      <c r="E68" s="599">
        <v>0</v>
      </c>
      <c r="F68" s="599">
        <v>0</v>
      </c>
      <c r="H68" s="599">
        <v>0</v>
      </c>
      <c r="J68" s="599">
        <v>3</v>
      </c>
      <c r="K68" s="225">
        <v>0</v>
      </c>
      <c r="L68" s="599">
        <v>0</v>
      </c>
      <c r="N68" s="599">
        <v>0</v>
      </c>
      <c r="O68" s="225">
        <v>0</v>
      </c>
      <c r="R68" s="599">
        <v>0</v>
      </c>
      <c r="S68" s="599">
        <v>3.0000000001564331E-3</v>
      </c>
      <c r="U68" s="599">
        <v>0</v>
      </c>
      <c r="V68" s="599">
        <v>0</v>
      </c>
      <c r="W68" s="599">
        <v>3</v>
      </c>
      <c r="Y68" s="599" t="s">
        <v>3988</v>
      </c>
      <c r="AG68" s="599">
        <v>1</v>
      </c>
      <c r="AH68" s="228">
        <v>-1</v>
      </c>
      <c r="AJ68" s="599">
        <v>0</v>
      </c>
      <c r="AK68" s="599">
        <v>0</v>
      </c>
      <c r="AL68" s="599">
        <v>0</v>
      </c>
      <c r="AM68" s="599">
        <v>0</v>
      </c>
      <c r="AN68" s="599">
        <v>0</v>
      </c>
      <c r="AO68" s="599">
        <v>0</v>
      </c>
      <c r="AP68" s="599">
        <v>0</v>
      </c>
      <c r="AQ68" s="599">
        <v>0</v>
      </c>
      <c r="AR68" s="599">
        <v>0</v>
      </c>
      <c r="AS68" s="599">
        <v>0</v>
      </c>
      <c r="AT68" s="599">
        <v>0</v>
      </c>
      <c r="AU68" s="599">
        <v>0</v>
      </c>
      <c r="AV68" s="599">
        <v>0</v>
      </c>
      <c r="AW68" s="599">
        <v>0</v>
      </c>
      <c r="AX68" s="599">
        <v>0</v>
      </c>
      <c r="AY68" s="599">
        <v>0</v>
      </c>
      <c r="AZ68" s="599">
        <v>0</v>
      </c>
      <c r="BA68" s="599">
        <v>0</v>
      </c>
      <c r="BB68" s="599">
        <v>0</v>
      </c>
      <c r="BC68" s="599">
        <v>0</v>
      </c>
      <c r="BD68" s="599">
        <v>0</v>
      </c>
      <c r="BE68" s="599">
        <v>0</v>
      </c>
      <c r="BF68" s="599">
        <v>0</v>
      </c>
      <c r="BG68" s="599">
        <v>0</v>
      </c>
      <c r="BH68" s="599">
        <v>0</v>
      </c>
      <c r="BI68" s="599">
        <v>0</v>
      </c>
      <c r="BJ68" s="599">
        <v>0</v>
      </c>
      <c r="BK68" s="599">
        <v>0</v>
      </c>
    </row>
    <row r="69" spans="1:63">
      <c r="A69" s="601">
        <v>890</v>
      </c>
      <c r="C69" s="599">
        <v>0</v>
      </c>
      <c r="D69" s="599">
        <v>0</v>
      </c>
      <c r="E69" s="599">
        <v>0</v>
      </c>
      <c r="F69" s="599">
        <v>0</v>
      </c>
      <c r="H69" s="599">
        <v>0</v>
      </c>
      <c r="J69" s="599">
        <v>3</v>
      </c>
      <c r="K69" s="225">
        <v>0</v>
      </c>
      <c r="L69" s="599">
        <v>0</v>
      </c>
      <c r="N69" s="599">
        <v>0</v>
      </c>
      <c r="O69" s="225">
        <v>0</v>
      </c>
      <c r="R69" s="599">
        <v>0</v>
      </c>
      <c r="S69" s="599">
        <v>4.0000000001327862E-3</v>
      </c>
      <c r="U69" s="599">
        <v>0</v>
      </c>
      <c r="V69" s="599">
        <v>0</v>
      </c>
      <c r="W69" s="599">
        <v>3</v>
      </c>
      <c r="Y69" s="599" t="s">
        <v>3988</v>
      </c>
      <c r="AG69" s="599">
        <v>1</v>
      </c>
      <c r="AH69" s="228">
        <v>-1</v>
      </c>
      <c r="AJ69" s="599">
        <v>0</v>
      </c>
      <c r="AK69" s="599">
        <v>0</v>
      </c>
      <c r="AL69" s="599">
        <v>0</v>
      </c>
      <c r="AM69" s="599">
        <v>0</v>
      </c>
      <c r="AN69" s="599">
        <v>0</v>
      </c>
      <c r="AO69" s="599">
        <v>0</v>
      </c>
      <c r="AP69" s="599">
        <v>0</v>
      </c>
      <c r="AQ69" s="599">
        <v>0</v>
      </c>
      <c r="AR69" s="599">
        <v>0</v>
      </c>
      <c r="AS69" s="599">
        <v>0</v>
      </c>
      <c r="AT69" s="599">
        <v>0</v>
      </c>
      <c r="AU69" s="599">
        <v>0</v>
      </c>
      <c r="AV69" s="599">
        <v>0</v>
      </c>
      <c r="AW69" s="599">
        <v>0</v>
      </c>
      <c r="AX69" s="599">
        <v>0</v>
      </c>
      <c r="AY69" s="599">
        <v>0</v>
      </c>
      <c r="AZ69" s="599">
        <v>0</v>
      </c>
      <c r="BA69" s="599">
        <v>0</v>
      </c>
      <c r="BB69" s="599">
        <v>0</v>
      </c>
      <c r="BC69" s="599">
        <v>0</v>
      </c>
      <c r="BD69" s="599">
        <v>0</v>
      </c>
      <c r="BE69" s="599">
        <v>0</v>
      </c>
      <c r="BF69" s="599">
        <v>0</v>
      </c>
      <c r="BG69" s="599">
        <v>0</v>
      </c>
      <c r="BH69" s="599">
        <v>0</v>
      </c>
      <c r="BI69" s="599">
        <v>0</v>
      </c>
      <c r="BJ69" s="599">
        <v>0</v>
      </c>
      <c r="BK69" s="599">
        <v>0</v>
      </c>
    </row>
    <row r="70" spans="1:63">
      <c r="A70" s="601">
        <v>900</v>
      </c>
      <c r="C70" s="599">
        <v>0</v>
      </c>
      <c r="D70" s="599">
        <v>0</v>
      </c>
      <c r="E70" s="599">
        <v>0</v>
      </c>
      <c r="F70" s="599">
        <v>0</v>
      </c>
      <c r="H70" s="599">
        <v>0</v>
      </c>
      <c r="J70" s="599">
        <v>3</v>
      </c>
      <c r="K70" s="225">
        <v>0</v>
      </c>
      <c r="L70" s="599">
        <v>0</v>
      </c>
      <c r="N70" s="599">
        <v>0</v>
      </c>
      <c r="O70" s="225">
        <v>0</v>
      </c>
      <c r="R70" s="599">
        <v>0</v>
      </c>
      <c r="S70" s="599">
        <v>3.9999999999054126E-3</v>
      </c>
      <c r="U70" s="599">
        <v>0</v>
      </c>
      <c r="V70" s="599">
        <v>0</v>
      </c>
      <c r="W70" s="599">
        <v>3</v>
      </c>
      <c r="Y70" s="599" t="s">
        <v>3988</v>
      </c>
      <c r="AG70" s="599">
        <v>1</v>
      </c>
      <c r="AH70" s="228">
        <v>-1</v>
      </c>
      <c r="AJ70" s="599">
        <v>0</v>
      </c>
      <c r="AK70" s="599">
        <v>0</v>
      </c>
      <c r="AL70" s="599">
        <v>0</v>
      </c>
      <c r="AM70" s="599">
        <v>0</v>
      </c>
      <c r="AN70" s="599">
        <v>0</v>
      </c>
      <c r="AO70" s="599">
        <v>0</v>
      </c>
      <c r="AP70" s="599">
        <v>0</v>
      </c>
      <c r="AQ70" s="599">
        <v>0</v>
      </c>
      <c r="AR70" s="599">
        <v>0</v>
      </c>
      <c r="AS70" s="599">
        <v>0</v>
      </c>
      <c r="AT70" s="599">
        <v>0</v>
      </c>
      <c r="AU70" s="599">
        <v>0</v>
      </c>
      <c r="AV70" s="599">
        <v>0</v>
      </c>
      <c r="AW70" s="599">
        <v>0</v>
      </c>
      <c r="AX70" s="599">
        <v>0</v>
      </c>
      <c r="AY70" s="599">
        <v>0</v>
      </c>
      <c r="AZ70" s="599">
        <v>0</v>
      </c>
      <c r="BA70" s="599">
        <v>0</v>
      </c>
      <c r="BB70" s="599">
        <v>0</v>
      </c>
      <c r="BC70" s="599">
        <v>0</v>
      </c>
      <c r="BD70" s="599">
        <v>0</v>
      </c>
      <c r="BE70" s="599">
        <v>0</v>
      </c>
      <c r="BF70" s="599">
        <v>0</v>
      </c>
      <c r="BG70" s="599">
        <v>0</v>
      </c>
      <c r="BH70" s="599">
        <v>0</v>
      </c>
      <c r="BI70" s="599">
        <v>0</v>
      </c>
      <c r="BJ70" s="599">
        <v>0</v>
      </c>
      <c r="BK70" s="599">
        <v>0</v>
      </c>
    </row>
    <row r="71" spans="1:63">
      <c r="A71" s="601">
        <v>910</v>
      </c>
      <c r="C71" s="599">
        <v>0</v>
      </c>
      <c r="D71" s="599">
        <v>0</v>
      </c>
      <c r="E71" s="599">
        <v>0</v>
      </c>
      <c r="F71" s="599">
        <v>0</v>
      </c>
      <c r="H71" s="599">
        <v>0</v>
      </c>
      <c r="J71" s="599">
        <v>3</v>
      </c>
      <c r="K71" s="225">
        <v>0</v>
      </c>
      <c r="L71" s="599">
        <v>0</v>
      </c>
      <c r="N71" s="599">
        <v>0</v>
      </c>
      <c r="O71" s="225">
        <v>0</v>
      </c>
      <c r="R71" s="599">
        <v>0</v>
      </c>
      <c r="S71" s="599">
        <v>4.0000000001327862E-3</v>
      </c>
      <c r="U71" s="599">
        <v>0</v>
      </c>
      <c r="V71" s="599">
        <v>0</v>
      </c>
      <c r="W71" s="599">
        <v>3</v>
      </c>
      <c r="Y71" s="599" t="s">
        <v>3988</v>
      </c>
      <c r="AG71" s="599">
        <v>1</v>
      </c>
      <c r="AH71" s="228">
        <v>-1</v>
      </c>
      <c r="AJ71" s="599">
        <v>0</v>
      </c>
      <c r="AK71" s="599">
        <v>0</v>
      </c>
      <c r="AL71" s="599">
        <v>0</v>
      </c>
      <c r="AM71" s="599">
        <v>0</v>
      </c>
      <c r="AN71" s="599">
        <v>0</v>
      </c>
      <c r="AO71" s="599">
        <v>0</v>
      </c>
      <c r="AP71" s="599">
        <v>0</v>
      </c>
      <c r="AQ71" s="599">
        <v>0</v>
      </c>
      <c r="AR71" s="599">
        <v>0</v>
      </c>
      <c r="AS71" s="599">
        <v>0</v>
      </c>
      <c r="AT71" s="599">
        <v>0</v>
      </c>
      <c r="AU71" s="599">
        <v>0</v>
      </c>
      <c r="AV71" s="599">
        <v>0</v>
      </c>
      <c r="AW71" s="599">
        <v>0</v>
      </c>
      <c r="AX71" s="599">
        <v>0</v>
      </c>
      <c r="AY71" s="599">
        <v>0</v>
      </c>
      <c r="AZ71" s="599">
        <v>0</v>
      </c>
      <c r="BA71" s="599">
        <v>0</v>
      </c>
      <c r="BB71" s="599">
        <v>0</v>
      </c>
      <c r="BC71" s="599">
        <v>0</v>
      </c>
      <c r="BD71" s="599">
        <v>0</v>
      </c>
      <c r="BE71" s="599">
        <v>0</v>
      </c>
      <c r="BF71" s="599">
        <v>0</v>
      </c>
      <c r="BG71" s="599">
        <v>0</v>
      </c>
      <c r="BH71" s="599">
        <v>0</v>
      </c>
      <c r="BI71" s="599">
        <v>0</v>
      </c>
      <c r="BJ71" s="599">
        <v>0</v>
      </c>
      <c r="BK71" s="599">
        <v>0</v>
      </c>
    </row>
    <row r="72" spans="1:63">
      <c r="A72" s="601">
        <v>920</v>
      </c>
      <c r="C72" s="599">
        <v>0</v>
      </c>
      <c r="D72" s="599">
        <v>0</v>
      </c>
      <c r="E72" s="599">
        <v>0</v>
      </c>
      <c r="F72" s="599">
        <v>0</v>
      </c>
      <c r="H72" s="599">
        <v>0</v>
      </c>
      <c r="J72" s="599">
        <v>3</v>
      </c>
      <c r="K72" s="225">
        <v>0</v>
      </c>
      <c r="L72" s="599">
        <v>0</v>
      </c>
      <c r="N72" s="599">
        <v>0</v>
      </c>
      <c r="O72" s="225">
        <v>0</v>
      </c>
      <c r="R72" s="599">
        <v>0</v>
      </c>
      <c r="S72" s="599">
        <v>-9.9999999997635314E-4</v>
      </c>
      <c r="U72" s="599">
        <v>0</v>
      </c>
      <c r="V72" s="599">
        <v>0</v>
      </c>
      <c r="W72" s="599">
        <v>3</v>
      </c>
      <c r="Y72" s="599" t="s">
        <v>3988</v>
      </c>
      <c r="AG72" s="599">
        <v>1</v>
      </c>
      <c r="AH72" s="228">
        <v>-1</v>
      </c>
      <c r="AJ72" s="599">
        <v>0</v>
      </c>
      <c r="AK72" s="599">
        <v>0</v>
      </c>
      <c r="AL72" s="599">
        <v>0</v>
      </c>
      <c r="AM72" s="599">
        <v>0</v>
      </c>
      <c r="AN72" s="599">
        <v>0</v>
      </c>
      <c r="AO72" s="599">
        <v>0</v>
      </c>
      <c r="AP72" s="599">
        <v>0</v>
      </c>
      <c r="AQ72" s="599">
        <v>0</v>
      </c>
      <c r="AR72" s="599">
        <v>0</v>
      </c>
      <c r="AS72" s="599">
        <v>0</v>
      </c>
      <c r="AT72" s="599">
        <v>0</v>
      </c>
      <c r="AU72" s="599">
        <v>0</v>
      </c>
      <c r="AV72" s="599">
        <v>0</v>
      </c>
      <c r="AW72" s="599">
        <v>0</v>
      </c>
      <c r="AX72" s="599">
        <v>0</v>
      </c>
      <c r="AY72" s="599">
        <v>0</v>
      </c>
      <c r="AZ72" s="599">
        <v>0</v>
      </c>
      <c r="BA72" s="599">
        <v>0</v>
      </c>
      <c r="BB72" s="599">
        <v>0</v>
      </c>
      <c r="BC72" s="599">
        <v>0</v>
      </c>
      <c r="BD72" s="599">
        <v>0</v>
      </c>
      <c r="BE72" s="599">
        <v>0</v>
      </c>
      <c r="BF72" s="599">
        <v>0</v>
      </c>
      <c r="BG72" s="599">
        <v>0</v>
      </c>
      <c r="BH72" s="599">
        <v>0</v>
      </c>
      <c r="BI72" s="599">
        <v>0</v>
      </c>
      <c r="BJ72" s="599">
        <v>0</v>
      </c>
      <c r="BK72" s="599">
        <v>0</v>
      </c>
    </row>
    <row r="73" spans="1:63">
      <c r="A73" s="601">
        <v>930</v>
      </c>
      <c r="C73" s="599">
        <v>0</v>
      </c>
      <c r="D73" s="599">
        <v>0</v>
      </c>
      <c r="E73" s="599">
        <v>0</v>
      </c>
      <c r="F73" s="599">
        <v>0</v>
      </c>
      <c r="H73" s="599">
        <v>0</v>
      </c>
      <c r="J73" s="599">
        <v>3</v>
      </c>
      <c r="K73" s="225">
        <v>0</v>
      </c>
      <c r="L73" s="599">
        <v>0</v>
      </c>
      <c r="N73" s="599">
        <v>0</v>
      </c>
      <c r="O73" s="225">
        <v>0</v>
      </c>
      <c r="R73" s="599">
        <v>0</v>
      </c>
      <c r="S73" s="599">
        <v>3.9999999999054126E-3</v>
      </c>
      <c r="U73" s="599">
        <v>0</v>
      </c>
      <c r="V73" s="599">
        <v>0</v>
      </c>
      <c r="W73" s="599">
        <v>3</v>
      </c>
      <c r="Y73" s="599" t="s">
        <v>3988</v>
      </c>
      <c r="AG73" s="599">
        <v>1</v>
      </c>
      <c r="AH73" s="228">
        <v>-1</v>
      </c>
      <c r="AJ73" s="599">
        <v>0</v>
      </c>
      <c r="AK73" s="599">
        <v>0</v>
      </c>
      <c r="AL73" s="599">
        <v>0</v>
      </c>
      <c r="AM73" s="599">
        <v>0</v>
      </c>
      <c r="AN73" s="599">
        <v>0</v>
      </c>
      <c r="AO73" s="599">
        <v>0</v>
      </c>
      <c r="AP73" s="599">
        <v>0</v>
      </c>
      <c r="AQ73" s="599">
        <v>0</v>
      </c>
      <c r="AR73" s="599">
        <v>0</v>
      </c>
      <c r="AS73" s="599">
        <v>0</v>
      </c>
      <c r="AT73" s="599">
        <v>0</v>
      </c>
      <c r="AU73" s="599">
        <v>0</v>
      </c>
      <c r="AV73" s="599">
        <v>0</v>
      </c>
      <c r="AW73" s="599">
        <v>0</v>
      </c>
      <c r="AX73" s="599">
        <v>0</v>
      </c>
      <c r="AY73" s="599">
        <v>0</v>
      </c>
      <c r="AZ73" s="599">
        <v>0</v>
      </c>
      <c r="BA73" s="599">
        <v>0</v>
      </c>
      <c r="BB73" s="599">
        <v>0</v>
      </c>
      <c r="BC73" s="599">
        <v>0</v>
      </c>
      <c r="BD73" s="599">
        <v>0</v>
      </c>
      <c r="BE73" s="599">
        <v>0</v>
      </c>
      <c r="BF73" s="599">
        <v>0</v>
      </c>
      <c r="BG73" s="599">
        <v>0</v>
      </c>
      <c r="BH73" s="599">
        <v>0</v>
      </c>
      <c r="BI73" s="599">
        <v>0</v>
      </c>
      <c r="BJ73" s="599">
        <v>0</v>
      </c>
      <c r="BK73" s="599">
        <v>0</v>
      </c>
    </row>
    <row r="74" spans="1:63">
      <c r="A74" s="601">
        <v>940</v>
      </c>
      <c r="C74" s="599">
        <v>0</v>
      </c>
      <c r="D74" s="599">
        <v>0</v>
      </c>
      <c r="E74" s="599">
        <v>0</v>
      </c>
      <c r="F74" s="599">
        <v>0</v>
      </c>
      <c r="H74" s="599">
        <v>0</v>
      </c>
      <c r="J74" s="599">
        <v>3</v>
      </c>
      <c r="K74" s="225">
        <v>0</v>
      </c>
      <c r="L74" s="599">
        <v>0</v>
      </c>
      <c r="N74" s="599">
        <v>0</v>
      </c>
      <c r="O74" s="225">
        <v>0</v>
      </c>
      <c r="R74" s="599">
        <v>0</v>
      </c>
      <c r="S74" s="599">
        <v>0</v>
      </c>
      <c r="U74" s="599">
        <v>0</v>
      </c>
      <c r="V74" s="599">
        <v>0</v>
      </c>
      <c r="W74" s="599">
        <v>3</v>
      </c>
      <c r="Y74" s="599" t="s">
        <v>3988</v>
      </c>
      <c r="AG74" s="599">
        <v>1</v>
      </c>
      <c r="AH74" s="228">
        <v>-1</v>
      </c>
      <c r="AJ74" s="599">
        <v>0</v>
      </c>
      <c r="AK74" s="599">
        <v>0</v>
      </c>
      <c r="AL74" s="599">
        <v>0</v>
      </c>
      <c r="AM74" s="599">
        <v>0</v>
      </c>
      <c r="AN74" s="599">
        <v>0</v>
      </c>
      <c r="AO74" s="599">
        <v>0</v>
      </c>
      <c r="AP74" s="599">
        <v>0</v>
      </c>
      <c r="AQ74" s="599">
        <v>0</v>
      </c>
      <c r="AR74" s="599">
        <v>0</v>
      </c>
      <c r="AS74" s="599">
        <v>0</v>
      </c>
      <c r="AT74" s="599">
        <v>0</v>
      </c>
      <c r="AU74" s="599">
        <v>0</v>
      </c>
      <c r="AV74" s="599">
        <v>0</v>
      </c>
      <c r="AW74" s="599">
        <v>0</v>
      </c>
      <c r="AX74" s="599">
        <v>0</v>
      </c>
      <c r="AY74" s="599">
        <v>0</v>
      </c>
      <c r="AZ74" s="599">
        <v>0</v>
      </c>
      <c r="BA74" s="599">
        <v>0</v>
      </c>
      <c r="BB74" s="599">
        <v>0</v>
      </c>
      <c r="BC74" s="599">
        <v>0</v>
      </c>
      <c r="BD74" s="599">
        <v>0</v>
      </c>
      <c r="BE74" s="599">
        <v>0</v>
      </c>
      <c r="BF74" s="599">
        <v>0</v>
      </c>
      <c r="BG74" s="599">
        <v>0</v>
      </c>
      <c r="BH74" s="599">
        <v>0</v>
      </c>
      <c r="BI74" s="599">
        <v>0</v>
      </c>
      <c r="BJ74" s="599">
        <v>0</v>
      </c>
      <c r="BK74" s="599">
        <v>0</v>
      </c>
    </row>
    <row r="75" spans="1:63">
      <c r="A75" s="601">
        <v>950</v>
      </c>
      <c r="C75" s="599">
        <v>0</v>
      </c>
      <c r="D75" s="599">
        <v>0</v>
      </c>
      <c r="E75" s="599">
        <v>0</v>
      </c>
      <c r="F75" s="599">
        <v>0</v>
      </c>
      <c r="H75" s="599">
        <v>0</v>
      </c>
      <c r="J75" s="599">
        <v>3</v>
      </c>
      <c r="K75" s="225">
        <v>0</v>
      </c>
      <c r="L75" s="599">
        <v>0</v>
      </c>
      <c r="N75" s="599">
        <v>0</v>
      </c>
      <c r="O75" s="225">
        <v>0</v>
      </c>
      <c r="R75" s="599">
        <v>0</v>
      </c>
      <c r="S75" s="599">
        <v>-3.9999999999054126E-3</v>
      </c>
      <c r="U75" s="599">
        <v>0</v>
      </c>
      <c r="V75" s="599">
        <v>0</v>
      </c>
      <c r="W75" s="599">
        <v>3</v>
      </c>
      <c r="Y75" s="599" t="s">
        <v>3988</v>
      </c>
      <c r="AG75" s="599">
        <v>1</v>
      </c>
      <c r="AH75" s="228">
        <v>-1</v>
      </c>
      <c r="AJ75" s="599">
        <v>0</v>
      </c>
      <c r="AK75" s="599">
        <v>0</v>
      </c>
      <c r="AL75" s="599">
        <v>0</v>
      </c>
      <c r="AM75" s="599">
        <v>0</v>
      </c>
      <c r="AN75" s="599">
        <v>0</v>
      </c>
      <c r="AO75" s="599">
        <v>0</v>
      </c>
      <c r="AP75" s="599">
        <v>0</v>
      </c>
      <c r="AQ75" s="599">
        <v>0</v>
      </c>
      <c r="AR75" s="599">
        <v>0</v>
      </c>
      <c r="AS75" s="599">
        <v>0</v>
      </c>
      <c r="AT75" s="599">
        <v>0</v>
      </c>
      <c r="AU75" s="599">
        <v>0</v>
      </c>
      <c r="AV75" s="599">
        <v>0</v>
      </c>
      <c r="AW75" s="599">
        <v>0</v>
      </c>
      <c r="AX75" s="599">
        <v>0</v>
      </c>
      <c r="AY75" s="599">
        <v>0</v>
      </c>
      <c r="AZ75" s="599">
        <v>0</v>
      </c>
      <c r="BA75" s="599">
        <v>0</v>
      </c>
      <c r="BB75" s="599">
        <v>0</v>
      </c>
      <c r="BC75" s="599">
        <v>0</v>
      </c>
      <c r="BD75" s="599">
        <v>0</v>
      </c>
      <c r="BE75" s="599">
        <v>0</v>
      </c>
      <c r="BF75" s="599">
        <v>0</v>
      </c>
      <c r="BG75" s="599">
        <v>0</v>
      </c>
      <c r="BH75" s="599">
        <v>0</v>
      </c>
      <c r="BI75" s="599">
        <v>0</v>
      </c>
      <c r="BJ75" s="599">
        <v>0</v>
      </c>
      <c r="BK75" s="599">
        <v>0</v>
      </c>
    </row>
    <row r="76" spans="1:63">
      <c r="A76" s="601">
        <v>960</v>
      </c>
      <c r="C76" s="599">
        <v>0</v>
      </c>
      <c r="D76" s="599">
        <v>0</v>
      </c>
      <c r="E76" s="599">
        <v>0</v>
      </c>
      <c r="F76" s="599">
        <v>0</v>
      </c>
      <c r="H76" s="599">
        <v>0</v>
      </c>
      <c r="J76" s="599">
        <v>3</v>
      </c>
      <c r="K76" s="225">
        <v>0</v>
      </c>
      <c r="L76" s="599">
        <v>0</v>
      </c>
      <c r="N76" s="599">
        <v>0</v>
      </c>
      <c r="O76" s="225">
        <v>0</v>
      </c>
      <c r="R76" s="599">
        <v>0</v>
      </c>
      <c r="S76" s="599">
        <v>2.9999999999290594E-3</v>
      </c>
      <c r="U76" s="599">
        <v>0</v>
      </c>
      <c r="V76" s="599">
        <v>0</v>
      </c>
      <c r="W76" s="599">
        <v>3</v>
      </c>
      <c r="Y76" s="599" t="s">
        <v>3988</v>
      </c>
      <c r="AG76" s="599">
        <v>1</v>
      </c>
      <c r="AH76" s="228">
        <v>-1</v>
      </c>
      <c r="AJ76" s="599">
        <v>0</v>
      </c>
      <c r="AK76" s="599">
        <v>0</v>
      </c>
      <c r="AL76" s="599">
        <v>0</v>
      </c>
      <c r="AM76" s="599">
        <v>0</v>
      </c>
      <c r="AN76" s="599">
        <v>0</v>
      </c>
      <c r="AO76" s="599">
        <v>0</v>
      </c>
      <c r="AP76" s="599">
        <v>0</v>
      </c>
      <c r="AQ76" s="599">
        <v>0</v>
      </c>
      <c r="AR76" s="599">
        <v>0</v>
      </c>
      <c r="AS76" s="599">
        <v>0</v>
      </c>
      <c r="AT76" s="599">
        <v>0</v>
      </c>
      <c r="AU76" s="599">
        <v>0</v>
      </c>
      <c r="AV76" s="599">
        <v>0</v>
      </c>
      <c r="AW76" s="599">
        <v>0</v>
      </c>
      <c r="AX76" s="599">
        <v>0</v>
      </c>
      <c r="AY76" s="599">
        <v>0</v>
      </c>
      <c r="AZ76" s="599">
        <v>0</v>
      </c>
      <c r="BA76" s="599">
        <v>0</v>
      </c>
      <c r="BB76" s="599">
        <v>0</v>
      </c>
      <c r="BC76" s="599">
        <v>0</v>
      </c>
      <c r="BD76" s="599">
        <v>0</v>
      </c>
      <c r="BE76" s="599">
        <v>0</v>
      </c>
      <c r="BF76" s="599">
        <v>0</v>
      </c>
      <c r="BG76" s="599">
        <v>0</v>
      </c>
      <c r="BH76" s="599">
        <v>0</v>
      </c>
      <c r="BI76" s="599">
        <v>0</v>
      </c>
      <c r="BJ76" s="599">
        <v>0</v>
      </c>
      <c r="BK76" s="599">
        <v>0</v>
      </c>
    </row>
    <row r="77" spans="1:63">
      <c r="A77" s="601">
        <v>970</v>
      </c>
      <c r="C77" s="599">
        <v>0</v>
      </c>
      <c r="D77" s="599">
        <v>0</v>
      </c>
      <c r="E77" s="599">
        <v>0</v>
      </c>
      <c r="F77" s="599">
        <v>0</v>
      </c>
      <c r="H77" s="599">
        <v>0</v>
      </c>
      <c r="J77" s="599">
        <v>3</v>
      </c>
      <c r="K77" s="225">
        <v>0</v>
      </c>
      <c r="L77" s="599">
        <v>0</v>
      </c>
      <c r="N77" s="599">
        <v>0</v>
      </c>
      <c r="O77" s="225">
        <v>0</v>
      </c>
      <c r="R77" s="599">
        <v>0</v>
      </c>
      <c r="S77" s="599">
        <v>1.9999999999527063E-3</v>
      </c>
      <c r="U77" s="599">
        <v>0</v>
      </c>
      <c r="V77" s="599">
        <v>0</v>
      </c>
      <c r="W77" s="599">
        <v>3</v>
      </c>
      <c r="Y77" s="599" t="s">
        <v>3988</v>
      </c>
      <c r="AG77" s="599">
        <v>1</v>
      </c>
      <c r="AH77" s="228">
        <v>-1</v>
      </c>
      <c r="AJ77" s="599">
        <v>0</v>
      </c>
      <c r="AK77" s="599">
        <v>0</v>
      </c>
      <c r="AL77" s="599">
        <v>0</v>
      </c>
      <c r="AM77" s="599">
        <v>0</v>
      </c>
      <c r="AN77" s="599">
        <v>0</v>
      </c>
      <c r="AO77" s="599">
        <v>0</v>
      </c>
      <c r="AP77" s="599">
        <v>0</v>
      </c>
      <c r="AQ77" s="599">
        <v>0</v>
      </c>
      <c r="AR77" s="599">
        <v>0</v>
      </c>
      <c r="AS77" s="599">
        <v>0</v>
      </c>
      <c r="AT77" s="599">
        <v>0</v>
      </c>
      <c r="AU77" s="599">
        <v>0</v>
      </c>
      <c r="AV77" s="599">
        <v>0</v>
      </c>
      <c r="AW77" s="599">
        <v>0</v>
      </c>
      <c r="AX77" s="599">
        <v>0</v>
      </c>
      <c r="AY77" s="599">
        <v>0</v>
      </c>
      <c r="AZ77" s="599">
        <v>0</v>
      </c>
      <c r="BA77" s="599">
        <v>0</v>
      </c>
      <c r="BB77" s="599">
        <v>0</v>
      </c>
      <c r="BC77" s="599">
        <v>0</v>
      </c>
      <c r="BD77" s="599">
        <v>0</v>
      </c>
      <c r="BE77" s="599">
        <v>0</v>
      </c>
      <c r="BF77" s="599">
        <v>0</v>
      </c>
      <c r="BG77" s="599">
        <v>0</v>
      </c>
      <c r="BH77" s="599">
        <v>0</v>
      </c>
      <c r="BI77" s="599">
        <v>0</v>
      </c>
      <c r="BJ77" s="599">
        <v>0</v>
      </c>
      <c r="BK77" s="599">
        <v>0</v>
      </c>
    </row>
    <row r="78" spans="1:63">
      <c r="A78" s="601">
        <v>980</v>
      </c>
      <c r="C78" s="599">
        <v>0</v>
      </c>
      <c r="D78" s="599">
        <v>0</v>
      </c>
      <c r="E78" s="599">
        <v>0</v>
      </c>
      <c r="F78" s="599">
        <v>0</v>
      </c>
      <c r="H78" s="599">
        <v>0</v>
      </c>
      <c r="J78" s="599">
        <v>3</v>
      </c>
      <c r="K78" s="225">
        <v>0</v>
      </c>
      <c r="L78" s="599">
        <v>0</v>
      </c>
      <c r="N78" s="599">
        <v>0</v>
      </c>
      <c r="O78" s="225">
        <v>0</v>
      </c>
      <c r="R78" s="599">
        <v>0</v>
      </c>
      <c r="S78" s="599">
        <v>1.9999999999527063E-3</v>
      </c>
      <c r="U78" s="599">
        <v>0</v>
      </c>
      <c r="V78" s="599">
        <v>0</v>
      </c>
      <c r="W78" s="599">
        <v>3</v>
      </c>
      <c r="Y78" s="599" t="s">
        <v>3988</v>
      </c>
      <c r="AG78" s="599">
        <v>1</v>
      </c>
      <c r="AH78" s="228">
        <v>-1</v>
      </c>
      <c r="AJ78" s="599">
        <v>0</v>
      </c>
      <c r="AK78" s="599">
        <v>0</v>
      </c>
      <c r="AL78" s="599">
        <v>0</v>
      </c>
      <c r="AM78" s="599">
        <v>0</v>
      </c>
      <c r="AN78" s="599">
        <v>0</v>
      </c>
      <c r="AO78" s="599">
        <v>0</v>
      </c>
      <c r="AP78" s="599">
        <v>0</v>
      </c>
      <c r="AQ78" s="599">
        <v>0</v>
      </c>
      <c r="AR78" s="599">
        <v>0</v>
      </c>
      <c r="AS78" s="599">
        <v>0</v>
      </c>
      <c r="AT78" s="599">
        <v>0</v>
      </c>
      <c r="AU78" s="599">
        <v>0</v>
      </c>
      <c r="AV78" s="599">
        <v>0</v>
      </c>
      <c r="AW78" s="599">
        <v>0</v>
      </c>
      <c r="AX78" s="599">
        <v>0</v>
      </c>
      <c r="AY78" s="599">
        <v>0</v>
      </c>
      <c r="AZ78" s="599">
        <v>0</v>
      </c>
      <c r="BA78" s="599">
        <v>0</v>
      </c>
      <c r="BB78" s="599">
        <v>0</v>
      </c>
      <c r="BC78" s="599">
        <v>0</v>
      </c>
      <c r="BD78" s="599">
        <v>0</v>
      </c>
      <c r="BE78" s="599">
        <v>0</v>
      </c>
      <c r="BF78" s="599">
        <v>0</v>
      </c>
      <c r="BG78" s="599">
        <v>0</v>
      </c>
      <c r="BH78" s="599">
        <v>0</v>
      </c>
      <c r="BI78" s="599">
        <v>0</v>
      </c>
      <c r="BJ78" s="599">
        <v>0</v>
      </c>
      <c r="BK78" s="599">
        <v>0</v>
      </c>
    </row>
    <row r="79" spans="1:63">
      <c r="A79" s="601">
        <v>990</v>
      </c>
      <c r="C79" s="599">
        <v>0</v>
      </c>
      <c r="D79" s="599">
        <v>0</v>
      </c>
      <c r="E79" s="599">
        <v>0</v>
      </c>
      <c r="F79" s="599">
        <v>0</v>
      </c>
      <c r="H79" s="599">
        <v>0</v>
      </c>
      <c r="J79" s="599">
        <v>3</v>
      </c>
      <c r="K79" s="225">
        <v>0</v>
      </c>
      <c r="L79" s="599">
        <v>0</v>
      </c>
      <c r="N79" s="599">
        <v>0</v>
      </c>
      <c r="O79" s="225">
        <v>0</v>
      </c>
      <c r="R79" s="599">
        <v>0</v>
      </c>
      <c r="S79" s="599">
        <v>-2.9999999999290594E-3</v>
      </c>
      <c r="U79" s="599">
        <v>0</v>
      </c>
      <c r="V79" s="599">
        <v>0</v>
      </c>
      <c r="W79" s="599">
        <v>3</v>
      </c>
      <c r="Y79" s="599" t="s">
        <v>3988</v>
      </c>
      <c r="AG79" s="599">
        <v>1</v>
      </c>
      <c r="AH79" s="228">
        <v>-1</v>
      </c>
      <c r="AJ79" s="599">
        <v>0</v>
      </c>
      <c r="AK79" s="599">
        <v>0</v>
      </c>
      <c r="AL79" s="599">
        <v>0</v>
      </c>
      <c r="AM79" s="599">
        <v>0</v>
      </c>
      <c r="AN79" s="599">
        <v>0</v>
      </c>
      <c r="AO79" s="599">
        <v>0</v>
      </c>
      <c r="AP79" s="599">
        <v>0</v>
      </c>
      <c r="AQ79" s="599">
        <v>0</v>
      </c>
      <c r="AR79" s="599">
        <v>0</v>
      </c>
      <c r="AS79" s="599">
        <v>0</v>
      </c>
      <c r="AT79" s="599">
        <v>0</v>
      </c>
      <c r="AU79" s="599">
        <v>0</v>
      </c>
      <c r="AV79" s="599">
        <v>0</v>
      </c>
      <c r="AW79" s="599">
        <v>0</v>
      </c>
      <c r="AX79" s="599">
        <v>0</v>
      </c>
      <c r="AY79" s="599">
        <v>0</v>
      </c>
      <c r="AZ79" s="599">
        <v>0</v>
      </c>
      <c r="BA79" s="599">
        <v>0</v>
      </c>
      <c r="BB79" s="599">
        <v>0</v>
      </c>
      <c r="BC79" s="599">
        <v>0</v>
      </c>
      <c r="BD79" s="599">
        <v>0</v>
      </c>
      <c r="BE79" s="599">
        <v>0</v>
      </c>
      <c r="BF79" s="599">
        <v>0</v>
      </c>
      <c r="BG79" s="599">
        <v>0</v>
      </c>
      <c r="BH79" s="599">
        <v>0</v>
      </c>
      <c r="BI79" s="599">
        <v>0</v>
      </c>
      <c r="BJ79" s="599">
        <v>0</v>
      </c>
      <c r="BK79" s="599">
        <v>0</v>
      </c>
    </row>
    <row r="80" spans="1:63">
      <c r="A80" s="601">
        <v>1000</v>
      </c>
      <c r="C80" s="599">
        <v>0</v>
      </c>
      <c r="D80" s="599">
        <v>0</v>
      </c>
      <c r="E80" s="599">
        <v>0</v>
      </c>
      <c r="F80" s="599">
        <v>0</v>
      </c>
      <c r="H80" s="599">
        <v>0</v>
      </c>
      <c r="J80" s="599">
        <v>3</v>
      </c>
      <c r="K80" s="225">
        <v>0</v>
      </c>
      <c r="L80" s="599">
        <v>0</v>
      </c>
      <c r="N80" s="599">
        <v>0</v>
      </c>
      <c r="O80" s="225">
        <v>0</v>
      </c>
      <c r="R80" s="599">
        <v>0</v>
      </c>
      <c r="S80" s="599">
        <v>-3.9999999999054126E-3</v>
      </c>
      <c r="U80" s="599">
        <v>0</v>
      </c>
      <c r="V80" s="599">
        <v>0</v>
      </c>
      <c r="W80" s="599">
        <v>3</v>
      </c>
      <c r="Y80" s="599" t="s">
        <v>3988</v>
      </c>
      <c r="AG80" s="599">
        <v>1</v>
      </c>
      <c r="AH80" s="228">
        <v>-1</v>
      </c>
      <c r="AJ80" s="599">
        <v>0</v>
      </c>
      <c r="AK80" s="599">
        <v>0</v>
      </c>
      <c r="AL80" s="599">
        <v>0</v>
      </c>
      <c r="AM80" s="599">
        <v>0</v>
      </c>
      <c r="AN80" s="599">
        <v>0</v>
      </c>
      <c r="AO80" s="599">
        <v>0</v>
      </c>
      <c r="AP80" s="599">
        <v>0</v>
      </c>
      <c r="AQ80" s="599">
        <v>0</v>
      </c>
      <c r="AR80" s="599">
        <v>0</v>
      </c>
      <c r="AS80" s="599">
        <v>0</v>
      </c>
      <c r="AT80" s="599">
        <v>0</v>
      </c>
      <c r="AU80" s="599">
        <v>0</v>
      </c>
      <c r="AV80" s="599">
        <v>0</v>
      </c>
      <c r="AW80" s="599">
        <v>0</v>
      </c>
      <c r="AX80" s="599">
        <v>0</v>
      </c>
      <c r="AY80" s="599">
        <v>0</v>
      </c>
      <c r="AZ80" s="599">
        <v>0</v>
      </c>
      <c r="BA80" s="599">
        <v>0</v>
      </c>
      <c r="BB80" s="599">
        <v>0</v>
      </c>
      <c r="BC80" s="599">
        <v>0</v>
      </c>
      <c r="BD80" s="599">
        <v>0</v>
      </c>
      <c r="BE80" s="599">
        <v>0</v>
      </c>
      <c r="BF80" s="599">
        <v>0</v>
      </c>
      <c r="BG80" s="599">
        <v>0</v>
      </c>
      <c r="BH80" s="599">
        <v>0</v>
      </c>
      <c r="BI80" s="599">
        <v>0</v>
      </c>
      <c r="BJ80" s="599">
        <v>0</v>
      </c>
      <c r="BK80" s="599">
        <v>0</v>
      </c>
    </row>
    <row r="81" spans="1:63">
      <c r="A81" s="601">
        <v>1010</v>
      </c>
      <c r="C81" s="599">
        <v>0</v>
      </c>
      <c r="D81" s="599">
        <v>0</v>
      </c>
      <c r="E81" s="599">
        <v>0</v>
      </c>
      <c r="F81" s="599">
        <v>0</v>
      </c>
      <c r="H81" s="599">
        <v>0</v>
      </c>
      <c r="J81" s="599">
        <v>3</v>
      </c>
      <c r="K81" s="225">
        <v>0</v>
      </c>
      <c r="L81" s="599">
        <v>0</v>
      </c>
      <c r="N81" s="599">
        <v>0</v>
      </c>
      <c r="O81" s="225">
        <v>0</v>
      </c>
      <c r="R81" s="599">
        <v>0</v>
      </c>
      <c r="S81" s="599">
        <v>2.9999999999290594E-3</v>
      </c>
      <c r="U81" s="599">
        <v>0</v>
      </c>
      <c r="V81" s="599">
        <v>0</v>
      </c>
      <c r="W81" s="599">
        <v>3</v>
      </c>
      <c r="Y81" s="599" t="s">
        <v>3988</v>
      </c>
      <c r="AG81" s="599">
        <v>1</v>
      </c>
      <c r="AH81" s="228">
        <v>-1</v>
      </c>
      <c r="AJ81" s="599">
        <v>0</v>
      </c>
      <c r="AK81" s="599">
        <v>0</v>
      </c>
      <c r="AL81" s="599">
        <v>0</v>
      </c>
      <c r="AM81" s="599">
        <v>0</v>
      </c>
      <c r="AN81" s="599">
        <v>0</v>
      </c>
      <c r="AO81" s="599">
        <v>0</v>
      </c>
      <c r="AP81" s="599">
        <v>0</v>
      </c>
      <c r="AQ81" s="599">
        <v>0</v>
      </c>
      <c r="AR81" s="599">
        <v>0</v>
      </c>
      <c r="AS81" s="599">
        <v>0</v>
      </c>
      <c r="AT81" s="599">
        <v>0</v>
      </c>
      <c r="AU81" s="599">
        <v>0</v>
      </c>
      <c r="AV81" s="599">
        <v>0</v>
      </c>
      <c r="AW81" s="599">
        <v>0</v>
      </c>
      <c r="AX81" s="599">
        <v>0</v>
      </c>
      <c r="AY81" s="599">
        <v>0</v>
      </c>
      <c r="AZ81" s="599">
        <v>0</v>
      </c>
      <c r="BA81" s="599">
        <v>0</v>
      </c>
      <c r="BB81" s="599">
        <v>0</v>
      </c>
      <c r="BC81" s="599">
        <v>0</v>
      </c>
      <c r="BD81" s="599">
        <v>0</v>
      </c>
      <c r="BE81" s="599">
        <v>0</v>
      </c>
      <c r="BF81" s="599">
        <v>0</v>
      </c>
      <c r="BG81" s="599">
        <v>0</v>
      </c>
      <c r="BH81" s="599">
        <v>0</v>
      </c>
      <c r="BI81" s="599">
        <v>0</v>
      </c>
      <c r="BJ81" s="599">
        <v>0</v>
      </c>
      <c r="BK81" s="599">
        <v>0</v>
      </c>
    </row>
    <row r="82" spans="1:63">
      <c r="A82" s="601">
        <v>1020</v>
      </c>
      <c r="C82" s="599">
        <v>0</v>
      </c>
      <c r="D82" s="599">
        <v>0</v>
      </c>
      <c r="E82" s="599">
        <v>0</v>
      </c>
      <c r="F82" s="599">
        <v>0</v>
      </c>
      <c r="H82" s="599">
        <v>0</v>
      </c>
      <c r="J82" s="599">
        <v>3</v>
      </c>
      <c r="K82" s="225">
        <v>0</v>
      </c>
      <c r="L82" s="599">
        <v>0</v>
      </c>
      <c r="N82" s="599">
        <v>0</v>
      </c>
      <c r="O82" s="225">
        <v>0</v>
      </c>
      <c r="R82" s="599">
        <v>0</v>
      </c>
      <c r="S82" s="599">
        <v>-1.0000000002037268E-3</v>
      </c>
      <c r="U82" s="599">
        <v>0</v>
      </c>
      <c r="V82" s="599">
        <v>0</v>
      </c>
      <c r="W82" s="599">
        <v>3</v>
      </c>
      <c r="Y82" s="599" t="s">
        <v>3988</v>
      </c>
      <c r="AG82" s="599">
        <v>1</v>
      </c>
      <c r="AH82" s="228">
        <v>-1</v>
      </c>
      <c r="AJ82" s="599">
        <v>0</v>
      </c>
      <c r="AK82" s="599">
        <v>0</v>
      </c>
      <c r="AL82" s="599">
        <v>0</v>
      </c>
      <c r="AM82" s="599">
        <v>0</v>
      </c>
      <c r="AN82" s="599">
        <v>0</v>
      </c>
      <c r="AO82" s="599">
        <v>0</v>
      </c>
      <c r="AP82" s="599">
        <v>0</v>
      </c>
      <c r="AQ82" s="599">
        <v>0</v>
      </c>
      <c r="AR82" s="599">
        <v>0</v>
      </c>
      <c r="AS82" s="599">
        <v>0</v>
      </c>
      <c r="AT82" s="599">
        <v>0</v>
      </c>
      <c r="AU82" s="599">
        <v>0</v>
      </c>
      <c r="AV82" s="599">
        <v>0</v>
      </c>
      <c r="AW82" s="599">
        <v>0</v>
      </c>
      <c r="AX82" s="599">
        <v>0</v>
      </c>
      <c r="AY82" s="599">
        <v>0</v>
      </c>
      <c r="AZ82" s="599">
        <v>0</v>
      </c>
      <c r="BA82" s="599">
        <v>0</v>
      </c>
      <c r="BB82" s="599">
        <v>0</v>
      </c>
      <c r="BC82" s="599">
        <v>0</v>
      </c>
      <c r="BD82" s="599">
        <v>0</v>
      </c>
      <c r="BE82" s="599">
        <v>0</v>
      </c>
      <c r="BF82" s="599">
        <v>0</v>
      </c>
      <c r="BG82" s="599">
        <v>0</v>
      </c>
      <c r="BH82" s="599">
        <v>0</v>
      </c>
      <c r="BI82" s="599">
        <v>0</v>
      </c>
      <c r="BJ82" s="599">
        <v>0</v>
      </c>
      <c r="BK82" s="599">
        <v>0</v>
      </c>
    </row>
    <row r="83" spans="1:63">
      <c r="A83" s="601">
        <v>1030</v>
      </c>
      <c r="C83" s="599">
        <v>0</v>
      </c>
      <c r="D83" s="599">
        <v>0</v>
      </c>
      <c r="E83" s="599">
        <v>0</v>
      </c>
      <c r="F83" s="599">
        <v>0</v>
      </c>
      <c r="H83" s="599">
        <v>0</v>
      </c>
      <c r="J83" s="599">
        <v>3</v>
      </c>
      <c r="K83" s="225">
        <v>0</v>
      </c>
      <c r="L83" s="599">
        <v>0</v>
      </c>
      <c r="N83" s="599">
        <v>0</v>
      </c>
      <c r="O83" s="225">
        <v>0</v>
      </c>
      <c r="R83" s="599">
        <v>0</v>
      </c>
      <c r="S83" s="599">
        <v>4.0000000001327862E-3</v>
      </c>
      <c r="U83" s="599">
        <v>0</v>
      </c>
      <c r="V83" s="599">
        <v>0</v>
      </c>
      <c r="W83" s="599">
        <v>3</v>
      </c>
      <c r="Y83" s="599" t="s">
        <v>3988</v>
      </c>
      <c r="AG83" s="599">
        <v>1</v>
      </c>
      <c r="AH83" s="228">
        <v>-1</v>
      </c>
      <c r="AJ83" s="599">
        <v>0</v>
      </c>
      <c r="AK83" s="599">
        <v>0</v>
      </c>
      <c r="AL83" s="599">
        <v>0</v>
      </c>
      <c r="AM83" s="599">
        <v>0</v>
      </c>
      <c r="AN83" s="599">
        <v>0</v>
      </c>
      <c r="AO83" s="599">
        <v>0</v>
      </c>
      <c r="AP83" s="599">
        <v>0</v>
      </c>
      <c r="AQ83" s="599">
        <v>0</v>
      </c>
      <c r="AR83" s="599">
        <v>0</v>
      </c>
      <c r="AS83" s="599">
        <v>0</v>
      </c>
      <c r="AT83" s="599">
        <v>0</v>
      </c>
      <c r="AU83" s="599">
        <v>0</v>
      </c>
      <c r="AV83" s="599">
        <v>0</v>
      </c>
      <c r="AW83" s="599">
        <v>0</v>
      </c>
      <c r="AX83" s="599">
        <v>0</v>
      </c>
      <c r="AY83" s="599">
        <v>0</v>
      </c>
      <c r="AZ83" s="599">
        <v>0</v>
      </c>
      <c r="BA83" s="599">
        <v>0</v>
      </c>
      <c r="BB83" s="599">
        <v>0</v>
      </c>
      <c r="BC83" s="599">
        <v>0</v>
      </c>
      <c r="BD83" s="599">
        <v>0</v>
      </c>
      <c r="BE83" s="599">
        <v>0</v>
      </c>
      <c r="BF83" s="599">
        <v>0</v>
      </c>
      <c r="BG83" s="599">
        <v>0</v>
      </c>
      <c r="BH83" s="599">
        <v>0</v>
      </c>
      <c r="BI83" s="599">
        <v>0</v>
      </c>
      <c r="BJ83" s="599">
        <v>0</v>
      </c>
      <c r="BK83" s="599">
        <v>0</v>
      </c>
    </row>
    <row r="84" spans="1:63">
      <c r="A84" s="601">
        <v>1040</v>
      </c>
      <c r="C84" s="599">
        <v>0</v>
      </c>
      <c r="D84" s="599">
        <v>0</v>
      </c>
      <c r="E84" s="599">
        <v>0</v>
      </c>
      <c r="F84" s="599">
        <v>0</v>
      </c>
      <c r="H84" s="599">
        <v>0</v>
      </c>
      <c r="J84" s="599">
        <v>3</v>
      </c>
      <c r="K84" s="225">
        <v>0</v>
      </c>
      <c r="L84" s="599">
        <v>0</v>
      </c>
      <c r="N84" s="599">
        <v>0</v>
      </c>
      <c r="O84" s="225">
        <v>0</v>
      </c>
      <c r="R84" s="599">
        <v>0</v>
      </c>
      <c r="S84" s="599">
        <v>-9.9999999997635314E-4</v>
      </c>
      <c r="U84" s="599">
        <v>0</v>
      </c>
      <c r="V84" s="599">
        <v>0</v>
      </c>
      <c r="W84" s="599">
        <v>3</v>
      </c>
      <c r="Y84" s="599" t="s">
        <v>3988</v>
      </c>
      <c r="AG84" s="599">
        <v>1</v>
      </c>
      <c r="AH84" s="228">
        <v>-1</v>
      </c>
      <c r="AJ84" s="599">
        <v>0</v>
      </c>
      <c r="AK84" s="599">
        <v>0</v>
      </c>
      <c r="AL84" s="599">
        <v>0</v>
      </c>
      <c r="AM84" s="599">
        <v>0</v>
      </c>
      <c r="AN84" s="599">
        <v>0</v>
      </c>
      <c r="AO84" s="599">
        <v>0</v>
      </c>
      <c r="AP84" s="599">
        <v>0</v>
      </c>
      <c r="AQ84" s="599">
        <v>0</v>
      </c>
      <c r="AR84" s="599">
        <v>0</v>
      </c>
      <c r="AS84" s="599">
        <v>0</v>
      </c>
      <c r="AT84" s="599">
        <v>0</v>
      </c>
      <c r="AU84" s="599">
        <v>0</v>
      </c>
      <c r="AV84" s="599">
        <v>0</v>
      </c>
      <c r="AW84" s="599">
        <v>0</v>
      </c>
      <c r="AX84" s="599">
        <v>0</v>
      </c>
      <c r="AY84" s="599">
        <v>0</v>
      </c>
      <c r="AZ84" s="599">
        <v>0</v>
      </c>
      <c r="BA84" s="599">
        <v>0</v>
      </c>
      <c r="BB84" s="599">
        <v>0</v>
      </c>
      <c r="BC84" s="599">
        <v>0</v>
      </c>
      <c r="BD84" s="599">
        <v>0</v>
      </c>
      <c r="BE84" s="599">
        <v>0</v>
      </c>
      <c r="BF84" s="599">
        <v>0</v>
      </c>
      <c r="BG84" s="599">
        <v>0</v>
      </c>
      <c r="BH84" s="599">
        <v>0</v>
      </c>
      <c r="BI84" s="599">
        <v>0</v>
      </c>
      <c r="BJ84" s="599">
        <v>0</v>
      </c>
      <c r="BK84" s="599">
        <v>0</v>
      </c>
    </row>
    <row r="85" spans="1:63">
      <c r="A85" s="601">
        <v>1050</v>
      </c>
      <c r="C85" s="599">
        <v>0</v>
      </c>
      <c r="D85" s="599">
        <v>0</v>
      </c>
      <c r="E85" s="599">
        <v>0</v>
      </c>
      <c r="F85" s="599">
        <v>0</v>
      </c>
      <c r="H85" s="599">
        <v>0</v>
      </c>
      <c r="J85" s="599">
        <v>3</v>
      </c>
      <c r="K85" s="225">
        <v>0</v>
      </c>
      <c r="L85" s="599">
        <v>0</v>
      </c>
      <c r="N85" s="599">
        <v>0</v>
      </c>
      <c r="O85" s="225">
        <v>0</v>
      </c>
      <c r="R85" s="599">
        <v>0</v>
      </c>
      <c r="S85" s="599">
        <v>3.9999999999054126E-3</v>
      </c>
      <c r="U85" s="599">
        <v>0</v>
      </c>
      <c r="V85" s="599">
        <v>0</v>
      </c>
      <c r="W85" s="599">
        <v>3</v>
      </c>
      <c r="Y85" s="599" t="s">
        <v>3988</v>
      </c>
      <c r="AG85" s="599">
        <v>1</v>
      </c>
      <c r="AH85" s="228">
        <v>-1</v>
      </c>
      <c r="AJ85" s="599">
        <v>0</v>
      </c>
      <c r="AK85" s="599">
        <v>0</v>
      </c>
      <c r="AL85" s="599">
        <v>0</v>
      </c>
      <c r="AM85" s="599">
        <v>0</v>
      </c>
      <c r="AN85" s="599">
        <v>0</v>
      </c>
      <c r="AO85" s="599">
        <v>0</v>
      </c>
      <c r="AP85" s="599">
        <v>0</v>
      </c>
      <c r="AQ85" s="599">
        <v>0</v>
      </c>
      <c r="AR85" s="599">
        <v>0</v>
      </c>
      <c r="AS85" s="599">
        <v>0</v>
      </c>
      <c r="AT85" s="599">
        <v>0</v>
      </c>
      <c r="AU85" s="599">
        <v>0</v>
      </c>
      <c r="AV85" s="599">
        <v>0</v>
      </c>
      <c r="AW85" s="599">
        <v>0</v>
      </c>
      <c r="AX85" s="599">
        <v>0</v>
      </c>
      <c r="AY85" s="599">
        <v>0</v>
      </c>
      <c r="AZ85" s="599">
        <v>0</v>
      </c>
      <c r="BA85" s="599">
        <v>0</v>
      </c>
      <c r="BB85" s="599">
        <v>0</v>
      </c>
      <c r="BC85" s="599">
        <v>0</v>
      </c>
      <c r="BD85" s="599">
        <v>0</v>
      </c>
      <c r="BE85" s="599">
        <v>0</v>
      </c>
      <c r="BF85" s="599">
        <v>0</v>
      </c>
      <c r="BG85" s="599">
        <v>0</v>
      </c>
      <c r="BH85" s="599">
        <v>0</v>
      </c>
      <c r="BI85" s="599">
        <v>0</v>
      </c>
      <c r="BJ85" s="599">
        <v>0</v>
      </c>
      <c r="BK85" s="599">
        <v>0</v>
      </c>
    </row>
    <row r="86" spans="1:63">
      <c r="A86" s="601">
        <v>1060</v>
      </c>
      <c r="C86" s="599">
        <v>0</v>
      </c>
      <c r="D86" s="599">
        <v>0</v>
      </c>
      <c r="E86" s="599">
        <v>0</v>
      </c>
      <c r="F86" s="599">
        <v>0</v>
      </c>
      <c r="H86" s="599">
        <v>0</v>
      </c>
      <c r="J86" s="599">
        <v>3</v>
      </c>
      <c r="K86" s="225">
        <v>0</v>
      </c>
      <c r="L86" s="599">
        <v>0</v>
      </c>
      <c r="N86" s="599">
        <v>0</v>
      </c>
      <c r="O86" s="225">
        <v>0</v>
      </c>
      <c r="R86" s="599">
        <v>0</v>
      </c>
      <c r="S86" s="599">
        <v>-1.0000000002037268E-3</v>
      </c>
      <c r="U86" s="599">
        <v>0</v>
      </c>
      <c r="V86" s="599">
        <v>0</v>
      </c>
      <c r="W86" s="599">
        <v>3</v>
      </c>
      <c r="Y86" s="599" t="s">
        <v>3988</v>
      </c>
      <c r="AG86" s="599">
        <v>1</v>
      </c>
      <c r="AH86" s="228">
        <v>-1</v>
      </c>
      <c r="AJ86" s="599">
        <v>0</v>
      </c>
      <c r="AK86" s="599">
        <v>0</v>
      </c>
      <c r="AL86" s="599">
        <v>0</v>
      </c>
      <c r="AM86" s="599">
        <v>0</v>
      </c>
      <c r="AN86" s="599">
        <v>0</v>
      </c>
      <c r="AO86" s="599">
        <v>0</v>
      </c>
      <c r="AP86" s="599">
        <v>0</v>
      </c>
      <c r="AQ86" s="599">
        <v>0</v>
      </c>
      <c r="AR86" s="599">
        <v>0</v>
      </c>
      <c r="AS86" s="599">
        <v>0</v>
      </c>
      <c r="AT86" s="599">
        <v>0</v>
      </c>
      <c r="AU86" s="599">
        <v>0</v>
      </c>
      <c r="AV86" s="599">
        <v>0</v>
      </c>
      <c r="AW86" s="599">
        <v>0</v>
      </c>
      <c r="AX86" s="599">
        <v>0</v>
      </c>
      <c r="AY86" s="599">
        <v>0</v>
      </c>
      <c r="AZ86" s="599">
        <v>0</v>
      </c>
      <c r="BA86" s="599">
        <v>0</v>
      </c>
      <c r="BB86" s="599">
        <v>0</v>
      </c>
      <c r="BC86" s="599">
        <v>0</v>
      </c>
      <c r="BD86" s="599">
        <v>0</v>
      </c>
      <c r="BE86" s="599">
        <v>0</v>
      </c>
      <c r="BF86" s="599">
        <v>0</v>
      </c>
      <c r="BG86" s="599">
        <v>0</v>
      </c>
      <c r="BH86" s="599">
        <v>0</v>
      </c>
      <c r="BI86" s="599">
        <v>0</v>
      </c>
      <c r="BJ86" s="599">
        <v>0</v>
      </c>
      <c r="BK86" s="599">
        <v>0</v>
      </c>
    </row>
    <row r="87" spans="1:63">
      <c r="A87" s="601">
        <v>1070</v>
      </c>
      <c r="C87" s="599">
        <v>0</v>
      </c>
      <c r="D87" s="599">
        <v>0</v>
      </c>
      <c r="E87" s="599">
        <v>0</v>
      </c>
      <c r="F87" s="599">
        <v>0</v>
      </c>
      <c r="H87" s="599">
        <v>0</v>
      </c>
      <c r="J87" s="599">
        <v>3</v>
      </c>
      <c r="K87" s="225">
        <v>0</v>
      </c>
      <c r="L87" s="599">
        <v>0</v>
      </c>
      <c r="N87" s="599">
        <v>0</v>
      </c>
      <c r="O87" s="225">
        <v>0</v>
      </c>
      <c r="R87" s="599">
        <v>0</v>
      </c>
      <c r="S87" s="599">
        <v>4.0000000001327862E-3</v>
      </c>
      <c r="U87" s="599">
        <v>0</v>
      </c>
      <c r="V87" s="599">
        <v>0</v>
      </c>
      <c r="W87" s="599">
        <v>3</v>
      </c>
      <c r="Y87" s="599" t="s">
        <v>3988</v>
      </c>
      <c r="AG87" s="599">
        <v>1</v>
      </c>
      <c r="AH87" s="228">
        <v>-1</v>
      </c>
      <c r="AJ87" s="599">
        <v>0</v>
      </c>
      <c r="AK87" s="599">
        <v>0</v>
      </c>
      <c r="AL87" s="599">
        <v>0</v>
      </c>
      <c r="AM87" s="599">
        <v>0</v>
      </c>
      <c r="AN87" s="599">
        <v>0</v>
      </c>
      <c r="AO87" s="599">
        <v>0</v>
      </c>
      <c r="AP87" s="599">
        <v>0</v>
      </c>
      <c r="AQ87" s="599">
        <v>0</v>
      </c>
      <c r="AR87" s="599">
        <v>0</v>
      </c>
      <c r="AS87" s="599">
        <v>0</v>
      </c>
      <c r="AT87" s="599">
        <v>0</v>
      </c>
      <c r="AU87" s="599">
        <v>0</v>
      </c>
      <c r="AV87" s="599">
        <v>0</v>
      </c>
      <c r="AW87" s="599">
        <v>0</v>
      </c>
      <c r="AX87" s="599">
        <v>0</v>
      </c>
      <c r="AY87" s="599">
        <v>0</v>
      </c>
      <c r="AZ87" s="599">
        <v>0</v>
      </c>
      <c r="BA87" s="599">
        <v>0</v>
      </c>
      <c r="BB87" s="599">
        <v>0</v>
      </c>
      <c r="BC87" s="599">
        <v>0</v>
      </c>
      <c r="BD87" s="599">
        <v>0</v>
      </c>
      <c r="BE87" s="599">
        <v>0</v>
      </c>
      <c r="BF87" s="599">
        <v>0</v>
      </c>
      <c r="BG87" s="599">
        <v>0</v>
      </c>
      <c r="BH87" s="599">
        <v>0</v>
      </c>
      <c r="BI87" s="599">
        <v>0</v>
      </c>
      <c r="BJ87" s="599">
        <v>0</v>
      </c>
      <c r="BK87" s="599">
        <v>0</v>
      </c>
    </row>
    <row r="88" spans="1:63">
      <c r="A88" s="601">
        <v>1080</v>
      </c>
      <c r="C88" s="599">
        <v>0</v>
      </c>
      <c r="D88" s="599">
        <v>0</v>
      </c>
      <c r="E88" s="599">
        <v>0</v>
      </c>
      <c r="F88" s="599">
        <v>0</v>
      </c>
      <c r="H88" s="599">
        <v>0</v>
      </c>
      <c r="J88" s="599">
        <v>3</v>
      </c>
      <c r="K88" s="225">
        <v>0</v>
      </c>
      <c r="L88" s="599">
        <v>0</v>
      </c>
      <c r="N88" s="599">
        <v>0</v>
      </c>
      <c r="O88" s="225">
        <v>0</v>
      </c>
      <c r="R88" s="599">
        <v>0</v>
      </c>
      <c r="S88" s="599">
        <v>-9.9999999997635314E-4</v>
      </c>
      <c r="U88" s="599">
        <v>0</v>
      </c>
      <c r="V88" s="599">
        <v>0</v>
      </c>
      <c r="W88" s="599">
        <v>3</v>
      </c>
      <c r="Y88" s="599" t="s">
        <v>3988</v>
      </c>
      <c r="AG88" s="599">
        <v>1</v>
      </c>
      <c r="AH88" s="228">
        <v>-1</v>
      </c>
      <c r="AJ88" s="599">
        <v>0</v>
      </c>
      <c r="AK88" s="599">
        <v>0</v>
      </c>
      <c r="AL88" s="599">
        <v>0</v>
      </c>
      <c r="AM88" s="599">
        <v>0</v>
      </c>
      <c r="AN88" s="599">
        <v>0</v>
      </c>
      <c r="AO88" s="599">
        <v>0</v>
      </c>
      <c r="AP88" s="599">
        <v>0</v>
      </c>
      <c r="AQ88" s="599">
        <v>0</v>
      </c>
      <c r="AR88" s="599">
        <v>0</v>
      </c>
      <c r="AS88" s="599">
        <v>0</v>
      </c>
      <c r="AT88" s="599">
        <v>0</v>
      </c>
      <c r="AU88" s="599">
        <v>0</v>
      </c>
      <c r="AV88" s="599">
        <v>0</v>
      </c>
      <c r="AW88" s="599">
        <v>0</v>
      </c>
      <c r="AX88" s="599">
        <v>0</v>
      </c>
      <c r="AY88" s="599">
        <v>0</v>
      </c>
      <c r="AZ88" s="599">
        <v>0</v>
      </c>
      <c r="BA88" s="599">
        <v>0</v>
      </c>
      <c r="BB88" s="599">
        <v>0</v>
      </c>
      <c r="BC88" s="599">
        <v>0</v>
      </c>
      <c r="BD88" s="599">
        <v>0</v>
      </c>
      <c r="BE88" s="599">
        <v>0</v>
      </c>
      <c r="BF88" s="599">
        <v>0</v>
      </c>
      <c r="BG88" s="599">
        <v>0</v>
      </c>
      <c r="BH88" s="599">
        <v>0</v>
      </c>
      <c r="BI88" s="599">
        <v>0</v>
      </c>
      <c r="BJ88" s="599">
        <v>0</v>
      </c>
      <c r="BK88" s="599">
        <v>0</v>
      </c>
    </row>
    <row r="89" spans="1:63">
      <c r="A89" s="601">
        <v>1090</v>
      </c>
      <c r="C89" s="599">
        <v>0</v>
      </c>
      <c r="D89" s="599">
        <v>0</v>
      </c>
      <c r="E89" s="599">
        <v>0</v>
      </c>
      <c r="F89" s="599">
        <v>0</v>
      </c>
      <c r="H89" s="599">
        <v>0</v>
      </c>
      <c r="J89" s="599">
        <v>3</v>
      </c>
      <c r="K89" s="225">
        <v>0</v>
      </c>
      <c r="L89" s="599">
        <v>0</v>
      </c>
      <c r="N89" s="599">
        <v>0</v>
      </c>
      <c r="O89" s="225">
        <v>0</v>
      </c>
      <c r="R89" s="599">
        <v>0</v>
      </c>
      <c r="S89" s="599">
        <v>4.0000000001327862E-3</v>
      </c>
      <c r="U89" s="599">
        <v>0</v>
      </c>
      <c r="V89" s="599">
        <v>0</v>
      </c>
      <c r="W89" s="599">
        <v>3</v>
      </c>
      <c r="Y89" s="599" t="s">
        <v>3988</v>
      </c>
      <c r="AG89" s="599">
        <v>1</v>
      </c>
      <c r="AH89" s="228">
        <v>-1</v>
      </c>
      <c r="AJ89" s="599">
        <v>0</v>
      </c>
      <c r="AK89" s="599">
        <v>0</v>
      </c>
      <c r="AL89" s="599">
        <v>0</v>
      </c>
      <c r="AM89" s="599">
        <v>0</v>
      </c>
      <c r="AN89" s="599">
        <v>0</v>
      </c>
      <c r="AO89" s="599">
        <v>0</v>
      </c>
      <c r="AP89" s="599">
        <v>0</v>
      </c>
      <c r="AQ89" s="599">
        <v>0</v>
      </c>
      <c r="AR89" s="599">
        <v>0</v>
      </c>
      <c r="AS89" s="599">
        <v>0</v>
      </c>
      <c r="AT89" s="599">
        <v>0</v>
      </c>
      <c r="AU89" s="599">
        <v>0</v>
      </c>
      <c r="AV89" s="599">
        <v>0</v>
      </c>
      <c r="AW89" s="599">
        <v>0</v>
      </c>
      <c r="AX89" s="599">
        <v>0</v>
      </c>
      <c r="AY89" s="599">
        <v>0</v>
      </c>
      <c r="AZ89" s="599">
        <v>0</v>
      </c>
      <c r="BA89" s="599">
        <v>0</v>
      </c>
      <c r="BB89" s="599">
        <v>0</v>
      </c>
      <c r="BC89" s="599">
        <v>0</v>
      </c>
      <c r="BD89" s="599">
        <v>0</v>
      </c>
      <c r="BE89" s="599">
        <v>0</v>
      </c>
      <c r="BF89" s="599">
        <v>0</v>
      </c>
      <c r="BG89" s="599">
        <v>0</v>
      </c>
      <c r="BH89" s="599">
        <v>0</v>
      </c>
      <c r="BI89" s="599">
        <v>0</v>
      </c>
      <c r="BJ89" s="599">
        <v>0</v>
      </c>
      <c r="BK89" s="599">
        <v>0</v>
      </c>
    </row>
    <row r="90" spans="1:63" s="225" customFormat="1">
      <c r="A90" s="221">
        <v>1100</v>
      </c>
      <c r="C90" s="225">
        <v>0</v>
      </c>
      <c r="D90" s="225">
        <v>0</v>
      </c>
      <c r="E90" s="225">
        <v>0</v>
      </c>
      <c r="F90" s="225">
        <v>0</v>
      </c>
      <c r="H90" s="225">
        <v>0</v>
      </c>
      <c r="J90" s="225">
        <v>3</v>
      </c>
      <c r="K90" s="225">
        <v>0</v>
      </c>
      <c r="L90" s="225">
        <v>0</v>
      </c>
      <c r="N90" s="225">
        <v>0</v>
      </c>
      <c r="O90" s="225">
        <v>0</v>
      </c>
      <c r="R90" s="225">
        <v>0</v>
      </c>
      <c r="S90" s="225">
        <v>-9.9999999997635314E-4</v>
      </c>
      <c r="U90" s="225">
        <v>0</v>
      </c>
      <c r="V90" s="225">
        <v>0</v>
      </c>
      <c r="W90" s="225">
        <v>3</v>
      </c>
      <c r="Y90" s="225" t="s">
        <v>3988</v>
      </c>
      <c r="AG90" s="225">
        <v>1</v>
      </c>
      <c r="AH90" s="225">
        <v>-1</v>
      </c>
      <c r="AJ90" s="225">
        <v>0</v>
      </c>
      <c r="AK90" s="225">
        <v>0</v>
      </c>
      <c r="AL90" s="225">
        <v>0</v>
      </c>
      <c r="AM90" s="225">
        <v>0</v>
      </c>
      <c r="AN90" s="225">
        <v>0</v>
      </c>
      <c r="AO90" s="225">
        <v>0</v>
      </c>
      <c r="AP90" s="225">
        <v>0</v>
      </c>
      <c r="AQ90" s="225">
        <v>0</v>
      </c>
      <c r="AR90" s="225">
        <v>0</v>
      </c>
      <c r="AS90" s="225">
        <v>0</v>
      </c>
      <c r="AT90" s="225">
        <v>0</v>
      </c>
      <c r="AU90" s="225">
        <v>0</v>
      </c>
      <c r="AV90" s="225">
        <v>0</v>
      </c>
      <c r="AW90" s="225">
        <v>0</v>
      </c>
      <c r="AX90" s="225">
        <v>0</v>
      </c>
      <c r="AY90" s="225">
        <v>0</v>
      </c>
      <c r="AZ90" s="225">
        <v>0</v>
      </c>
      <c r="BA90" s="225">
        <v>0</v>
      </c>
      <c r="BB90" s="225">
        <v>0</v>
      </c>
      <c r="BC90" s="225">
        <v>0</v>
      </c>
      <c r="BD90" s="225">
        <v>0</v>
      </c>
      <c r="BE90" s="225">
        <v>0</v>
      </c>
      <c r="BF90" s="225">
        <v>0</v>
      </c>
      <c r="BG90" s="225">
        <v>0</v>
      </c>
      <c r="BH90" s="225">
        <v>0</v>
      </c>
      <c r="BI90" s="225">
        <v>0</v>
      </c>
      <c r="BJ90" s="225">
        <v>0</v>
      </c>
      <c r="BK90" s="225">
        <v>0</v>
      </c>
    </row>
    <row r="91" spans="1:63">
      <c r="A91" s="601">
        <v>1110</v>
      </c>
      <c r="C91" s="599">
        <v>0</v>
      </c>
      <c r="D91" s="599">
        <v>0</v>
      </c>
      <c r="E91" s="599">
        <v>0</v>
      </c>
      <c r="F91" s="599">
        <v>0</v>
      </c>
      <c r="H91" s="599">
        <v>0</v>
      </c>
      <c r="J91" s="599">
        <v>3</v>
      </c>
      <c r="K91" s="225">
        <v>0</v>
      </c>
      <c r="L91" s="599">
        <v>0</v>
      </c>
      <c r="N91" s="599">
        <v>0</v>
      </c>
      <c r="O91" s="225">
        <v>0</v>
      </c>
      <c r="R91" s="599">
        <v>0</v>
      </c>
      <c r="S91" s="599">
        <v>3.9999999999054126E-3</v>
      </c>
      <c r="U91" s="599">
        <v>0</v>
      </c>
      <c r="V91" s="599">
        <v>0</v>
      </c>
      <c r="W91" s="599">
        <v>3</v>
      </c>
      <c r="Y91" s="599" t="s">
        <v>3988</v>
      </c>
      <c r="AG91" s="599">
        <v>1</v>
      </c>
      <c r="AH91" s="228">
        <v>-1</v>
      </c>
      <c r="AJ91" s="599">
        <v>0</v>
      </c>
      <c r="AK91" s="599">
        <v>0</v>
      </c>
      <c r="AL91" s="599">
        <v>0</v>
      </c>
      <c r="AM91" s="599">
        <v>0</v>
      </c>
      <c r="AN91" s="599">
        <v>0</v>
      </c>
      <c r="AO91" s="599">
        <v>0</v>
      </c>
      <c r="AP91" s="599">
        <v>0</v>
      </c>
      <c r="AQ91" s="599">
        <v>0</v>
      </c>
      <c r="AR91" s="599">
        <v>0</v>
      </c>
      <c r="AS91" s="599">
        <v>0</v>
      </c>
      <c r="AT91" s="599">
        <v>0</v>
      </c>
      <c r="AU91" s="599">
        <v>0</v>
      </c>
      <c r="AV91" s="599">
        <v>0</v>
      </c>
      <c r="AW91" s="599">
        <v>0</v>
      </c>
      <c r="AX91" s="599">
        <v>0</v>
      </c>
      <c r="AY91" s="599">
        <v>0</v>
      </c>
      <c r="AZ91" s="599">
        <v>0</v>
      </c>
      <c r="BA91" s="599">
        <v>0</v>
      </c>
      <c r="BB91" s="599">
        <v>0</v>
      </c>
      <c r="BC91" s="599">
        <v>0</v>
      </c>
      <c r="BD91" s="599">
        <v>0</v>
      </c>
      <c r="BE91" s="599">
        <v>0</v>
      </c>
      <c r="BF91" s="599">
        <v>0</v>
      </c>
      <c r="BG91" s="599">
        <v>0</v>
      </c>
      <c r="BH91" s="599">
        <v>0</v>
      </c>
      <c r="BI91" s="599">
        <v>0</v>
      </c>
      <c r="BJ91" s="599">
        <v>0</v>
      </c>
      <c r="BK91" s="599">
        <v>0</v>
      </c>
    </row>
    <row r="92" spans="1:63">
      <c r="A92" s="601">
        <v>1120</v>
      </c>
      <c r="C92" s="599">
        <v>0</v>
      </c>
      <c r="D92" s="599">
        <v>0</v>
      </c>
      <c r="E92" s="599">
        <v>0</v>
      </c>
      <c r="F92" s="599">
        <v>0</v>
      </c>
      <c r="H92" s="599">
        <v>0</v>
      </c>
      <c r="J92" s="599">
        <v>3</v>
      </c>
      <c r="K92" s="225">
        <v>0</v>
      </c>
      <c r="L92" s="599">
        <v>0</v>
      </c>
      <c r="N92" s="599">
        <v>0</v>
      </c>
      <c r="O92" s="225">
        <v>0</v>
      </c>
      <c r="R92" s="599">
        <v>0</v>
      </c>
      <c r="S92" s="599">
        <v>-9.9999999997635314E-4</v>
      </c>
      <c r="U92" s="599">
        <v>0</v>
      </c>
      <c r="V92" s="599">
        <v>0</v>
      </c>
      <c r="W92" s="599">
        <v>3</v>
      </c>
      <c r="Y92" s="599" t="s">
        <v>3988</v>
      </c>
      <c r="AG92" s="599">
        <v>1</v>
      </c>
      <c r="AH92" s="228">
        <v>-1</v>
      </c>
      <c r="AJ92" s="599">
        <v>0</v>
      </c>
      <c r="AK92" s="599">
        <v>0</v>
      </c>
      <c r="AL92" s="599">
        <v>0</v>
      </c>
      <c r="AM92" s="599">
        <v>0</v>
      </c>
      <c r="AN92" s="599">
        <v>0</v>
      </c>
      <c r="AO92" s="599">
        <v>0</v>
      </c>
      <c r="AP92" s="599">
        <v>0</v>
      </c>
      <c r="AQ92" s="599">
        <v>0</v>
      </c>
      <c r="AR92" s="599">
        <v>0</v>
      </c>
      <c r="AS92" s="599">
        <v>0</v>
      </c>
      <c r="AT92" s="599">
        <v>0</v>
      </c>
      <c r="AU92" s="599">
        <v>0</v>
      </c>
      <c r="AV92" s="599">
        <v>0</v>
      </c>
      <c r="AW92" s="599">
        <v>0</v>
      </c>
      <c r="AX92" s="599">
        <v>0</v>
      </c>
      <c r="AY92" s="599">
        <v>0</v>
      </c>
      <c r="AZ92" s="599">
        <v>0</v>
      </c>
      <c r="BA92" s="599">
        <v>0</v>
      </c>
      <c r="BB92" s="599">
        <v>0</v>
      </c>
      <c r="BC92" s="599">
        <v>0</v>
      </c>
      <c r="BD92" s="599">
        <v>0</v>
      </c>
      <c r="BE92" s="599">
        <v>0</v>
      </c>
      <c r="BF92" s="599">
        <v>0</v>
      </c>
      <c r="BG92" s="599">
        <v>0</v>
      </c>
      <c r="BH92" s="599">
        <v>0</v>
      </c>
      <c r="BI92" s="599">
        <v>0</v>
      </c>
      <c r="BJ92" s="599">
        <v>0</v>
      </c>
      <c r="BK92" s="599">
        <v>0</v>
      </c>
    </row>
    <row r="93" spans="1:63">
      <c r="A93" s="601">
        <v>1130</v>
      </c>
      <c r="C93" s="599">
        <v>0</v>
      </c>
      <c r="D93" s="599">
        <v>0</v>
      </c>
      <c r="E93" s="599">
        <v>0</v>
      </c>
      <c r="F93" s="599">
        <v>0</v>
      </c>
      <c r="H93" s="599">
        <v>0</v>
      </c>
      <c r="J93" s="599">
        <v>3</v>
      </c>
      <c r="K93" s="225">
        <v>0</v>
      </c>
      <c r="L93" s="599">
        <v>0</v>
      </c>
      <c r="N93" s="599">
        <v>0</v>
      </c>
      <c r="O93" s="225">
        <v>0</v>
      </c>
      <c r="R93" s="599">
        <v>0</v>
      </c>
      <c r="S93" s="599">
        <v>-3.9999999999054126E-3</v>
      </c>
      <c r="U93" s="599">
        <v>0</v>
      </c>
      <c r="V93" s="599">
        <v>0</v>
      </c>
      <c r="W93" s="599">
        <v>3</v>
      </c>
      <c r="Y93" s="599" t="s">
        <v>3988</v>
      </c>
      <c r="AG93" s="599">
        <v>1</v>
      </c>
      <c r="AH93" s="228">
        <v>-1</v>
      </c>
      <c r="AJ93" s="599">
        <v>0</v>
      </c>
      <c r="AK93" s="599">
        <v>0</v>
      </c>
      <c r="AL93" s="599">
        <v>0</v>
      </c>
      <c r="AM93" s="599">
        <v>0</v>
      </c>
      <c r="AN93" s="599">
        <v>0</v>
      </c>
      <c r="AO93" s="599">
        <v>0</v>
      </c>
      <c r="AP93" s="599">
        <v>0</v>
      </c>
      <c r="AQ93" s="599">
        <v>0</v>
      </c>
      <c r="AR93" s="599">
        <v>0</v>
      </c>
      <c r="AS93" s="599">
        <v>0</v>
      </c>
      <c r="AT93" s="599">
        <v>0</v>
      </c>
      <c r="AU93" s="599">
        <v>0</v>
      </c>
      <c r="AV93" s="599">
        <v>0</v>
      </c>
      <c r="AW93" s="599">
        <v>0</v>
      </c>
      <c r="AX93" s="599">
        <v>0</v>
      </c>
      <c r="AY93" s="599">
        <v>0</v>
      </c>
      <c r="AZ93" s="599">
        <v>0</v>
      </c>
      <c r="BA93" s="599">
        <v>0</v>
      </c>
      <c r="BB93" s="599">
        <v>0</v>
      </c>
      <c r="BC93" s="599">
        <v>0</v>
      </c>
      <c r="BD93" s="599">
        <v>0</v>
      </c>
      <c r="BE93" s="599">
        <v>0</v>
      </c>
      <c r="BF93" s="599">
        <v>0</v>
      </c>
      <c r="BG93" s="599">
        <v>0</v>
      </c>
      <c r="BH93" s="599">
        <v>0</v>
      </c>
      <c r="BI93" s="599">
        <v>0</v>
      </c>
      <c r="BJ93" s="599">
        <v>0</v>
      </c>
      <c r="BK93" s="599">
        <v>0</v>
      </c>
    </row>
    <row r="94" spans="1:63">
      <c r="A94" s="601">
        <v>1140</v>
      </c>
      <c r="C94" s="599">
        <v>0</v>
      </c>
      <c r="D94" s="599">
        <v>0</v>
      </c>
      <c r="E94" s="599">
        <v>0</v>
      </c>
      <c r="F94" s="599">
        <v>0</v>
      </c>
      <c r="H94" s="599">
        <v>0</v>
      </c>
      <c r="J94" s="599">
        <v>3</v>
      </c>
      <c r="K94" s="225">
        <v>0</v>
      </c>
      <c r="L94" s="599">
        <v>0</v>
      </c>
      <c r="N94" s="599">
        <v>0</v>
      </c>
      <c r="O94" s="225">
        <v>0</v>
      </c>
      <c r="R94" s="599">
        <v>0</v>
      </c>
      <c r="S94" s="599">
        <v>-4.0000000001327862E-3</v>
      </c>
      <c r="U94" s="599">
        <v>0</v>
      </c>
      <c r="V94" s="599">
        <v>0</v>
      </c>
      <c r="W94" s="599">
        <v>3</v>
      </c>
      <c r="Y94" s="599" t="s">
        <v>3988</v>
      </c>
      <c r="AG94" s="599">
        <v>1</v>
      </c>
      <c r="AH94" s="228">
        <v>2</v>
      </c>
      <c r="AJ94" s="599">
        <v>0</v>
      </c>
      <c r="AK94" s="599">
        <v>0</v>
      </c>
      <c r="AL94" s="599">
        <v>0</v>
      </c>
      <c r="AM94" s="599">
        <v>0</v>
      </c>
      <c r="AN94" s="599">
        <v>0</v>
      </c>
      <c r="AO94" s="599">
        <v>0</v>
      </c>
      <c r="AP94" s="599">
        <v>0</v>
      </c>
      <c r="AQ94" s="599">
        <v>0</v>
      </c>
      <c r="AR94" s="599">
        <v>0</v>
      </c>
      <c r="AS94" s="599">
        <v>0</v>
      </c>
      <c r="AT94" s="599">
        <v>0</v>
      </c>
      <c r="AU94" s="599">
        <v>0</v>
      </c>
      <c r="AV94" s="599">
        <v>0</v>
      </c>
      <c r="AW94" s="599">
        <v>0</v>
      </c>
      <c r="AX94" s="599">
        <v>0</v>
      </c>
      <c r="AY94" s="599">
        <v>0</v>
      </c>
      <c r="AZ94" s="599">
        <v>0</v>
      </c>
      <c r="BA94" s="599">
        <v>0</v>
      </c>
      <c r="BB94" s="599">
        <v>0</v>
      </c>
      <c r="BC94" s="599">
        <v>0</v>
      </c>
      <c r="BD94" s="599">
        <v>0</v>
      </c>
      <c r="BE94" s="599">
        <v>0</v>
      </c>
      <c r="BF94" s="599">
        <v>0</v>
      </c>
      <c r="BG94" s="599">
        <v>0</v>
      </c>
      <c r="BH94" s="599">
        <v>0</v>
      </c>
      <c r="BI94" s="599">
        <v>0</v>
      </c>
      <c r="BJ94" s="599">
        <v>0</v>
      </c>
      <c r="BK94" s="599">
        <v>0</v>
      </c>
    </row>
    <row r="95" spans="1:63">
      <c r="A95" s="601">
        <v>1150</v>
      </c>
      <c r="C95" s="599">
        <v>0</v>
      </c>
      <c r="D95" s="599">
        <v>0</v>
      </c>
      <c r="E95" s="599">
        <v>0</v>
      </c>
      <c r="F95" s="599">
        <v>0</v>
      </c>
      <c r="H95" s="599">
        <v>0</v>
      </c>
      <c r="J95" s="599">
        <v>3</v>
      </c>
      <c r="K95" s="225">
        <v>0</v>
      </c>
      <c r="L95" s="599">
        <v>0</v>
      </c>
      <c r="N95" s="599">
        <v>0</v>
      </c>
      <c r="O95" s="225">
        <v>0</v>
      </c>
      <c r="R95" s="599">
        <v>0</v>
      </c>
      <c r="S95" s="599">
        <v>1.9999999999527063E-3</v>
      </c>
      <c r="U95" s="599">
        <v>0</v>
      </c>
      <c r="V95" s="599">
        <v>0</v>
      </c>
      <c r="W95" s="599">
        <v>3</v>
      </c>
      <c r="Y95" s="599" t="s">
        <v>3988</v>
      </c>
      <c r="AG95" s="599">
        <v>1</v>
      </c>
      <c r="AH95" s="228">
        <v>2</v>
      </c>
      <c r="AJ95" s="599">
        <v>0</v>
      </c>
      <c r="AK95" s="599">
        <v>0</v>
      </c>
      <c r="AL95" s="599">
        <v>0</v>
      </c>
      <c r="AM95" s="599">
        <v>0</v>
      </c>
      <c r="AN95" s="599">
        <v>0</v>
      </c>
      <c r="AO95" s="599">
        <v>0</v>
      </c>
      <c r="AP95" s="599">
        <v>0</v>
      </c>
      <c r="AQ95" s="599">
        <v>0</v>
      </c>
      <c r="AR95" s="599">
        <v>0</v>
      </c>
      <c r="AS95" s="599">
        <v>0</v>
      </c>
      <c r="AT95" s="599">
        <v>0</v>
      </c>
      <c r="AU95" s="599">
        <v>0</v>
      </c>
      <c r="AV95" s="599">
        <v>0</v>
      </c>
      <c r="AW95" s="599">
        <v>0</v>
      </c>
      <c r="AX95" s="599">
        <v>0</v>
      </c>
      <c r="AY95" s="599">
        <v>0</v>
      </c>
      <c r="AZ95" s="599">
        <v>0</v>
      </c>
      <c r="BA95" s="599">
        <v>0</v>
      </c>
      <c r="BB95" s="599">
        <v>0</v>
      </c>
      <c r="BC95" s="599">
        <v>0</v>
      </c>
      <c r="BD95" s="599">
        <v>0</v>
      </c>
      <c r="BE95" s="599">
        <v>0</v>
      </c>
      <c r="BF95" s="599">
        <v>0</v>
      </c>
      <c r="BG95" s="599">
        <v>0</v>
      </c>
      <c r="BH95" s="599">
        <v>0</v>
      </c>
      <c r="BI95" s="599">
        <v>0</v>
      </c>
      <c r="BJ95" s="599">
        <v>0</v>
      </c>
      <c r="BK95" s="599">
        <v>0</v>
      </c>
    </row>
    <row r="96" spans="1:63">
      <c r="A96" s="601">
        <v>1160</v>
      </c>
      <c r="C96" s="599">
        <v>0</v>
      </c>
      <c r="D96" s="599">
        <v>0</v>
      </c>
      <c r="E96" s="599">
        <v>0</v>
      </c>
      <c r="F96" s="599">
        <v>0</v>
      </c>
      <c r="H96" s="599">
        <v>0</v>
      </c>
      <c r="J96" s="599">
        <v>3</v>
      </c>
      <c r="K96" s="225">
        <v>0</v>
      </c>
      <c r="L96" s="599">
        <v>0</v>
      </c>
      <c r="N96" s="599">
        <v>0</v>
      </c>
      <c r="O96" s="225">
        <v>0</v>
      </c>
      <c r="R96" s="599">
        <v>0</v>
      </c>
      <c r="S96" s="599">
        <v>3.9999999999054126E-3</v>
      </c>
      <c r="U96" s="599">
        <v>0</v>
      </c>
      <c r="V96" s="599">
        <v>0</v>
      </c>
      <c r="W96" s="599">
        <v>3</v>
      </c>
      <c r="Y96" s="599" t="s">
        <v>3988</v>
      </c>
      <c r="AG96" s="599">
        <v>1</v>
      </c>
      <c r="AH96" s="228">
        <v>2</v>
      </c>
      <c r="AJ96" s="599">
        <v>0</v>
      </c>
      <c r="AK96" s="599">
        <v>0</v>
      </c>
      <c r="AL96" s="599">
        <v>0</v>
      </c>
      <c r="AM96" s="599">
        <v>0</v>
      </c>
      <c r="AN96" s="599">
        <v>0</v>
      </c>
      <c r="AO96" s="599">
        <v>0</v>
      </c>
      <c r="AP96" s="599">
        <v>0</v>
      </c>
      <c r="AQ96" s="599">
        <v>0</v>
      </c>
      <c r="AR96" s="599">
        <v>0</v>
      </c>
      <c r="AS96" s="599">
        <v>0</v>
      </c>
      <c r="AT96" s="599">
        <v>0</v>
      </c>
      <c r="AU96" s="599">
        <v>0</v>
      </c>
      <c r="AV96" s="599">
        <v>0</v>
      </c>
      <c r="AW96" s="599">
        <v>0</v>
      </c>
      <c r="AX96" s="599">
        <v>0</v>
      </c>
      <c r="AY96" s="599">
        <v>0</v>
      </c>
      <c r="AZ96" s="599">
        <v>0</v>
      </c>
      <c r="BA96" s="599">
        <v>0</v>
      </c>
      <c r="BB96" s="599">
        <v>0</v>
      </c>
      <c r="BC96" s="599">
        <v>0</v>
      </c>
      <c r="BD96" s="599">
        <v>0</v>
      </c>
      <c r="BE96" s="599">
        <v>0</v>
      </c>
      <c r="BF96" s="599">
        <v>0</v>
      </c>
      <c r="BG96" s="599">
        <v>0</v>
      </c>
      <c r="BH96" s="599">
        <v>0</v>
      </c>
      <c r="BI96" s="599">
        <v>0</v>
      </c>
      <c r="BJ96" s="599">
        <v>0</v>
      </c>
      <c r="BK96" s="599">
        <v>0</v>
      </c>
    </row>
    <row r="97" spans="1:63">
      <c r="A97" s="601">
        <v>1170</v>
      </c>
      <c r="C97" s="599">
        <v>0</v>
      </c>
      <c r="D97" s="599">
        <v>0</v>
      </c>
      <c r="E97" s="599">
        <v>0</v>
      </c>
      <c r="F97" s="599">
        <v>0</v>
      </c>
      <c r="H97" s="599">
        <v>0</v>
      </c>
      <c r="J97" s="599">
        <v>3</v>
      </c>
      <c r="K97" s="225">
        <v>0</v>
      </c>
      <c r="L97" s="599">
        <v>0</v>
      </c>
      <c r="N97" s="599">
        <v>0</v>
      </c>
      <c r="O97" s="225">
        <v>0</v>
      </c>
      <c r="R97" s="599">
        <v>0</v>
      </c>
      <c r="S97" s="599">
        <v>0</v>
      </c>
      <c r="U97" s="599">
        <v>0</v>
      </c>
      <c r="V97" s="599">
        <v>0</v>
      </c>
      <c r="W97" s="599">
        <v>3</v>
      </c>
      <c r="Y97" s="599" t="s">
        <v>3988</v>
      </c>
      <c r="AG97" s="599">
        <v>1</v>
      </c>
      <c r="AH97" s="228">
        <v>2</v>
      </c>
      <c r="AJ97" s="599">
        <v>0</v>
      </c>
      <c r="AK97" s="599">
        <v>0</v>
      </c>
      <c r="AL97" s="599">
        <v>0</v>
      </c>
      <c r="AM97" s="599">
        <v>0</v>
      </c>
      <c r="AN97" s="599">
        <v>0</v>
      </c>
      <c r="AO97" s="599">
        <v>0</v>
      </c>
      <c r="AP97" s="599">
        <v>0</v>
      </c>
      <c r="AQ97" s="599">
        <v>0</v>
      </c>
      <c r="AR97" s="599">
        <v>0</v>
      </c>
      <c r="AS97" s="599">
        <v>0</v>
      </c>
      <c r="AT97" s="599">
        <v>0</v>
      </c>
      <c r="AU97" s="599">
        <v>0</v>
      </c>
      <c r="AV97" s="599">
        <v>0</v>
      </c>
      <c r="AW97" s="599">
        <v>0</v>
      </c>
      <c r="AX97" s="599">
        <v>0</v>
      </c>
      <c r="AY97" s="599">
        <v>0</v>
      </c>
      <c r="AZ97" s="599">
        <v>0</v>
      </c>
      <c r="BA97" s="599">
        <v>0</v>
      </c>
      <c r="BB97" s="599">
        <v>0</v>
      </c>
      <c r="BC97" s="599">
        <v>0</v>
      </c>
      <c r="BD97" s="599">
        <v>0</v>
      </c>
      <c r="BE97" s="599">
        <v>0</v>
      </c>
      <c r="BF97" s="599">
        <v>0</v>
      </c>
      <c r="BG97" s="599">
        <v>0</v>
      </c>
      <c r="BH97" s="599">
        <v>0</v>
      </c>
      <c r="BI97" s="599">
        <v>0</v>
      </c>
      <c r="BJ97" s="599">
        <v>0</v>
      </c>
      <c r="BK97" s="599">
        <v>0</v>
      </c>
    </row>
    <row r="98" spans="1:63">
      <c r="A98" s="601">
        <v>1180</v>
      </c>
      <c r="C98" s="599">
        <v>0</v>
      </c>
      <c r="D98" s="599">
        <v>0</v>
      </c>
      <c r="E98" s="599">
        <v>0</v>
      </c>
      <c r="F98" s="599">
        <v>0</v>
      </c>
      <c r="H98" s="599">
        <v>0</v>
      </c>
      <c r="J98" s="599">
        <v>3</v>
      </c>
      <c r="K98" s="225">
        <v>0</v>
      </c>
      <c r="L98" s="599">
        <v>0</v>
      </c>
      <c r="N98" s="599">
        <v>0</v>
      </c>
      <c r="O98" s="225">
        <v>0</v>
      </c>
      <c r="R98" s="599">
        <v>0</v>
      </c>
      <c r="S98" s="599">
        <v>0</v>
      </c>
      <c r="U98" s="599">
        <v>0</v>
      </c>
      <c r="V98" s="599">
        <v>0</v>
      </c>
      <c r="W98" s="599">
        <v>3</v>
      </c>
      <c r="Y98" s="599" t="s">
        <v>3988</v>
      </c>
      <c r="AG98" s="599">
        <v>1</v>
      </c>
      <c r="AH98" s="228">
        <v>-1</v>
      </c>
      <c r="AJ98" s="599">
        <v>0</v>
      </c>
      <c r="AK98" s="599">
        <v>0</v>
      </c>
      <c r="AL98" s="599">
        <v>0</v>
      </c>
      <c r="AM98" s="599">
        <v>0</v>
      </c>
      <c r="AN98" s="599">
        <v>0</v>
      </c>
      <c r="AO98" s="599">
        <v>0</v>
      </c>
      <c r="AP98" s="599">
        <v>0</v>
      </c>
      <c r="AQ98" s="599">
        <v>0</v>
      </c>
      <c r="AR98" s="599">
        <v>0</v>
      </c>
      <c r="AS98" s="599">
        <v>0</v>
      </c>
      <c r="AT98" s="599">
        <v>0</v>
      </c>
      <c r="AU98" s="599">
        <v>0</v>
      </c>
      <c r="AV98" s="599">
        <v>0</v>
      </c>
      <c r="AW98" s="599">
        <v>0</v>
      </c>
      <c r="AX98" s="599">
        <v>0</v>
      </c>
      <c r="AY98" s="599">
        <v>0</v>
      </c>
      <c r="AZ98" s="599">
        <v>0</v>
      </c>
      <c r="BA98" s="599">
        <v>0</v>
      </c>
      <c r="BB98" s="599">
        <v>0</v>
      </c>
      <c r="BC98" s="599">
        <v>0</v>
      </c>
      <c r="BD98" s="599">
        <v>0</v>
      </c>
      <c r="BE98" s="599">
        <v>0</v>
      </c>
      <c r="BF98" s="599">
        <v>0</v>
      </c>
      <c r="BG98" s="599">
        <v>0</v>
      </c>
      <c r="BH98" s="599">
        <v>0</v>
      </c>
      <c r="BI98" s="599">
        <v>0</v>
      </c>
      <c r="BJ98" s="599">
        <v>0</v>
      </c>
      <c r="BK98" s="599">
        <v>0</v>
      </c>
    </row>
    <row r="99" spans="1:63">
      <c r="A99" s="601">
        <v>1190</v>
      </c>
      <c r="C99" s="599">
        <v>0</v>
      </c>
      <c r="D99" s="599">
        <v>0</v>
      </c>
      <c r="E99" s="599">
        <v>0</v>
      </c>
      <c r="F99" s="599">
        <v>0</v>
      </c>
      <c r="H99" s="599">
        <v>0</v>
      </c>
      <c r="J99" s="599">
        <v>3</v>
      </c>
      <c r="K99" s="225">
        <v>0</v>
      </c>
      <c r="L99" s="599">
        <v>0</v>
      </c>
      <c r="N99" s="599">
        <v>0</v>
      </c>
      <c r="O99" s="225">
        <v>0</v>
      </c>
      <c r="R99" s="599">
        <v>0</v>
      </c>
      <c r="S99" s="599">
        <v>4.9999999998817657E-3</v>
      </c>
      <c r="U99" s="599">
        <v>0</v>
      </c>
      <c r="V99" s="599">
        <v>0</v>
      </c>
      <c r="W99" s="599">
        <v>3</v>
      </c>
      <c r="Y99" s="599" t="s">
        <v>3988</v>
      </c>
      <c r="AG99" s="599">
        <v>1</v>
      </c>
      <c r="AH99" s="228">
        <v>-1</v>
      </c>
      <c r="AJ99" s="599">
        <v>0</v>
      </c>
      <c r="AK99" s="599">
        <v>0</v>
      </c>
      <c r="AL99" s="599">
        <v>0</v>
      </c>
      <c r="AM99" s="599">
        <v>0</v>
      </c>
      <c r="AN99" s="599">
        <v>0</v>
      </c>
      <c r="AO99" s="599">
        <v>0</v>
      </c>
      <c r="AP99" s="599">
        <v>0</v>
      </c>
      <c r="AQ99" s="599">
        <v>0</v>
      </c>
      <c r="AR99" s="599">
        <v>0</v>
      </c>
      <c r="AS99" s="599">
        <v>0</v>
      </c>
      <c r="AT99" s="599">
        <v>0</v>
      </c>
      <c r="AU99" s="599">
        <v>0</v>
      </c>
      <c r="AV99" s="599">
        <v>0</v>
      </c>
      <c r="AW99" s="599">
        <v>0</v>
      </c>
      <c r="AX99" s="599">
        <v>0</v>
      </c>
      <c r="AY99" s="599">
        <v>0</v>
      </c>
      <c r="AZ99" s="599">
        <v>0</v>
      </c>
      <c r="BA99" s="599">
        <v>0</v>
      </c>
      <c r="BB99" s="599">
        <v>0</v>
      </c>
      <c r="BC99" s="599">
        <v>0</v>
      </c>
      <c r="BD99" s="599">
        <v>0</v>
      </c>
      <c r="BE99" s="599">
        <v>0</v>
      </c>
      <c r="BF99" s="599">
        <v>0</v>
      </c>
      <c r="BG99" s="599">
        <v>0</v>
      </c>
      <c r="BH99" s="599">
        <v>0</v>
      </c>
      <c r="BI99" s="599">
        <v>0</v>
      </c>
      <c r="BJ99" s="599">
        <v>0</v>
      </c>
      <c r="BK99" s="599">
        <v>0</v>
      </c>
    </row>
    <row r="100" spans="1:63">
      <c r="A100" s="601">
        <v>1200</v>
      </c>
      <c r="C100" s="599">
        <v>0</v>
      </c>
      <c r="D100" s="599">
        <v>0</v>
      </c>
      <c r="E100" s="599">
        <v>0</v>
      </c>
      <c r="F100" s="599">
        <v>0</v>
      </c>
      <c r="H100" s="599">
        <v>0</v>
      </c>
      <c r="J100" s="599">
        <v>3</v>
      </c>
      <c r="K100" s="225">
        <v>0</v>
      </c>
      <c r="L100" s="599">
        <v>0</v>
      </c>
      <c r="N100" s="599">
        <v>0</v>
      </c>
      <c r="O100" s="225">
        <v>0</v>
      </c>
      <c r="R100" s="599">
        <v>0</v>
      </c>
      <c r="S100" s="599">
        <v>3.9999999999054126E-3</v>
      </c>
      <c r="U100" s="599">
        <v>0</v>
      </c>
      <c r="V100" s="599">
        <v>0</v>
      </c>
      <c r="W100" s="599">
        <v>3</v>
      </c>
      <c r="Y100" s="599" t="s">
        <v>3988</v>
      </c>
      <c r="AG100" s="599">
        <v>1</v>
      </c>
      <c r="AH100" s="228">
        <v>-1</v>
      </c>
      <c r="AJ100" s="599">
        <v>0</v>
      </c>
      <c r="AK100" s="599">
        <v>0</v>
      </c>
      <c r="AL100" s="599">
        <v>0</v>
      </c>
      <c r="AM100" s="599">
        <v>0</v>
      </c>
      <c r="AN100" s="599">
        <v>0</v>
      </c>
      <c r="AO100" s="599">
        <v>0</v>
      </c>
      <c r="AP100" s="599">
        <v>0</v>
      </c>
      <c r="AQ100" s="599">
        <v>0</v>
      </c>
      <c r="AR100" s="599">
        <v>0</v>
      </c>
      <c r="AS100" s="599">
        <v>0</v>
      </c>
      <c r="AT100" s="599">
        <v>0</v>
      </c>
      <c r="AU100" s="599">
        <v>0</v>
      </c>
      <c r="AV100" s="599">
        <v>0</v>
      </c>
      <c r="AW100" s="599">
        <v>0</v>
      </c>
      <c r="AX100" s="599">
        <v>0</v>
      </c>
      <c r="AY100" s="599">
        <v>0</v>
      </c>
      <c r="AZ100" s="599">
        <v>0</v>
      </c>
      <c r="BA100" s="599">
        <v>0</v>
      </c>
      <c r="BB100" s="599">
        <v>0</v>
      </c>
      <c r="BC100" s="599">
        <v>0</v>
      </c>
      <c r="BD100" s="599">
        <v>0</v>
      </c>
      <c r="BE100" s="599">
        <v>0</v>
      </c>
      <c r="BF100" s="599">
        <v>0</v>
      </c>
      <c r="BG100" s="599">
        <v>0</v>
      </c>
      <c r="BH100" s="599">
        <v>0</v>
      </c>
      <c r="BI100" s="599">
        <v>0</v>
      </c>
      <c r="BJ100" s="599">
        <v>0</v>
      </c>
      <c r="BK100" s="599">
        <v>0</v>
      </c>
    </row>
    <row r="101" spans="1:63">
      <c r="A101" s="601">
        <v>1210</v>
      </c>
      <c r="C101" s="599">
        <v>0</v>
      </c>
      <c r="D101" s="599">
        <v>0</v>
      </c>
      <c r="E101" s="599">
        <v>0</v>
      </c>
      <c r="F101" s="599">
        <v>0</v>
      </c>
      <c r="H101" s="599">
        <v>0</v>
      </c>
      <c r="J101" s="599">
        <v>3</v>
      </c>
      <c r="K101" s="225">
        <v>0</v>
      </c>
      <c r="L101" s="599">
        <v>0</v>
      </c>
      <c r="N101" s="599">
        <v>0</v>
      </c>
      <c r="O101" s="225">
        <v>0</v>
      </c>
      <c r="R101" s="599">
        <v>0</v>
      </c>
      <c r="S101" s="599">
        <v>3.0000000001564331E-3</v>
      </c>
      <c r="U101" s="599">
        <v>0</v>
      </c>
      <c r="V101" s="599">
        <v>0</v>
      </c>
      <c r="W101" s="599">
        <v>3</v>
      </c>
      <c r="Y101" s="599" t="s">
        <v>3988</v>
      </c>
      <c r="AG101" s="599">
        <v>1</v>
      </c>
      <c r="AH101" s="228">
        <v>-1</v>
      </c>
      <c r="AJ101" s="599">
        <v>0</v>
      </c>
      <c r="AK101" s="599">
        <v>0</v>
      </c>
      <c r="AL101" s="599">
        <v>0</v>
      </c>
      <c r="AM101" s="599">
        <v>0</v>
      </c>
      <c r="AN101" s="599">
        <v>0</v>
      </c>
      <c r="AO101" s="599">
        <v>0</v>
      </c>
      <c r="AP101" s="599">
        <v>0</v>
      </c>
      <c r="AQ101" s="599">
        <v>0</v>
      </c>
      <c r="AR101" s="599">
        <v>0</v>
      </c>
      <c r="AS101" s="599">
        <v>0</v>
      </c>
      <c r="AT101" s="599">
        <v>0</v>
      </c>
      <c r="AU101" s="599">
        <v>0</v>
      </c>
      <c r="AV101" s="599">
        <v>0</v>
      </c>
      <c r="AW101" s="599">
        <v>0</v>
      </c>
      <c r="AX101" s="599">
        <v>0</v>
      </c>
      <c r="AY101" s="599">
        <v>0</v>
      </c>
      <c r="AZ101" s="599">
        <v>0</v>
      </c>
      <c r="BA101" s="599">
        <v>0</v>
      </c>
      <c r="BB101" s="599">
        <v>0</v>
      </c>
      <c r="BC101" s="599">
        <v>0</v>
      </c>
      <c r="BD101" s="599">
        <v>0</v>
      </c>
      <c r="BE101" s="599">
        <v>0</v>
      </c>
      <c r="BF101" s="599">
        <v>0</v>
      </c>
      <c r="BG101" s="599">
        <v>0</v>
      </c>
      <c r="BH101" s="599">
        <v>0</v>
      </c>
      <c r="BI101" s="599">
        <v>0</v>
      </c>
      <c r="BJ101" s="599">
        <v>0</v>
      </c>
      <c r="BK101" s="599">
        <v>0</v>
      </c>
    </row>
    <row r="102" spans="1:63">
      <c r="A102" s="601">
        <v>1220</v>
      </c>
      <c r="C102" s="599">
        <v>0</v>
      </c>
      <c r="D102" s="599">
        <v>0</v>
      </c>
      <c r="E102" s="599">
        <v>0</v>
      </c>
      <c r="F102" s="599">
        <v>0</v>
      </c>
      <c r="H102" s="599">
        <v>0</v>
      </c>
      <c r="J102" s="599">
        <v>3</v>
      </c>
      <c r="K102" s="225">
        <v>0</v>
      </c>
      <c r="L102" s="599">
        <v>0</v>
      </c>
      <c r="N102" s="599">
        <v>0</v>
      </c>
      <c r="O102" s="225">
        <v>0</v>
      </c>
      <c r="R102" s="599">
        <v>0</v>
      </c>
      <c r="S102" s="599">
        <v>4.9999999998817657E-3</v>
      </c>
      <c r="U102" s="599">
        <v>0</v>
      </c>
      <c r="V102" s="599">
        <v>0</v>
      </c>
      <c r="W102" s="599">
        <v>3</v>
      </c>
      <c r="Y102" s="599" t="s">
        <v>3988</v>
      </c>
      <c r="AG102" s="599">
        <v>1</v>
      </c>
      <c r="AH102" s="228">
        <v>-1</v>
      </c>
      <c r="AJ102" s="599">
        <v>0</v>
      </c>
      <c r="AK102" s="599">
        <v>0</v>
      </c>
      <c r="AL102" s="599">
        <v>0</v>
      </c>
      <c r="AM102" s="599">
        <v>0</v>
      </c>
      <c r="AN102" s="599">
        <v>0</v>
      </c>
      <c r="AO102" s="599">
        <v>0</v>
      </c>
      <c r="AP102" s="599">
        <v>0</v>
      </c>
      <c r="AQ102" s="599">
        <v>0</v>
      </c>
      <c r="AR102" s="599">
        <v>0</v>
      </c>
      <c r="AS102" s="599">
        <v>0</v>
      </c>
      <c r="AT102" s="599">
        <v>0</v>
      </c>
      <c r="AU102" s="599">
        <v>0</v>
      </c>
      <c r="AV102" s="599">
        <v>0</v>
      </c>
      <c r="AW102" s="599">
        <v>0</v>
      </c>
      <c r="AX102" s="599">
        <v>0</v>
      </c>
      <c r="AY102" s="599">
        <v>0</v>
      </c>
      <c r="AZ102" s="599">
        <v>0</v>
      </c>
      <c r="BA102" s="599">
        <v>0</v>
      </c>
      <c r="BB102" s="599">
        <v>0</v>
      </c>
      <c r="BC102" s="599">
        <v>0</v>
      </c>
      <c r="BD102" s="599">
        <v>0</v>
      </c>
      <c r="BE102" s="599">
        <v>0</v>
      </c>
      <c r="BF102" s="599">
        <v>0</v>
      </c>
      <c r="BG102" s="599">
        <v>0</v>
      </c>
      <c r="BH102" s="599">
        <v>0</v>
      </c>
      <c r="BI102" s="599">
        <v>0</v>
      </c>
      <c r="BJ102" s="599">
        <v>0</v>
      </c>
      <c r="BK102" s="599">
        <v>0</v>
      </c>
    </row>
    <row r="103" spans="1:63">
      <c r="A103" s="601">
        <v>1230</v>
      </c>
      <c r="C103" s="599">
        <v>0</v>
      </c>
      <c r="D103" s="599">
        <v>0</v>
      </c>
      <c r="E103" s="599">
        <v>0</v>
      </c>
      <c r="F103" s="599">
        <v>0</v>
      </c>
      <c r="H103" s="599">
        <v>0</v>
      </c>
      <c r="J103" s="599">
        <v>3</v>
      </c>
      <c r="K103" s="225">
        <v>0</v>
      </c>
      <c r="L103" s="599">
        <v>0</v>
      </c>
      <c r="N103" s="599">
        <v>0</v>
      </c>
      <c r="O103" s="225">
        <v>0</v>
      </c>
      <c r="R103" s="599">
        <v>0</v>
      </c>
      <c r="S103" s="599">
        <v>-9.9999999997635314E-4</v>
      </c>
      <c r="U103" s="599">
        <v>0</v>
      </c>
      <c r="V103" s="599">
        <v>0</v>
      </c>
      <c r="W103" s="599">
        <v>3</v>
      </c>
      <c r="Y103" s="599" t="s">
        <v>3988</v>
      </c>
      <c r="AG103" s="599">
        <v>1</v>
      </c>
      <c r="AH103" s="228">
        <v>-1</v>
      </c>
      <c r="AJ103" s="599">
        <v>0</v>
      </c>
      <c r="AK103" s="599">
        <v>0</v>
      </c>
      <c r="AL103" s="599">
        <v>0</v>
      </c>
      <c r="AM103" s="599">
        <v>0</v>
      </c>
      <c r="AN103" s="599">
        <v>0</v>
      </c>
      <c r="AO103" s="599">
        <v>0</v>
      </c>
      <c r="AP103" s="599">
        <v>0</v>
      </c>
      <c r="AQ103" s="599">
        <v>0</v>
      </c>
      <c r="AR103" s="599">
        <v>0</v>
      </c>
      <c r="AS103" s="599">
        <v>0</v>
      </c>
      <c r="AT103" s="599">
        <v>0</v>
      </c>
      <c r="AU103" s="599">
        <v>0</v>
      </c>
      <c r="AV103" s="599">
        <v>0</v>
      </c>
      <c r="AW103" s="599">
        <v>0</v>
      </c>
      <c r="AX103" s="599">
        <v>0</v>
      </c>
      <c r="AY103" s="599">
        <v>0</v>
      </c>
      <c r="AZ103" s="599">
        <v>0</v>
      </c>
      <c r="BA103" s="599">
        <v>0</v>
      </c>
      <c r="BB103" s="599">
        <v>0</v>
      </c>
      <c r="BC103" s="599">
        <v>0</v>
      </c>
      <c r="BD103" s="599">
        <v>0</v>
      </c>
      <c r="BE103" s="599">
        <v>0</v>
      </c>
      <c r="BF103" s="599">
        <v>0</v>
      </c>
      <c r="BG103" s="599">
        <v>0</v>
      </c>
      <c r="BH103" s="599">
        <v>0</v>
      </c>
      <c r="BI103" s="599">
        <v>0</v>
      </c>
      <c r="BJ103" s="599">
        <v>0</v>
      </c>
      <c r="BK103" s="599">
        <v>0</v>
      </c>
    </row>
    <row r="104" spans="1:63">
      <c r="A104" s="601">
        <v>1240</v>
      </c>
      <c r="C104" s="599">
        <v>0</v>
      </c>
      <c r="D104" s="599">
        <v>0</v>
      </c>
      <c r="E104" s="599">
        <v>0</v>
      </c>
      <c r="F104" s="599">
        <v>0</v>
      </c>
      <c r="H104" s="599">
        <v>0</v>
      </c>
      <c r="J104" s="599">
        <v>3</v>
      </c>
      <c r="K104" s="225">
        <v>0</v>
      </c>
      <c r="L104" s="599">
        <v>0</v>
      </c>
      <c r="N104" s="599">
        <v>0</v>
      </c>
      <c r="O104" s="225">
        <v>0</v>
      </c>
      <c r="R104" s="599">
        <v>0</v>
      </c>
      <c r="S104" s="599">
        <v>2.9999999999290594E-3</v>
      </c>
      <c r="U104" s="599">
        <v>0</v>
      </c>
      <c r="V104" s="599">
        <v>0</v>
      </c>
      <c r="W104" s="599">
        <v>3</v>
      </c>
      <c r="Y104" s="599" t="s">
        <v>3988</v>
      </c>
      <c r="AG104" s="599">
        <v>1</v>
      </c>
      <c r="AH104" s="228">
        <v>-1</v>
      </c>
      <c r="AJ104" s="599">
        <v>0</v>
      </c>
      <c r="AK104" s="599">
        <v>0</v>
      </c>
      <c r="AL104" s="599">
        <v>0</v>
      </c>
      <c r="AM104" s="599">
        <v>0</v>
      </c>
      <c r="AN104" s="599">
        <v>0</v>
      </c>
      <c r="AO104" s="599">
        <v>0</v>
      </c>
      <c r="AP104" s="599">
        <v>0</v>
      </c>
      <c r="AQ104" s="599">
        <v>0</v>
      </c>
      <c r="AR104" s="599">
        <v>0</v>
      </c>
      <c r="AS104" s="599">
        <v>0</v>
      </c>
      <c r="AT104" s="599">
        <v>0</v>
      </c>
      <c r="AU104" s="599">
        <v>0</v>
      </c>
      <c r="AV104" s="599">
        <v>0</v>
      </c>
      <c r="AW104" s="599">
        <v>0</v>
      </c>
      <c r="AX104" s="599">
        <v>0</v>
      </c>
      <c r="AY104" s="599">
        <v>0</v>
      </c>
      <c r="AZ104" s="599">
        <v>0</v>
      </c>
      <c r="BA104" s="599">
        <v>0</v>
      </c>
      <c r="BB104" s="599">
        <v>0</v>
      </c>
      <c r="BC104" s="599">
        <v>0</v>
      </c>
      <c r="BD104" s="599">
        <v>0</v>
      </c>
      <c r="BE104" s="599">
        <v>0</v>
      </c>
      <c r="BF104" s="599">
        <v>0</v>
      </c>
      <c r="BG104" s="599">
        <v>0</v>
      </c>
      <c r="BH104" s="599">
        <v>0</v>
      </c>
      <c r="BI104" s="599">
        <v>0</v>
      </c>
      <c r="BJ104" s="599">
        <v>0</v>
      </c>
      <c r="BK104" s="599">
        <v>0</v>
      </c>
    </row>
    <row r="105" spans="1:63">
      <c r="A105" s="601">
        <v>1250</v>
      </c>
      <c r="C105" s="599">
        <v>0</v>
      </c>
      <c r="D105" s="599">
        <v>0</v>
      </c>
      <c r="E105" s="599">
        <v>0</v>
      </c>
      <c r="F105" s="599">
        <v>0</v>
      </c>
      <c r="H105" s="599">
        <v>0</v>
      </c>
      <c r="J105" s="599">
        <v>3</v>
      </c>
      <c r="K105" s="225">
        <v>0</v>
      </c>
      <c r="L105" s="599">
        <v>0</v>
      </c>
      <c r="N105" s="599">
        <v>0</v>
      </c>
      <c r="O105" s="225">
        <v>0</v>
      </c>
      <c r="R105" s="599">
        <v>0</v>
      </c>
      <c r="S105" s="599">
        <v>0</v>
      </c>
      <c r="U105" s="599">
        <v>0</v>
      </c>
      <c r="V105" s="599">
        <v>0</v>
      </c>
      <c r="W105" s="599">
        <v>3</v>
      </c>
      <c r="Y105" s="599" t="s">
        <v>3988</v>
      </c>
      <c r="AG105" s="599">
        <v>1</v>
      </c>
      <c r="AH105" s="228">
        <v>-1</v>
      </c>
      <c r="AJ105" s="599">
        <v>0</v>
      </c>
      <c r="AK105" s="599">
        <v>0</v>
      </c>
      <c r="AL105" s="599">
        <v>0</v>
      </c>
      <c r="AM105" s="599">
        <v>0</v>
      </c>
      <c r="AN105" s="599">
        <v>0</v>
      </c>
      <c r="AO105" s="599">
        <v>0</v>
      </c>
      <c r="AP105" s="599">
        <v>0</v>
      </c>
      <c r="AQ105" s="599">
        <v>0</v>
      </c>
      <c r="AR105" s="599">
        <v>0</v>
      </c>
      <c r="AS105" s="599">
        <v>0</v>
      </c>
      <c r="AT105" s="599">
        <v>0</v>
      </c>
      <c r="AU105" s="599">
        <v>0</v>
      </c>
      <c r="AV105" s="599">
        <v>0</v>
      </c>
      <c r="AW105" s="599">
        <v>0</v>
      </c>
      <c r="AX105" s="599">
        <v>0</v>
      </c>
      <c r="AY105" s="599">
        <v>0</v>
      </c>
      <c r="AZ105" s="599">
        <v>0</v>
      </c>
      <c r="BA105" s="599">
        <v>0</v>
      </c>
      <c r="BB105" s="599">
        <v>0</v>
      </c>
      <c r="BC105" s="599">
        <v>0</v>
      </c>
      <c r="BD105" s="599">
        <v>0</v>
      </c>
      <c r="BE105" s="599">
        <v>0</v>
      </c>
      <c r="BF105" s="599">
        <v>0</v>
      </c>
      <c r="BG105" s="599">
        <v>0</v>
      </c>
      <c r="BH105" s="599">
        <v>0</v>
      </c>
      <c r="BI105" s="599">
        <v>0</v>
      </c>
      <c r="BJ105" s="599">
        <v>0</v>
      </c>
      <c r="BK105" s="599">
        <v>0</v>
      </c>
    </row>
    <row r="106" spans="1:63">
      <c r="A106" s="601">
        <v>1260</v>
      </c>
      <c r="C106" s="599">
        <v>0</v>
      </c>
      <c r="D106" s="599">
        <v>0</v>
      </c>
      <c r="E106" s="599">
        <v>0</v>
      </c>
      <c r="F106" s="599">
        <v>0</v>
      </c>
      <c r="H106" s="599">
        <v>0</v>
      </c>
      <c r="J106" s="599">
        <v>3</v>
      </c>
      <c r="K106" s="225">
        <v>0</v>
      </c>
      <c r="L106" s="599">
        <v>0</v>
      </c>
      <c r="N106" s="599">
        <v>0</v>
      </c>
      <c r="O106" s="225">
        <v>0</v>
      </c>
      <c r="R106" s="599">
        <v>0</v>
      </c>
      <c r="S106" s="599">
        <v>0</v>
      </c>
      <c r="U106" s="599">
        <v>0</v>
      </c>
      <c r="V106" s="599">
        <v>0</v>
      </c>
      <c r="W106" s="599">
        <v>3</v>
      </c>
      <c r="Y106" s="599" t="s">
        <v>3988</v>
      </c>
      <c r="AG106" s="599">
        <v>1</v>
      </c>
      <c r="AH106" s="228">
        <v>-1</v>
      </c>
      <c r="AJ106" s="599">
        <v>0</v>
      </c>
      <c r="AK106" s="599">
        <v>0</v>
      </c>
      <c r="AL106" s="599">
        <v>0</v>
      </c>
      <c r="AM106" s="599">
        <v>0</v>
      </c>
      <c r="AN106" s="599">
        <v>0</v>
      </c>
      <c r="AO106" s="599">
        <v>0</v>
      </c>
      <c r="AP106" s="599">
        <v>0</v>
      </c>
      <c r="AQ106" s="599">
        <v>0</v>
      </c>
      <c r="AR106" s="599">
        <v>0</v>
      </c>
      <c r="AS106" s="599">
        <v>0</v>
      </c>
      <c r="AT106" s="599">
        <v>0</v>
      </c>
      <c r="AU106" s="599">
        <v>0</v>
      </c>
      <c r="AV106" s="599">
        <v>0</v>
      </c>
      <c r="AW106" s="599">
        <v>0</v>
      </c>
      <c r="AX106" s="599">
        <v>0</v>
      </c>
      <c r="AY106" s="599">
        <v>0</v>
      </c>
      <c r="AZ106" s="599">
        <v>0</v>
      </c>
      <c r="BA106" s="599">
        <v>0</v>
      </c>
      <c r="BB106" s="599">
        <v>0</v>
      </c>
      <c r="BC106" s="599">
        <v>0</v>
      </c>
      <c r="BD106" s="599">
        <v>0</v>
      </c>
      <c r="BE106" s="599">
        <v>0</v>
      </c>
      <c r="BF106" s="599">
        <v>0</v>
      </c>
      <c r="BG106" s="599">
        <v>0</v>
      </c>
      <c r="BH106" s="599">
        <v>0</v>
      </c>
      <c r="BI106" s="599">
        <v>0</v>
      </c>
      <c r="BJ106" s="599">
        <v>0</v>
      </c>
      <c r="BK106" s="599">
        <v>0</v>
      </c>
    </row>
    <row r="107" spans="1:63">
      <c r="A107" s="601">
        <v>1270</v>
      </c>
      <c r="C107" s="599">
        <v>0</v>
      </c>
      <c r="D107" s="599">
        <v>0</v>
      </c>
      <c r="E107" s="599">
        <v>0</v>
      </c>
      <c r="F107" s="599">
        <v>0</v>
      </c>
      <c r="H107" s="599">
        <v>0</v>
      </c>
      <c r="J107" s="599">
        <v>3</v>
      </c>
      <c r="K107" s="225">
        <v>0</v>
      </c>
      <c r="L107" s="599">
        <v>0</v>
      </c>
      <c r="N107" s="599">
        <v>0</v>
      </c>
      <c r="O107" s="225">
        <v>0</v>
      </c>
      <c r="R107" s="599">
        <v>0</v>
      </c>
      <c r="S107" s="599">
        <v>0</v>
      </c>
      <c r="U107" s="599">
        <v>0</v>
      </c>
      <c r="V107" s="599">
        <v>0</v>
      </c>
      <c r="W107" s="599">
        <v>3</v>
      </c>
      <c r="Y107" s="599" t="s">
        <v>3988</v>
      </c>
      <c r="AG107" s="599">
        <v>1</v>
      </c>
      <c r="AH107" s="228">
        <v>-1</v>
      </c>
      <c r="AJ107" s="599">
        <v>0</v>
      </c>
      <c r="AK107" s="599">
        <v>0</v>
      </c>
      <c r="AL107" s="599">
        <v>0</v>
      </c>
      <c r="AM107" s="599">
        <v>0</v>
      </c>
      <c r="AN107" s="599">
        <v>0</v>
      </c>
      <c r="AO107" s="599">
        <v>0</v>
      </c>
      <c r="AP107" s="599">
        <v>0</v>
      </c>
      <c r="AQ107" s="599">
        <v>0</v>
      </c>
      <c r="AR107" s="599">
        <v>0</v>
      </c>
      <c r="AS107" s="599">
        <v>0</v>
      </c>
      <c r="AT107" s="599">
        <v>0</v>
      </c>
      <c r="AU107" s="599">
        <v>0</v>
      </c>
      <c r="AV107" s="599">
        <v>0</v>
      </c>
      <c r="AW107" s="599">
        <v>0</v>
      </c>
      <c r="AX107" s="599">
        <v>0</v>
      </c>
      <c r="AY107" s="599">
        <v>0</v>
      </c>
      <c r="AZ107" s="599">
        <v>0</v>
      </c>
      <c r="BA107" s="599">
        <v>0</v>
      </c>
      <c r="BB107" s="599">
        <v>0</v>
      </c>
      <c r="BC107" s="599">
        <v>0</v>
      </c>
      <c r="BD107" s="599">
        <v>0</v>
      </c>
      <c r="BE107" s="599">
        <v>0</v>
      </c>
      <c r="BF107" s="599">
        <v>0</v>
      </c>
      <c r="BG107" s="599">
        <v>0</v>
      </c>
      <c r="BH107" s="599">
        <v>0</v>
      </c>
      <c r="BI107" s="599">
        <v>0</v>
      </c>
      <c r="BJ107" s="599">
        <v>0</v>
      </c>
      <c r="BK107" s="599">
        <v>0</v>
      </c>
    </row>
    <row r="108" spans="1:63">
      <c r="A108" s="601">
        <v>1280</v>
      </c>
      <c r="C108" s="599">
        <v>0</v>
      </c>
      <c r="D108" s="599">
        <v>0</v>
      </c>
      <c r="E108" s="599">
        <v>3.3</v>
      </c>
      <c r="F108" s="599">
        <v>2</v>
      </c>
      <c r="H108" s="599">
        <v>0</v>
      </c>
      <c r="J108" s="599">
        <v>1</v>
      </c>
      <c r="K108" s="225">
        <v>7</v>
      </c>
      <c r="L108" s="599">
        <v>0</v>
      </c>
      <c r="N108" s="599">
        <v>280.30096329705384</v>
      </c>
      <c r="O108" s="225">
        <v>0</v>
      </c>
      <c r="R108" s="599">
        <v>0</v>
      </c>
      <c r="S108" s="599">
        <v>1.9999999999527063E-3</v>
      </c>
      <c r="U108" s="599">
        <v>0</v>
      </c>
      <c r="V108" s="599">
        <v>0</v>
      </c>
      <c r="W108" s="599">
        <v>3</v>
      </c>
      <c r="Y108" s="599" t="s">
        <v>3988</v>
      </c>
      <c r="AG108" s="599">
        <v>1</v>
      </c>
      <c r="AH108" s="228">
        <v>-1</v>
      </c>
      <c r="AJ108" s="599">
        <v>0</v>
      </c>
      <c r="AK108" s="599">
        <v>0</v>
      </c>
      <c r="AL108" s="599">
        <v>0</v>
      </c>
      <c r="AM108" s="599">
        <v>0</v>
      </c>
      <c r="AN108" s="599">
        <v>0</v>
      </c>
      <c r="AO108" s="599">
        <v>0</v>
      </c>
      <c r="AP108" s="599">
        <v>0</v>
      </c>
      <c r="AQ108" s="599">
        <v>0</v>
      </c>
      <c r="AR108" s="599">
        <v>0</v>
      </c>
      <c r="AS108" s="599">
        <v>0</v>
      </c>
      <c r="AT108" s="599">
        <v>0</v>
      </c>
      <c r="AU108" s="599">
        <v>0</v>
      </c>
      <c r="AV108" s="599">
        <v>0</v>
      </c>
      <c r="AW108" s="599">
        <v>0</v>
      </c>
      <c r="AX108" s="599">
        <v>0</v>
      </c>
      <c r="AY108" s="599">
        <v>0</v>
      </c>
      <c r="AZ108" s="599">
        <v>0</v>
      </c>
      <c r="BA108" s="599">
        <v>0</v>
      </c>
      <c r="BB108" s="599">
        <v>0</v>
      </c>
      <c r="BC108" s="599">
        <v>0</v>
      </c>
      <c r="BD108" s="599">
        <v>0</v>
      </c>
      <c r="BE108" s="599">
        <v>0</v>
      </c>
      <c r="BF108" s="599">
        <v>0</v>
      </c>
      <c r="BG108" s="599">
        <v>0</v>
      </c>
      <c r="BH108" s="599">
        <v>0</v>
      </c>
      <c r="BI108" s="599">
        <v>0</v>
      </c>
      <c r="BJ108" s="599">
        <v>0</v>
      </c>
      <c r="BK108" s="599">
        <v>0</v>
      </c>
    </row>
    <row r="109" spans="1:63">
      <c r="A109" s="601">
        <v>1290</v>
      </c>
      <c r="C109" s="599">
        <v>0</v>
      </c>
      <c r="D109" s="599">
        <v>0</v>
      </c>
      <c r="E109" s="599">
        <v>4.343</v>
      </c>
      <c r="F109" s="599">
        <v>0</v>
      </c>
      <c r="H109" s="599">
        <v>1</v>
      </c>
      <c r="J109" s="599">
        <v>1</v>
      </c>
      <c r="K109" s="225">
        <v>7</v>
      </c>
      <c r="L109" s="599">
        <v>0</v>
      </c>
      <c r="N109" s="599">
        <v>7191.0654155301972</v>
      </c>
      <c r="O109" s="225">
        <v>0</v>
      </c>
      <c r="R109" s="599">
        <v>0</v>
      </c>
      <c r="S109" s="599">
        <v>1.9999999999527063E-3</v>
      </c>
      <c r="U109" s="599">
        <v>0</v>
      </c>
      <c r="V109" s="599">
        <v>0</v>
      </c>
      <c r="W109" s="599">
        <v>3</v>
      </c>
      <c r="Y109" s="599" t="s">
        <v>3988</v>
      </c>
      <c r="AG109" s="599">
        <v>1</v>
      </c>
      <c r="AH109" s="228">
        <v>-2</v>
      </c>
      <c r="AJ109" s="599">
        <v>0</v>
      </c>
      <c r="AK109" s="599">
        <v>0</v>
      </c>
      <c r="AL109" s="599">
        <v>0</v>
      </c>
      <c r="AM109" s="599">
        <v>0</v>
      </c>
      <c r="AN109" s="599">
        <v>0</v>
      </c>
      <c r="AO109" s="599">
        <v>0</v>
      </c>
      <c r="AP109" s="599">
        <v>0</v>
      </c>
      <c r="AQ109" s="599">
        <v>0</v>
      </c>
      <c r="AR109" s="599">
        <v>0</v>
      </c>
      <c r="AS109" s="599">
        <v>0</v>
      </c>
      <c r="AT109" s="599">
        <v>0</v>
      </c>
      <c r="AU109" s="599">
        <v>0</v>
      </c>
      <c r="AV109" s="599">
        <v>0</v>
      </c>
      <c r="AW109" s="599">
        <v>0</v>
      </c>
      <c r="AX109" s="599">
        <v>0</v>
      </c>
      <c r="AY109" s="599">
        <v>0</v>
      </c>
      <c r="AZ109" s="599">
        <v>0</v>
      </c>
      <c r="BA109" s="599">
        <v>0</v>
      </c>
      <c r="BB109" s="599">
        <v>0</v>
      </c>
      <c r="BC109" s="599">
        <v>0</v>
      </c>
      <c r="BD109" s="599">
        <v>0</v>
      </c>
      <c r="BE109" s="599">
        <v>0</v>
      </c>
      <c r="BF109" s="599">
        <v>0</v>
      </c>
      <c r="BG109" s="599">
        <v>0</v>
      </c>
      <c r="BH109" s="599">
        <v>0</v>
      </c>
      <c r="BI109" s="599">
        <v>0</v>
      </c>
      <c r="BJ109" s="599">
        <v>0</v>
      </c>
      <c r="BK109" s="599">
        <v>0</v>
      </c>
    </row>
    <row r="110" spans="1:63">
      <c r="A110" s="601">
        <v>1300</v>
      </c>
      <c r="C110" s="599">
        <v>0</v>
      </c>
      <c r="D110" s="599">
        <v>0</v>
      </c>
      <c r="E110" s="599">
        <v>5.3869999999999996</v>
      </c>
      <c r="F110" s="599">
        <v>0</v>
      </c>
      <c r="H110" s="599">
        <v>0</v>
      </c>
      <c r="J110" s="599">
        <v>1</v>
      </c>
      <c r="K110" s="225">
        <v>7</v>
      </c>
      <c r="L110" s="599">
        <v>0</v>
      </c>
      <c r="N110" s="599">
        <v>285.20010425003625</v>
      </c>
      <c r="O110" s="225">
        <v>0</v>
      </c>
      <c r="R110" s="599">
        <v>0</v>
      </c>
      <c r="S110" s="599">
        <v>1.0000000002037268E-3</v>
      </c>
      <c r="U110" s="599">
        <v>0</v>
      </c>
      <c r="V110" s="599">
        <v>0</v>
      </c>
      <c r="W110" s="599">
        <v>3</v>
      </c>
      <c r="Y110" s="599" t="s">
        <v>3988</v>
      </c>
      <c r="AG110" s="599">
        <v>1</v>
      </c>
      <c r="AH110" s="228">
        <v>-2</v>
      </c>
      <c r="AJ110" s="599">
        <v>0</v>
      </c>
      <c r="AK110" s="599">
        <v>0</v>
      </c>
      <c r="AL110" s="599">
        <v>0</v>
      </c>
      <c r="AM110" s="599">
        <v>0</v>
      </c>
      <c r="AN110" s="599">
        <v>0</v>
      </c>
      <c r="AO110" s="599">
        <v>0</v>
      </c>
      <c r="AP110" s="599">
        <v>0</v>
      </c>
      <c r="AQ110" s="599">
        <v>0</v>
      </c>
      <c r="AR110" s="599">
        <v>0</v>
      </c>
      <c r="AS110" s="599">
        <v>0</v>
      </c>
      <c r="AT110" s="599">
        <v>0</v>
      </c>
      <c r="AU110" s="599">
        <v>0</v>
      </c>
      <c r="AV110" s="599">
        <v>0</v>
      </c>
      <c r="AW110" s="599">
        <v>0</v>
      </c>
      <c r="AX110" s="599">
        <v>0</v>
      </c>
      <c r="AY110" s="599">
        <v>0</v>
      </c>
      <c r="AZ110" s="599">
        <v>0</v>
      </c>
      <c r="BA110" s="599">
        <v>0</v>
      </c>
      <c r="BB110" s="599">
        <v>0</v>
      </c>
      <c r="BC110" s="599">
        <v>0</v>
      </c>
      <c r="BD110" s="599">
        <v>0</v>
      </c>
      <c r="BE110" s="599">
        <v>0</v>
      </c>
      <c r="BF110" s="599">
        <v>0</v>
      </c>
      <c r="BG110" s="599">
        <v>0</v>
      </c>
      <c r="BH110" s="599">
        <v>0</v>
      </c>
      <c r="BI110" s="599">
        <v>0</v>
      </c>
      <c r="BJ110" s="599">
        <v>0</v>
      </c>
      <c r="BK110" s="599">
        <v>0</v>
      </c>
    </row>
    <row r="111" spans="1:63">
      <c r="A111" s="601">
        <v>1310</v>
      </c>
      <c r="C111" s="599">
        <v>0</v>
      </c>
      <c r="D111" s="599">
        <v>0</v>
      </c>
      <c r="E111" s="599">
        <v>4.4269999999999996</v>
      </c>
      <c r="F111" s="599">
        <v>0</v>
      </c>
      <c r="H111" s="599">
        <v>1</v>
      </c>
      <c r="J111" s="599">
        <v>1</v>
      </c>
      <c r="K111" s="225">
        <v>7</v>
      </c>
      <c r="L111" s="599">
        <v>0</v>
      </c>
      <c r="N111" s="599">
        <v>7188.6261234702197</v>
      </c>
      <c r="O111" s="225">
        <v>0</v>
      </c>
      <c r="R111" s="599">
        <v>0</v>
      </c>
      <c r="S111" s="599">
        <v>-1.9999999999527063E-3</v>
      </c>
      <c r="U111" s="599">
        <v>0</v>
      </c>
      <c r="V111" s="599">
        <v>0</v>
      </c>
      <c r="W111" s="599">
        <v>3</v>
      </c>
      <c r="Y111" s="599" t="s">
        <v>3988</v>
      </c>
      <c r="AG111" s="599">
        <v>1</v>
      </c>
      <c r="AH111" s="228">
        <v>-2</v>
      </c>
      <c r="AJ111" s="599">
        <v>0</v>
      </c>
      <c r="AK111" s="599">
        <v>0</v>
      </c>
      <c r="AL111" s="599">
        <v>0</v>
      </c>
      <c r="AM111" s="599">
        <v>0</v>
      </c>
      <c r="AN111" s="599">
        <v>0</v>
      </c>
      <c r="AO111" s="599">
        <v>0</v>
      </c>
      <c r="AP111" s="599">
        <v>0</v>
      </c>
      <c r="AQ111" s="599">
        <v>0</v>
      </c>
      <c r="AR111" s="599">
        <v>0</v>
      </c>
      <c r="AS111" s="599">
        <v>0</v>
      </c>
      <c r="AT111" s="599">
        <v>0</v>
      </c>
      <c r="AU111" s="599">
        <v>0</v>
      </c>
      <c r="AV111" s="599">
        <v>0</v>
      </c>
      <c r="AW111" s="599">
        <v>0</v>
      </c>
      <c r="AX111" s="599">
        <v>0</v>
      </c>
      <c r="AY111" s="599">
        <v>0</v>
      </c>
      <c r="AZ111" s="599">
        <v>0</v>
      </c>
      <c r="BA111" s="599">
        <v>0</v>
      </c>
      <c r="BB111" s="599">
        <v>0</v>
      </c>
      <c r="BC111" s="599">
        <v>0</v>
      </c>
      <c r="BD111" s="599">
        <v>0</v>
      </c>
      <c r="BE111" s="599">
        <v>0</v>
      </c>
      <c r="BF111" s="599">
        <v>0</v>
      </c>
      <c r="BG111" s="599">
        <v>0</v>
      </c>
      <c r="BH111" s="599">
        <v>0</v>
      </c>
      <c r="BI111" s="599">
        <v>0</v>
      </c>
      <c r="BJ111" s="599">
        <v>0</v>
      </c>
      <c r="BK111" s="599">
        <v>0</v>
      </c>
    </row>
    <row r="112" spans="1:63">
      <c r="A112" s="601">
        <v>1320</v>
      </c>
      <c r="C112" s="599">
        <v>0</v>
      </c>
      <c r="D112" s="599">
        <v>0</v>
      </c>
      <c r="E112" s="599">
        <v>5.4669999999999996</v>
      </c>
      <c r="F112" s="599">
        <v>0</v>
      </c>
      <c r="H112" s="599">
        <v>0</v>
      </c>
      <c r="J112" s="599">
        <v>1</v>
      </c>
      <c r="K112" s="225">
        <v>7</v>
      </c>
      <c r="L112" s="599">
        <v>0</v>
      </c>
      <c r="N112" s="599">
        <v>297.8565791135286</v>
      </c>
      <c r="O112" s="225">
        <v>0</v>
      </c>
      <c r="R112" s="599">
        <v>0</v>
      </c>
      <c r="S112" s="599">
        <v>2.9999999999290594E-3</v>
      </c>
      <c r="U112" s="599">
        <v>0</v>
      </c>
      <c r="V112" s="599">
        <v>0</v>
      </c>
      <c r="W112" s="599">
        <v>3</v>
      </c>
      <c r="Y112" s="599" t="s">
        <v>3988</v>
      </c>
      <c r="AG112" s="599">
        <v>1</v>
      </c>
      <c r="AH112" s="228">
        <v>-2</v>
      </c>
      <c r="AJ112" s="599">
        <v>0</v>
      </c>
      <c r="AK112" s="599">
        <v>0</v>
      </c>
      <c r="AL112" s="599">
        <v>0</v>
      </c>
      <c r="AM112" s="599">
        <v>0</v>
      </c>
      <c r="AN112" s="599">
        <v>0</v>
      </c>
      <c r="AO112" s="599">
        <v>0</v>
      </c>
      <c r="AP112" s="599">
        <v>0</v>
      </c>
      <c r="AQ112" s="599">
        <v>0</v>
      </c>
      <c r="AR112" s="599">
        <v>0</v>
      </c>
      <c r="AS112" s="599">
        <v>0</v>
      </c>
      <c r="AT112" s="599">
        <v>0</v>
      </c>
      <c r="AU112" s="599">
        <v>0</v>
      </c>
      <c r="AV112" s="599">
        <v>0</v>
      </c>
      <c r="AW112" s="599">
        <v>0</v>
      </c>
      <c r="AX112" s="599">
        <v>0</v>
      </c>
      <c r="AY112" s="599">
        <v>0</v>
      </c>
      <c r="AZ112" s="599">
        <v>0</v>
      </c>
      <c r="BA112" s="599">
        <v>0</v>
      </c>
      <c r="BB112" s="599">
        <v>0</v>
      </c>
      <c r="BC112" s="599">
        <v>0</v>
      </c>
      <c r="BD112" s="599">
        <v>0</v>
      </c>
      <c r="BE112" s="599">
        <v>0</v>
      </c>
      <c r="BF112" s="599">
        <v>0</v>
      </c>
      <c r="BG112" s="599">
        <v>0</v>
      </c>
      <c r="BH112" s="599">
        <v>0</v>
      </c>
      <c r="BI112" s="599">
        <v>0</v>
      </c>
      <c r="BJ112" s="599">
        <v>0</v>
      </c>
      <c r="BK112" s="599">
        <v>0</v>
      </c>
    </row>
    <row r="113" spans="1:34">
      <c r="A113" s="601"/>
      <c r="AH113" s="228">
        <v>-2</v>
      </c>
    </row>
    <row r="114" spans="1:34">
      <c r="A114" s="601"/>
    </row>
    <row r="115" spans="1:34">
      <c r="A115" s="601"/>
    </row>
    <row r="116" spans="1:34">
      <c r="A116" s="601"/>
    </row>
    <row r="117" spans="1:34">
      <c r="A117" s="601"/>
    </row>
    <row r="118" spans="1:34">
      <c r="A118" s="601"/>
    </row>
    <row r="119" spans="1:34">
      <c r="A119" s="601"/>
    </row>
    <row r="120" spans="1:34">
      <c r="A120" s="601"/>
    </row>
    <row r="121" spans="1:34">
      <c r="A121" s="601"/>
    </row>
    <row r="122" spans="1:34">
      <c r="A122" s="601"/>
    </row>
    <row r="123" spans="1:34">
      <c r="A123" s="601"/>
    </row>
    <row r="124" spans="1:34">
      <c r="A124" s="601"/>
    </row>
    <row r="125" spans="1:34">
      <c r="A125" s="601"/>
    </row>
    <row r="126" spans="1:34">
      <c r="A126" s="601"/>
    </row>
    <row r="127" spans="1:34">
      <c r="A127" s="601"/>
    </row>
    <row r="128" spans="1:34">
      <c r="A128" s="601"/>
    </row>
    <row r="129" spans="1:1">
      <c r="A129" s="601"/>
    </row>
    <row r="130" spans="1:1">
      <c r="A130" s="601"/>
    </row>
    <row r="131" spans="1:1">
      <c r="A131" s="601"/>
    </row>
    <row r="132" spans="1:1">
      <c r="A132" s="601"/>
    </row>
    <row r="133" spans="1:1">
      <c r="A133" s="601"/>
    </row>
    <row r="134" spans="1:1">
      <c r="A134" s="601"/>
    </row>
    <row r="135" spans="1:1">
      <c r="A135" s="601"/>
    </row>
    <row r="136" spans="1:1">
      <c r="A136" s="601"/>
    </row>
    <row r="137" spans="1:1">
      <c r="A137" s="601"/>
    </row>
    <row r="138" spans="1:1">
      <c r="A138" s="601"/>
    </row>
    <row r="139" spans="1:1">
      <c r="A139" s="601"/>
    </row>
    <row r="140" spans="1:1">
      <c r="A140" s="601"/>
    </row>
    <row r="141" spans="1:1">
      <c r="A141" s="601"/>
    </row>
    <row r="142" spans="1:1">
      <c r="A142" s="601"/>
    </row>
    <row r="143" spans="1:1">
      <c r="A143" s="601"/>
    </row>
    <row r="144" spans="1:1">
      <c r="A144" s="601"/>
    </row>
    <row r="145" spans="1:33">
      <c r="A145" s="601"/>
    </row>
    <row r="146" spans="1:33">
      <c r="A146" s="601"/>
    </row>
    <row r="147" spans="1:33">
      <c r="A147" s="601"/>
    </row>
    <row r="148" spans="1:33">
      <c r="A148" s="601"/>
    </row>
    <row r="149" spans="1:33">
      <c r="A149" s="601"/>
    </row>
    <row r="150" spans="1:33">
      <c r="A150" s="601"/>
    </row>
    <row r="151" spans="1:33">
      <c r="A151" s="601"/>
    </row>
    <row r="152" spans="1:33">
      <c r="A152" s="601"/>
    </row>
    <row r="153" spans="1:33">
      <c r="A153" s="601"/>
    </row>
    <row r="154" spans="1:33">
      <c r="A154" s="601"/>
    </row>
    <row r="155" spans="1:33">
      <c r="A155" s="601"/>
    </row>
    <row r="156" spans="1:33">
      <c r="A156" s="601"/>
      <c r="AE156" s="225"/>
      <c r="AG156" s="225"/>
    </row>
    <row r="157" spans="1:33">
      <c r="A157" s="601"/>
      <c r="AE157" s="225"/>
      <c r="AG157" s="225"/>
    </row>
    <row r="158" spans="1:33">
      <c r="A158" s="601"/>
      <c r="AE158" s="225"/>
      <c r="AG158" s="225"/>
    </row>
    <row r="159" spans="1:33">
      <c r="A159" s="601"/>
      <c r="AE159" s="225"/>
      <c r="AG159" s="225"/>
    </row>
    <row r="160" spans="1:33">
      <c r="A160" s="601"/>
      <c r="AE160" s="225"/>
      <c r="AG160" s="225"/>
    </row>
    <row r="161" spans="1:33">
      <c r="A161" s="601"/>
      <c r="AE161" s="225"/>
      <c r="AG161" s="225"/>
    </row>
    <row r="162" spans="1:33">
      <c r="A162" s="601"/>
      <c r="AE162" s="225"/>
      <c r="AG162" s="225"/>
    </row>
    <row r="163" spans="1:33">
      <c r="A163" s="601"/>
      <c r="AE163" s="225"/>
      <c r="AG163" s="225"/>
    </row>
    <row r="164" spans="1:33">
      <c r="A164" s="601"/>
      <c r="AE164" s="225"/>
      <c r="AG164" s="225"/>
    </row>
    <row r="165" spans="1:33">
      <c r="A165" s="601"/>
      <c r="AE165" s="225"/>
      <c r="AG165" s="225"/>
    </row>
    <row r="166" spans="1:33">
      <c r="A166" s="601"/>
      <c r="AE166" s="225"/>
      <c r="AG166" s="225"/>
    </row>
    <row r="167" spans="1:33">
      <c r="A167" s="601"/>
      <c r="AE167" s="225"/>
      <c r="AG167" s="225"/>
    </row>
    <row r="168" spans="1:33">
      <c r="A168" s="601"/>
      <c r="AE168" s="225"/>
      <c r="AG168" s="225"/>
    </row>
    <row r="169" spans="1:33">
      <c r="A169" s="601"/>
      <c r="AE169" s="225"/>
      <c r="AG169" s="225"/>
    </row>
    <row r="170" spans="1:33">
      <c r="A170" s="601"/>
      <c r="AE170" s="225"/>
      <c r="AG170" s="225"/>
    </row>
    <row r="171" spans="1:33">
      <c r="A171" s="601"/>
      <c r="AE171" s="225"/>
      <c r="AG171" s="225"/>
    </row>
    <row r="172" spans="1:33">
      <c r="A172" s="601"/>
    </row>
    <row r="173" spans="1:33">
      <c r="A173" s="601"/>
    </row>
    <row r="174" spans="1:33">
      <c r="A174" s="601"/>
    </row>
    <row r="175" spans="1:33">
      <c r="A175" s="601"/>
    </row>
    <row r="176" spans="1:33">
      <c r="A176" s="601"/>
    </row>
    <row r="177" spans="1:1">
      <c r="A177" s="601"/>
    </row>
    <row r="178" spans="1:1">
      <c r="A178" s="601"/>
    </row>
    <row r="179" spans="1:1">
      <c r="A179" s="601"/>
    </row>
    <row r="180" spans="1:1">
      <c r="A180" s="601"/>
    </row>
    <row r="181" spans="1:1">
      <c r="A181" s="601"/>
    </row>
    <row r="182" spans="1:1">
      <c r="A182" s="601"/>
    </row>
    <row r="183" spans="1:1">
      <c r="A183" s="601"/>
    </row>
    <row r="184" spans="1:1">
      <c r="A184" s="601"/>
    </row>
    <row r="185" spans="1:1">
      <c r="A185" s="601"/>
    </row>
    <row r="186" spans="1:1">
      <c r="A186" s="601"/>
    </row>
    <row r="187" spans="1:1">
      <c r="A187" s="601"/>
    </row>
    <row r="188" spans="1:1">
      <c r="A188" s="601"/>
    </row>
    <row r="189" spans="1:1">
      <c r="A189" s="601"/>
    </row>
    <row r="190" spans="1:1">
      <c r="A190" s="601"/>
    </row>
    <row r="191" spans="1:1">
      <c r="A191" s="601"/>
    </row>
    <row r="192" spans="1:1">
      <c r="A192" s="601"/>
    </row>
    <row r="193" spans="1:1">
      <c r="A193" s="601"/>
    </row>
    <row r="194" spans="1:1">
      <c r="A194" s="601"/>
    </row>
    <row r="195" spans="1:1">
      <c r="A195" s="601"/>
    </row>
    <row r="196" spans="1:1">
      <c r="A196" s="601"/>
    </row>
    <row r="197" spans="1:1">
      <c r="A197" s="601"/>
    </row>
    <row r="198" spans="1:1">
      <c r="A198" s="601"/>
    </row>
    <row r="199" spans="1:1">
      <c r="A199" s="601"/>
    </row>
    <row r="200" spans="1:1">
      <c r="A200" s="601"/>
    </row>
    <row r="201" spans="1:1">
      <c r="A201" s="601"/>
    </row>
    <row r="202" spans="1:1">
      <c r="A202" s="601"/>
    </row>
    <row r="203" spans="1:1">
      <c r="A203" s="601"/>
    </row>
    <row r="204" spans="1:1">
      <c r="A204" s="601"/>
    </row>
    <row r="205" spans="1:1">
      <c r="A205" s="601"/>
    </row>
    <row r="206" spans="1:1">
      <c r="A206" s="601"/>
    </row>
    <row r="207" spans="1:1">
      <c r="A207" s="601"/>
    </row>
    <row r="208" spans="1:1">
      <c r="A208" s="601"/>
    </row>
    <row r="209" spans="1:1">
      <c r="A209" s="601"/>
    </row>
    <row r="210" spans="1:1">
      <c r="A210" s="601"/>
    </row>
    <row r="211" spans="1:1">
      <c r="A211" s="601"/>
    </row>
    <row r="212" spans="1:1">
      <c r="A212" s="601"/>
    </row>
    <row r="213" spans="1:1">
      <c r="A213" s="601"/>
    </row>
    <row r="214" spans="1:1">
      <c r="A214" s="601"/>
    </row>
    <row r="215" spans="1:1">
      <c r="A215" s="601"/>
    </row>
    <row r="216" spans="1:1">
      <c r="A216" s="601"/>
    </row>
    <row r="217" spans="1:1">
      <c r="A217" s="601"/>
    </row>
    <row r="218" spans="1:1">
      <c r="A218" s="601"/>
    </row>
    <row r="219" spans="1:1">
      <c r="A219" s="601"/>
    </row>
    <row r="220" spans="1:1">
      <c r="A220" s="601"/>
    </row>
    <row r="221" spans="1:1">
      <c r="A221" s="601"/>
    </row>
    <row r="222" spans="1:1">
      <c r="A222" s="601"/>
    </row>
    <row r="223" spans="1:1">
      <c r="A223" s="601"/>
    </row>
    <row r="224" spans="1:1">
      <c r="A224" s="601"/>
    </row>
    <row r="225" spans="1:33">
      <c r="A225" s="601"/>
    </row>
    <row r="226" spans="1:33">
      <c r="A226" s="601"/>
    </row>
    <row r="227" spans="1:33">
      <c r="A227" s="601"/>
    </row>
    <row r="228" spans="1:33">
      <c r="A228" s="601"/>
    </row>
    <row r="229" spans="1:33">
      <c r="A229" s="601"/>
    </row>
    <row r="230" spans="1:33">
      <c r="A230" s="601"/>
    </row>
    <row r="231" spans="1:33">
      <c r="A231" s="601"/>
    </row>
    <row r="232" spans="1:33">
      <c r="A232" s="601"/>
    </row>
    <row r="233" spans="1:33">
      <c r="A233" s="601"/>
    </row>
    <row r="235" spans="1:33">
      <c r="AE235" s="225"/>
      <c r="AG235" s="225"/>
    </row>
    <row r="236" spans="1:33">
      <c r="AE236" s="225"/>
      <c r="AG236" s="225"/>
    </row>
    <row r="237" spans="1:33">
      <c r="AE237" s="225"/>
      <c r="AG237" s="225"/>
    </row>
    <row r="238" spans="1:33">
      <c r="AE238" s="225"/>
      <c r="AG238" s="225"/>
    </row>
    <row r="239" spans="1:33">
      <c r="AE239" s="225"/>
      <c r="AG239" s="225"/>
    </row>
    <row r="240" spans="1:33">
      <c r="AE240" s="225"/>
      <c r="AG240" s="225"/>
    </row>
    <row r="241" spans="31:33">
      <c r="AE241" s="225"/>
      <c r="AG241" s="225"/>
    </row>
    <row r="242" spans="31:33">
      <c r="AE242" s="225"/>
      <c r="AG242" s="225"/>
    </row>
    <row r="243" spans="31:33">
      <c r="AE243" s="225"/>
      <c r="AG243" s="225"/>
    </row>
    <row r="254" spans="31:33">
      <c r="AE254" s="225"/>
      <c r="AG254" s="225"/>
    </row>
    <row r="435" spans="33:33">
      <c r="AG435" s="225"/>
    </row>
    <row r="521" spans="31:33">
      <c r="AE521" s="225"/>
      <c r="AG521" s="225"/>
    </row>
    <row r="522" spans="31:33">
      <c r="AE522" s="225"/>
      <c r="AG522" s="225"/>
    </row>
    <row r="523" spans="31:33">
      <c r="AE523" s="225"/>
      <c r="AG523" s="225"/>
    </row>
    <row r="524" spans="31:33">
      <c r="AE524" s="225"/>
      <c r="AG524" s="225"/>
    </row>
    <row r="525" spans="31:33">
      <c r="AE525" s="225"/>
      <c r="AG525" s="225"/>
    </row>
    <row r="526" spans="31:33">
      <c r="AE526" s="225"/>
      <c r="AG526" s="225"/>
    </row>
    <row r="527" spans="31:33">
      <c r="AE527" s="225"/>
      <c r="AG527" s="225"/>
    </row>
    <row r="528" spans="31:33">
      <c r="AE528" s="225"/>
      <c r="AG528" s="225"/>
    </row>
    <row r="529" spans="31:33">
      <c r="AE529" s="225"/>
      <c r="AG529" s="225"/>
    </row>
    <row r="530" spans="31:33">
      <c r="AE530" s="225"/>
      <c r="AG530" s="225"/>
    </row>
    <row r="531" spans="31:33">
      <c r="AE531" s="225"/>
      <c r="AG531" s="225"/>
    </row>
    <row r="532" spans="31:33">
      <c r="AE532" s="225"/>
      <c r="AG532" s="225"/>
    </row>
    <row r="533" spans="31:33">
      <c r="AE533" s="225"/>
      <c r="AG533" s="229"/>
    </row>
    <row r="534" spans="31:33">
      <c r="AE534" s="225"/>
      <c r="AG534" s="225"/>
    </row>
    <row r="535" spans="31:33">
      <c r="AE535" s="225"/>
      <c r="AG535" s="225"/>
    </row>
    <row r="536" spans="31:33">
      <c r="AE536" s="225"/>
      <c r="AG536" s="225"/>
    </row>
    <row r="537" spans="31:33">
      <c r="AE537" s="225"/>
      <c r="AG537" s="225"/>
    </row>
    <row r="538" spans="31:33">
      <c r="AE538" s="225"/>
      <c r="AG538" s="225"/>
    </row>
    <row r="539" spans="31:33">
      <c r="AE539" s="225"/>
      <c r="AG539" s="225"/>
    </row>
    <row r="540" spans="31:33">
      <c r="AE540" s="225"/>
      <c r="AG540" s="225"/>
    </row>
    <row r="541" spans="31:33">
      <c r="AE541" s="225"/>
      <c r="AG541" s="225"/>
    </row>
    <row r="542" spans="31:33">
      <c r="AE542" s="225"/>
      <c r="AG542" s="225"/>
    </row>
    <row r="543" spans="31:33">
      <c r="AE543" s="225"/>
      <c r="AG543" s="225"/>
    </row>
    <row r="544" spans="31:33">
      <c r="AE544" s="225"/>
      <c r="AG544" s="225"/>
    </row>
    <row r="545" spans="31:33">
      <c r="AE545" s="225"/>
      <c r="AG545" s="225"/>
    </row>
    <row r="546" spans="31:33">
      <c r="AE546" s="225"/>
      <c r="AG546" s="225"/>
    </row>
    <row r="547" spans="31:33">
      <c r="AE547" s="225"/>
      <c r="AG547" s="225"/>
    </row>
    <row r="548" spans="31:33">
      <c r="AE548" s="225"/>
      <c r="AG548" s="225"/>
    </row>
    <row r="549" spans="31:33">
      <c r="AE549" s="225"/>
      <c r="AG549" s="225"/>
    </row>
    <row r="550" spans="31:33">
      <c r="AE550" s="225"/>
      <c r="AG550" s="225"/>
    </row>
    <row r="551" spans="31:33">
      <c r="AE551" s="225"/>
      <c r="AG551" s="225"/>
    </row>
    <row r="552" spans="31:33">
      <c r="AE552" s="225"/>
      <c r="AG552" s="225"/>
    </row>
    <row r="553" spans="31:33">
      <c r="AE553" s="225"/>
      <c r="AG553" s="225"/>
    </row>
    <row r="554" spans="31:33">
      <c r="AE554" s="225"/>
      <c r="AG554" s="225"/>
    </row>
    <row r="613" spans="31:33">
      <c r="AE613" s="225"/>
      <c r="AG613" s="225"/>
    </row>
    <row r="680" spans="31:33">
      <c r="AE680" s="225"/>
      <c r="AG680" s="225"/>
    </row>
    <row r="681" spans="31:33">
      <c r="AE681" s="225"/>
      <c r="AG681" s="225"/>
    </row>
    <row r="682" spans="31:33">
      <c r="AE682" s="225"/>
      <c r="AG682" s="225"/>
    </row>
    <row r="683" spans="31:33">
      <c r="AE683" s="225"/>
      <c r="AG683" s="225"/>
    </row>
    <row r="684" spans="31:33">
      <c r="AE684" s="225"/>
      <c r="AG684" s="225"/>
    </row>
    <row r="685" spans="31:33">
      <c r="AE685" s="225"/>
      <c r="AG685" s="225"/>
    </row>
    <row r="686" spans="31:33">
      <c r="AE686" s="225"/>
      <c r="AG686" s="225"/>
    </row>
    <row r="687" spans="31:33">
      <c r="AE687" s="225"/>
      <c r="AG687" s="225"/>
    </row>
    <row r="688" spans="31:33">
      <c r="AE688" s="225"/>
      <c r="AG688" s="225"/>
    </row>
    <row r="689" spans="31:33">
      <c r="AE689" s="225"/>
      <c r="AG689" s="225"/>
    </row>
    <row r="690" spans="31:33">
      <c r="AE690" s="225"/>
      <c r="AG690" s="225"/>
    </row>
    <row r="691" spans="31:33">
      <c r="AE691" s="225"/>
      <c r="AG691" s="225"/>
    </row>
    <row r="692" spans="31:33">
      <c r="AE692" s="225"/>
      <c r="AG692" s="225"/>
    </row>
    <row r="693" spans="31:33">
      <c r="AE693" s="225"/>
      <c r="AG693" s="225"/>
    </row>
    <row r="694" spans="31:33">
      <c r="AE694" s="225"/>
      <c r="AG694" s="225"/>
    </row>
    <row r="695" spans="31:33">
      <c r="AE695" s="225"/>
      <c r="AG695" s="225"/>
    </row>
    <row r="696" spans="31:33">
      <c r="AE696" s="225"/>
      <c r="AG696" s="225"/>
    </row>
    <row r="697" spans="31:33">
      <c r="AE697" s="225"/>
      <c r="AG697" s="225"/>
    </row>
    <row r="698" spans="31:33">
      <c r="AE698" s="225"/>
      <c r="AG698" s="225"/>
    </row>
    <row r="699" spans="31:33">
      <c r="AE699" s="225"/>
      <c r="AG699" s="225"/>
    </row>
    <row r="700" spans="31:33">
      <c r="AE700" s="225"/>
      <c r="AG700" s="225"/>
    </row>
    <row r="701" spans="31:33">
      <c r="AE701" s="225"/>
      <c r="AG701" s="225"/>
    </row>
    <row r="702" spans="31:33">
      <c r="AE702" s="225"/>
      <c r="AG702" s="225"/>
    </row>
    <row r="703" spans="31:33">
      <c r="AE703" s="225"/>
      <c r="AG703" s="225"/>
    </row>
    <row r="704" spans="31:33">
      <c r="AE704" s="225"/>
      <c r="AG704" s="225"/>
    </row>
    <row r="705" spans="31:33">
      <c r="AE705" s="225"/>
      <c r="AG705" s="225"/>
    </row>
    <row r="706" spans="31:33">
      <c r="AE706" s="225"/>
      <c r="AG706" s="225"/>
    </row>
    <row r="707" spans="31:33">
      <c r="AE707" s="225"/>
      <c r="AG707" s="225"/>
    </row>
    <row r="708" spans="31:33">
      <c r="AE708" s="225"/>
      <c r="AG708" s="225"/>
    </row>
    <row r="709" spans="31:33">
      <c r="AE709" s="225"/>
      <c r="AG709" s="225"/>
    </row>
    <row r="710" spans="31:33">
      <c r="AE710" s="225"/>
      <c r="AG710" s="225"/>
    </row>
    <row r="711" spans="31:33">
      <c r="AE711" s="225"/>
      <c r="AG711" s="225"/>
    </row>
    <row r="712" spans="31:33">
      <c r="AE712" s="225"/>
      <c r="AG712" s="225"/>
    </row>
    <row r="713" spans="31:33">
      <c r="AE713" s="225"/>
      <c r="AG713" s="225"/>
    </row>
    <row r="714" spans="31:33">
      <c r="AE714" s="225"/>
      <c r="AG714" s="225"/>
    </row>
    <row r="715" spans="31:33">
      <c r="AE715" s="225"/>
      <c r="AG715" s="225"/>
    </row>
    <row r="716" spans="31:33">
      <c r="AE716" s="225"/>
      <c r="AG716" s="225"/>
    </row>
    <row r="717" spans="31:33">
      <c r="AE717" s="225"/>
      <c r="AG717" s="225"/>
    </row>
    <row r="718" spans="31:33">
      <c r="AE718" s="225"/>
      <c r="AG718" s="225"/>
    </row>
    <row r="719" spans="31:33">
      <c r="AE719" s="225"/>
      <c r="AF719" s="225"/>
      <c r="AG719" s="225"/>
    </row>
    <row r="720" spans="31:33">
      <c r="AE720" s="225"/>
      <c r="AF720" s="225"/>
      <c r="AG720" s="225"/>
    </row>
    <row r="721" spans="31:33">
      <c r="AE721" s="225"/>
      <c r="AF721" s="225"/>
      <c r="AG721" s="225"/>
    </row>
    <row r="722" spans="31:33">
      <c r="AE722" s="225"/>
      <c r="AF722" s="225"/>
      <c r="AG722" s="225"/>
    </row>
    <row r="723" spans="31:33">
      <c r="AE723" s="225"/>
      <c r="AF723" s="225"/>
      <c r="AG723" s="225"/>
    </row>
    <row r="724" spans="31:33">
      <c r="AF724" s="225"/>
    </row>
    <row r="725" spans="31:33">
      <c r="AF725" s="225"/>
    </row>
    <row r="726" spans="31:33">
      <c r="AF726" s="225"/>
    </row>
    <row r="727" spans="31:33">
      <c r="AF727" s="225"/>
    </row>
    <row r="728" spans="31:33">
      <c r="AF728" s="225"/>
    </row>
    <row r="729" spans="31:33">
      <c r="AF729" s="225"/>
    </row>
    <row r="730" spans="31:33">
      <c r="AF730" s="225"/>
    </row>
    <row r="731" spans="31:33">
      <c r="AF731" s="225"/>
    </row>
    <row r="732" spans="31:33">
      <c r="AF732" s="225"/>
    </row>
    <row r="733" spans="31:33">
      <c r="AF733" s="225"/>
    </row>
    <row r="950" spans="33:33">
      <c r="AG950" s="229"/>
    </row>
    <row r="2351" spans="33:33">
      <c r="AG2351" s="225"/>
    </row>
    <row r="2352" spans="33:33">
      <c r="AG2352" s="225"/>
    </row>
    <row r="2353" spans="33:33">
      <c r="AG2353" s="225"/>
    </row>
    <row r="2354" spans="33:33">
      <c r="AG2354" s="225"/>
    </row>
  </sheetData>
  <mergeCells count="11">
    <mergeCell ref="BF2:BI2"/>
    <mergeCell ref="A1:A2"/>
    <mergeCell ref="U1:W1"/>
    <mergeCell ref="AJ1:BI1"/>
    <mergeCell ref="E2:I2"/>
    <mergeCell ref="AJ2:AK2"/>
    <mergeCell ref="AL2:AO2"/>
    <mergeCell ref="AP2:AS2"/>
    <mergeCell ref="AT2:AW2"/>
    <mergeCell ref="AX2:BA2"/>
    <mergeCell ref="BB2:BE2"/>
  </mergeCells>
  <phoneticPr fontId="1" type="noConversion"/>
  <pageMargins left="0.7" right="0.7" top="0.75" bottom="0.75" header="0.3" footer="0.3"/>
  <pageSetup paperSize="8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2:M13"/>
  <sheetViews>
    <sheetView workbookViewId="0">
      <selection activeCell="D34" sqref="D34"/>
    </sheetView>
  </sheetViews>
  <sheetFormatPr defaultRowHeight="13.5"/>
  <sheetData>
    <row r="2" spans="1:13" ht="15.75" customHeight="1">
      <c r="A2" s="286"/>
      <c r="B2" s="286">
        <v>20</v>
      </c>
      <c r="C2" s="286">
        <v>20</v>
      </c>
      <c r="D2" s="286">
        <v>40</v>
      </c>
      <c r="E2" s="286">
        <v>40</v>
      </c>
      <c r="F2" s="286">
        <v>60</v>
      </c>
      <c r="G2" s="286">
        <v>60</v>
      </c>
      <c r="H2" s="286">
        <v>60</v>
      </c>
      <c r="I2" s="286">
        <v>80</v>
      </c>
      <c r="J2" s="286">
        <v>80</v>
      </c>
      <c r="K2" s="286">
        <v>100</v>
      </c>
      <c r="L2" s="286">
        <v>100</v>
      </c>
      <c r="M2" s="286">
        <v>100</v>
      </c>
    </row>
    <row r="3" spans="1:13" s="230" customFormat="1">
      <c r="A3" s="287"/>
      <c r="B3" s="287" t="s">
        <v>285</v>
      </c>
      <c r="C3" s="287">
        <v>0.08</v>
      </c>
      <c r="D3" s="287" t="s">
        <v>3400</v>
      </c>
      <c r="E3" s="287" t="s">
        <v>3401</v>
      </c>
      <c r="F3" s="287" t="s">
        <v>3399</v>
      </c>
      <c r="G3" s="287" t="s">
        <v>285</v>
      </c>
      <c r="H3" s="287" t="s">
        <v>3402</v>
      </c>
      <c r="I3" s="287" t="s">
        <v>3400</v>
      </c>
      <c r="J3" s="287">
        <v>0.08</v>
      </c>
      <c r="K3" s="287" t="s">
        <v>3400</v>
      </c>
      <c r="L3" s="287">
        <v>0.08</v>
      </c>
      <c r="M3" s="287">
        <v>0.1</v>
      </c>
    </row>
    <row r="4" spans="1:13">
      <c r="A4" s="286">
        <v>10</v>
      </c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>
        <v>360</v>
      </c>
    </row>
    <row r="5" spans="1:13">
      <c r="A5" s="286">
        <v>9</v>
      </c>
      <c r="B5" s="286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>
        <v>450</v>
      </c>
    </row>
    <row r="6" spans="1:13">
      <c r="A6" s="286">
        <v>8</v>
      </c>
      <c r="B6" s="286"/>
      <c r="C6" s="286">
        <v>15</v>
      </c>
      <c r="D6" s="286"/>
      <c r="E6" s="286">
        <v>55</v>
      </c>
      <c r="F6" s="286"/>
      <c r="G6" s="286"/>
      <c r="H6" s="286">
        <v>125</v>
      </c>
      <c r="I6" s="286"/>
      <c r="J6" s="286">
        <v>250</v>
      </c>
      <c r="K6" s="286"/>
      <c r="L6" s="286">
        <v>400</v>
      </c>
      <c r="M6" s="286">
        <v>540</v>
      </c>
    </row>
    <row r="7" spans="1:13">
      <c r="A7" s="286">
        <v>7</v>
      </c>
      <c r="B7" s="286"/>
      <c r="C7" s="286">
        <v>30</v>
      </c>
      <c r="D7" s="286"/>
      <c r="E7" s="286">
        <v>80</v>
      </c>
      <c r="F7" s="286"/>
      <c r="G7" s="286"/>
      <c r="H7" s="286">
        <v>170</v>
      </c>
      <c r="I7" s="286"/>
      <c r="J7" s="286">
        <v>320</v>
      </c>
      <c r="K7" s="286"/>
      <c r="L7" s="286">
        <v>530</v>
      </c>
      <c r="M7" s="286">
        <v>640</v>
      </c>
    </row>
    <row r="8" spans="1:13">
      <c r="A8" s="286">
        <v>6</v>
      </c>
      <c r="B8" s="286">
        <v>15</v>
      </c>
      <c r="C8" s="286">
        <v>40</v>
      </c>
      <c r="D8" s="286">
        <v>60</v>
      </c>
      <c r="E8" s="286">
        <v>120</v>
      </c>
      <c r="F8" s="286"/>
      <c r="G8" s="286">
        <v>135</v>
      </c>
      <c r="H8" s="286">
        <v>240</v>
      </c>
      <c r="I8" s="286">
        <v>270</v>
      </c>
      <c r="J8" s="286">
        <v>420</v>
      </c>
      <c r="K8" s="286">
        <v>440</v>
      </c>
      <c r="L8" s="286">
        <v>690</v>
      </c>
      <c r="M8" s="286">
        <v>760</v>
      </c>
    </row>
    <row r="9" spans="1:13">
      <c r="A9" s="286">
        <v>5</v>
      </c>
      <c r="B9" s="286">
        <v>30</v>
      </c>
      <c r="C9" s="286">
        <v>50</v>
      </c>
      <c r="D9" s="286">
        <v>90</v>
      </c>
      <c r="E9" s="286">
        <v>160</v>
      </c>
      <c r="F9" s="286"/>
      <c r="G9" s="286">
        <v>200</v>
      </c>
      <c r="H9" s="286">
        <v>320</v>
      </c>
      <c r="I9" s="286">
        <v>400</v>
      </c>
      <c r="J9" s="286">
        <v>550</v>
      </c>
      <c r="K9" s="286">
        <v>630</v>
      </c>
      <c r="L9" s="286">
        <v>860</v>
      </c>
      <c r="M9" s="286">
        <v>920</v>
      </c>
    </row>
    <row r="10" spans="1:13">
      <c r="A10" s="286">
        <v>4</v>
      </c>
      <c r="B10" s="286">
        <v>40</v>
      </c>
      <c r="C10" s="286">
        <v>70</v>
      </c>
      <c r="D10" s="286">
        <v>150</v>
      </c>
      <c r="E10" s="286">
        <v>220</v>
      </c>
      <c r="F10" s="286"/>
      <c r="G10" s="286">
        <v>320</v>
      </c>
      <c r="H10" s="286">
        <v>430</v>
      </c>
      <c r="I10" s="286">
        <v>600</v>
      </c>
      <c r="J10" s="286">
        <v>710</v>
      </c>
      <c r="K10" s="286">
        <v>920</v>
      </c>
      <c r="L10" s="286">
        <v>1100</v>
      </c>
      <c r="M10" s="286">
        <v>1160</v>
      </c>
    </row>
    <row r="11" spans="1:13">
      <c r="A11" s="286">
        <v>3</v>
      </c>
      <c r="B11" s="286">
        <v>70</v>
      </c>
      <c r="C11" s="286">
        <v>90</v>
      </c>
      <c r="D11" s="286">
        <v>250</v>
      </c>
      <c r="E11" s="286">
        <v>310</v>
      </c>
      <c r="F11" s="286"/>
      <c r="G11" s="286">
        <v>500</v>
      </c>
      <c r="H11" s="286">
        <v>590</v>
      </c>
      <c r="I11" s="286">
        <v>890</v>
      </c>
      <c r="J11" s="286">
        <v>960</v>
      </c>
      <c r="K11" s="286">
        <v>1320</v>
      </c>
      <c r="L11" s="286">
        <v>1480</v>
      </c>
      <c r="M11" s="286">
        <v>1520</v>
      </c>
    </row>
    <row r="12" spans="1:13">
      <c r="A12" s="286">
        <v>2</v>
      </c>
      <c r="B12" s="286">
        <v>110</v>
      </c>
      <c r="C12" s="286">
        <v>140</v>
      </c>
      <c r="D12" s="286">
        <v>410</v>
      </c>
      <c r="E12" s="286">
        <v>470</v>
      </c>
      <c r="F12" s="286">
        <v>0</v>
      </c>
      <c r="G12" s="286">
        <v>800</v>
      </c>
      <c r="H12" s="286">
        <v>870</v>
      </c>
      <c r="I12" s="286">
        <v>1360</v>
      </c>
      <c r="J12" s="286">
        <v>1410</v>
      </c>
      <c r="K12" s="286">
        <v>2000</v>
      </c>
      <c r="L12" s="286">
        <v>2150</v>
      </c>
      <c r="M12" s="286">
        <v>2180</v>
      </c>
    </row>
    <row r="13" spans="1:13">
      <c r="A13" s="286">
        <v>-2</v>
      </c>
      <c r="B13" s="286">
        <v>150</v>
      </c>
      <c r="C13" s="286">
        <v>150</v>
      </c>
      <c r="D13" s="286">
        <v>600</v>
      </c>
      <c r="E13" s="286">
        <v>600</v>
      </c>
      <c r="F13" s="286">
        <v>1500</v>
      </c>
      <c r="G13" s="286">
        <v>1500</v>
      </c>
      <c r="H13" s="286">
        <v>1500</v>
      </c>
      <c r="I13" s="286">
        <v>2500</v>
      </c>
      <c r="J13" s="286">
        <v>2500</v>
      </c>
      <c r="K13" s="286">
        <v>4000</v>
      </c>
      <c r="L13" s="286">
        <v>4000</v>
      </c>
      <c r="M13" s="286">
        <v>4000</v>
      </c>
    </row>
  </sheetData>
  <sortState ref="A4:U13">
    <sortCondition ref="L4:L13"/>
  </sortState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H23"/>
  <sheetViews>
    <sheetView workbookViewId="0">
      <selection activeCell="K12" sqref="K12"/>
    </sheetView>
  </sheetViews>
  <sheetFormatPr defaultRowHeight="13.5"/>
  <sheetData>
    <row r="1" spans="1:4">
      <c r="B1" t="s">
        <v>3495</v>
      </c>
      <c r="C1" t="s">
        <v>3493</v>
      </c>
      <c r="D1" t="s">
        <v>3494</v>
      </c>
    </row>
    <row r="2" spans="1:4">
      <c r="A2" s="1129" t="s">
        <v>3492</v>
      </c>
      <c r="B2">
        <v>20</v>
      </c>
      <c r="C2">
        <v>150</v>
      </c>
      <c r="D2">
        <v>200</v>
      </c>
    </row>
    <row r="3" spans="1:4">
      <c r="A3" s="1129"/>
      <c r="B3">
        <v>30</v>
      </c>
      <c r="C3">
        <v>350</v>
      </c>
      <c r="D3">
        <v>450</v>
      </c>
    </row>
    <row r="4" spans="1:4">
      <c r="A4" s="1129"/>
      <c r="B4">
        <v>40</v>
      </c>
      <c r="C4">
        <v>600</v>
      </c>
      <c r="D4">
        <v>800</v>
      </c>
    </row>
    <row r="5" spans="1:4">
      <c r="A5" s="1129"/>
      <c r="B5">
        <v>60</v>
      </c>
      <c r="C5">
        <v>1500</v>
      </c>
      <c r="D5">
        <v>1900</v>
      </c>
    </row>
    <row r="6" spans="1:4">
      <c r="A6" s="1129"/>
      <c r="B6">
        <v>80</v>
      </c>
      <c r="C6">
        <v>2500</v>
      </c>
      <c r="D6">
        <v>3350</v>
      </c>
    </row>
    <row r="7" spans="1:4">
      <c r="A7" s="1129"/>
      <c r="B7">
        <v>100</v>
      </c>
      <c r="C7">
        <v>4000</v>
      </c>
      <c r="D7">
        <v>5250</v>
      </c>
    </row>
    <row r="8" spans="1:4">
      <c r="A8" s="1129"/>
      <c r="B8">
        <v>120</v>
      </c>
      <c r="C8">
        <v>5500</v>
      </c>
      <c r="D8">
        <v>7500</v>
      </c>
    </row>
    <row r="23" spans="8:8">
      <c r="H23">
        <f>LOOKUP(40,B2:B8,C2:C8)</f>
        <v>600</v>
      </c>
    </row>
  </sheetData>
  <mergeCells count="1">
    <mergeCell ref="A2:A8"/>
  </mergeCells>
  <phoneticPr fontId="1" type="noConversion"/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9"/>
  <sheetViews>
    <sheetView workbookViewId="0">
      <selection activeCell="O27" sqref="O27"/>
    </sheetView>
  </sheetViews>
  <sheetFormatPr defaultRowHeight="13.5"/>
  <sheetData>
    <row r="1" spans="1:3">
      <c r="A1" s="1126" t="s">
        <v>3491</v>
      </c>
      <c r="B1" s="1126"/>
      <c r="C1" s="1126"/>
    </row>
    <row r="2" spans="1:3">
      <c r="B2" t="s">
        <v>3480</v>
      </c>
      <c r="C2" t="s">
        <v>3481</v>
      </c>
    </row>
    <row r="3" spans="1:3">
      <c r="A3">
        <v>20</v>
      </c>
      <c r="B3" t="s">
        <v>3488</v>
      </c>
      <c r="C3" t="s">
        <v>3490</v>
      </c>
    </row>
    <row r="4" spans="1:3">
      <c r="A4">
        <v>30</v>
      </c>
      <c r="B4" t="s">
        <v>3487</v>
      </c>
      <c r="C4" t="s">
        <v>3489</v>
      </c>
    </row>
    <row r="5" spans="1:3">
      <c r="A5">
        <v>40</v>
      </c>
      <c r="B5" t="s">
        <v>3486</v>
      </c>
      <c r="C5" t="s">
        <v>3488</v>
      </c>
    </row>
    <row r="6" spans="1:3">
      <c r="A6">
        <v>60</v>
      </c>
      <c r="B6" t="s">
        <v>3485</v>
      </c>
      <c r="C6" t="s">
        <v>3487</v>
      </c>
    </row>
    <row r="7" spans="1:3">
      <c r="A7">
        <v>80</v>
      </c>
      <c r="B7" t="s">
        <v>3484</v>
      </c>
      <c r="C7" t="s">
        <v>3486</v>
      </c>
    </row>
    <row r="8" spans="1:3">
      <c r="A8">
        <v>100</v>
      </c>
      <c r="B8" t="s">
        <v>3483</v>
      </c>
      <c r="C8" t="s">
        <v>3485</v>
      </c>
    </row>
    <row r="9" spans="1:3">
      <c r="A9">
        <v>120</v>
      </c>
      <c r="B9" t="s">
        <v>3482</v>
      </c>
      <c r="C9" t="s">
        <v>3484</v>
      </c>
    </row>
  </sheetData>
  <sortState ref="A3:C9">
    <sortCondition ref="A3:A9"/>
  </sortState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13"/>
  <sheetViews>
    <sheetView workbookViewId="0">
      <selection activeCell="L28" sqref="L28"/>
    </sheetView>
  </sheetViews>
  <sheetFormatPr defaultRowHeight="13.5"/>
  <sheetData>
    <row r="1" spans="1:13">
      <c r="A1" s="1126" t="s">
        <v>3479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</row>
    <row r="2" spans="1:13" ht="15.75" customHeight="1">
      <c r="A2" s="286"/>
      <c r="B2" s="286">
        <v>250</v>
      </c>
      <c r="C2" s="286">
        <v>200</v>
      </c>
      <c r="D2" s="286">
        <v>150</v>
      </c>
      <c r="E2" s="286">
        <v>100</v>
      </c>
      <c r="F2" s="286">
        <v>70</v>
      </c>
      <c r="G2" s="286">
        <v>50</v>
      </c>
      <c r="H2" s="286">
        <v>30</v>
      </c>
      <c r="I2" s="286">
        <v>25</v>
      </c>
      <c r="J2" s="286">
        <v>20</v>
      </c>
      <c r="K2" s="286">
        <v>15</v>
      </c>
      <c r="L2" s="286"/>
      <c r="M2" s="286"/>
    </row>
    <row r="3" spans="1:13">
      <c r="A3" s="286">
        <v>0.5</v>
      </c>
      <c r="B3" s="286">
        <f>B4/2</f>
        <v>0.2</v>
      </c>
      <c r="C3" s="286">
        <f t="shared" ref="C3:J3" si="0">C4/2</f>
        <v>0.25</v>
      </c>
      <c r="D3" s="286">
        <f t="shared" si="0"/>
        <v>0.3</v>
      </c>
      <c r="E3" s="286">
        <f t="shared" si="0"/>
        <v>0.35</v>
      </c>
      <c r="F3" s="286">
        <f t="shared" si="0"/>
        <v>0.45</v>
      </c>
      <c r="G3" s="286">
        <f t="shared" si="0"/>
        <v>0.65</v>
      </c>
      <c r="H3" s="286">
        <f t="shared" si="0"/>
        <v>0.75</v>
      </c>
      <c r="I3" s="286">
        <f t="shared" si="0"/>
        <v>0.9</v>
      </c>
      <c r="J3" s="286">
        <f t="shared" si="0"/>
        <v>1.1000000000000001</v>
      </c>
      <c r="K3" s="286"/>
      <c r="L3" s="286"/>
      <c r="M3" s="286"/>
    </row>
    <row r="4" spans="1:13">
      <c r="A4" s="286">
        <v>1</v>
      </c>
      <c r="B4" s="286">
        <v>0.4</v>
      </c>
      <c r="C4" s="286">
        <v>0.5</v>
      </c>
      <c r="D4" s="286">
        <v>0.6</v>
      </c>
      <c r="E4" s="286">
        <v>0.7</v>
      </c>
      <c r="F4" s="286">
        <v>0.9</v>
      </c>
      <c r="G4" s="286">
        <v>1.3</v>
      </c>
      <c r="H4" s="286">
        <v>1.5</v>
      </c>
      <c r="I4" s="286">
        <v>1.8</v>
      </c>
      <c r="J4" s="286">
        <v>2.2000000000000002</v>
      </c>
      <c r="K4" s="286"/>
      <c r="L4" s="286"/>
      <c r="M4" s="286"/>
    </row>
    <row r="5" spans="1:13">
      <c r="A5" s="286">
        <v>2</v>
      </c>
      <c r="B5" s="286">
        <v>0.6</v>
      </c>
      <c r="C5" s="286">
        <v>0.7</v>
      </c>
      <c r="D5" s="286">
        <v>0.9</v>
      </c>
      <c r="E5" s="286">
        <v>1.2</v>
      </c>
      <c r="F5" s="286">
        <v>1.5</v>
      </c>
      <c r="G5" s="286">
        <v>2</v>
      </c>
      <c r="H5" s="286"/>
      <c r="I5" s="286"/>
      <c r="J5" s="286"/>
      <c r="K5" s="286"/>
      <c r="L5" s="286"/>
      <c r="M5" s="286"/>
    </row>
    <row r="6" spans="1:13">
      <c r="A6" s="286">
        <v>3</v>
      </c>
      <c r="B6" s="286">
        <v>0.8</v>
      </c>
      <c r="C6" s="286">
        <v>1</v>
      </c>
      <c r="D6" s="286">
        <v>1.5</v>
      </c>
      <c r="E6" s="286">
        <v>2</v>
      </c>
      <c r="F6" s="286">
        <v>2.7</v>
      </c>
      <c r="G6" s="286"/>
      <c r="H6" s="286"/>
      <c r="I6" s="286"/>
      <c r="J6" s="286"/>
      <c r="K6" s="286"/>
      <c r="L6" s="286"/>
      <c r="M6" s="286"/>
    </row>
    <row r="7" spans="1:13">
      <c r="A7" s="286"/>
      <c r="B7" s="286"/>
      <c r="C7" s="286"/>
      <c r="D7" s="286"/>
      <c r="E7" s="286"/>
      <c r="F7" s="286"/>
      <c r="G7" s="286"/>
      <c r="H7" s="286"/>
      <c r="I7" s="286"/>
      <c r="J7" s="286"/>
      <c r="K7" s="286"/>
      <c r="L7" s="286"/>
      <c r="M7" s="286"/>
    </row>
    <row r="8" spans="1:13">
      <c r="A8" s="286"/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</row>
    <row r="9" spans="1:13">
      <c r="A9" s="286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</row>
    <row r="10" spans="1:13">
      <c r="A10" s="286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</row>
    <row r="11" spans="1:13">
      <c r="A11" s="286"/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</row>
    <row r="12" spans="1:13">
      <c r="A12" s="286"/>
      <c r="B12" s="286"/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</row>
    <row r="13" spans="1:13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</row>
  </sheetData>
  <mergeCells count="1">
    <mergeCell ref="A1:K1"/>
  </mergeCells>
  <phoneticPr fontId="1" type="noConversion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W5"/>
  <sheetViews>
    <sheetView zoomScale="85" zoomScaleNormal="85" workbookViewId="0">
      <pane xSplit="1" ySplit="2" topLeftCell="B3" activePane="bottomRight" state="frozen"/>
      <selection activeCell="H40" sqref="H40"/>
      <selection pane="topRight" activeCell="H40" sqref="H40"/>
      <selection pane="bottomLeft" activeCell="H40" sqref="H40"/>
      <selection pane="bottomRight" activeCell="J34" sqref="J34"/>
    </sheetView>
  </sheetViews>
  <sheetFormatPr defaultRowHeight="13.5"/>
  <cols>
    <col min="4" max="11" width="9" style="1"/>
  </cols>
  <sheetData>
    <row r="1" spans="1:75" s="893" customFormat="1">
      <c r="A1" s="892">
        <v>1</v>
      </c>
      <c r="B1" s="892">
        <v>2</v>
      </c>
      <c r="C1" s="892">
        <v>3</v>
      </c>
      <c r="D1" s="892">
        <v>4</v>
      </c>
      <c r="E1" s="892">
        <v>5</v>
      </c>
      <c r="F1" s="892">
        <v>6</v>
      </c>
      <c r="G1" s="892">
        <v>7</v>
      </c>
      <c r="H1" s="892">
        <v>8</v>
      </c>
      <c r="I1" s="892">
        <v>9</v>
      </c>
      <c r="J1" s="892">
        <v>10</v>
      </c>
      <c r="K1" s="892">
        <v>11</v>
      </c>
      <c r="L1" s="892">
        <v>12</v>
      </c>
      <c r="M1" s="892">
        <v>13</v>
      </c>
      <c r="N1" s="892">
        <v>14</v>
      </c>
      <c r="O1" s="892">
        <v>15</v>
      </c>
      <c r="P1" s="892">
        <v>16</v>
      </c>
      <c r="Q1" s="892">
        <v>17</v>
      </c>
      <c r="R1" s="892">
        <v>18</v>
      </c>
      <c r="S1" s="892">
        <v>19</v>
      </c>
      <c r="T1" s="892">
        <v>20</v>
      </c>
      <c r="U1" s="892">
        <v>21</v>
      </c>
      <c r="V1" s="892">
        <v>22</v>
      </c>
      <c r="W1" s="892">
        <v>23</v>
      </c>
      <c r="X1" s="892">
        <v>24</v>
      </c>
      <c r="Y1" s="892">
        <v>25</v>
      </c>
      <c r="Z1" s="892">
        <v>26</v>
      </c>
      <c r="AA1" s="892">
        <v>27</v>
      </c>
      <c r="AB1" s="892">
        <v>28</v>
      </c>
      <c r="AC1" s="892">
        <v>29</v>
      </c>
      <c r="AD1" s="892">
        <v>30</v>
      </c>
      <c r="AE1" s="892">
        <v>31</v>
      </c>
      <c r="AF1" s="892">
        <v>32</v>
      </c>
      <c r="AG1" s="892">
        <v>33</v>
      </c>
      <c r="AH1" s="892">
        <v>34</v>
      </c>
      <c r="AI1" s="892">
        <v>35</v>
      </c>
      <c r="AJ1" s="892">
        <v>36</v>
      </c>
      <c r="AK1" s="892">
        <v>37</v>
      </c>
      <c r="AL1" s="892">
        <v>38</v>
      </c>
      <c r="AM1" s="892">
        <v>39</v>
      </c>
      <c r="AN1" s="892">
        <v>40</v>
      </c>
      <c r="AO1" s="892">
        <v>41</v>
      </c>
      <c r="AP1" s="892">
        <v>42</v>
      </c>
      <c r="AQ1" s="892">
        <v>43</v>
      </c>
      <c r="AR1" s="892">
        <v>44</v>
      </c>
      <c r="AS1" s="892">
        <v>45</v>
      </c>
      <c r="AT1" s="892">
        <v>46</v>
      </c>
      <c r="AU1" s="892">
        <v>47</v>
      </c>
      <c r="AV1" s="892">
        <v>48</v>
      </c>
      <c r="AW1" s="892">
        <v>49</v>
      </c>
      <c r="AX1" s="892">
        <v>50</v>
      </c>
      <c r="AY1" s="892">
        <v>51</v>
      </c>
      <c r="AZ1" s="892">
        <v>52</v>
      </c>
      <c r="BA1" s="892">
        <v>53</v>
      </c>
      <c r="BB1" s="892">
        <v>54</v>
      </c>
      <c r="BC1" s="892">
        <v>55</v>
      </c>
      <c r="BD1" s="892">
        <v>56</v>
      </c>
      <c r="BE1" s="892">
        <v>57</v>
      </c>
      <c r="BF1" s="892">
        <v>58</v>
      </c>
      <c r="BG1" s="892">
        <v>59</v>
      </c>
      <c r="BH1" s="892">
        <v>60</v>
      </c>
      <c r="BI1" s="892">
        <v>61</v>
      </c>
      <c r="BJ1" s="892">
        <v>62</v>
      </c>
    </row>
    <row r="2" spans="1:75">
      <c r="A2" s="6" t="s">
        <v>56</v>
      </c>
      <c r="B2" s="6" t="s">
        <v>0</v>
      </c>
      <c r="C2" s="6" t="s">
        <v>1</v>
      </c>
      <c r="D2" s="7" t="s">
        <v>2</v>
      </c>
      <c r="E2" s="7" t="s">
        <v>3</v>
      </c>
      <c r="F2" s="7" t="s">
        <v>4</v>
      </c>
      <c r="G2" s="7" t="s">
        <v>59</v>
      </c>
      <c r="H2" s="7" t="s">
        <v>5</v>
      </c>
      <c r="I2" s="7" t="s">
        <v>57</v>
      </c>
      <c r="J2" s="7" t="s">
        <v>58</v>
      </c>
      <c r="K2" s="7" t="s">
        <v>6</v>
      </c>
      <c r="L2" s="6" t="s">
        <v>7</v>
      </c>
      <c r="M2" s="6" t="s">
        <v>8</v>
      </c>
      <c r="N2" s="6" t="s">
        <v>23</v>
      </c>
      <c r="O2" s="6" t="s">
        <v>24</v>
      </c>
      <c r="P2" s="6" t="s">
        <v>25</v>
      </c>
      <c r="Q2" s="6" t="s">
        <v>26</v>
      </c>
      <c r="R2" s="6" t="s">
        <v>27</v>
      </c>
      <c r="S2" s="6" t="s">
        <v>9</v>
      </c>
      <c r="T2" s="6" t="s">
        <v>10</v>
      </c>
      <c r="U2" s="6" t="s">
        <v>11</v>
      </c>
      <c r="V2" s="6" t="s">
        <v>12</v>
      </c>
      <c r="W2" s="6" t="s">
        <v>13</v>
      </c>
      <c r="X2" s="6" t="s">
        <v>14</v>
      </c>
      <c r="Y2" s="6" t="s">
        <v>15</v>
      </c>
      <c r="Z2" s="6" t="s">
        <v>16</v>
      </c>
      <c r="AA2" s="6" t="s">
        <v>17</v>
      </c>
      <c r="AB2" s="6" t="s">
        <v>18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6" t="s">
        <v>34</v>
      </c>
      <c r="AJ2" s="6" t="s">
        <v>35</v>
      </c>
      <c r="AK2" s="6" t="s">
        <v>36</v>
      </c>
      <c r="AL2" s="6" t="s">
        <v>37</v>
      </c>
      <c r="AM2" s="6" t="s">
        <v>38</v>
      </c>
      <c r="AN2" s="6" t="s">
        <v>39</v>
      </c>
      <c r="AO2" s="6" t="s">
        <v>40</v>
      </c>
      <c r="AP2" s="6" t="s">
        <v>41</v>
      </c>
      <c r="AQ2" s="6" t="s">
        <v>42</v>
      </c>
      <c r="AR2" s="6" t="s">
        <v>43</v>
      </c>
      <c r="AS2" s="6" t="s">
        <v>19</v>
      </c>
      <c r="AT2" s="6" t="s">
        <v>60</v>
      </c>
      <c r="AU2" s="6" t="s">
        <v>61</v>
      </c>
      <c r="AV2" s="6" t="s">
        <v>20</v>
      </c>
      <c r="AW2" s="6" t="s">
        <v>21</v>
      </c>
      <c r="AX2" s="6" t="s">
        <v>22</v>
      </c>
      <c r="AY2" s="6" t="s">
        <v>44</v>
      </c>
      <c r="AZ2" s="6" t="s">
        <v>45</v>
      </c>
      <c r="BA2" s="6" t="s">
        <v>46</v>
      </c>
      <c r="BB2" s="6" t="s">
        <v>47</v>
      </c>
      <c r="BC2" s="6" t="s">
        <v>48</v>
      </c>
      <c r="BD2" s="6" t="s">
        <v>49</v>
      </c>
      <c r="BE2" s="6" t="s">
        <v>50</v>
      </c>
      <c r="BF2" s="6" t="s">
        <v>51</v>
      </c>
      <c r="BG2" s="6" t="s">
        <v>52</v>
      </c>
      <c r="BH2" s="6" t="s">
        <v>53</v>
      </c>
      <c r="BI2" s="6" t="s">
        <v>54</v>
      </c>
      <c r="BJ2" s="6" t="s">
        <v>55</v>
      </c>
    </row>
    <row r="3" spans="1:75">
      <c r="A3">
        <v>0</v>
      </c>
      <c r="B3">
        <v>272.63099999999997</v>
      </c>
      <c r="C3">
        <v>0</v>
      </c>
      <c r="D3">
        <v>-5.3849999999999998</v>
      </c>
      <c r="E3">
        <v>-13</v>
      </c>
      <c r="F3">
        <v>-13</v>
      </c>
      <c r="G3">
        <v>225.75299999999999</v>
      </c>
      <c r="H3">
        <v>225.75299999999999</v>
      </c>
      <c r="I3">
        <v>-26.786000000000001</v>
      </c>
      <c r="J3">
        <v>-22.579000000000001</v>
      </c>
      <c r="K3">
        <v>238</v>
      </c>
      <c r="L3">
        <v>235.05699999999999</v>
      </c>
      <c r="M3">
        <v>-14.2</v>
      </c>
      <c r="N3">
        <v>-14.2</v>
      </c>
      <c r="O3">
        <v>-1.4</v>
      </c>
      <c r="P3">
        <v>-1.4</v>
      </c>
      <c r="Q3">
        <v>224.583</v>
      </c>
      <c r="R3">
        <v>224.583</v>
      </c>
      <c r="S3">
        <v>-13.6</v>
      </c>
      <c r="T3">
        <v>-13.6</v>
      </c>
      <c r="U3">
        <v>-1.17</v>
      </c>
      <c r="V3">
        <v>-1.17</v>
      </c>
      <c r="W3">
        <v>-27.786000000000001</v>
      </c>
      <c r="X3">
        <v>-23.579000000000001</v>
      </c>
      <c r="Y3">
        <v>0</v>
      </c>
      <c r="Z3">
        <v>0</v>
      </c>
      <c r="AA3">
        <v>0</v>
      </c>
      <c r="AB3">
        <v>0</v>
      </c>
      <c r="AC3">
        <v>1</v>
      </c>
      <c r="AD3">
        <v>0</v>
      </c>
      <c r="AE3">
        <v>0</v>
      </c>
      <c r="AF3">
        <v>0</v>
      </c>
      <c r="AG3">
        <v>0</v>
      </c>
      <c r="AH3">
        <v>0</v>
      </c>
      <c r="AI3">
        <v>18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 t="s">
        <v>3462</v>
      </c>
    </row>
    <row r="4" spans="1:75">
      <c r="A4">
        <v>20</v>
      </c>
      <c r="B4">
        <v>234.34800000000001</v>
      </c>
      <c r="C4">
        <v>0</v>
      </c>
      <c r="D4">
        <v>-8.1639999999999997</v>
      </c>
      <c r="E4">
        <v>-13</v>
      </c>
      <c r="F4">
        <v>-13</v>
      </c>
      <c r="G4">
        <v>225.333</v>
      </c>
      <c r="H4">
        <v>225.333</v>
      </c>
      <c r="I4">
        <v>-13</v>
      </c>
      <c r="J4">
        <v>-13</v>
      </c>
      <c r="K4">
        <v>235.72800000000001</v>
      </c>
      <c r="L4">
        <v>232.25299999999999</v>
      </c>
      <c r="M4">
        <v>-13</v>
      </c>
      <c r="N4">
        <v>-13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-14</v>
      </c>
      <c r="X4">
        <v>-14</v>
      </c>
      <c r="Y4">
        <v>0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0</v>
      </c>
      <c r="AG4">
        <v>0</v>
      </c>
      <c r="AH4">
        <v>0</v>
      </c>
      <c r="AI4">
        <v>18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 t="s">
        <v>3462</v>
      </c>
    </row>
    <row r="5" spans="1:75">
      <c r="A5">
        <v>40</v>
      </c>
      <c r="B5">
        <v>100.65900000000001</v>
      </c>
      <c r="C5">
        <v>0</v>
      </c>
      <c r="D5">
        <v>-3.0019999999999998</v>
      </c>
      <c r="E5">
        <v>-13</v>
      </c>
      <c r="F5">
        <v>-13</v>
      </c>
      <c r="G5">
        <v>224.91200000000001</v>
      </c>
      <c r="H5">
        <v>224.91200000000001</v>
      </c>
      <c r="I5">
        <v>-13</v>
      </c>
      <c r="J5">
        <v>-13</v>
      </c>
      <c r="K5">
        <v>231.81</v>
      </c>
      <c r="L5">
        <v>225.84700000000001</v>
      </c>
      <c r="M5">
        <v>-13</v>
      </c>
      <c r="N5">
        <v>-13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-14</v>
      </c>
      <c r="X5">
        <v>-14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18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">
        <v>3462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17"/>
  <sheetViews>
    <sheetView workbookViewId="0">
      <selection activeCell="S36" sqref="S36"/>
    </sheetView>
  </sheetViews>
  <sheetFormatPr defaultRowHeight="13.5"/>
  <cols>
    <col min="13" max="13" width="11.75" customWidth="1"/>
  </cols>
  <sheetData>
    <row r="1" spans="1:17">
      <c r="A1" s="231" t="s">
        <v>212</v>
      </c>
      <c r="B1" s="231"/>
      <c r="C1" s="231"/>
      <c r="D1" s="231"/>
      <c r="E1" s="231"/>
      <c r="F1" s="231"/>
      <c r="G1" s="231"/>
      <c r="H1" s="231"/>
    </row>
    <row r="2" spans="1:17">
      <c r="A2" s="231">
        <v>141</v>
      </c>
      <c r="B2" s="231" t="s">
        <v>213</v>
      </c>
      <c r="C2" s="231" t="s">
        <v>213</v>
      </c>
      <c r="D2" s="231">
        <v>0</v>
      </c>
      <c r="E2" s="231"/>
      <c r="F2" s="231"/>
      <c r="G2" s="231"/>
      <c r="H2" s="231"/>
    </row>
    <row r="3" spans="1:17">
      <c r="A3" s="231">
        <v>1</v>
      </c>
      <c r="B3" s="231">
        <v>-2733</v>
      </c>
      <c r="C3" s="231">
        <v>4.3825394859670004</v>
      </c>
      <c r="D3" s="231">
        <v>0</v>
      </c>
      <c r="E3" s="231">
        <v>3420731.9166176398</v>
      </c>
      <c r="F3" s="231">
        <v>35502208.956461102</v>
      </c>
      <c r="G3" s="231"/>
      <c r="H3" s="231"/>
    </row>
    <row r="4" spans="1:17">
      <c r="A4" s="234">
        <v>1</v>
      </c>
      <c r="B4" s="234">
        <v>0</v>
      </c>
      <c r="C4" s="234">
        <v>691.38099418000002</v>
      </c>
      <c r="D4" s="234">
        <v>0</v>
      </c>
      <c r="E4" s="234">
        <v>9999</v>
      </c>
      <c r="F4" s="234">
        <v>9999</v>
      </c>
      <c r="G4" s="234">
        <v>1</v>
      </c>
      <c r="H4" s="234"/>
      <c r="I4" s="1126" t="s">
        <v>214</v>
      </c>
      <c r="J4" s="234" t="s">
        <v>3475</v>
      </c>
      <c r="K4" s="234">
        <v>0</v>
      </c>
      <c r="L4" s="234" t="s">
        <v>223</v>
      </c>
      <c r="M4" s="234" t="s">
        <v>224</v>
      </c>
      <c r="N4" s="234" t="s">
        <v>225</v>
      </c>
      <c r="O4" s="234" t="s">
        <v>226</v>
      </c>
      <c r="P4" s="234" t="s">
        <v>227</v>
      </c>
      <c r="Q4" s="234"/>
    </row>
    <row r="5" spans="1:17">
      <c r="A5" s="234">
        <v>3420731.9166176398</v>
      </c>
      <c r="B5" s="234">
        <v>35502208.956461102</v>
      </c>
      <c r="C5" s="234">
        <v>3420619.9472443699</v>
      </c>
      <c r="D5" s="234">
        <v>35501881.901757397</v>
      </c>
      <c r="E5" s="234">
        <v>3420507.9778710902</v>
      </c>
      <c r="F5" s="234">
        <v>35501554.847053602</v>
      </c>
      <c r="G5" s="234">
        <v>0</v>
      </c>
      <c r="H5" s="234">
        <v>0</v>
      </c>
      <c r="I5" s="1126"/>
      <c r="J5" s="1134" t="s">
        <v>219</v>
      </c>
      <c r="K5" s="1134"/>
      <c r="L5" s="1134" t="s">
        <v>222</v>
      </c>
      <c r="M5" s="1134"/>
      <c r="N5" s="1134" t="s">
        <v>220</v>
      </c>
      <c r="O5" s="1134"/>
      <c r="P5" s="1134" t="s">
        <v>221</v>
      </c>
      <c r="Q5" s="1134"/>
    </row>
    <row r="6" spans="1:17">
      <c r="A6" s="234">
        <v>-2733</v>
      </c>
      <c r="B6" s="234">
        <v>-2041.61900582</v>
      </c>
      <c r="C6" s="234">
        <v>4.3825394859670004</v>
      </c>
      <c r="D6" s="234">
        <v>4.3825394859670004</v>
      </c>
      <c r="E6" s="234"/>
      <c r="F6" s="234"/>
      <c r="G6" s="234"/>
      <c r="H6" s="234"/>
      <c r="I6" s="1126"/>
      <c r="J6" s="234" t="s">
        <v>215</v>
      </c>
      <c r="K6" s="234" t="s">
        <v>216</v>
      </c>
      <c r="L6" s="234" t="s">
        <v>217</v>
      </c>
      <c r="M6" s="234" t="s">
        <v>218</v>
      </c>
      <c r="N6" s="234"/>
      <c r="O6" s="234"/>
      <c r="P6" s="234"/>
      <c r="Q6" s="234"/>
    </row>
    <row r="7" spans="1:17">
      <c r="A7" s="233">
        <v>1</v>
      </c>
      <c r="B7" s="233">
        <v>0</v>
      </c>
      <c r="C7" s="233">
        <v>-200</v>
      </c>
      <c r="D7" s="233">
        <v>547.72255751</v>
      </c>
      <c r="E7" s="233">
        <v>9999</v>
      </c>
      <c r="F7" s="233">
        <v>1500</v>
      </c>
      <c r="G7" s="233">
        <v>21</v>
      </c>
      <c r="H7" s="233"/>
    </row>
    <row r="8" spans="1:17">
      <c r="A8" s="233">
        <v>3420507.9778710902</v>
      </c>
      <c r="B8" s="233">
        <v>35501554.847053602</v>
      </c>
      <c r="C8" s="233">
        <v>3420464.7810607399</v>
      </c>
      <c r="D8" s="233">
        <v>35501428.672193497</v>
      </c>
      <c r="E8" s="233">
        <v>3420447.4300429798</v>
      </c>
      <c r="F8" s="233">
        <v>35501364.273811199</v>
      </c>
      <c r="G8" s="233">
        <v>3421895.7803051602</v>
      </c>
      <c r="H8" s="233">
        <v>35500974.041165203</v>
      </c>
    </row>
    <row r="9" spans="1:17">
      <c r="A9" s="233">
        <v>-2041.61900582</v>
      </c>
      <c r="B9" s="233">
        <v>-1841.61900582</v>
      </c>
      <c r="C9" s="233">
        <v>4.3825394859670004</v>
      </c>
      <c r="D9" s="233">
        <v>4.4492061526339999</v>
      </c>
      <c r="E9" s="233"/>
      <c r="F9" s="233"/>
      <c r="G9" s="233"/>
      <c r="H9" s="233"/>
    </row>
    <row r="10" spans="1:17">
      <c r="A10" s="232">
        <v>1</v>
      </c>
      <c r="B10" s="232">
        <v>0</v>
      </c>
      <c r="C10" s="232">
        <v>-377.88292963999999</v>
      </c>
      <c r="D10" s="232">
        <v>0</v>
      </c>
      <c r="E10" s="232">
        <v>1500</v>
      </c>
      <c r="F10" s="232">
        <v>1500</v>
      </c>
      <c r="G10" s="232">
        <v>3</v>
      </c>
      <c r="H10" s="232"/>
    </row>
    <row r="11" spans="1:17">
      <c r="A11" s="232">
        <v>3420447.4300429798</v>
      </c>
      <c r="B11" s="232">
        <v>35501364.273811199</v>
      </c>
      <c r="C11" s="232">
        <v>3420398.0143349799</v>
      </c>
      <c r="D11" s="232">
        <v>35501180.867183499</v>
      </c>
      <c r="E11" s="232">
        <v>3420395.8754096301</v>
      </c>
      <c r="F11" s="232">
        <v>35500990.932120197</v>
      </c>
      <c r="G11" s="232">
        <v>3421895.7803051602</v>
      </c>
      <c r="H11" s="232">
        <v>35500974.041165203</v>
      </c>
    </row>
    <row r="12" spans="1:17">
      <c r="A12" s="232">
        <v>-1841.61900582</v>
      </c>
      <c r="B12" s="232">
        <v>-1463.7360761699999</v>
      </c>
      <c r="C12" s="232">
        <v>4.4492061526339999</v>
      </c>
      <c r="D12" s="232">
        <v>4.7011281057299996</v>
      </c>
      <c r="E12" s="232"/>
      <c r="F12" s="232"/>
      <c r="G12" s="232"/>
      <c r="H12" s="232"/>
    </row>
    <row r="15" spans="1:17">
      <c r="D15" t="s">
        <v>3392</v>
      </c>
      <c r="E15" t="s">
        <v>3391</v>
      </c>
      <c r="G15" t="s">
        <v>3393</v>
      </c>
      <c r="I15" s="278" t="s">
        <v>3394</v>
      </c>
      <c r="K15" t="s">
        <v>3395</v>
      </c>
    </row>
    <row r="16" spans="1:17">
      <c r="A16" t="s">
        <v>3389</v>
      </c>
      <c r="B16" t="s">
        <v>3390</v>
      </c>
      <c r="C16" s="276">
        <v>0</v>
      </c>
      <c r="D16" s="276">
        <v>0</v>
      </c>
      <c r="E16" s="276">
        <v>1.5</v>
      </c>
      <c r="F16" s="276">
        <v>0</v>
      </c>
      <c r="G16" s="277">
        <v>0.75</v>
      </c>
      <c r="H16" s="277">
        <v>0</v>
      </c>
      <c r="I16" s="277">
        <v>10</v>
      </c>
      <c r="J16" s="277">
        <v>0</v>
      </c>
    </row>
    <row r="17" spans="3:10">
      <c r="C17" s="276">
        <v>0</v>
      </c>
      <c r="D17" s="275">
        <v>2</v>
      </c>
      <c r="E17" s="276">
        <v>1.5</v>
      </c>
      <c r="F17" s="276">
        <v>0</v>
      </c>
      <c r="G17" s="277">
        <v>0.75</v>
      </c>
      <c r="H17" s="277">
        <v>0</v>
      </c>
      <c r="I17" s="277">
        <v>10</v>
      </c>
      <c r="J17" s="277">
        <v>0</v>
      </c>
    </row>
  </sheetData>
  <mergeCells count="5">
    <mergeCell ref="I4:I6"/>
    <mergeCell ref="J5:K5"/>
    <mergeCell ref="N5:O5"/>
    <mergeCell ref="P5:Q5"/>
    <mergeCell ref="L5:M5"/>
  </mergeCells>
  <phoneticPr fontId="1" type="noConversion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"/>
  <sheetViews>
    <sheetView workbookViewId="0">
      <selection activeCell="D33" sqref="D33"/>
    </sheetView>
  </sheetViews>
  <sheetFormatPr defaultRowHeight="13.5"/>
  <cols>
    <col min="1" max="1" width="17.625" customWidth="1"/>
    <col min="2" max="2" width="19.125" customWidth="1"/>
    <col min="3" max="3" width="21.5" customWidth="1"/>
  </cols>
  <sheetData>
    <row r="1" spans="1:6">
      <c r="A1" t="s">
        <v>204</v>
      </c>
      <c r="B1" t="s">
        <v>205</v>
      </c>
      <c r="C1" t="s">
        <v>206</v>
      </c>
    </row>
    <row r="2" spans="1:6">
      <c r="A2" t="s">
        <v>207</v>
      </c>
      <c r="C2" t="s">
        <v>206</v>
      </c>
    </row>
    <row r="3" spans="1:6">
      <c r="A3" t="s">
        <v>208</v>
      </c>
      <c r="B3" t="s">
        <v>209</v>
      </c>
    </row>
    <row r="4" spans="1:6">
      <c r="A4" t="s">
        <v>3397</v>
      </c>
      <c r="B4" t="s">
        <v>3396</v>
      </c>
      <c r="F4" t="s">
        <v>3398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664"/>
  <sheetViews>
    <sheetView workbookViewId="0">
      <selection activeCell="G19" sqref="G19"/>
    </sheetView>
  </sheetViews>
  <sheetFormatPr defaultRowHeight="13.5"/>
  <cols>
    <col min="1" max="1" width="17.25" style="231" bestFit="1" customWidth="1"/>
    <col min="2" max="7" width="9" style="231"/>
    <col min="8" max="8" width="15.375" customWidth="1"/>
    <col min="9" max="9" width="38.875" customWidth="1"/>
  </cols>
  <sheetData>
    <row r="1" spans="1:9">
      <c r="A1" s="231" t="s">
        <v>287</v>
      </c>
      <c r="B1" s="231">
        <v>100</v>
      </c>
      <c r="C1" s="231">
        <v>0</v>
      </c>
      <c r="D1" s="231">
        <v>0</v>
      </c>
      <c r="E1" s="231">
        <v>0</v>
      </c>
      <c r="F1" s="231">
        <v>0</v>
      </c>
      <c r="G1" s="231">
        <v>0</v>
      </c>
      <c r="H1" t="str">
        <f>LEFT(A1,1)&amp;((MID(A1,2,10))+1)</f>
        <v>A1677</v>
      </c>
    </row>
    <row r="2" spans="1:9">
      <c r="A2" s="231" t="s">
        <v>288</v>
      </c>
      <c r="B2" s="231">
        <v>100</v>
      </c>
      <c r="C2" s="231">
        <v>0</v>
      </c>
      <c r="D2" s="231">
        <v>0</v>
      </c>
      <c r="E2" s="231">
        <v>0</v>
      </c>
      <c r="F2" s="231">
        <v>0</v>
      </c>
      <c r="G2" s="231">
        <v>0</v>
      </c>
      <c r="H2" t="str">
        <f t="shared" ref="H2:H65" si="0">LEFT(A2,1)&amp;((MID(A2,2,10))+1)</f>
        <v>A1702</v>
      </c>
      <c r="I2" t="s">
        <v>286</v>
      </c>
    </row>
    <row r="3" spans="1:9">
      <c r="A3" s="231" t="s">
        <v>289</v>
      </c>
      <c r="B3" s="231">
        <v>100</v>
      </c>
      <c r="C3" s="231">
        <v>0</v>
      </c>
      <c r="D3" s="231">
        <v>0</v>
      </c>
      <c r="E3" s="231">
        <v>0</v>
      </c>
      <c r="F3" s="231">
        <v>0</v>
      </c>
      <c r="G3" s="231">
        <v>0</v>
      </c>
      <c r="H3" t="str">
        <f t="shared" si="0"/>
        <v>A1725</v>
      </c>
    </row>
    <row r="4" spans="1:9">
      <c r="A4" s="231" t="s">
        <v>290</v>
      </c>
      <c r="B4" s="231">
        <v>100</v>
      </c>
      <c r="C4" s="231">
        <v>0</v>
      </c>
      <c r="D4" s="231">
        <v>0</v>
      </c>
      <c r="E4" s="231">
        <v>0</v>
      </c>
      <c r="F4" s="231">
        <v>0</v>
      </c>
      <c r="G4" s="231">
        <v>0</v>
      </c>
      <c r="H4" t="str">
        <f t="shared" si="0"/>
        <v>A1742</v>
      </c>
    </row>
    <row r="5" spans="1:9">
      <c r="A5" s="231" t="s">
        <v>291</v>
      </c>
      <c r="B5" s="231">
        <v>100</v>
      </c>
      <c r="C5" s="231">
        <v>0</v>
      </c>
      <c r="D5" s="231">
        <v>0</v>
      </c>
      <c r="E5" s="231">
        <v>0</v>
      </c>
      <c r="F5" s="231">
        <v>0</v>
      </c>
      <c r="G5" s="231">
        <v>0</v>
      </c>
      <c r="H5" t="str">
        <f t="shared" si="0"/>
        <v>A1762</v>
      </c>
    </row>
    <row r="6" spans="1:9">
      <c r="A6" s="231" t="s">
        <v>292</v>
      </c>
      <c r="B6" s="231">
        <v>100</v>
      </c>
      <c r="C6" s="231">
        <v>0</v>
      </c>
      <c r="D6" s="231">
        <v>0</v>
      </c>
      <c r="E6" s="231">
        <v>0</v>
      </c>
      <c r="F6" s="231">
        <v>0</v>
      </c>
      <c r="G6" s="231">
        <v>0</v>
      </c>
      <c r="H6" t="str">
        <f t="shared" si="0"/>
        <v>A1782</v>
      </c>
    </row>
    <row r="7" spans="1:9">
      <c r="A7" s="231" t="s">
        <v>293</v>
      </c>
      <c r="B7" s="231">
        <v>100</v>
      </c>
      <c r="C7" s="231">
        <v>0</v>
      </c>
      <c r="D7" s="231">
        <v>0</v>
      </c>
      <c r="E7" s="231">
        <v>0</v>
      </c>
      <c r="F7" s="231">
        <v>0</v>
      </c>
      <c r="G7" s="231">
        <v>0</v>
      </c>
      <c r="H7" t="str">
        <f t="shared" si="0"/>
        <v>A1801</v>
      </c>
    </row>
    <row r="8" spans="1:9">
      <c r="A8" s="231" t="s">
        <v>294</v>
      </c>
      <c r="B8" s="231">
        <v>100</v>
      </c>
      <c r="C8" s="231">
        <v>0</v>
      </c>
      <c r="D8" s="231">
        <v>0</v>
      </c>
      <c r="E8" s="231">
        <v>0</v>
      </c>
      <c r="F8" s="231">
        <v>0</v>
      </c>
      <c r="G8" s="231">
        <v>0</v>
      </c>
      <c r="H8" t="str">
        <f t="shared" si="0"/>
        <v>A1822</v>
      </c>
    </row>
    <row r="9" spans="1:9">
      <c r="A9" s="231" t="s">
        <v>295</v>
      </c>
      <c r="B9" s="231">
        <v>100</v>
      </c>
      <c r="C9" s="231">
        <v>0</v>
      </c>
      <c r="D9" s="231">
        <v>0</v>
      </c>
      <c r="E9" s="231">
        <v>0</v>
      </c>
      <c r="F9" s="231">
        <v>0</v>
      </c>
      <c r="G9" s="231">
        <v>0</v>
      </c>
      <c r="H9" t="str">
        <f t="shared" si="0"/>
        <v>A1842</v>
      </c>
    </row>
    <row r="10" spans="1:9">
      <c r="A10" s="231" t="s">
        <v>296</v>
      </c>
      <c r="B10" s="231">
        <v>100</v>
      </c>
      <c r="C10" s="231">
        <v>0</v>
      </c>
      <c r="D10" s="231">
        <v>0</v>
      </c>
      <c r="E10" s="231">
        <v>0</v>
      </c>
      <c r="F10" s="231">
        <v>0</v>
      </c>
      <c r="G10" s="231">
        <v>0</v>
      </c>
      <c r="H10" t="str">
        <f t="shared" si="0"/>
        <v>A1862</v>
      </c>
    </row>
    <row r="11" spans="1:9">
      <c r="A11" s="231" t="s">
        <v>297</v>
      </c>
      <c r="B11" s="231">
        <v>50</v>
      </c>
      <c r="C11" s="231">
        <v>50</v>
      </c>
      <c r="D11" s="231">
        <v>0</v>
      </c>
      <c r="E11" s="231">
        <v>0</v>
      </c>
      <c r="F11" s="231">
        <v>0</v>
      </c>
      <c r="G11" s="231">
        <v>0</v>
      </c>
      <c r="H11" t="str">
        <f t="shared" si="0"/>
        <v>A1882</v>
      </c>
    </row>
    <row r="12" spans="1:9">
      <c r="A12" s="231" t="s">
        <v>298</v>
      </c>
      <c r="B12" s="231">
        <v>50</v>
      </c>
      <c r="C12" s="231">
        <v>50</v>
      </c>
      <c r="D12" s="231">
        <v>0</v>
      </c>
      <c r="E12" s="231">
        <v>0</v>
      </c>
      <c r="F12" s="231">
        <v>0</v>
      </c>
      <c r="G12" s="231">
        <v>0</v>
      </c>
      <c r="H12" t="str">
        <f t="shared" si="0"/>
        <v>A1902</v>
      </c>
    </row>
    <row r="13" spans="1:9">
      <c r="A13" s="231" t="s">
        <v>299</v>
      </c>
      <c r="B13" s="231">
        <v>50</v>
      </c>
      <c r="C13" s="231">
        <v>50</v>
      </c>
      <c r="D13" s="231">
        <v>0</v>
      </c>
      <c r="E13" s="231">
        <v>0</v>
      </c>
      <c r="F13" s="231">
        <v>0</v>
      </c>
      <c r="G13" s="231">
        <v>0</v>
      </c>
      <c r="H13" t="str">
        <f t="shared" si="0"/>
        <v>A1913</v>
      </c>
    </row>
    <row r="14" spans="1:9">
      <c r="A14" s="231" t="s">
        <v>300</v>
      </c>
      <c r="B14" s="231">
        <v>50</v>
      </c>
      <c r="C14" s="231">
        <v>50</v>
      </c>
      <c r="D14" s="231">
        <v>0</v>
      </c>
      <c r="E14" s="231">
        <v>0</v>
      </c>
      <c r="F14" s="231">
        <v>0</v>
      </c>
      <c r="G14" s="231">
        <v>0</v>
      </c>
      <c r="H14" t="str">
        <f t="shared" si="0"/>
        <v>A1932</v>
      </c>
    </row>
    <row r="15" spans="1:9">
      <c r="A15" s="231" t="s">
        <v>301</v>
      </c>
      <c r="B15" s="231">
        <v>0</v>
      </c>
      <c r="C15" s="231">
        <v>100</v>
      </c>
      <c r="D15" s="231">
        <v>0</v>
      </c>
      <c r="E15" s="231">
        <v>0</v>
      </c>
      <c r="F15" s="231">
        <v>0</v>
      </c>
      <c r="G15" s="231">
        <v>0</v>
      </c>
      <c r="H15" t="str">
        <f t="shared" si="0"/>
        <v>A1952</v>
      </c>
    </row>
    <row r="16" spans="1:9">
      <c r="A16" s="231" t="s">
        <v>302</v>
      </c>
      <c r="B16" s="231">
        <v>0</v>
      </c>
      <c r="C16" s="231">
        <v>23</v>
      </c>
      <c r="D16" s="231">
        <v>31</v>
      </c>
      <c r="E16" s="231">
        <v>46</v>
      </c>
      <c r="F16" s="231">
        <v>0</v>
      </c>
      <c r="G16" s="231">
        <v>0</v>
      </c>
      <c r="H16" t="str">
        <f t="shared" si="0"/>
        <v>A1972</v>
      </c>
    </row>
    <row r="17" spans="1:8">
      <c r="A17" s="231" t="s">
        <v>303</v>
      </c>
      <c r="B17" s="231">
        <v>0</v>
      </c>
      <c r="C17" s="231">
        <v>12</v>
      </c>
      <c r="D17" s="231">
        <v>17</v>
      </c>
      <c r="E17" s="231">
        <v>71</v>
      </c>
      <c r="F17" s="231">
        <v>0</v>
      </c>
      <c r="G17" s="231">
        <v>0</v>
      </c>
      <c r="H17" t="str">
        <f t="shared" si="0"/>
        <v>A1987</v>
      </c>
    </row>
    <row r="18" spans="1:8">
      <c r="A18" s="231" t="s">
        <v>304</v>
      </c>
      <c r="B18" s="231">
        <v>0</v>
      </c>
      <c r="C18" s="231">
        <v>8</v>
      </c>
      <c r="D18" s="231">
        <v>11</v>
      </c>
      <c r="E18" s="231">
        <v>81</v>
      </c>
      <c r="F18" s="231">
        <v>0</v>
      </c>
      <c r="G18" s="231">
        <v>0</v>
      </c>
      <c r="H18" t="str">
        <f t="shared" si="0"/>
        <v>A2002</v>
      </c>
    </row>
    <row r="19" spans="1:8">
      <c r="A19" s="231" t="s">
        <v>305</v>
      </c>
      <c r="B19" s="231">
        <v>0</v>
      </c>
      <c r="C19" s="231">
        <v>6</v>
      </c>
      <c r="D19" s="231">
        <v>8</v>
      </c>
      <c r="E19" s="231">
        <v>86</v>
      </c>
      <c r="F19" s="231">
        <v>0</v>
      </c>
      <c r="G19" s="231">
        <v>0</v>
      </c>
      <c r="H19" t="str">
        <f t="shared" si="0"/>
        <v>A2022</v>
      </c>
    </row>
    <row r="20" spans="1:8">
      <c r="A20" s="231" t="s">
        <v>306</v>
      </c>
      <c r="B20" s="231">
        <v>0</v>
      </c>
      <c r="C20" s="231">
        <v>0</v>
      </c>
      <c r="D20" s="231">
        <v>5</v>
      </c>
      <c r="E20" s="231">
        <v>95</v>
      </c>
      <c r="F20" s="231">
        <v>0</v>
      </c>
      <c r="G20" s="231">
        <v>0</v>
      </c>
      <c r="H20" t="str">
        <f t="shared" si="0"/>
        <v>A2045</v>
      </c>
    </row>
    <row r="21" spans="1:8">
      <c r="A21" s="231" t="s">
        <v>307</v>
      </c>
      <c r="B21" s="231">
        <v>0</v>
      </c>
      <c r="C21" s="231">
        <v>0</v>
      </c>
      <c r="D21" s="231">
        <v>3</v>
      </c>
      <c r="E21" s="231">
        <v>97</v>
      </c>
      <c r="F21" s="231">
        <v>0</v>
      </c>
      <c r="G21" s="231">
        <v>0</v>
      </c>
      <c r="H21" t="str">
        <f t="shared" si="0"/>
        <v>A2066</v>
      </c>
    </row>
    <row r="22" spans="1:8">
      <c r="A22" s="231" t="s">
        <v>308</v>
      </c>
      <c r="B22" s="231">
        <v>0</v>
      </c>
      <c r="C22" s="231">
        <v>0</v>
      </c>
      <c r="D22" s="231">
        <v>3</v>
      </c>
      <c r="E22" s="231">
        <v>97</v>
      </c>
      <c r="F22" s="231">
        <v>0</v>
      </c>
      <c r="G22" s="231">
        <v>0</v>
      </c>
      <c r="H22" t="str">
        <f t="shared" si="0"/>
        <v>A2082</v>
      </c>
    </row>
    <row r="23" spans="1:8">
      <c r="A23" s="231" t="s">
        <v>309</v>
      </c>
      <c r="B23" s="231">
        <v>0</v>
      </c>
      <c r="C23" s="231">
        <v>0</v>
      </c>
      <c r="D23" s="231">
        <v>5</v>
      </c>
      <c r="E23" s="231">
        <v>95</v>
      </c>
      <c r="F23" s="231">
        <v>0</v>
      </c>
      <c r="G23" s="231">
        <v>0</v>
      </c>
      <c r="H23" t="str">
        <f t="shared" si="0"/>
        <v>A2104</v>
      </c>
    </row>
    <row r="24" spans="1:8">
      <c r="A24" s="231" t="s">
        <v>310</v>
      </c>
      <c r="B24" s="231">
        <v>0</v>
      </c>
      <c r="C24" s="231">
        <v>0</v>
      </c>
      <c r="D24" s="231">
        <v>3</v>
      </c>
      <c r="E24" s="231">
        <v>97</v>
      </c>
      <c r="F24" s="231">
        <v>0</v>
      </c>
      <c r="G24" s="231">
        <v>0</v>
      </c>
      <c r="H24" t="str">
        <f t="shared" si="0"/>
        <v>A2120.5</v>
      </c>
    </row>
    <row r="25" spans="1:8">
      <c r="A25" s="231" t="s">
        <v>311</v>
      </c>
      <c r="B25" s="231">
        <v>0</v>
      </c>
      <c r="C25" s="231">
        <v>0</v>
      </c>
      <c r="D25" s="231">
        <v>4</v>
      </c>
      <c r="E25" s="231">
        <v>96</v>
      </c>
      <c r="F25" s="231">
        <v>0</v>
      </c>
      <c r="G25" s="231">
        <v>0</v>
      </c>
      <c r="H25" t="str">
        <f t="shared" si="0"/>
        <v>A2131</v>
      </c>
    </row>
    <row r="26" spans="1:8">
      <c r="A26" s="231" t="s">
        <v>312</v>
      </c>
      <c r="B26" s="231">
        <v>0</v>
      </c>
      <c r="C26" s="231">
        <v>0</v>
      </c>
      <c r="D26" s="231">
        <v>6</v>
      </c>
      <c r="E26" s="231">
        <v>94</v>
      </c>
      <c r="F26" s="231">
        <v>0</v>
      </c>
      <c r="G26" s="231">
        <v>0</v>
      </c>
      <c r="H26" t="str">
        <f t="shared" si="0"/>
        <v>A2155</v>
      </c>
    </row>
    <row r="27" spans="1:8">
      <c r="A27" s="231" t="s">
        <v>313</v>
      </c>
      <c r="B27" s="231">
        <v>0</v>
      </c>
      <c r="C27" s="231">
        <v>7</v>
      </c>
      <c r="D27" s="231">
        <v>8</v>
      </c>
      <c r="E27" s="231">
        <v>85</v>
      </c>
      <c r="F27" s="231">
        <v>0</v>
      </c>
      <c r="G27" s="231">
        <v>0</v>
      </c>
      <c r="H27" t="str">
        <f t="shared" si="0"/>
        <v>A2174</v>
      </c>
    </row>
    <row r="28" spans="1:8">
      <c r="A28" s="231" t="s">
        <v>314</v>
      </c>
      <c r="B28" s="231">
        <v>10</v>
      </c>
      <c r="C28" s="231">
        <v>20</v>
      </c>
      <c r="D28" s="231">
        <v>40</v>
      </c>
      <c r="E28" s="231">
        <v>30</v>
      </c>
      <c r="F28" s="231">
        <v>0</v>
      </c>
      <c r="G28" s="231">
        <v>0</v>
      </c>
      <c r="H28" t="str">
        <f t="shared" si="0"/>
        <v>A2198</v>
      </c>
    </row>
    <row r="29" spans="1:8">
      <c r="A29" s="231" t="s">
        <v>315</v>
      </c>
      <c r="B29" s="231">
        <v>80</v>
      </c>
      <c r="C29" s="231">
        <v>0</v>
      </c>
      <c r="D29" s="231">
        <v>15</v>
      </c>
      <c r="E29" s="231">
        <v>5</v>
      </c>
      <c r="F29" s="231">
        <v>0</v>
      </c>
      <c r="G29" s="231">
        <v>0</v>
      </c>
      <c r="H29" t="str">
        <f t="shared" si="0"/>
        <v>A2222</v>
      </c>
    </row>
    <row r="30" spans="1:8">
      <c r="A30" s="231" t="s">
        <v>316</v>
      </c>
      <c r="B30" s="231">
        <v>80</v>
      </c>
      <c r="C30" s="231">
        <v>0</v>
      </c>
      <c r="D30" s="231">
        <v>17</v>
      </c>
      <c r="E30" s="231">
        <v>3</v>
      </c>
      <c r="F30" s="231">
        <v>0</v>
      </c>
      <c r="G30" s="231">
        <v>0</v>
      </c>
      <c r="H30" t="str">
        <f t="shared" si="0"/>
        <v>A2242</v>
      </c>
    </row>
    <row r="31" spans="1:8">
      <c r="A31" s="231" t="s">
        <v>317</v>
      </c>
      <c r="B31" s="231">
        <v>80</v>
      </c>
      <c r="C31" s="231">
        <v>0</v>
      </c>
      <c r="D31" s="231">
        <v>20</v>
      </c>
      <c r="E31" s="231">
        <v>0</v>
      </c>
      <c r="F31" s="231">
        <v>0</v>
      </c>
      <c r="G31" s="231">
        <v>0</v>
      </c>
      <c r="H31" t="str">
        <f t="shared" si="0"/>
        <v>A2262</v>
      </c>
    </row>
    <row r="32" spans="1:8">
      <c r="A32" s="231" t="s">
        <v>318</v>
      </c>
      <c r="B32" s="231">
        <v>60</v>
      </c>
      <c r="C32" s="231">
        <v>0</v>
      </c>
      <c r="D32" s="231">
        <v>10</v>
      </c>
      <c r="E32" s="231">
        <v>30</v>
      </c>
      <c r="F32" s="231">
        <v>0</v>
      </c>
      <c r="G32" s="231">
        <v>0</v>
      </c>
      <c r="H32" t="str">
        <f t="shared" si="0"/>
        <v>A2282</v>
      </c>
    </row>
    <row r="33" spans="1:8">
      <c r="A33" s="231" t="s">
        <v>319</v>
      </c>
      <c r="B33" s="231">
        <v>20</v>
      </c>
      <c r="C33" s="231">
        <v>30</v>
      </c>
      <c r="D33" s="231">
        <v>25</v>
      </c>
      <c r="E33" s="231">
        <v>25</v>
      </c>
      <c r="F33" s="231">
        <v>0</v>
      </c>
      <c r="G33" s="231">
        <v>0</v>
      </c>
      <c r="H33" t="str">
        <f t="shared" si="0"/>
        <v>A2302</v>
      </c>
    </row>
    <row r="34" spans="1:8">
      <c r="A34" s="231" t="s">
        <v>320</v>
      </c>
      <c r="B34" s="231">
        <v>17</v>
      </c>
      <c r="C34" s="231">
        <v>17</v>
      </c>
      <c r="D34" s="231">
        <v>14</v>
      </c>
      <c r="E34" s="231">
        <v>52</v>
      </c>
      <c r="F34" s="231">
        <v>0</v>
      </c>
      <c r="G34" s="231">
        <v>0</v>
      </c>
      <c r="H34" t="str">
        <f t="shared" si="0"/>
        <v>A2322</v>
      </c>
    </row>
    <row r="35" spans="1:8">
      <c r="A35" s="231" t="s">
        <v>321</v>
      </c>
      <c r="B35" s="231">
        <v>0</v>
      </c>
      <c r="C35" s="231">
        <v>5</v>
      </c>
      <c r="D35" s="231">
        <v>12</v>
      </c>
      <c r="E35" s="231">
        <v>83</v>
      </c>
      <c r="F35" s="231">
        <v>0</v>
      </c>
      <c r="G35" s="231">
        <v>0</v>
      </c>
      <c r="H35" t="str">
        <f t="shared" si="0"/>
        <v>A2346</v>
      </c>
    </row>
    <row r="36" spans="1:8">
      <c r="A36" s="231" t="s">
        <v>322</v>
      </c>
      <c r="B36" s="231">
        <v>0</v>
      </c>
      <c r="C36" s="231">
        <v>0</v>
      </c>
      <c r="D36" s="231">
        <v>5</v>
      </c>
      <c r="E36" s="231">
        <v>95</v>
      </c>
      <c r="F36" s="231">
        <v>0</v>
      </c>
      <c r="G36" s="231">
        <v>0</v>
      </c>
      <c r="H36" t="str">
        <f t="shared" si="0"/>
        <v>A2365</v>
      </c>
    </row>
    <row r="37" spans="1:8">
      <c r="A37" s="231" t="s">
        <v>323</v>
      </c>
      <c r="B37" s="231">
        <v>0</v>
      </c>
      <c r="C37" s="231">
        <v>0</v>
      </c>
      <c r="D37" s="231">
        <v>4</v>
      </c>
      <c r="E37" s="231">
        <v>96</v>
      </c>
      <c r="F37" s="231">
        <v>0</v>
      </c>
      <c r="G37" s="231">
        <v>0</v>
      </c>
      <c r="H37" t="str">
        <f t="shared" si="0"/>
        <v>A2383</v>
      </c>
    </row>
    <row r="38" spans="1:8">
      <c r="A38" s="231" t="s">
        <v>324</v>
      </c>
      <c r="B38" s="231">
        <v>0</v>
      </c>
      <c r="C38" s="231">
        <v>0</v>
      </c>
      <c r="D38" s="231">
        <v>4</v>
      </c>
      <c r="E38" s="231">
        <v>96</v>
      </c>
      <c r="F38" s="231">
        <v>0</v>
      </c>
      <c r="G38" s="231">
        <v>0</v>
      </c>
      <c r="H38" t="str">
        <f t="shared" si="0"/>
        <v>A2403</v>
      </c>
    </row>
    <row r="39" spans="1:8">
      <c r="A39" s="231" t="s">
        <v>325</v>
      </c>
      <c r="B39" s="231">
        <v>0</v>
      </c>
      <c r="C39" s="231">
        <v>0</v>
      </c>
      <c r="D39" s="231">
        <v>5</v>
      </c>
      <c r="E39" s="231">
        <v>95</v>
      </c>
      <c r="F39" s="231">
        <v>0</v>
      </c>
      <c r="G39" s="231">
        <v>0</v>
      </c>
      <c r="H39" t="str">
        <f t="shared" si="0"/>
        <v>A2427</v>
      </c>
    </row>
    <row r="40" spans="1:8">
      <c r="A40" s="231" t="s">
        <v>326</v>
      </c>
      <c r="B40" s="231">
        <v>0</v>
      </c>
      <c r="C40" s="231">
        <v>4</v>
      </c>
      <c r="D40" s="231">
        <v>6</v>
      </c>
      <c r="E40" s="231">
        <v>90</v>
      </c>
      <c r="F40" s="231">
        <v>0</v>
      </c>
      <c r="G40" s="231">
        <v>0</v>
      </c>
      <c r="H40" t="str">
        <f t="shared" si="0"/>
        <v>A2452</v>
      </c>
    </row>
    <row r="41" spans="1:8">
      <c r="A41" s="231" t="s">
        <v>327</v>
      </c>
      <c r="B41" s="231">
        <v>0</v>
      </c>
      <c r="C41" s="231">
        <v>5</v>
      </c>
      <c r="D41" s="231">
        <v>9</v>
      </c>
      <c r="E41" s="231">
        <v>86</v>
      </c>
      <c r="F41" s="231">
        <v>0</v>
      </c>
      <c r="G41" s="231">
        <v>0</v>
      </c>
      <c r="H41" t="str">
        <f t="shared" si="0"/>
        <v>A2477</v>
      </c>
    </row>
    <row r="42" spans="1:8">
      <c r="A42" s="231" t="s">
        <v>328</v>
      </c>
      <c r="B42" s="231">
        <v>0</v>
      </c>
      <c r="C42" s="231">
        <v>9</v>
      </c>
      <c r="D42" s="231">
        <v>14</v>
      </c>
      <c r="E42" s="231">
        <v>77</v>
      </c>
      <c r="F42" s="231">
        <v>0</v>
      </c>
      <c r="G42" s="231">
        <v>0</v>
      </c>
      <c r="H42" t="str">
        <f t="shared" si="0"/>
        <v>A2500</v>
      </c>
    </row>
    <row r="43" spans="1:8">
      <c r="A43" s="231" t="s">
        <v>329</v>
      </c>
      <c r="B43" s="231">
        <v>0</v>
      </c>
      <c r="C43" s="231">
        <v>19</v>
      </c>
      <c r="D43" s="231">
        <v>15</v>
      </c>
      <c r="E43" s="231">
        <v>66</v>
      </c>
      <c r="F43" s="231">
        <v>0</v>
      </c>
      <c r="G43" s="231">
        <v>0</v>
      </c>
      <c r="H43" t="str">
        <f t="shared" si="0"/>
        <v>A2522</v>
      </c>
    </row>
    <row r="44" spans="1:8">
      <c r="A44" s="231" t="s">
        <v>330</v>
      </c>
      <c r="B44" s="231">
        <v>0</v>
      </c>
      <c r="C44" s="231">
        <v>21</v>
      </c>
      <c r="D44" s="231">
        <v>17</v>
      </c>
      <c r="E44" s="231">
        <v>62</v>
      </c>
      <c r="F44" s="231">
        <v>0</v>
      </c>
      <c r="G44" s="231">
        <v>0</v>
      </c>
      <c r="H44" t="str">
        <f t="shared" si="0"/>
        <v>A2544</v>
      </c>
    </row>
    <row r="45" spans="1:8">
      <c r="A45" s="231" t="s">
        <v>331</v>
      </c>
      <c r="B45" s="231">
        <v>0</v>
      </c>
      <c r="C45" s="231">
        <v>25</v>
      </c>
      <c r="D45" s="231">
        <v>20</v>
      </c>
      <c r="E45" s="231">
        <v>55</v>
      </c>
      <c r="F45" s="231">
        <v>0</v>
      </c>
      <c r="G45" s="231">
        <v>0</v>
      </c>
      <c r="H45" t="str">
        <f t="shared" si="0"/>
        <v>A2562</v>
      </c>
    </row>
    <row r="46" spans="1:8">
      <c r="A46" s="231" t="s">
        <v>332</v>
      </c>
      <c r="B46" s="231">
        <v>65</v>
      </c>
      <c r="C46" s="231">
        <v>10</v>
      </c>
      <c r="D46" s="231">
        <v>10</v>
      </c>
      <c r="E46" s="231">
        <v>15</v>
      </c>
      <c r="F46" s="231">
        <v>0</v>
      </c>
      <c r="G46" s="231">
        <v>0</v>
      </c>
      <c r="H46" t="str">
        <f t="shared" si="0"/>
        <v>A2573</v>
      </c>
    </row>
    <row r="47" spans="1:8">
      <c r="A47" s="231" t="s">
        <v>333</v>
      </c>
      <c r="B47" s="231">
        <v>65</v>
      </c>
      <c r="C47" s="231">
        <v>10</v>
      </c>
      <c r="D47" s="231">
        <v>10</v>
      </c>
      <c r="E47" s="231">
        <v>15</v>
      </c>
      <c r="F47" s="231">
        <v>0</v>
      </c>
      <c r="G47" s="231">
        <v>0</v>
      </c>
      <c r="H47" t="str">
        <f t="shared" si="0"/>
        <v>A2592</v>
      </c>
    </row>
    <row r="48" spans="1:8">
      <c r="A48" s="231" t="s">
        <v>334</v>
      </c>
      <c r="B48" s="231">
        <v>65</v>
      </c>
      <c r="C48" s="231">
        <v>10</v>
      </c>
      <c r="D48" s="231">
        <v>10</v>
      </c>
      <c r="E48" s="231">
        <v>15</v>
      </c>
      <c r="F48" s="231">
        <v>0</v>
      </c>
      <c r="G48" s="231">
        <v>0</v>
      </c>
      <c r="H48" t="str">
        <f t="shared" si="0"/>
        <v>A2612</v>
      </c>
    </row>
    <row r="49" spans="1:8">
      <c r="A49" s="231" t="s">
        <v>335</v>
      </c>
      <c r="B49" s="231">
        <v>65</v>
      </c>
      <c r="C49" s="231">
        <v>10</v>
      </c>
      <c r="D49" s="231">
        <v>10</v>
      </c>
      <c r="E49" s="231">
        <v>15</v>
      </c>
      <c r="F49" s="231">
        <v>0</v>
      </c>
      <c r="G49" s="231">
        <v>0</v>
      </c>
      <c r="H49" t="str">
        <f t="shared" si="0"/>
        <v>A2632</v>
      </c>
    </row>
    <row r="50" spans="1:8">
      <c r="A50" s="231" t="s">
        <v>336</v>
      </c>
      <c r="B50" s="231">
        <v>70</v>
      </c>
      <c r="C50" s="231">
        <v>10</v>
      </c>
      <c r="D50" s="231">
        <v>10</v>
      </c>
      <c r="E50" s="231">
        <v>10</v>
      </c>
      <c r="F50" s="231">
        <v>0</v>
      </c>
      <c r="G50" s="231">
        <v>0</v>
      </c>
      <c r="H50" t="str">
        <f t="shared" si="0"/>
        <v>A2652</v>
      </c>
    </row>
    <row r="51" spans="1:8">
      <c r="A51" s="231" t="s">
        <v>337</v>
      </c>
      <c r="B51" s="231">
        <v>70</v>
      </c>
      <c r="C51" s="231">
        <v>10</v>
      </c>
      <c r="D51" s="231">
        <v>10</v>
      </c>
      <c r="E51" s="231">
        <v>10</v>
      </c>
      <c r="F51" s="231">
        <v>0</v>
      </c>
      <c r="G51" s="231">
        <v>0</v>
      </c>
      <c r="H51" t="str">
        <f t="shared" si="0"/>
        <v>A2677</v>
      </c>
    </row>
    <row r="52" spans="1:8">
      <c r="A52" s="231" t="s">
        <v>338</v>
      </c>
      <c r="B52" s="231">
        <v>100</v>
      </c>
      <c r="C52" s="231">
        <v>0</v>
      </c>
      <c r="D52" s="231">
        <v>0</v>
      </c>
      <c r="E52" s="231">
        <v>0</v>
      </c>
      <c r="F52" s="231">
        <v>0</v>
      </c>
      <c r="G52" s="231">
        <v>0</v>
      </c>
      <c r="H52" t="str">
        <f t="shared" si="0"/>
        <v>A2702</v>
      </c>
    </row>
    <row r="53" spans="1:8">
      <c r="A53" s="231" t="s">
        <v>339</v>
      </c>
      <c r="B53" s="231">
        <v>100</v>
      </c>
      <c r="C53" s="231">
        <v>0</v>
      </c>
      <c r="D53" s="231">
        <v>0</v>
      </c>
      <c r="E53" s="231">
        <v>0</v>
      </c>
      <c r="F53" s="231">
        <v>0</v>
      </c>
      <c r="G53" s="231">
        <v>0</v>
      </c>
      <c r="H53" t="str">
        <f t="shared" si="0"/>
        <v>A2722</v>
      </c>
    </row>
    <row r="54" spans="1:8">
      <c r="A54" s="231" t="s">
        <v>340</v>
      </c>
      <c r="B54" s="231">
        <v>100</v>
      </c>
      <c r="C54" s="231">
        <v>0</v>
      </c>
      <c r="D54" s="231">
        <v>0</v>
      </c>
      <c r="E54" s="231">
        <v>0</v>
      </c>
      <c r="F54" s="231">
        <v>0</v>
      </c>
      <c r="G54" s="231">
        <v>0</v>
      </c>
      <c r="H54" t="str">
        <f t="shared" si="0"/>
        <v>A2741</v>
      </c>
    </row>
    <row r="55" spans="1:8">
      <c r="A55" s="231" t="s">
        <v>341</v>
      </c>
      <c r="B55" s="231">
        <v>100</v>
      </c>
      <c r="C55" s="231">
        <v>0</v>
      </c>
      <c r="D55" s="231">
        <v>0</v>
      </c>
      <c r="E55" s="231">
        <v>0</v>
      </c>
      <c r="F55" s="231">
        <v>0</v>
      </c>
      <c r="G55" s="231">
        <v>0</v>
      </c>
      <c r="H55" t="str">
        <f t="shared" si="0"/>
        <v>A2762</v>
      </c>
    </row>
    <row r="56" spans="1:8">
      <c r="A56" s="231" t="s">
        <v>342</v>
      </c>
      <c r="B56" s="231">
        <v>100</v>
      </c>
      <c r="C56" s="231">
        <v>0</v>
      </c>
      <c r="D56" s="231">
        <v>0</v>
      </c>
      <c r="E56" s="231">
        <v>0</v>
      </c>
      <c r="F56" s="231">
        <v>0</v>
      </c>
      <c r="G56" s="231">
        <v>0</v>
      </c>
      <c r="H56" t="str">
        <f t="shared" si="0"/>
        <v>A2782</v>
      </c>
    </row>
    <row r="57" spans="1:8">
      <c r="A57" s="231" t="s">
        <v>343</v>
      </c>
      <c r="B57" s="231">
        <v>100</v>
      </c>
      <c r="C57" s="231">
        <v>0</v>
      </c>
      <c r="D57" s="231">
        <v>0</v>
      </c>
      <c r="E57" s="231">
        <v>0</v>
      </c>
      <c r="F57" s="231">
        <v>0</v>
      </c>
      <c r="G57" s="231">
        <v>0</v>
      </c>
      <c r="H57" t="str">
        <f t="shared" si="0"/>
        <v>A2802</v>
      </c>
    </row>
    <row r="58" spans="1:8">
      <c r="A58" s="231" t="s">
        <v>344</v>
      </c>
      <c r="B58" s="231">
        <v>100</v>
      </c>
      <c r="C58" s="231">
        <v>0</v>
      </c>
      <c r="D58" s="231">
        <v>0</v>
      </c>
      <c r="E58" s="231">
        <v>0</v>
      </c>
      <c r="F58" s="231">
        <v>0</v>
      </c>
      <c r="G58" s="231">
        <v>0</v>
      </c>
      <c r="H58" t="str">
        <f t="shared" si="0"/>
        <v>A2822</v>
      </c>
    </row>
    <row r="59" spans="1:8">
      <c r="A59" s="231" t="s">
        <v>345</v>
      </c>
      <c r="B59" s="231">
        <v>100</v>
      </c>
      <c r="C59" s="231">
        <v>0</v>
      </c>
      <c r="D59" s="231">
        <v>0</v>
      </c>
      <c r="E59" s="231">
        <v>0</v>
      </c>
      <c r="F59" s="231">
        <v>0</v>
      </c>
      <c r="G59" s="231">
        <v>0</v>
      </c>
      <c r="H59" t="str">
        <f t="shared" si="0"/>
        <v>A2842</v>
      </c>
    </row>
    <row r="60" spans="1:8">
      <c r="A60" s="231" t="s">
        <v>346</v>
      </c>
      <c r="B60" s="231">
        <v>100</v>
      </c>
      <c r="C60" s="231">
        <v>0</v>
      </c>
      <c r="D60" s="231">
        <v>0</v>
      </c>
      <c r="E60" s="231">
        <v>0</v>
      </c>
      <c r="F60" s="231">
        <v>0</v>
      </c>
      <c r="G60" s="231">
        <v>0</v>
      </c>
      <c r="H60" t="str">
        <f t="shared" si="0"/>
        <v>A2862</v>
      </c>
    </row>
    <row r="61" spans="1:8">
      <c r="A61" s="231" t="s">
        <v>347</v>
      </c>
      <c r="B61" s="231">
        <v>100</v>
      </c>
      <c r="C61" s="231">
        <v>0</v>
      </c>
      <c r="D61" s="231">
        <v>0</v>
      </c>
      <c r="E61" s="231">
        <v>0</v>
      </c>
      <c r="F61" s="231">
        <v>0</v>
      </c>
      <c r="G61" s="231">
        <v>0</v>
      </c>
      <c r="H61" t="str">
        <f t="shared" si="0"/>
        <v>A2875</v>
      </c>
    </row>
    <row r="62" spans="1:8">
      <c r="A62" s="231" t="s">
        <v>348</v>
      </c>
      <c r="B62" s="231">
        <v>100</v>
      </c>
      <c r="C62" s="231">
        <v>0</v>
      </c>
      <c r="D62" s="231">
        <v>0</v>
      </c>
      <c r="E62" s="231">
        <v>0</v>
      </c>
      <c r="F62" s="231">
        <v>0</v>
      </c>
      <c r="G62" s="231">
        <v>0</v>
      </c>
      <c r="H62" t="str">
        <f t="shared" si="0"/>
        <v>A2892</v>
      </c>
    </row>
    <row r="63" spans="1:8">
      <c r="A63" s="231" t="s">
        <v>349</v>
      </c>
      <c r="B63" s="231">
        <v>100</v>
      </c>
      <c r="C63" s="231">
        <v>0</v>
      </c>
      <c r="D63" s="231">
        <v>0</v>
      </c>
      <c r="E63" s="231">
        <v>0</v>
      </c>
      <c r="F63" s="231">
        <v>0</v>
      </c>
      <c r="G63" s="231">
        <v>0</v>
      </c>
      <c r="H63" t="str">
        <f t="shared" si="0"/>
        <v>A2912</v>
      </c>
    </row>
    <row r="64" spans="1:8">
      <c r="A64" s="231" t="s">
        <v>350</v>
      </c>
      <c r="B64" s="231">
        <v>100</v>
      </c>
      <c r="C64" s="231">
        <v>0</v>
      </c>
      <c r="D64" s="231">
        <v>0</v>
      </c>
      <c r="E64" s="231">
        <v>0</v>
      </c>
      <c r="F64" s="231">
        <v>0</v>
      </c>
      <c r="G64" s="231">
        <v>0</v>
      </c>
      <c r="H64" t="str">
        <f t="shared" si="0"/>
        <v>A2927</v>
      </c>
    </row>
    <row r="65" spans="1:8">
      <c r="A65" s="231" t="s">
        <v>351</v>
      </c>
      <c r="B65" s="231">
        <v>100</v>
      </c>
      <c r="C65" s="231">
        <v>0</v>
      </c>
      <c r="D65" s="231">
        <v>0</v>
      </c>
      <c r="E65" s="231">
        <v>0</v>
      </c>
      <c r="F65" s="231">
        <v>0</v>
      </c>
      <c r="G65" s="231">
        <v>0</v>
      </c>
      <c r="H65" t="str">
        <f t="shared" si="0"/>
        <v>A2938</v>
      </c>
    </row>
    <row r="66" spans="1:8">
      <c r="A66" s="231" t="s">
        <v>352</v>
      </c>
      <c r="B66" s="231">
        <v>100</v>
      </c>
      <c r="C66" s="231">
        <v>0</v>
      </c>
      <c r="D66" s="231">
        <v>0</v>
      </c>
      <c r="E66" s="231">
        <v>0</v>
      </c>
      <c r="F66" s="231">
        <v>0</v>
      </c>
      <c r="G66" s="231">
        <v>0</v>
      </c>
      <c r="H66" t="str">
        <f t="shared" ref="H66:H125" si="1">LEFT(A66,1)&amp;((MID(A66,2,10))+1)</f>
        <v>A2962</v>
      </c>
    </row>
    <row r="67" spans="1:8">
      <c r="A67" s="231" t="s">
        <v>353</v>
      </c>
      <c r="B67" s="231">
        <v>100</v>
      </c>
      <c r="C67" s="231">
        <v>0</v>
      </c>
      <c r="D67" s="231">
        <v>0</v>
      </c>
      <c r="E67" s="231">
        <v>0</v>
      </c>
      <c r="F67" s="231">
        <v>0</v>
      </c>
      <c r="G67" s="231">
        <v>0</v>
      </c>
      <c r="H67" t="str">
        <f t="shared" si="1"/>
        <v>A2983</v>
      </c>
    </row>
    <row r="68" spans="1:8">
      <c r="A68" s="231" t="s">
        <v>354</v>
      </c>
      <c r="B68" s="231">
        <v>100</v>
      </c>
      <c r="C68" s="231">
        <v>0</v>
      </c>
      <c r="D68" s="231">
        <v>0</v>
      </c>
      <c r="E68" s="231">
        <v>0</v>
      </c>
      <c r="F68" s="231">
        <v>0</v>
      </c>
      <c r="G68" s="231">
        <v>0</v>
      </c>
      <c r="H68" t="str">
        <f t="shared" si="1"/>
        <v>A3002</v>
      </c>
    </row>
    <row r="69" spans="1:8">
      <c r="A69" s="231" t="s">
        <v>355</v>
      </c>
      <c r="B69" s="231">
        <v>100</v>
      </c>
      <c r="C69" s="231">
        <v>0</v>
      </c>
      <c r="D69" s="231">
        <v>0</v>
      </c>
      <c r="E69" s="231">
        <v>0</v>
      </c>
      <c r="F69" s="231">
        <v>0</v>
      </c>
      <c r="G69" s="231">
        <v>0</v>
      </c>
      <c r="H69" t="str">
        <f t="shared" si="1"/>
        <v>A3025</v>
      </c>
    </row>
    <row r="70" spans="1:8">
      <c r="A70" s="231" t="s">
        <v>356</v>
      </c>
      <c r="B70" s="231">
        <v>100</v>
      </c>
      <c r="C70" s="231">
        <v>0</v>
      </c>
      <c r="D70" s="231">
        <v>0</v>
      </c>
      <c r="E70" s="231">
        <v>0</v>
      </c>
      <c r="F70" s="231">
        <v>0</v>
      </c>
      <c r="G70" s="231">
        <v>0</v>
      </c>
      <c r="H70" t="str">
        <f t="shared" si="1"/>
        <v>A3045</v>
      </c>
    </row>
    <row r="71" spans="1:8">
      <c r="A71" s="231" t="s">
        <v>357</v>
      </c>
      <c r="B71" s="231">
        <v>100</v>
      </c>
      <c r="C71" s="231">
        <v>0</v>
      </c>
      <c r="D71" s="231">
        <v>0</v>
      </c>
      <c r="E71" s="231">
        <v>0</v>
      </c>
      <c r="F71" s="231">
        <v>0</v>
      </c>
      <c r="G71" s="231">
        <v>0</v>
      </c>
      <c r="H71" t="str">
        <f t="shared" si="1"/>
        <v>A3067</v>
      </c>
    </row>
    <row r="72" spans="1:8">
      <c r="A72" s="231" t="s">
        <v>358</v>
      </c>
      <c r="B72" s="231">
        <v>100</v>
      </c>
      <c r="C72" s="231">
        <v>0</v>
      </c>
      <c r="D72" s="231">
        <v>0</v>
      </c>
      <c r="E72" s="231">
        <v>0</v>
      </c>
      <c r="F72" s="231">
        <v>0</v>
      </c>
      <c r="G72" s="231">
        <v>0</v>
      </c>
      <c r="H72" t="str">
        <f t="shared" si="1"/>
        <v>A3082</v>
      </c>
    </row>
    <row r="73" spans="1:8">
      <c r="A73" s="231" t="s">
        <v>359</v>
      </c>
      <c r="B73" s="231">
        <v>100</v>
      </c>
      <c r="C73" s="231">
        <v>0</v>
      </c>
      <c r="D73" s="231">
        <v>0</v>
      </c>
      <c r="E73" s="231">
        <v>0</v>
      </c>
      <c r="F73" s="231">
        <v>0</v>
      </c>
      <c r="G73" s="231">
        <v>0</v>
      </c>
      <c r="H73" t="str">
        <f t="shared" si="1"/>
        <v>A3102</v>
      </c>
    </row>
    <row r="74" spans="1:8">
      <c r="A74" s="231" t="s">
        <v>360</v>
      </c>
      <c r="B74" s="231">
        <v>100</v>
      </c>
      <c r="C74" s="231">
        <v>0</v>
      </c>
      <c r="D74" s="231">
        <v>0</v>
      </c>
      <c r="E74" s="231">
        <v>0</v>
      </c>
      <c r="F74" s="231">
        <v>0</v>
      </c>
      <c r="G74" s="231">
        <v>0</v>
      </c>
      <c r="H74" t="str">
        <f t="shared" si="1"/>
        <v>A3122</v>
      </c>
    </row>
    <row r="75" spans="1:8">
      <c r="A75" s="231" t="s">
        <v>361</v>
      </c>
      <c r="B75" s="231">
        <v>100</v>
      </c>
      <c r="C75" s="231">
        <v>0</v>
      </c>
      <c r="D75" s="231">
        <v>0</v>
      </c>
      <c r="E75" s="231">
        <v>0</v>
      </c>
      <c r="F75" s="231">
        <v>0</v>
      </c>
      <c r="G75" s="231">
        <v>0</v>
      </c>
      <c r="H75" t="str">
        <f t="shared" si="1"/>
        <v>A3142</v>
      </c>
    </row>
    <row r="76" spans="1:8">
      <c r="A76" s="231" t="s">
        <v>362</v>
      </c>
      <c r="B76" s="231">
        <v>100</v>
      </c>
      <c r="C76" s="231">
        <v>0</v>
      </c>
      <c r="D76" s="231">
        <v>0</v>
      </c>
      <c r="E76" s="231">
        <v>0</v>
      </c>
      <c r="F76" s="231">
        <v>0</v>
      </c>
      <c r="G76" s="231">
        <v>0</v>
      </c>
      <c r="H76" t="str">
        <f t="shared" si="1"/>
        <v>A3162</v>
      </c>
    </row>
    <row r="77" spans="1:8">
      <c r="A77" s="231" t="s">
        <v>363</v>
      </c>
      <c r="B77" s="231">
        <v>10</v>
      </c>
      <c r="C77" s="231">
        <v>20</v>
      </c>
      <c r="D77" s="231">
        <v>50</v>
      </c>
      <c r="E77" s="231">
        <v>20</v>
      </c>
      <c r="F77" s="231">
        <v>0</v>
      </c>
      <c r="G77" s="231">
        <v>0</v>
      </c>
      <c r="H77" t="str">
        <f t="shared" si="1"/>
        <v>A3182</v>
      </c>
    </row>
    <row r="78" spans="1:8">
      <c r="A78" s="231" t="s">
        <v>364</v>
      </c>
      <c r="B78" s="231">
        <v>0</v>
      </c>
      <c r="C78" s="231">
        <v>20</v>
      </c>
      <c r="D78" s="231">
        <v>10</v>
      </c>
      <c r="E78" s="231">
        <v>70</v>
      </c>
      <c r="F78" s="231">
        <v>0</v>
      </c>
      <c r="G78" s="231">
        <v>0</v>
      </c>
      <c r="H78" t="str">
        <f t="shared" si="1"/>
        <v>A3203</v>
      </c>
    </row>
    <row r="79" spans="1:8">
      <c r="A79" s="231" t="s">
        <v>365</v>
      </c>
      <c r="B79" s="231">
        <v>0</v>
      </c>
      <c r="C79" s="231">
        <v>4</v>
      </c>
      <c r="D79" s="231">
        <v>11</v>
      </c>
      <c r="E79" s="231">
        <v>85</v>
      </c>
      <c r="F79" s="231">
        <v>0</v>
      </c>
      <c r="G79" s="231">
        <v>0</v>
      </c>
      <c r="H79" t="str">
        <f t="shared" si="1"/>
        <v>A3222</v>
      </c>
    </row>
    <row r="80" spans="1:8">
      <c r="A80" s="231" t="s">
        <v>366</v>
      </c>
      <c r="B80" s="231">
        <v>0</v>
      </c>
      <c r="C80" s="231">
        <v>6</v>
      </c>
      <c r="D80" s="231">
        <v>17</v>
      </c>
      <c r="E80" s="231">
        <v>77</v>
      </c>
      <c r="F80" s="231">
        <v>0</v>
      </c>
      <c r="G80" s="231">
        <v>0</v>
      </c>
      <c r="H80" t="str">
        <f t="shared" si="1"/>
        <v>A3242</v>
      </c>
    </row>
    <row r="81" spans="1:8">
      <c r="A81" s="231" t="s">
        <v>367</v>
      </c>
      <c r="B81" s="231">
        <v>0</v>
      </c>
      <c r="C81" s="231">
        <v>6</v>
      </c>
      <c r="D81" s="231">
        <v>17</v>
      </c>
      <c r="E81" s="231">
        <v>77</v>
      </c>
      <c r="F81" s="231">
        <v>0</v>
      </c>
      <c r="G81" s="231">
        <v>0</v>
      </c>
      <c r="H81" t="str">
        <f t="shared" si="1"/>
        <v>A3267</v>
      </c>
    </row>
    <row r="82" spans="1:8">
      <c r="A82" s="231" t="s">
        <v>368</v>
      </c>
      <c r="B82" s="231">
        <v>0</v>
      </c>
      <c r="C82" s="231">
        <v>11</v>
      </c>
      <c r="D82" s="231">
        <v>28</v>
      </c>
      <c r="E82" s="231">
        <v>61</v>
      </c>
      <c r="F82" s="231">
        <v>0</v>
      </c>
      <c r="G82" s="231">
        <v>0</v>
      </c>
      <c r="H82" t="str">
        <f t="shared" si="1"/>
        <v>A3287</v>
      </c>
    </row>
    <row r="83" spans="1:8">
      <c r="A83" s="231" t="s">
        <v>369</v>
      </c>
      <c r="B83" s="231">
        <v>0</v>
      </c>
      <c r="C83" s="231">
        <v>26</v>
      </c>
      <c r="D83" s="231">
        <v>30</v>
      </c>
      <c r="E83" s="231">
        <v>44</v>
      </c>
      <c r="F83" s="231">
        <v>0</v>
      </c>
      <c r="G83" s="231">
        <v>0</v>
      </c>
      <c r="H83" t="str">
        <f t="shared" si="1"/>
        <v>A3307</v>
      </c>
    </row>
    <row r="84" spans="1:8">
      <c r="A84" s="231" t="s">
        <v>370</v>
      </c>
      <c r="B84" s="231">
        <v>0</v>
      </c>
      <c r="C84" s="231">
        <v>25</v>
      </c>
      <c r="D84" s="231">
        <v>29</v>
      </c>
      <c r="E84" s="231">
        <v>46</v>
      </c>
      <c r="F84" s="231">
        <v>0</v>
      </c>
      <c r="G84" s="231">
        <v>0</v>
      </c>
      <c r="H84" t="str">
        <f t="shared" si="1"/>
        <v>A3323</v>
      </c>
    </row>
    <row r="85" spans="1:8">
      <c r="A85" s="231" t="s">
        <v>371</v>
      </c>
      <c r="B85" s="231">
        <v>0</v>
      </c>
      <c r="C85" s="231">
        <v>24</v>
      </c>
      <c r="D85" s="231">
        <v>28</v>
      </c>
      <c r="E85" s="231">
        <v>48</v>
      </c>
      <c r="F85" s="231">
        <v>0</v>
      </c>
      <c r="G85" s="231">
        <v>0</v>
      </c>
      <c r="H85" t="str">
        <f t="shared" si="1"/>
        <v>A3342</v>
      </c>
    </row>
    <row r="86" spans="1:8">
      <c r="A86" s="231" t="s">
        <v>372</v>
      </c>
      <c r="B86" s="231">
        <v>0</v>
      </c>
      <c r="C86" s="231">
        <v>26</v>
      </c>
      <c r="D86" s="231">
        <v>30</v>
      </c>
      <c r="E86" s="231">
        <v>44</v>
      </c>
      <c r="F86" s="231">
        <v>0</v>
      </c>
      <c r="G86" s="231">
        <v>0</v>
      </c>
      <c r="H86" t="str">
        <f t="shared" si="1"/>
        <v>A3362</v>
      </c>
    </row>
    <row r="87" spans="1:8">
      <c r="A87" s="231" t="s">
        <v>373</v>
      </c>
      <c r="B87" s="231">
        <v>0</v>
      </c>
      <c r="C87" s="231">
        <v>20</v>
      </c>
      <c r="D87" s="231">
        <v>23</v>
      </c>
      <c r="E87" s="231">
        <v>57</v>
      </c>
      <c r="F87" s="231">
        <v>0</v>
      </c>
      <c r="G87" s="231">
        <v>0</v>
      </c>
      <c r="H87" t="str">
        <f t="shared" si="1"/>
        <v>A3380</v>
      </c>
    </row>
    <row r="88" spans="1:8">
      <c r="A88" s="231" t="s">
        <v>374</v>
      </c>
      <c r="B88" s="231">
        <v>0</v>
      </c>
      <c r="C88" s="231">
        <v>15</v>
      </c>
      <c r="D88" s="231">
        <v>17</v>
      </c>
      <c r="E88" s="231">
        <v>68</v>
      </c>
      <c r="F88" s="231">
        <v>0</v>
      </c>
      <c r="G88" s="231">
        <v>0</v>
      </c>
      <c r="H88" t="str">
        <f t="shared" si="1"/>
        <v>A3402</v>
      </c>
    </row>
    <row r="89" spans="1:8">
      <c r="A89" s="231" t="s">
        <v>375</v>
      </c>
      <c r="B89" s="231">
        <v>0</v>
      </c>
      <c r="C89" s="231">
        <v>7</v>
      </c>
      <c r="D89" s="231">
        <v>18</v>
      </c>
      <c r="E89" s="231">
        <v>75</v>
      </c>
      <c r="F89" s="231">
        <v>0</v>
      </c>
      <c r="G89" s="231">
        <v>0</v>
      </c>
      <c r="H89" t="str">
        <f t="shared" si="1"/>
        <v>A3417</v>
      </c>
    </row>
    <row r="90" spans="1:8">
      <c r="A90" s="231" t="s">
        <v>376</v>
      </c>
      <c r="B90" s="231">
        <v>0</v>
      </c>
      <c r="C90" s="231">
        <v>6</v>
      </c>
      <c r="D90" s="231">
        <v>17</v>
      </c>
      <c r="E90" s="231">
        <v>77</v>
      </c>
      <c r="F90" s="231">
        <v>0</v>
      </c>
      <c r="G90" s="231">
        <v>0</v>
      </c>
      <c r="H90" t="str">
        <f t="shared" si="1"/>
        <v>A3442</v>
      </c>
    </row>
    <row r="91" spans="1:8">
      <c r="A91" s="231" t="s">
        <v>377</v>
      </c>
      <c r="B91" s="231">
        <v>0</v>
      </c>
      <c r="C91" s="231">
        <v>6</v>
      </c>
      <c r="D91" s="231">
        <v>15</v>
      </c>
      <c r="E91" s="231">
        <v>79</v>
      </c>
      <c r="F91" s="231">
        <v>0</v>
      </c>
      <c r="G91" s="231">
        <v>0</v>
      </c>
      <c r="H91" t="str">
        <f t="shared" si="1"/>
        <v>A3462</v>
      </c>
    </row>
    <row r="92" spans="1:8">
      <c r="A92" s="231" t="s">
        <v>378</v>
      </c>
      <c r="B92" s="231">
        <v>0</v>
      </c>
      <c r="C92" s="231">
        <v>8</v>
      </c>
      <c r="D92" s="231">
        <v>21</v>
      </c>
      <c r="E92" s="231">
        <v>71</v>
      </c>
      <c r="F92" s="231">
        <v>0</v>
      </c>
      <c r="G92" s="231">
        <v>0</v>
      </c>
      <c r="H92" t="str">
        <f t="shared" si="1"/>
        <v>A3485</v>
      </c>
    </row>
    <row r="93" spans="1:8">
      <c r="A93" s="231" t="s">
        <v>379</v>
      </c>
      <c r="B93" s="231">
        <v>0</v>
      </c>
      <c r="C93" s="231">
        <v>11</v>
      </c>
      <c r="D93" s="231">
        <v>21</v>
      </c>
      <c r="E93" s="231">
        <v>68</v>
      </c>
      <c r="F93" s="231">
        <v>0</v>
      </c>
      <c r="G93" s="231">
        <v>0</v>
      </c>
      <c r="H93" t="str">
        <f t="shared" si="1"/>
        <v>A3510</v>
      </c>
    </row>
    <row r="94" spans="1:8">
      <c r="A94" s="231" t="s">
        <v>380</v>
      </c>
      <c r="B94" s="231">
        <v>0</v>
      </c>
      <c r="C94" s="231">
        <v>7</v>
      </c>
      <c r="D94" s="231">
        <v>13</v>
      </c>
      <c r="E94" s="231">
        <v>80</v>
      </c>
      <c r="F94" s="231">
        <v>0</v>
      </c>
      <c r="G94" s="231">
        <v>0</v>
      </c>
      <c r="H94" t="str">
        <f t="shared" si="1"/>
        <v>A3532</v>
      </c>
    </row>
    <row r="95" spans="1:8">
      <c r="A95" s="231" t="s">
        <v>381</v>
      </c>
      <c r="B95" s="231">
        <v>0</v>
      </c>
      <c r="C95" s="231">
        <v>6</v>
      </c>
      <c r="D95" s="231">
        <v>12</v>
      </c>
      <c r="E95" s="231">
        <v>82</v>
      </c>
      <c r="F95" s="231">
        <v>0</v>
      </c>
      <c r="G95" s="231">
        <v>0</v>
      </c>
      <c r="H95" t="str">
        <f t="shared" si="1"/>
        <v>A3551</v>
      </c>
    </row>
    <row r="96" spans="1:8">
      <c r="A96" s="231" t="s">
        <v>382</v>
      </c>
      <c r="B96" s="231">
        <v>0</v>
      </c>
      <c r="C96" s="231">
        <v>12</v>
      </c>
      <c r="D96" s="231">
        <v>25</v>
      </c>
      <c r="E96" s="231">
        <v>63</v>
      </c>
      <c r="F96" s="231">
        <v>0</v>
      </c>
      <c r="G96" s="231">
        <v>0</v>
      </c>
      <c r="H96" t="str">
        <f t="shared" si="1"/>
        <v>A3573</v>
      </c>
    </row>
    <row r="97" spans="1:8">
      <c r="A97" s="231" t="s">
        <v>383</v>
      </c>
      <c r="B97" s="231">
        <v>0</v>
      </c>
      <c r="C97" s="231">
        <v>29</v>
      </c>
      <c r="D97" s="231">
        <v>58</v>
      </c>
      <c r="E97" s="231">
        <v>13</v>
      </c>
      <c r="F97" s="231">
        <v>0</v>
      </c>
      <c r="G97" s="231">
        <v>0</v>
      </c>
      <c r="H97" t="str">
        <f t="shared" si="1"/>
        <v>A3597</v>
      </c>
    </row>
    <row r="98" spans="1:8">
      <c r="A98" s="231" t="s">
        <v>384</v>
      </c>
      <c r="B98" s="231">
        <v>0</v>
      </c>
      <c r="C98" s="231">
        <v>16</v>
      </c>
      <c r="D98" s="231">
        <v>32</v>
      </c>
      <c r="E98" s="231">
        <v>52</v>
      </c>
      <c r="F98" s="231">
        <v>0</v>
      </c>
      <c r="G98" s="231">
        <v>0</v>
      </c>
      <c r="H98" t="str">
        <f t="shared" si="1"/>
        <v>A3622</v>
      </c>
    </row>
    <row r="99" spans="1:8">
      <c r="A99" s="231" t="s">
        <v>385</v>
      </c>
      <c r="B99" s="231">
        <v>0</v>
      </c>
      <c r="C99" s="231">
        <v>9</v>
      </c>
      <c r="D99" s="231">
        <v>17</v>
      </c>
      <c r="E99" s="231">
        <v>74</v>
      </c>
      <c r="F99" s="231">
        <v>0</v>
      </c>
      <c r="G99" s="231">
        <v>0</v>
      </c>
      <c r="H99" t="str">
        <f t="shared" si="1"/>
        <v>A3646</v>
      </c>
    </row>
    <row r="100" spans="1:8">
      <c r="A100" s="231" t="s">
        <v>386</v>
      </c>
      <c r="B100" s="231">
        <v>0</v>
      </c>
      <c r="C100" s="231">
        <v>6</v>
      </c>
      <c r="D100" s="231">
        <v>11</v>
      </c>
      <c r="E100" s="231">
        <v>83</v>
      </c>
      <c r="F100" s="231">
        <v>0</v>
      </c>
      <c r="G100" s="231">
        <v>0</v>
      </c>
      <c r="H100" t="str">
        <f t="shared" si="1"/>
        <v>A3669</v>
      </c>
    </row>
    <row r="101" spans="1:8">
      <c r="A101" s="231" t="s">
        <v>387</v>
      </c>
      <c r="B101" s="231">
        <v>0</v>
      </c>
      <c r="C101" s="231">
        <v>13</v>
      </c>
      <c r="D101" s="231">
        <v>10</v>
      </c>
      <c r="E101" s="231">
        <v>77</v>
      </c>
      <c r="F101" s="231">
        <v>0</v>
      </c>
      <c r="G101" s="231">
        <v>0</v>
      </c>
      <c r="H101" t="str">
        <f t="shared" si="1"/>
        <v>A3692</v>
      </c>
    </row>
    <row r="102" spans="1:8">
      <c r="A102" s="231" t="s">
        <v>388</v>
      </c>
      <c r="B102" s="231">
        <v>0</v>
      </c>
      <c r="C102" s="231">
        <v>11</v>
      </c>
      <c r="D102" s="231">
        <v>9</v>
      </c>
      <c r="E102" s="231">
        <v>80</v>
      </c>
      <c r="F102" s="231">
        <v>0</v>
      </c>
      <c r="G102" s="231">
        <v>0</v>
      </c>
      <c r="H102" t="str">
        <f t="shared" si="1"/>
        <v>A3712</v>
      </c>
    </row>
    <row r="103" spans="1:8">
      <c r="A103" s="231" t="s">
        <v>389</v>
      </c>
      <c r="B103" s="231">
        <v>0</v>
      </c>
      <c r="C103" s="231">
        <v>11</v>
      </c>
      <c r="D103" s="231">
        <v>9</v>
      </c>
      <c r="E103" s="231">
        <v>80</v>
      </c>
      <c r="F103" s="231">
        <v>0</v>
      </c>
      <c r="G103" s="231">
        <v>0</v>
      </c>
      <c r="H103" t="str">
        <f t="shared" si="1"/>
        <v>A3730</v>
      </c>
    </row>
    <row r="104" spans="1:8">
      <c r="A104" s="231" t="s">
        <v>390</v>
      </c>
      <c r="B104" s="231">
        <v>0</v>
      </c>
      <c r="C104" s="231">
        <v>16</v>
      </c>
      <c r="D104" s="231">
        <v>13</v>
      </c>
      <c r="E104" s="231">
        <v>71</v>
      </c>
      <c r="F104" s="231">
        <v>0</v>
      </c>
      <c r="G104" s="231">
        <v>0</v>
      </c>
      <c r="H104" t="str">
        <f t="shared" si="1"/>
        <v>A3752</v>
      </c>
    </row>
    <row r="105" spans="1:8">
      <c r="A105" s="231" t="s">
        <v>391</v>
      </c>
      <c r="B105" s="231">
        <v>0</v>
      </c>
      <c r="C105" s="231">
        <v>18</v>
      </c>
      <c r="D105" s="231">
        <v>14</v>
      </c>
      <c r="E105" s="231">
        <v>68</v>
      </c>
      <c r="F105" s="231">
        <v>0</v>
      </c>
      <c r="G105" s="231">
        <v>0</v>
      </c>
      <c r="H105" t="str">
        <f t="shared" si="1"/>
        <v>A3772</v>
      </c>
    </row>
    <row r="106" spans="1:8">
      <c r="A106" s="231" t="s">
        <v>392</v>
      </c>
      <c r="B106" s="231">
        <v>0</v>
      </c>
      <c r="C106" s="231">
        <v>51</v>
      </c>
      <c r="D106" s="231">
        <v>41</v>
      </c>
      <c r="E106" s="231">
        <v>8</v>
      </c>
      <c r="F106" s="231">
        <v>0</v>
      </c>
      <c r="G106" s="231">
        <v>0</v>
      </c>
      <c r="H106" t="str">
        <f t="shared" si="1"/>
        <v>A3797</v>
      </c>
    </row>
    <row r="107" spans="1:8">
      <c r="A107" s="231" t="s">
        <v>393</v>
      </c>
      <c r="B107" s="231">
        <v>0</v>
      </c>
      <c r="C107" s="231">
        <v>100</v>
      </c>
      <c r="D107" s="231">
        <v>0</v>
      </c>
      <c r="E107" s="231">
        <v>0</v>
      </c>
      <c r="F107" s="231">
        <v>0</v>
      </c>
      <c r="G107" s="231">
        <v>0</v>
      </c>
      <c r="H107" t="str">
        <f t="shared" si="1"/>
        <v>A3821</v>
      </c>
    </row>
    <row r="108" spans="1:8">
      <c r="A108" s="231" t="s">
        <v>394</v>
      </c>
      <c r="B108" s="231">
        <v>100</v>
      </c>
      <c r="C108" s="231">
        <v>0</v>
      </c>
      <c r="D108" s="231">
        <v>0</v>
      </c>
      <c r="E108" s="231">
        <v>0</v>
      </c>
      <c r="F108" s="231">
        <v>0</v>
      </c>
      <c r="G108" s="231">
        <v>0</v>
      </c>
      <c r="H108" t="str">
        <f t="shared" si="1"/>
        <v>A3842</v>
      </c>
    </row>
    <row r="109" spans="1:8">
      <c r="A109" s="231" t="s">
        <v>395</v>
      </c>
      <c r="B109" s="231">
        <v>100</v>
      </c>
      <c r="C109" s="231">
        <v>0</v>
      </c>
      <c r="D109" s="231">
        <v>0</v>
      </c>
      <c r="E109" s="231">
        <v>0</v>
      </c>
      <c r="F109" s="231">
        <v>0</v>
      </c>
      <c r="G109" s="231">
        <v>0</v>
      </c>
      <c r="H109" t="str">
        <f t="shared" si="1"/>
        <v>A3862</v>
      </c>
    </row>
    <row r="110" spans="1:8">
      <c r="A110" s="231" t="s">
        <v>396</v>
      </c>
      <c r="B110" s="231">
        <v>100</v>
      </c>
      <c r="C110" s="231">
        <v>0</v>
      </c>
      <c r="D110" s="231">
        <v>0</v>
      </c>
      <c r="E110" s="231">
        <v>0</v>
      </c>
      <c r="F110" s="231">
        <v>0</v>
      </c>
      <c r="G110" s="231">
        <v>0</v>
      </c>
      <c r="H110" t="str">
        <f t="shared" si="1"/>
        <v>A3876</v>
      </c>
    </row>
    <row r="111" spans="1:8">
      <c r="A111" s="231" t="s">
        <v>397</v>
      </c>
      <c r="B111" s="231">
        <v>100</v>
      </c>
      <c r="C111" s="231">
        <v>0</v>
      </c>
      <c r="D111" s="231">
        <v>0</v>
      </c>
      <c r="E111" s="231">
        <v>0</v>
      </c>
      <c r="F111" s="231">
        <v>0</v>
      </c>
      <c r="G111" s="231">
        <v>0</v>
      </c>
      <c r="H111" t="str">
        <f t="shared" si="1"/>
        <v>A3897</v>
      </c>
    </row>
    <row r="112" spans="1:8">
      <c r="A112" s="231" t="s">
        <v>398</v>
      </c>
      <c r="B112" s="231">
        <v>100</v>
      </c>
      <c r="C112" s="231">
        <v>0</v>
      </c>
      <c r="D112" s="231">
        <v>0</v>
      </c>
      <c r="E112" s="231">
        <v>0</v>
      </c>
      <c r="F112" s="231">
        <v>0</v>
      </c>
      <c r="G112" s="231">
        <v>0</v>
      </c>
      <c r="H112" t="str">
        <f t="shared" si="1"/>
        <v>A3916</v>
      </c>
    </row>
    <row r="113" spans="1:8">
      <c r="A113" s="231" t="s">
        <v>399</v>
      </c>
      <c r="B113" s="231">
        <v>100</v>
      </c>
      <c r="C113" s="231">
        <v>0</v>
      </c>
      <c r="D113" s="231">
        <v>0</v>
      </c>
      <c r="E113" s="231">
        <v>0</v>
      </c>
      <c r="F113" s="231">
        <v>0</v>
      </c>
      <c r="G113" s="231">
        <v>0</v>
      </c>
      <c r="H113" t="str">
        <f t="shared" si="1"/>
        <v>A3941</v>
      </c>
    </row>
    <row r="114" spans="1:8">
      <c r="A114" s="231" t="s">
        <v>400</v>
      </c>
      <c r="B114" s="231">
        <v>100</v>
      </c>
      <c r="C114" s="231">
        <v>0</v>
      </c>
      <c r="D114" s="231">
        <v>0</v>
      </c>
      <c r="E114" s="231">
        <v>0</v>
      </c>
      <c r="F114" s="231">
        <v>0</v>
      </c>
      <c r="G114" s="231">
        <v>0</v>
      </c>
      <c r="H114" t="str">
        <f t="shared" si="1"/>
        <v>A3962</v>
      </c>
    </row>
    <row r="115" spans="1:8">
      <c r="A115" s="231" t="s">
        <v>401</v>
      </c>
      <c r="B115" s="231">
        <v>100</v>
      </c>
      <c r="C115" s="231">
        <v>0</v>
      </c>
      <c r="D115" s="231">
        <v>0</v>
      </c>
      <c r="E115" s="231">
        <v>0</v>
      </c>
      <c r="F115" s="231">
        <v>0</v>
      </c>
      <c r="G115" s="231">
        <v>0</v>
      </c>
      <c r="H115" t="str">
        <f t="shared" si="1"/>
        <v>A3983</v>
      </c>
    </row>
    <row r="116" spans="1:8">
      <c r="A116" s="231" t="s">
        <v>402</v>
      </c>
      <c r="B116" s="231">
        <v>100</v>
      </c>
      <c r="C116" s="231">
        <v>0</v>
      </c>
      <c r="D116" s="231">
        <v>0</v>
      </c>
      <c r="E116" s="231">
        <v>0</v>
      </c>
      <c r="F116" s="231">
        <v>0</v>
      </c>
      <c r="G116" s="231">
        <v>0</v>
      </c>
      <c r="H116" t="str">
        <f t="shared" si="1"/>
        <v>A4002</v>
      </c>
    </row>
    <row r="117" spans="1:8">
      <c r="A117" s="231" t="s">
        <v>403</v>
      </c>
      <c r="B117" s="231">
        <v>100</v>
      </c>
      <c r="C117" s="231">
        <v>0</v>
      </c>
      <c r="D117" s="231">
        <v>0</v>
      </c>
      <c r="E117" s="231">
        <v>0</v>
      </c>
      <c r="F117" s="231">
        <v>0</v>
      </c>
      <c r="G117" s="231">
        <v>0</v>
      </c>
      <c r="H117" t="str">
        <f t="shared" si="1"/>
        <v>A4022</v>
      </c>
    </row>
    <row r="118" spans="1:8">
      <c r="A118" s="231" t="s">
        <v>404</v>
      </c>
      <c r="B118" s="231">
        <v>0</v>
      </c>
      <c r="C118" s="231">
        <v>0</v>
      </c>
      <c r="D118" s="231">
        <v>0</v>
      </c>
      <c r="E118" s="231">
        <v>0</v>
      </c>
      <c r="F118" s="231">
        <v>0</v>
      </c>
      <c r="G118" s="231">
        <v>0</v>
      </c>
      <c r="H118" t="str">
        <f t="shared" si="1"/>
        <v>A4042</v>
      </c>
    </row>
    <row r="119" spans="1:8">
      <c r="A119" s="231" t="s">
        <v>405</v>
      </c>
      <c r="B119" s="231">
        <v>0</v>
      </c>
      <c r="C119" s="231">
        <v>100</v>
      </c>
      <c r="D119" s="231">
        <v>0</v>
      </c>
      <c r="E119" s="231">
        <v>0</v>
      </c>
      <c r="F119" s="231">
        <v>0</v>
      </c>
      <c r="G119" s="231">
        <v>0</v>
      </c>
      <c r="H119" t="str">
        <f t="shared" si="1"/>
        <v>A4062</v>
      </c>
    </row>
    <row r="120" spans="1:8">
      <c r="A120" s="231" t="s">
        <v>406</v>
      </c>
      <c r="B120" s="231">
        <v>0</v>
      </c>
      <c r="C120" s="231">
        <v>100</v>
      </c>
      <c r="D120" s="231">
        <v>0</v>
      </c>
      <c r="E120" s="231">
        <v>0</v>
      </c>
      <c r="F120" s="231">
        <v>0</v>
      </c>
      <c r="G120" s="231">
        <v>0</v>
      </c>
      <c r="H120" t="str">
        <f t="shared" si="1"/>
        <v>A4083</v>
      </c>
    </row>
    <row r="121" spans="1:8">
      <c r="A121" s="231" t="s">
        <v>407</v>
      </c>
      <c r="B121" s="231">
        <v>0</v>
      </c>
      <c r="C121" s="231">
        <v>50</v>
      </c>
      <c r="D121" s="231">
        <v>50</v>
      </c>
      <c r="E121" s="231">
        <v>0</v>
      </c>
      <c r="F121" s="231">
        <v>0</v>
      </c>
      <c r="G121" s="231">
        <v>0</v>
      </c>
      <c r="H121" t="str">
        <f t="shared" si="1"/>
        <v>A4094</v>
      </c>
    </row>
    <row r="122" spans="1:8">
      <c r="A122" s="231" t="s">
        <v>408</v>
      </c>
      <c r="B122" s="231">
        <v>0</v>
      </c>
      <c r="C122" s="231">
        <v>30</v>
      </c>
      <c r="D122" s="231">
        <v>70</v>
      </c>
      <c r="E122" s="231">
        <v>0</v>
      </c>
      <c r="F122" s="231">
        <v>0</v>
      </c>
      <c r="G122" s="231">
        <v>0</v>
      </c>
      <c r="H122" t="str">
        <f t="shared" si="1"/>
        <v>A4107</v>
      </c>
    </row>
    <row r="123" spans="1:8">
      <c r="A123" s="231" t="s">
        <v>409</v>
      </c>
      <c r="B123" s="231">
        <v>0</v>
      </c>
      <c r="C123" s="231">
        <v>30</v>
      </c>
      <c r="D123" s="231">
        <v>70</v>
      </c>
      <c r="E123" s="231">
        <v>0</v>
      </c>
      <c r="F123" s="231">
        <v>0</v>
      </c>
      <c r="G123" s="231">
        <v>0</v>
      </c>
      <c r="H123" t="str">
        <f t="shared" si="1"/>
        <v>A4122</v>
      </c>
    </row>
    <row r="124" spans="1:8">
      <c r="A124" s="231" t="s">
        <v>410</v>
      </c>
      <c r="B124" s="231">
        <v>0</v>
      </c>
      <c r="C124" s="231">
        <v>30</v>
      </c>
      <c r="D124" s="231">
        <v>70</v>
      </c>
      <c r="E124" s="231">
        <v>0</v>
      </c>
      <c r="F124" s="231">
        <v>0</v>
      </c>
      <c r="G124" s="231">
        <v>0</v>
      </c>
      <c r="H124" t="str">
        <f t="shared" si="1"/>
        <v>A4132</v>
      </c>
    </row>
    <row r="125" spans="1:8">
      <c r="A125" s="231" t="s">
        <v>411</v>
      </c>
      <c r="B125" s="231">
        <v>0</v>
      </c>
      <c r="C125" s="231">
        <v>30</v>
      </c>
      <c r="D125" s="231">
        <v>70</v>
      </c>
      <c r="E125" s="231">
        <v>0</v>
      </c>
      <c r="F125" s="231">
        <v>0</v>
      </c>
      <c r="G125" s="231">
        <v>0</v>
      </c>
      <c r="H125" t="str">
        <f t="shared" si="1"/>
        <v>A4144</v>
      </c>
    </row>
    <row r="126" spans="1:8">
      <c r="A126" s="231" t="s">
        <v>412</v>
      </c>
      <c r="B126" s="231">
        <v>0</v>
      </c>
      <c r="C126" s="231">
        <v>7</v>
      </c>
      <c r="D126" s="231">
        <v>11</v>
      </c>
      <c r="E126" s="231">
        <v>82</v>
      </c>
      <c r="F126" s="231">
        <v>0</v>
      </c>
      <c r="G126" s="231">
        <v>0</v>
      </c>
      <c r="H126" t="str">
        <f t="shared" ref="H126:H169" si="2">LEFT(A126,1)&amp;((MID(A126,2,10))+1)</f>
        <v>A4559</v>
      </c>
    </row>
    <row r="127" spans="1:8">
      <c r="A127" s="231" t="s">
        <v>413</v>
      </c>
      <c r="B127" s="231">
        <v>0</v>
      </c>
      <c r="C127" s="231">
        <v>11</v>
      </c>
      <c r="D127" s="231">
        <v>18</v>
      </c>
      <c r="E127" s="231">
        <v>71</v>
      </c>
      <c r="F127" s="231">
        <v>0</v>
      </c>
      <c r="G127" s="231">
        <v>0</v>
      </c>
      <c r="H127" t="str">
        <f t="shared" si="2"/>
        <v>A4573.5</v>
      </c>
    </row>
    <row r="128" spans="1:8">
      <c r="A128" s="231" t="s">
        <v>414</v>
      </c>
      <c r="B128" s="231">
        <v>0</v>
      </c>
      <c r="C128" s="231">
        <v>20</v>
      </c>
      <c r="D128" s="231">
        <v>32</v>
      </c>
      <c r="E128" s="231">
        <v>48</v>
      </c>
      <c r="F128" s="231">
        <v>0</v>
      </c>
      <c r="G128" s="231">
        <v>0</v>
      </c>
      <c r="H128" t="str">
        <f t="shared" si="2"/>
        <v>A4587.8</v>
      </c>
    </row>
    <row r="129" spans="1:8">
      <c r="A129" s="231" t="s">
        <v>415</v>
      </c>
      <c r="B129" s="231">
        <v>100</v>
      </c>
      <c r="C129" s="231">
        <v>0</v>
      </c>
      <c r="D129" s="231">
        <v>0</v>
      </c>
      <c r="E129" s="231">
        <v>0</v>
      </c>
      <c r="F129" s="231">
        <v>0</v>
      </c>
      <c r="G129" s="231">
        <v>0</v>
      </c>
      <c r="H129" t="str">
        <f t="shared" si="2"/>
        <v>A4599.7</v>
      </c>
    </row>
    <row r="130" spans="1:8">
      <c r="A130" s="231" t="s">
        <v>416</v>
      </c>
      <c r="B130" s="231">
        <v>100</v>
      </c>
      <c r="C130" s="231">
        <v>0</v>
      </c>
      <c r="D130" s="231">
        <v>0</v>
      </c>
      <c r="E130" s="231">
        <v>0</v>
      </c>
      <c r="F130" s="231">
        <v>0</v>
      </c>
      <c r="G130" s="231">
        <v>0</v>
      </c>
      <c r="H130" t="str">
        <f t="shared" si="2"/>
        <v>A4609</v>
      </c>
    </row>
    <row r="131" spans="1:8">
      <c r="A131" s="231" t="s">
        <v>417</v>
      </c>
      <c r="B131" s="231">
        <v>100</v>
      </c>
      <c r="C131" s="231">
        <v>0</v>
      </c>
      <c r="D131" s="231">
        <v>0</v>
      </c>
      <c r="E131" s="231">
        <v>0</v>
      </c>
      <c r="F131" s="231">
        <v>0</v>
      </c>
      <c r="G131" s="231">
        <v>0</v>
      </c>
      <c r="H131" t="str">
        <f t="shared" si="2"/>
        <v>A4632</v>
      </c>
    </row>
    <row r="132" spans="1:8">
      <c r="A132" s="231" t="s">
        <v>418</v>
      </c>
      <c r="B132" s="231">
        <v>100</v>
      </c>
      <c r="C132" s="231">
        <v>0</v>
      </c>
      <c r="D132" s="231">
        <v>0</v>
      </c>
      <c r="E132" s="231">
        <v>0</v>
      </c>
      <c r="F132" s="231">
        <v>0</v>
      </c>
      <c r="G132" s="231">
        <v>0</v>
      </c>
      <c r="H132" t="str">
        <f t="shared" si="2"/>
        <v>A4652</v>
      </c>
    </row>
    <row r="133" spans="1:8">
      <c r="A133" s="231" t="s">
        <v>419</v>
      </c>
      <c r="B133" s="231">
        <v>100</v>
      </c>
      <c r="C133" s="231">
        <v>0</v>
      </c>
      <c r="D133" s="231">
        <v>0</v>
      </c>
      <c r="E133" s="231">
        <v>0</v>
      </c>
      <c r="F133" s="231">
        <v>0</v>
      </c>
      <c r="G133" s="231">
        <v>0</v>
      </c>
      <c r="H133" t="str">
        <f t="shared" si="2"/>
        <v>A4675.8</v>
      </c>
    </row>
    <row r="134" spans="1:8">
      <c r="A134" s="231" t="s">
        <v>420</v>
      </c>
      <c r="B134" s="231">
        <v>100</v>
      </c>
      <c r="C134" s="231">
        <v>0</v>
      </c>
      <c r="D134" s="231">
        <v>0</v>
      </c>
      <c r="E134" s="231">
        <v>0</v>
      </c>
      <c r="F134" s="231">
        <v>0</v>
      </c>
      <c r="G134" s="231">
        <v>0</v>
      </c>
      <c r="H134" t="str">
        <f t="shared" si="2"/>
        <v>A4692</v>
      </c>
    </row>
    <row r="135" spans="1:8">
      <c r="A135" s="231" t="s">
        <v>421</v>
      </c>
      <c r="B135" s="231">
        <v>100</v>
      </c>
      <c r="C135" s="231">
        <v>0</v>
      </c>
      <c r="D135" s="231">
        <v>0</v>
      </c>
      <c r="E135" s="231">
        <v>0</v>
      </c>
      <c r="F135" s="231">
        <v>0</v>
      </c>
      <c r="G135" s="231">
        <v>0</v>
      </c>
      <c r="H135" t="str">
        <f t="shared" si="2"/>
        <v>A4712</v>
      </c>
    </row>
    <row r="136" spans="1:8">
      <c r="A136" s="231" t="s">
        <v>422</v>
      </c>
      <c r="B136" s="231">
        <v>100</v>
      </c>
      <c r="C136" s="231">
        <v>0</v>
      </c>
      <c r="D136" s="231">
        <v>0</v>
      </c>
      <c r="E136" s="231">
        <v>0</v>
      </c>
      <c r="F136" s="231">
        <v>0</v>
      </c>
      <c r="G136" s="231">
        <v>0</v>
      </c>
      <c r="H136" t="str">
        <f t="shared" si="2"/>
        <v>A4732</v>
      </c>
    </row>
    <row r="137" spans="1:8">
      <c r="A137" s="231" t="s">
        <v>423</v>
      </c>
      <c r="B137" s="231">
        <v>100</v>
      </c>
      <c r="C137" s="231">
        <v>0</v>
      </c>
      <c r="D137" s="231">
        <v>0</v>
      </c>
      <c r="E137" s="231">
        <v>0</v>
      </c>
      <c r="F137" s="231">
        <v>0</v>
      </c>
      <c r="G137" s="231">
        <v>0</v>
      </c>
      <c r="H137" t="str">
        <f t="shared" si="2"/>
        <v>A4754</v>
      </c>
    </row>
    <row r="138" spans="1:8">
      <c r="A138" s="231" t="s">
        <v>424</v>
      </c>
      <c r="B138" s="231">
        <v>100</v>
      </c>
      <c r="C138" s="231">
        <v>0</v>
      </c>
      <c r="D138" s="231">
        <v>0</v>
      </c>
      <c r="E138" s="231">
        <v>0</v>
      </c>
      <c r="F138" s="231">
        <v>0</v>
      </c>
      <c r="G138" s="231">
        <v>0</v>
      </c>
      <c r="H138" t="str">
        <f t="shared" si="2"/>
        <v>A4764</v>
      </c>
    </row>
    <row r="139" spans="1:8">
      <c r="A139" s="231" t="s">
        <v>425</v>
      </c>
      <c r="B139" s="231">
        <v>0</v>
      </c>
      <c r="C139" s="231">
        <v>64</v>
      </c>
      <c r="D139" s="231">
        <v>36</v>
      </c>
      <c r="E139" s="231">
        <v>0</v>
      </c>
      <c r="F139" s="231">
        <v>0</v>
      </c>
      <c r="G139" s="231">
        <v>0</v>
      </c>
      <c r="H139" t="str">
        <f t="shared" si="2"/>
        <v>A4784.4</v>
      </c>
    </row>
    <row r="140" spans="1:8">
      <c r="A140" s="231" t="s">
        <v>426</v>
      </c>
      <c r="B140" s="231">
        <v>0</v>
      </c>
      <c r="C140" s="231">
        <v>27</v>
      </c>
      <c r="D140" s="231">
        <v>22</v>
      </c>
      <c r="E140" s="231">
        <v>51</v>
      </c>
      <c r="F140" s="231">
        <v>0</v>
      </c>
      <c r="G140" s="231">
        <v>0</v>
      </c>
      <c r="H140" t="str">
        <f t="shared" si="2"/>
        <v>A4804.6</v>
      </c>
    </row>
    <row r="141" spans="1:8">
      <c r="A141" s="231" t="s">
        <v>427</v>
      </c>
      <c r="B141" s="231">
        <v>0</v>
      </c>
      <c r="C141" s="231">
        <v>33</v>
      </c>
      <c r="D141" s="231">
        <v>27</v>
      </c>
      <c r="E141" s="231">
        <v>40</v>
      </c>
      <c r="F141" s="231">
        <v>0</v>
      </c>
      <c r="G141" s="231">
        <v>0</v>
      </c>
      <c r="H141" t="str">
        <f t="shared" si="2"/>
        <v>A4827.3</v>
      </c>
    </row>
    <row r="142" spans="1:8">
      <c r="A142" s="231" t="s">
        <v>428</v>
      </c>
      <c r="B142" s="231">
        <v>0</v>
      </c>
      <c r="C142" s="231">
        <v>46</v>
      </c>
      <c r="D142" s="231">
        <v>37</v>
      </c>
      <c r="E142" s="231">
        <v>17</v>
      </c>
      <c r="F142" s="231">
        <v>0</v>
      </c>
      <c r="G142" s="231">
        <v>0</v>
      </c>
      <c r="H142" t="str">
        <f t="shared" si="2"/>
        <v>A4842</v>
      </c>
    </row>
    <row r="143" spans="1:8">
      <c r="A143" s="231" t="s">
        <v>429</v>
      </c>
      <c r="B143" s="231">
        <v>0</v>
      </c>
      <c r="C143" s="231">
        <v>100</v>
      </c>
      <c r="D143" s="231">
        <v>0</v>
      </c>
      <c r="E143" s="231">
        <v>0</v>
      </c>
      <c r="F143" s="231">
        <v>0</v>
      </c>
      <c r="G143" s="231">
        <v>0</v>
      </c>
      <c r="H143" t="str">
        <f t="shared" si="2"/>
        <v>A4862</v>
      </c>
    </row>
    <row r="144" spans="1:8">
      <c r="A144" s="231" t="s">
        <v>430</v>
      </c>
      <c r="B144" s="231">
        <v>100</v>
      </c>
      <c r="C144" s="231">
        <v>0</v>
      </c>
      <c r="D144" s="231">
        <v>0</v>
      </c>
      <c r="E144" s="231">
        <v>0</v>
      </c>
      <c r="F144" s="231">
        <v>0</v>
      </c>
      <c r="G144" s="231">
        <v>0</v>
      </c>
      <c r="H144" t="str">
        <f t="shared" si="2"/>
        <v>A4882</v>
      </c>
    </row>
    <row r="145" spans="1:8">
      <c r="A145" s="231" t="s">
        <v>431</v>
      </c>
      <c r="B145" s="231">
        <v>100</v>
      </c>
      <c r="C145" s="231">
        <v>0</v>
      </c>
      <c r="D145" s="231">
        <v>0</v>
      </c>
      <c r="E145" s="231">
        <v>0</v>
      </c>
      <c r="F145" s="231">
        <v>0</v>
      </c>
      <c r="G145" s="231">
        <v>0</v>
      </c>
      <c r="H145" t="str">
        <f t="shared" si="2"/>
        <v>A4902</v>
      </c>
    </row>
    <row r="146" spans="1:8">
      <c r="A146" s="231" t="s">
        <v>432</v>
      </c>
      <c r="B146" s="231">
        <v>100</v>
      </c>
      <c r="C146" s="231">
        <v>0</v>
      </c>
      <c r="D146" s="231">
        <v>0</v>
      </c>
      <c r="E146" s="231">
        <v>0</v>
      </c>
      <c r="F146" s="231">
        <v>0</v>
      </c>
      <c r="G146" s="231">
        <v>0</v>
      </c>
      <c r="H146" t="str">
        <f t="shared" si="2"/>
        <v>A4922</v>
      </c>
    </row>
    <row r="147" spans="1:8">
      <c r="A147" s="231" t="s">
        <v>433</v>
      </c>
      <c r="B147" s="231">
        <v>100</v>
      </c>
      <c r="C147" s="231">
        <v>0</v>
      </c>
      <c r="D147" s="231">
        <v>0</v>
      </c>
      <c r="E147" s="231">
        <v>0</v>
      </c>
      <c r="F147" s="231">
        <v>0</v>
      </c>
      <c r="G147" s="231">
        <v>0</v>
      </c>
      <c r="H147" t="str">
        <f t="shared" si="2"/>
        <v>A4942</v>
      </c>
    </row>
    <row r="148" spans="1:8">
      <c r="A148" s="231" t="s">
        <v>434</v>
      </c>
      <c r="B148" s="231">
        <v>100</v>
      </c>
      <c r="C148" s="231">
        <v>0</v>
      </c>
      <c r="D148" s="231">
        <v>0</v>
      </c>
      <c r="E148" s="231">
        <v>0</v>
      </c>
      <c r="F148" s="231">
        <v>0</v>
      </c>
      <c r="G148" s="231">
        <v>0</v>
      </c>
      <c r="H148" t="str">
        <f t="shared" si="2"/>
        <v>A4962</v>
      </c>
    </row>
    <row r="149" spans="1:8">
      <c r="A149" s="231" t="s">
        <v>435</v>
      </c>
      <c r="B149" s="231">
        <v>100</v>
      </c>
      <c r="C149" s="231">
        <v>0</v>
      </c>
      <c r="D149" s="231">
        <v>0</v>
      </c>
      <c r="E149" s="231">
        <v>0</v>
      </c>
      <c r="F149" s="231">
        <v>0</v>
      </c>
      <c r="G149" s="231">
        <v>0</v>
      </c>
      <c r="H149" t="str">
        <f t="shared" si="2"/>
        <v>A4982</v>
      </c>
    </row>
    <row r="150" spans="1:8">
      <c r="A150" s="231" t="s">
        <v>436</v>
      </c>
      <c r="B150" s="231">
        <v>100</v>
      </c>
      <c r="C150" s="231">
        <v>0</v>
      </c>
      <c r="D150" s="231">
        <v>0</v>
      </c>
      <c r="E150" s="231">
        <v>0</v>
      </c>
      <c r="F150" s="231">
        <v>0</v>
      </c>
      <c r="G150" s="231">
        <v>0</v>
      </c>
      <c r="H150" t="str">
        <f t="shared" si="2"/>
        <v>A5002</v>
      </c>
    </row>
    <row r="151" spans="1:8">
      <c r="A151" s="231" t="s">
        <v>437</v>
      </c>
      <c r="B151" s="231">
        <v>100</v>
      </c>
      <c r="C151" s="231">
        <v>0</v>
      </c>
      <c r="D151" s="231">
        <v>0</v>
      </c>
      <c r="E151" s="231">
        <v>0</v>
      </c>
      <c r="F151" s="231">
        <v>0</v>
      </c>
      <c r="G151" s="231">
        <v>0</v>
      </c>
      <c r="H151" t="str">
        <f t="shared" si="2"/>
        <v>A5022</v>
      </c>
    </row>
    <row r="152" spans="1:8">
      <c r="A152" s="231" t="s">
        <v>438</v>
      </c>
      <c r="B152" s="231">
        <v>100</v>
      </c>
      <c r="C152" s="231">
        <v>0</v>
      </c>
      <c r="D152" s="231">
        <v>0</v>
      </c>
      <c r="E152" s="231">
        <v>0</v>
      </c>
      <c r="F152" s="231">
        <v>0</v>
      </c>
      <c r="G152" s="231">
        <v>0</v>
      </c>
      <c r="H152" t="str">
        <f t="shared" si="2"/>
        <v>A5042</v>
      </c>
    </row>
    <row r="153" spans="1:8">
      <c r="A153" s="231" t="s">
        <v>439</v>
      </c>
      <c r="B153" s="231">
        <v>100</v>
      </c>
      <c r="C153" s="231">
        <v>0</v>
      </c>
      <c r="D153" s="231">
        <v>0</v>
      </c>
      <c r="E153" s="231">
        <v>0</v>
      </c>
      <c r="F153" s="231">
        <v>0</v>
      </c>
      <c r="G153" s="231">
        <v>0</v>
      </c>
      <c r="H153" t="str">
        <f t="shared" si="2"/>
        <v>A5062</v>
      </c>
    </row>
    <row r="154" spans="1:8">
      <c r="A154" s="231" t="s">
        <v>440</v>
      </c>
      <c r="B154" s="231">
        <v>0</v>
      </c>
      <c r="C154" s="231">
        <v>100</v>
      </c>
      <c r="D154" s="231">
        <v>0</v>
      </c>
      <c r="E154" s="231">
        <v>0</v>
      </c>
      <c r="F154" s="231">
        <v>0</v>
      </c>
      <c r="G154" s="231">
        <v>0</v>
      </c>
      <c r="H154" t="str">
        <f t="shared" si="2"/>
        <v>A5082</v>
      </c>
    </row>
    <row r="155" spans="1:8">
      <c r="A155" s="231" t="s">
        <v>441</v>
      </c>
      <c r="B155" s="231">
        <v>0</v>
      </c>
      <c r="C155" s="231">
        <v>100</v>
      </c>
      <c r="D155" s="231">
        <v>0</v>
      </c>
      <c r="E155" s="231">
        <v>0</v>
      </c>
      <c r="F155" s="231">
        <v>0</v>
      </c>
      <c r="G155" s="231">
        <v>0</v>
      </c>
      <c r="H155" t="str">
        <f t="shared" si="2"/>
        <v>A5102</v>
      </c>
    </row>
    <row r="156" spans="1:8">
      <c r="A156" s="231" t="s">
        <v>442</v>
      </c>
      <c r="B156" s="231">
        <v>50</v>
      </c>
      <c r="C156" s="231">
        <v>50</v>
      </c>
      <c r="D156" s="231">
        <v>0</v>
      </c>
      <c r="E156" s="231">
        <v>0</v>
      </c>
      <c r="F156" s="231">
        <v>0</v>
      </c>
      <c r="G156" s="231">
        <v>0</v>
      </c>
      <c r="H156" t="str">
        <f t="shared" si="2"/>
        <v>A5122</v>
      </c>
    </row>
    <row r="157" spans="1:8">
      <c r="A157" s="231" t="s">
        <v>443</v>
      </c>
      <c r="B157" s="231">
        <v>100</v>
      </c>
      <c r="C157" s="231">
        <v>0</v>
      </c>
      <c r="D157" s="231">
        <v>0</v>
      </c>
      <c r="E157" s="231">
        <v>0</v>
      </c>
      <c r="F157" s="231">
        <v>0</v>
      </c>
      <c r="G157" s="231">
        <v>0</v>
      </c>
      <c r="H157" t="str">
        <f t="shared" si="2"/>
        <v>A5142</v>
      </c>
    </row>
    <row r="158" spans="1:8">
      <c r="A158" s="231" t="s">
        <v>444</v>
      </c>
      <c r="B158" s="231">
        <v>100</v>
      </c>
      <c r="C158" s="231">
        <v>0</v>
      </c>
      <c r="D158" s="231">
        <v>0</v>
      </c>
      <c r="E158" s="231">
        <v>0</v>
      </c>
      <c r="F158" s="231">
        <v>0</v>
      </c>
      <c r="G158" s="231">
        <v>0</v>
      </c>
      <c r="H158" t="str">
        <f t="shared" si="2"/>
        <v>A5162</v>
      </c>
    </row>
    <row r="159" spans="1:8">
      <c r="A159" s="231" t="s">
        <v>445</v>
      </c>
      <c r="B159" s="231">
        <v>100</v>
      </c>
      <c r="C159" s="231">
        <v>0</v>
      </c>
      <c r="D159" s="231">
        <v>0</v>
      </c>
      <c r="E159" s="231">
        <v>0</v>
      </c>
      <c r="F159" s="231">
        <v>0</v>
      </c>
      <c r="G159" s="231">
        <v>0</v>
      </c>
      <c r="H159" t="str">
        <f t="shared" si="2"/>
        <v>A5164.567</v>
      </c>
    </row>
    <row r="160" spans="1:8">
      <c r="A160" s="231" t="s">
        <v>446</v>
      </c>
      <c r="B160" s="231">
        <v>100</v>
      </c>
      <c r="C160" s="231">
        <v>0</v>
      </c>
      <c r="D160" s="231">
        <v>0</v>
      </c>
      <c r="E160" s="231">
        <v>0</v>
      </c>
      <c r="F160" s="231">
        <v>0</v>
      </c>
      <c r="G160" s="231">
        <v>0</v>
      </c>
      <c r="H160" t="str">
        <f t="shared" si="2"/>
        <v>A5182</v>
      </c>
    </row>
    <row r="161" spans="1:8">
      <c r="A161" s="231" t="s">
        <v>447</v>
      </c>
      <c r="B161" s="231">
        <v>30</v>
      </c>
      <c r="C161" s="231">
        <v>50</v>
      </c>
      <c r="D161" s="231">
        <v>20</v>
      </c>
      <c r="E161" s="231">
        <v>0</v>
      </c>
      <c r="F161" s="231">
        <v>0</v>
      </c>
      <c r="G161" s="231">
        <v>0</v>
      </c>
      <c r="H161" t="str">
        <f t="shared" si="2"/>
        <v>A5202</v>
      </c>
    </row>
    <row r="162" spans="1:8">
      <c r="A162" s="231" t="s">
        <v>448</v>
      </c>
      <c r="B162" s="231">
        <v>30</v>
      </c>
      <c r="C162" s="231">
        <v>50</v>
      </c>
      <c r="D162" s="231">
        <v>20</v>
      </c>
      <c r="E162" s="231">
        <v>0</v>
      </c>
      <c r="F162" s="231">
        <v>0</v>
      </c>
      <c r="G162" s="231">
        <v>0</v>
      </c>
      <c r="H162" t="str">
        <f t="shared" si="2"/>
        <v>A5222</v>
      </c>
    </row>
    <row r="163" spans="1:8">
      <c r="A163" s="231" t="s">
        <v>449</v>
      </c>
      <c r="B163" s="231">
        <v>30</v>
      </c>
      <c r="C163" s="231">
        <v>50</v>
      </c>
      <c r="D163" s="231">
        <v>20</v>
      </c>
      <c r="E163" s="231">
        <v>0</v>
      </c>
      <c r="F163" s="231">
        <v>0</v>
      </c>
      <c r="G163" s="231">
        <v>0</v>
      </c>
      <c r="H163" t="str">
        <f t="shared" si="2"/>
        <v>A5242</v>
      </c>
    </row>
    <row r="164" spans="1:8">
      <c r="A164" s="231" t="s">
        <v>450</v>
      </c>
      <c r="B164" s="231">
        <v>30</v>
      </c>
      <c r="C164" s="231">
        <v>50</v>
      </c>
      <c r="D164" s="231">
        <v>20</v>
      </c>
      <c r="E164" s="231">
        <v>0</v>
      </c>
      <c r="F164" s="231">
        <v>0</v>
      </c>
      <c r="G164" s="231">
        <v>0</v>
      </c>
      <c r="H164" t="str">
        <f t="shared" si="2"/>
        <v>A5262</v>
      </c>
    </row>
    <row r="165" spans="1:8">
      <c r="A165" s="231" t="s">
        <v>451</v>
      </c>
      <c r="B165" s="231">
        <v>0</v>
      </c>
      <c r="C165" s="231">
        <v>15</v>
      </c>
      <c r="D165" s="231">
        <v>20</v>
      </c>
      <c r="E165" s="231">
        <v>65</v>
      </c>
      <c r="F165" s="231">
        <v>0</v>
      </c>
      <c r="G165" s="231">
        <v>0</v>
      </c>
      <c r="H165" t="str">
        <f t="shared" si="2"/>
        <v>A5286.9</v>
      </c>
    </row>
    <row r="166" spans="1:8">
      <c r="A166" s="231" t="s">
        <v>452</v>
      </c>
      <c r="B166" s="231">
        <v>0</v>
      </c>
      <c r="C166" s="231">
        <v>10</v>
      </c>
      <c r="D166" s="231">
        <v>13</v>
      </c>
      <c r="E166" s="231">
        <v>77</v>
      </c>
      <c r="F166" s="231">
        <v>0</v>
      </c>
      <c r="G166" s="231">
        <v>0</v>
      </c>
      <c r="H166" t="str">
        <f t="shared" si="2"/>
        <v>A5302</v>
      </c>
    </row>
    <row r="167" spans="1:8">
      <c r="A167" s="231" t="s">
        <v>453</v>
      </c>
      <c r="B167" s="231">
        <v>0</v>
      </c>
      <c r="C167" s="231">
        <v>7</v>
      </c>
      <c r="D167" s="231">
        <v>10</v>
      </c>
      <c r="E167" s="231">
        <v>83</v>
      </c>
      <c r="F167" s="231">
        <v>0</v>
      </c>
      <c r="G167" s="231">
        <v>0</v>
      </c>
      <c r="H167" t="str">
        <f t="shared" si="2"/>
        <v>A5322</v>
      </c>
    </row>
    <row r="168" spans="1:8">
      <c r="A168" s="231" t="s">
        <v>454</v>
      </c>
      <c r="B168" s="231">
        <v>0</v>
      </c>
      <c r="C168" s="231">
        <v>6</v>
      </c>
      <c r="D168" s="231">
        <v>8</v>
      </c>
      <c r="E168" s="231">
        <v>86</v>
      </c>
      <c r="F168" s="231">
        <v>0</v>
      </c>
      <c r="G168" s="231">
        <v>0</v>
      </c>
      <c r="H168" t="str">
        <f t="shared" si="2"/>
        <v>A5342</v>
      </c>
    </row>
    <row r="169" spans="1:8">
      <c r="A169" s="231" t="s">
        <v>455</v>
      </c>
      <c r="B169" s="231">
        <v>0</v>
      </c>
      <c r="C169" s="231">
        <v>5</v>
      </c>
      <c r="D169" s="231">
        <v>7</v>
      </c>
      <c r="E169" s="231">
        <v>88</v>
      </c>
      <c r="F169" s="231">
        <v>0</v>
      </c>
      <c r="G169" s="231">
        <v>0</v>
      </c>
      <c r="H169" t="str">
        <f t="shared" si="2"/>
        <v>A5362</v>
      </c>
    </row>
    <row r="170" spans="1:8">
      <c r="A170" s="231" t="s">
        <v>456</v>
      </c>
      <c r="B170" s="231">
        <v>0</v>
      </c>
      <c r="C170" s="231">
        <v>5</v>
      </c>
      <c r="D170" s="231">
        <v>7</v>
      </c>
      <c r="E170" s="231">
        <v>88</v>
      </c>
      <c r="F170" s="231">
        <v>0</v>
      </c>
      <c r="G170" s="231">
        <v>0</v>
      </c>
      <c r="H170" t="str">
        <f t="shared" ref="H170:H233" si="3">LEFT(A170,1)&amp;((MID(A170,2,10))+1)</f>
        <v>A5382</v>
      </c>
    </row>
    <row r="171" spans="1:8">
      <c r="A171" s="231" t="s">
        <v>457</v>
      </c>
      <c r="B171" s="231">
        <v>0</v>
      </c>
      <c r="C171" s="231">
        <v>5</v>
      </c>
      <c r="D171" s="231">
        <v>7</v>
      </c>
      <c r="E171" s="231">
        <v>88</v>
      </c>
      <c r="F171" s="231">
        <v>0</v>
      </c>
      <c r="G171" s="231">
        <v>0</v>
      </c>
      <c r="H171" t="str">
        <f t="shared" si="3"/>
        <v>A5402</v>
      </c>
    </row>
    <row r="172" spans="1:8">
      <c r="A172" s="231" t="s">
        <v>458</v>
      </c>
      <c r="B172" s="231">
        <v>0</v>
      </c>
      <c r="C172" s="231">
        <v>5</v>
      </c>
      <c r="D172" s="231">
        <v>7</v>
      </c>
      <c r="E172" s="231">
        <v>88</v>
      </c>
      <c r="F172" s="231">
        <v>0</v>
      </c>
      <c r="G172" s="231">
        <v>0</v>
      </c>
      <c r="H172" t="str">
        <f t="shared" si="3"/>
        <v>A5422</v>
      </c>
    </row>
    <row r="173" spans="1:8">
      <c r="A173" s="231" t="s">
        <v>459</v>
      </c>
      <c r="B173" s="231">
        <v>0</v>
      </c>
      <c r="C173" s="231">
        <v>6</v>
      </c>
      <c r="D173" s="231">
        <v>8</v>
      </c>
      <c r="E173" s="231">
        <v>86</v>
      </c>
      <c r="F173" s="231">
        <v>0</v>
      </c>
      <c r="G173" s="231">
        <v>0</v>
      </c>
      <c r="H173" t="str">
        <f t="shared" si="3"/>
        <v>A5442</v>
      </c>
    </row>
    <row r="174" spans="1:8">
      <c r="A174" s="231" t="s">
        <v>460</v>
      </c>
      <c r="B174" s="231">
        <v>0</v>
      </c>
      <c r="C174" s="231">
        <v>7</v>
      </c>
      <c r="D174" s="231">
        <v>9</v>
      </c>
      <c r="E174" s="231">
        <v>84</v>
      </c>
      <c r="F174" s="231">
        <v>0</v>
      </c>
      <c r="G174" s="231">
        <v>0</v>
      </c>
      <c r="H174" t="str">
        <f t="shared" si="3"/>
        <v>A5462</v>
      </c>
    </row>
    <row r="175" spans="1:8">
      <c r="A175" s="231" t="s">
        <v>461</v>
      </c>
      <c r="B175" s="231">
        <v>0</v>
      </c>
      <c r="C175" s="231">
        <v>9</v>
      </c>
      <c r="D175" s="231">
        <v>11</v>
      </c>
      <c r="E175" s="231">
        <v>80</v>
      </c>
      <c r="F175" s="231">
        <v>0</v>
      </c>
      <c r="G175" s="231">
        <v>0</v>
      </c>
      <c r="H175" t="str">
        <f t="shared" si="3"/>
        <v>A5482</v>
      </c>
    </row>
    <row r="176" spans="1:8">
      <c r="A176" s="231" t="s">
        <v>462</v>
      </c>
      <c r="B176" s="231">
        <v>0</v>
      </c>
      <c r="C176" s="231">
        <v>14</v>
      </c>
      <c r="D176" s="231">
        <v>19</v>
      </c>
      <c r="E176" s="231">
        <v>67</v>
      </c>
      <c r="F176" s="231">
        <v>0</v>
      </c>
      <c r="G176" s="231">
        <v>0</v>
      </c>
      <c r="H176" t="str">
        <f t="shared" si="3"/>
        <v>A5492</v>
      </c>
    </row>
    <row r="177" spans="1:8">
      <c r="A177" s="231" t="s">
        <v>463</v>
      </c>
      <c r="B177" s="231">
        <v>0</v>
      </c>
      <c r="C177" s="231">
        <v>100</v>
      </c>
      <c r="D177" s="231">
        <v>0</v>
      </c>
      <c r="E177" s="231">
        <v>0</v>
      </c>
      <c r="F177" s="231">
        <v>0</v>
      </c>
      <c r="G177" s="231">
        <v>0</v>
      </c>
      <c r="H177" t="str">
        <f t="shared" si="3"/>
        <v>A5512</v>
      </c>
    </row>
    <row r="178" spans="1:8">
      <c r="A178" s="231" t="s">
        <v>464</v>
      </c>
      <c r="B178" s="231">
        <v>100</v>
      </c>
      <c r="C178" s="231">
        <v>0</v>
      </c>
      <c r="D178" s="231">
        <v>0</v>
      </c>
      <c r="E178" s="231">
        <v>0</v>
      </c>
      <c r="F178" s="231">
        <v>0</v>
      </c>
      <c r="G178" s="231">
        <v>0</v>
      </c>
      <c r="H178" t="str">
        <f t="shared" si="3"/>
        <v>A5532</v>
      </c>
    </row>
    <row r="179" spans="1:8">
      <c r="A179" s="231" t="s">
        <v>465</v>
      </c>
      <c r="B179" s="231">
        <v>100</v>
      </c>
      <c r="C179" s="231">
        <v>0</v>
      </c>
      <c r="D179" s="231">
        <v>0</v>
      </c>
      <c r="E179" s="231">
        <v>0</v>
      </c>
      <c r="F179" s="231">
        <v>0</v>
      </c>
      <c r="G179" s="231">
        <v>0</v>
      </c>
      <c r="H179" t="str">
        <f t="shared" si="3"/>
        <v>A5544.9</v>
      </c>
    </row>
    <row r="180" spans="1:8">
      <c r="A180" s="231" t="s">
        <v>466</v>
      </c>
      <c r="B180" s="231">
        <v>100</v>
      </c>
      <c r="C180" s="231">
        <v>0</v>
      </c>
      <c r="D180" s="231">
        <v>0</v>
      </c>
      <c r="E180" s="231">
        <v>0</v>
      </c>
      <c r="F180" s="231">
        <v>0</v>
      </c>
      <c r="G180" s="231">
        <v>0</v>
      </c>
      <c r="H180" t="str">
        <f t="shared" si="3"/>
        <v>A5557</v>
      </c>
    </row>
    <row r="181" spans="1:8">
      <c r="A181" s="231" t="s">
        <v>467</v>
      </c>
      <c r="B181" s="231">
        <v>100</v>
      </c>
      <c r="C181" s="231">
        <v>0</v>
      </c>
      <c r="D181" s="231">
        <v>0</v>
      </c>
      <c r="E181" s="231">
        <v>0</v>
      </c>
      <c r="F181" s="231">
        <v>0</v>
      </c>
      <c r="G181" s="231">
        <v>0</v>
      </c>
      <c r="H181" t="str">
        <f t="shared" si="3"/>
        <v>A5573.1</v>
      </c>
    </row>
    <row r="182" spans="1:8">
      <c r="A182" s="231" t="s">
        <v>468</v>
      </c>
      <c r="B182" s="231">
        <v>100</v>
      </c>
      <c r="C182" s="231">
        <v>0</v>
      </c>
      <c r="D182" s="231">
        <v>0</v>
      </c>
      <c r="E182" s="231">
        <v>0</v>
      </c>
      <c r="F182" s="231">
        <v>0</v>
      </c>
      <c r="G182" s="231">
        <v>0</v>
      </c>
      <c r="H182" t="str">
        <f t="shared" si="3"/>
        <v>A5592</v>
      </c>
    </row>
    <row r="183" spans="1:8">
      <c r="A183" s="231" t="s">
        <v>469</v>
      </c>
      <c r="B183" s="231">
        <v>100</v>
      </c>
      <c r="C183" s="231">
        <v>0</v>
      </c>
      <c r="D183" s="231">
        <v>0</v>
      </c>
      <c r="E183" s="231">
        <v>0</v>
      </c>
      <c r="F183" s="231">
        <v>0</v>
      </c>
      <c r="G183" s="231">
        <v>0</v>
      </c>
      <c r="H183" t="str">
        <f t="shared" si="3"/>
        <v>A5612</v>
      </c>
    </row>
    <row r="184" spans="1:8">
      <c r="A184" s="231" t="s">
        <v>470</v>
      </c>
      <c r="B184" s="231">
        <v>100</v>
      </c>
      <c r="C184" s="231">
        <v>0</v>
      </c>
      <c r="D184" s="231">
        <v>0</v>
      </c>
      <c r="E184" s="231">
        <v>0</v>
      </c>
      <c r="F184" s="231">
        <v>0</v>
      </c>
      <c r="G184" s="231">
        <v>0</v>
      </c>
      <c r="H184" t="str">
        <f t="shared" si="3"/>
        <v>A5627</v>
      </c>
    </row>
    <row r="185" spans="1:8">
      <c r="A185" s="231" t="s">
        <v>471</v>
      </c>
      <c r="B185" s="231">
        <v>100</v>
      </c>
      <c r="C185" s="231">
        <v>0</v>
      </c>
      <c r="D185" s="231">
        <v>0</v>
      </c>
      <c r="E185" s="231">
        <v>0</v>
      </c>
      <c r="F185" s="231">
        <v>0</v>
      </c>
      <c r="G185" s="231">
        <v>0</v>
      </c>
      <c r="H185" t="str">
        <f t="shared" si="3"/>
        <v>A5637</v>
      </c>
    </row>
    <row r="186" spans="1:8">
      <c r="A186" s="231" t="s">
        <v>472</v>
      </c>
      <c r="B186" s="231">
        <v>100</v>
      </c>
      <c r="C186" s="231">
        <v>0</v>
      </c>
      <c r="D186" s="231">
        <v>0</v>
      </c>
      <c r="E186" s="231">
        <v>0</v>
      </c>
      <c r="F186" s="231">
        <v>0</v>
      </c>
      <c r="G186" s="231">
        <v>0</v>
      </c>
      <c r="H186" t="str">
        <f t="shared" si="3"/>
        <v>A5657</v>
      </c>
    </row>
    <row r="187" spans="1:8">
      <c r="A187" s="231" t="s">
        <v>473</v>
      </c>
      <c r="B187" s="231">
        <v>100</v>
      </c>
      <c r="C187" s="231">
        <v>0</v>
      </c>
      <c r="D187" s="231">
        <v>0</v>
      </c>
      <c r="E187" s="231">
        <v>0</v>
      </c>
      <c r="F187" s="231">
        <v>0</v>
      </c>
      <c r="G187" s="231">
        <v>0</v>
      </c>
      <c r="H187" t="str">
        <f t="shared" si="3"/>
        <v>A5677</v>
      </c>
    </row>
    <row r="188" spans="1:8">
      <c r="A188" s="231" t="s">
        <v>474</v>
      </c>
      <c r="B188" s="231">
        <v>100</v>
      </c>
      <c r="C188" s="231">
        <v>0</v>
      </c>
      <c r="D188" s="231">
        <v>0</v>
      </c>
      <c r="E188" s="231">
        <v>0</v>
      </c>
      <c r="F188" s="231">
        <v>0</v>
      </c>
      <c r="G188" s="231">
        <v>0</v>
      </c>
      <c r="H188" t="str">
        <f t="shared" si="3"/>
        <v>A5697</v>
      </c>
    </row>
    <row r="189" spans="1:8">
      <c r="A189" s="231" t="s">
        <v>475</v>
      </c>
      <c r="B189" s="231">
        <v>100</v>
      </c>
      <c r="C189" s="231">
        <v>0</v>
      </c>
      <c r="D189" s="231">
        <v>0</v>
      </c>
      <c r="E189" s="231">
        <v>0</v>
      </c>
      <c r="F189" s="231">
        <v>0</v>
      </c>
      <c r="G189" s="231">
        <v>0</v>
      </c>
      <c r="H189" t="str">
        <f t="shared" si="3"/>
        <v>A5717</v>
      </c>
    </row>
    <row r="190" spans="1:8">
      <c r="A190" s="231" t="s">
        <v>476</v>
      </c>
      <c r="B190" s="231">
        <v>100</v>
      </c>
      <c r="C190" s="231">
        <v>0</v>
      </c>
      <c r="D190" s="231">
        <v>0</v>
      </c>
      <c r="E190" s="231">
        <v>0</v>
      </c>
      <c r="F190" s="231">
        <v>0</v>
      </c>
      <c r="G190" s="231">
        <v>0</v>
      </c>
      <c r="H190" t="str">
        <f t="shared" si="3"/>
        <v>A5737</v>
      </c>
    </row>
    <row r="191" spans="1:8">
      <c r="A191" s="231" t="s">
        <v>477</v>
      </c>
      <c r="B191" s="231">
        <v>100</v>
      </c>
      <c r="C191" s="231">
        <v>0</v>
      </c>
      <c r="D191" s="231">
        <v>0</v>
      </c>
      <c r="E191" s="231">
        <v>0</v>
      </c>
      <c r="F191" s="231">
        <v>0</v>
      </c>
      <c r="G191" s="231">
        <v>0</v>
      </c>
      <c r="H191" t="str">
        <f t="shared" si="3"/>
        <v>A5757</v>
      </c>
    </row>
    <row r="192" spans="1:8">
      <c r="A192" s="231" t="s">
        <v>478</v>
      </c>
      <c r="B192" s="231">
        <v>100</v>
      </c>
      <c r="C192" s="231">
        <v>0</v>
      </c>
      <c r="D192" s="231">
        <v>0</v>
      </c>
      <c r="E192" s="231">
        <v>0</v>
      </c>
      <c r="F192" s="231">
        <v>0</v>
      </c>
      <c r="G192" s="231">
        <v>0</v>
      </c>
      <c r="H192" t="str">
        <f t="shared" si="3"/>
        <v>A5777</v>
      </c>
    </row>
    <row r="193" spans="1:8">
      <c r="A193" s="231" t="s">
        <v>479</v>
      </c>
      <c r="B193" s="231">
        <v>100</v>
      </c>
      <c r="C193" s="231">
        <v>0</v>
      </c>
      <c r="D193" s="231">
        <v>0</v>
      </c>
      <c r="E193" s="231">
        <v>0</v>
      </c>
      <c r="F193" s="231">
        <v>0</v>
      </c>
      <c r="G193" s="231">
        <v>0</v>
      </c>
      <c r="H193" t="str">
        <f t="shared" si="3"/>
        <v>A5802</v>
      </c>
    </row>
    <row r="194" spans="1:8">
      <c r="A194" s="231" t="s">
        <v>480</v>
      </c>
      <c r="B194" s="231">
        <v>100</v>
      </c>
      <c r="C194" s="231">
        <v>0</v>
      </c>
      <c r="D194" s="231">
        <v>0</v>
      </c>
      <c r="E194" s="231">
        <v>0</v>
      </c>
      <c r="F194" s="231">
        <v>0</v>
      </c>
      <c r="G194" s="231">
        <v>0</v>
      </c>
      <c r="H194" t="str">
        <f t="shared" si="3"/>
        <v>A5827</v>
      </c>
    </row>
    <row r="195" spans="1:8">
      <c r="A195" s="231" t="s">
        <v>481</v>
      </c>
      <c r="B195" s="231">
        <v>100</v>
      </c>
      <c r="C195" s="231">
        <v>0</v>
      </c>
      <c r="D195" s="231">
        <v>0</v>
      </c>
      <c r="E195" s="231">
        <v>0</v>
      </c>
      <c r="F195" s="231">
        <v>0</v>
      </c>
      <c r="G195" s="231">
        <v>0</v>
      </c>
      <c r="H195" t="str">
        <f t="shared" si="3"/>
        <v>A5847</v>
      </c>
    </row>
    <row r="196" spans="1:8">
      <c r="A196" s="231" t="s">
        <v>482</v>
      </c>
      <c r="B196" s="231">
        <v>100</v>
      </c>
      <c r="C196" s="231">
        <v>0</v>
      </c>
      <c r="D196" s="231">
        <v>0</v>
      </c>
      <c r="E196" s="231">
        <v>0</v>
      </c>
      <c r="F196" s="231">
        <v>0</v>
      </c>
      <c r="G196" s="231">
        <v>0</v>
      </c>
      <c r="H196" t="str">
        <f t="shared" si="3"/>
        <v>A5866</v>
      </c>
    </row>
    <row r="197" spans="1:8">
      <c r="A197" s="231" t="s">
        <v>483</v>
      </c>
      <c r="B197" s="231">
        <v>100</v>
      </c>
      <c r="C197" s="231">
        <v>0</v>
      </c>
      <c r="D197" s="231">
        <v>0</v>
      </c>
      <c r="E197" s="231">
        <v>0</v>
      </c>
      <c r="F197" s="231">
        <v>0</v>
      </c>
      <c r="G197" s="231">
        <v>0</v>
      </c>
      <c r="H197" t="str">
        <f t="shared" si="3"/>
        <v>A5882</v>
      </c>
    </row>
    <row r="198" spans="1:8">
      <c r="A198" s="231" t="s">
        <v>484</v>
      </c>
      <c r="B198" s="231">
        <v>100</v>
      </c>
      <c r="C198" s="231">
        <v>0</v>
      </c>
      <c r="D198" s="231">
        <v>0</v>
      </c>
      <c r="E198" s="231">
        <v>0</v>
      </c>
      <c r="F198" s="231">
        <v>0</v>
      </c>
      <c r="G198" s="231">
        <v>0</v>
      </c>
      <c r="H198" t="str">
        <f t="shared" si="3"/>
        <v>A5902</v>
      </c>
    </row>
    <row r="199" spans="1:8">
      <c r="A199" s="231" t="s">
        <v>485</v>
      </c>
      <c r="B199" s="231">
        <v>100</v>
      </c>
      <c r="C199" s="231">
        <v>0</v>
      </c>
      <c r="D199" s="231">
        <v>0</v>
      </c>
      <c r="E199" s="231">
        <v>0</v>
      </c>
      <c r="F199" s="231">
        <v>0</v>
      </c>
      <c r="G199" s="231">
        <v>0</v>
      </c>
      <c r="H199" t="str">
        <f t="shared" si="3"/>
        <v>A5921</v>
      </c>
    </row>
    <row r="200" spans="1:8">
      <c r="A200" s="231" t="s">
        <v>486</v>
      </c>
      <c r="B200" s="231">
        <v>100</v>
      </c>
      <c r="C200" s="231">
        <v>0</v>
      </c>
      <c r="D200" s="231">
        <v>0</v>
      </c>
      <c r="E200" s="231">
        <v>0</v>
      </c>
      <c r="F200" s="231">
        <v>0</v>
      </c>
      <c r="G200" s="231">
        <v>0</v>
      </c>
      <c r="H200" t="str">
        <f t="shared" si="3"/>
        <v>A5942</v>
      </c>
    </row>
    <row r="201" spans="1:8">
      <c r="A201" s="231" t="s">
        <v>487</v>
      </c>
      <c r="B201" s="231">
        <v>100</v>
      </c>
      <c r="C201" s="231">
        <v>0</v>
      </c>
      <c r="D201" s="231">
        <v>0</v>
      </c>
      <c r="E201" s="231">
        <v>0</v>
      </c>
      <c r="F201" s="231">
        <v>0</v>
      </c>
      <c r="G201" s="231">
        <v>0</v>
      </c>
      <c r="H201" t="str">
        <f t="shared" si="3"/>
        <v>A5960.5</v>
      </c>
    </row>
    <row r="202" spans="1:8">
      <c r="A202" s="231" t="s">
        <v>488</v>
      </c>
      <c r="B202" s="231">
        <v>100</v>
      </c>
      <c r="C202" s="231">
        <v>0</v>
      </c>
      <c r="D202" s="231">
        <v>0</v>
      </c>
      <c r="E202" s="231">
        <v>0</v>
      </c>
      <c r="F202" s="231">
        <v>0</v>
      </c>
      <c r="G202" s="231">
        <v>0</v>
      </c>
      <c r="H202" t="str">
        <f t="shared" si="3"/>
        <v>A5976</v>
      </c>
    </row>
    <row r="203" spans="1:8">
      <c r="A203" s="231" t="s">
        <v>489</v>
      </c>
      <c r="B203" s="231">
        <v>100</v>
      </c>
      <c r="C203" s="231">
        <v>0</v>
      </c>
      <c r="D203" s="231">
        <v>0</v>
      </c>
      <c r="E203" s="231">
        <v>0</v>
      </c>
      <c r="F203" s="231">
        <v>0</v>
      </c>
      <c r="G203" s="231">
        <v>0</v>
      </c>
      <c r="H203" t="str">
        <f t="shared" si="3"/>
        <v>A5989.5</v>
      </c>
    </row>
    <row r="204" spans="1:8">
      <c r="A204" s="231" t="s">
        <v>490</v>
      </c>
      <c r="B204" s="231">
        <v>100</v>
      </c>
      <c r="C204" s="231">
        <v>0</v>
      </c>
      <c r="D204" s="231">
        <v>0</v>
      </c>
      <c r="E204" s="231">
        <v>0</v>
      </c>
      <c r="F204" s="231">
        <v>0</v>
      </c>
      <c r="G204" s="231">
        <v>0</v>
      </c>
      <c r="H204" t="str">
        <f t="shared" si="3"/>
        <v>A6013.5</v>
      </c>
    </row>
    <row r="205" spans="1:8">
      <c r="A205" s="231" t="s">
        <v>491</v>
      </c>
      <c r="B205" s="231">
        <v>0</v>
      </c>
      <c r="C205" s="231">
        <v>70</v>
      </c>
      <c r="D205" s="231">
        <v>30</v>
      </c>
      <c r="E205" s="231">
        <v>0</v>
      </c>
      <c r="F205" s="231">
        <v>0</v>
      </c>
      <c r="G205" s="231">
        <v>0</v>
      </c>
      <c r="H205" t="str">
        <f t="shared" si="3"/>
        <v>A6030.4</v>
      </c>
    </row>
    <row r="206" spans="1:8">
      <c r="A206" s="231" t="s">
        <v>492</v>
      </c>
      <c r="B206" s="231">
        <v>100</v>
      </c>
      <c r="C206" s="231">
        <v>0</v>
      </c>
      <c r="D206" s="231">
        <v>0</v>
      </c>
      <c r="E206" s="231">
        <v>0</v>
      </c>
      <c r="F206" s="231">
        <v>0</v>
      </c>
      <c r="G206" s="231">
        <v>0</v>
      </c>
      <c r="H206" t="str">
        <f t="shared" si="3"/>
        <v>A6052</v>
      </c>
    </row>
    <row r="207" spans="1:8">
      <c r="A207" s="231" t="s">
        <v>493</v>
      </c>
      <c r="B207" s="231">
        <v>0</v>
      </c>
      <c r="C207" s="231">
        <v>85</v>
      </c>
      <c r="D207" s="231">
        <v>15</v>
      </c>
      <c r="E207" s="231">
        <v>0</v>
      </c>
      <c r="F207" s="231">
        <v>0</v>
      </c>
      <c r="G207" s="231">
        <v>0</v>
      </c>
      <c r="H207" t="str">
        <f t="shared" si="3"/>
        <v>A6072</v>
      </c>
    </row>
    <row r="208" spans="1:8">
      <c r="A208" s="231" t="s">
        <v>494</v>
      </c>
      <c r="B208" s="231">
        <v>0</v>
      </c>
      <c r="C208" s="231">
        <v>41</v>
      </c>
      <c r="D208" s="231">
        <v>59</v>
      </c>
      <c r="E208" s="231">
        <v>0</v>
      </c>
      <c r="F208" s="231">
        <v>0</v>
      </c>
      <c r="G208" s="231">
        <v>0</v>
      </c>
      <c r="H208" t="str">
        <f t="shared" si="3"/>
        <v>A6087.4</v>
      </c>
    </row>
    <row r="209" spans="1:8">
      <c r="A209" s="231" t="s">
        <v>495</v>
      </c>
      <c r="B209" s="231">
        <v>0</v>
      </c>
      <c r="C209" s="231">
        <v>15</v>
      </c>
      <c r="D209" s="231">
        <v>24</v>
      </c>
      <c r="E209" s="231">
        <v>61</v>
      </c>
      <c r="F209" s="231">
        <v>0</v>
      </c>
      <c r="G209" s="231">
        <v>0</v>
      </c>
      <c r="H209" t="str">
        <f t="shared" si="3"/>
        <v>A6107</v>
      </c>
    </row>
    <row r="210" spans="1:8">
      <c r="A210" s="231" t="s">
        <v>496</v>
      </c>
      <c r="B210" s="231">
        <v>0</v>
      </c>
      <c r="C210" s="231">
        <v>11</v>
      </c>
      <c r="D210" s="231">
        <v>18</v>
      </c>
      <c r="E210" s="231">
        <v>71</v>
      </c>
      <c r="F210" s="231">
        <v>0</v>
      </c>
      <c r="G210" s="231">
        <v>0</v>
      </c>
      <c r="H210" t="str">
        <f t="shared" si="3"/>
        <v>A6123</v>
      </c>
    </row>
    <row r="211" spans="1:8">
      <c r="A211" s="231" t="s">
        <v>497</v>
      </c>
      <c r="B211" s="231">
        <v>0</v>
      </c>
      <c r="C211" s="231">
        <v>7</v>
      </c>
      <c r="D211" s="231">
        <v>12</v>
      </c>
      <c r="E211" s="231">
        <v>81</v>
      </c>
      <c r="F211" s="231">
        <v>0</v>
      </c>
      <c r="G211" s="231">
        <v>0</v>
      </c>
      <c r="H211" t="str">
        <f t="shared" si="3"/>
        <v>A6142</v>
      </c>
    </row>
    <row r="212" spans="1:8">
      <c r="A212" s="231" t="s">
        <v>498</v>
      </c>
      <c r="B212" s="231">
        <v>0</v>
      </c>
      <c r="C212" s="231">
        <v>12</v>
      </c>
      <c r="D212" s="231">
        <v>10</v>
      </c>
      <c r="E212" s="231">
        <v>78</v>
      </c>
      <c r="F212" s="231">
        <v>0</v>
      </c>
      <c r="G212" s="231">
        <v>0</v>
      </c>
      <c r="H212" t="str">
        <f t="shared" si="3"/>
        <v>A6162</v>
      </c>
    </row>
    <row r="213" spans="1:8">
      <c r="A213" s="231" t="s">
        <v>499</v>
      </c>
      <c r="B213" s="231">
        <v>0</v>
      </c>
      <c r="C213" s="231">
        <v>12</v>
      </c>
      <c r="D213" s="231">
        <v>10</v>
      </c>
      <c r="E213" s="231">
        <v>78</v>
      </c>
      <c r="F213" s="231">
        <v>0</v>
      </c>
      <c r="G213" s="231">
        <v>0</v>
      </c>
      <c r="H213" t="str">
        <f t="shared" si="3"/>
        <v>A6183</v>
      </c>
    </row>
    <row r="214" spans="1:8">
      <c r="A214" s="231" t="s">
        <v>500</v>
      </c>
      <c r="B214" s="231">
        <v>0</v>
      </c>
      <c r="C214" s="231">
        <v>16</v>
      </c>
      <c r="D214" s="231">
        <v>13</v>
      </c>
      <c r="E214" s="231">
        <v>71</v>
      </c>
      <c r="F214" s="231">
        <v>0</v>
      </c>
      <c r="G214" s="231">
        <v>0</v>
      </c>
      <c r="H214" t="str">
        <f t="shared" si="3"/>
        <v>A6205</v>
      </c>
    </row>
    <row r="215" spans="1:8">
      <c r="A215" s="231" t="s">
        <v>501</v>
      </c>
      <c r="B215" s="231">
        <v>0</v>
      </c>
      <c r="C215" s="231">
        <v>74</v>
      </c>
      <c r="D215" s="231">
        <v>26</v>
      </c>
      <c r="E215" s="231">
        <v>0</v>
      </c>
      <c r="F215" s="231">
        <v>0</v>
      </c>
      <c r="G215" s="231">
        <v>0</v>
      </c>
      <c r="H215" t="str">
        <f t="shared" si="3"/>
        <v>A6216.5</v>
      </c>
    </row>
    <row r="216" spans="1:8">
      <c r="A216" s="231" t="s">
        <v>502</v>
      </c>
      <c r="B216" s="231">
        <v>0</v>
      </c>
      <c r="C216" s="231">
        <v>100</v>
      </c>
      <c r="D216" s="231">
        <v>0</v>
      </c>
      <c r="E216" s="231">
        <v>0</v>
      </c>
      <c r="F216" s="231">
        <v>0</v>
      </c>
      <c r="G216" s="231">
        <v>0</v>
      </c>
      <c r="H216" t="str">
        <f t="shared" si="3"/>
        <v>A6236</v>
      </c>
    </row>
    <row r="217" spans="1:8">
      <c r="A217" s="231" t="s">
        <v>503</v>
      </c>
      <c r="B217" s="231">
        <v>0</v>
      </c>
      <c r="C217" s="231">
        <v>100</v>
      </c>
      <c r="D217" s="231">
        <v>0</v>
      </c>
      <c r="E217" s="231">
        <v>0</v>
      </c>
      <c r="F217" s="231">
        <v>0</v>
      </c>
      <c r="G217" s="231">
        <v>0</v>
      </c>
      <c r="H217" t="str">
        <f t="shared" si="3"/>
        <v>A6256</v>
      </c>
    </row>
    <row r="218" spans="1:8">
      <c r="A218" s="231" t="s">
        <v>504</v>
      </c>
      <c r="B218" s="231">
        <v>0</v>
      </c>
      <c r="C218" s="231">
        <v>100</v>
      </c>
      <c r="D218" s="231">
        <v>0</v>
      </c>
      <c r="E218" s="231">
        <v>0</v>
      </c>
      <c r="F218" s="231">
        <v>0</v>
      </c>
      <c r="G218" s="231">
        <v>0</v>
      </c>
      <c r="H218" t="str">
        <f t="shared" si="3"/>
        <v>A6269</v>
      </c>
    </row>
    <row r="219" spans="1:8">
      <c r="A219" s="231" t="s">
        <v>505</v>
      </c>
      <c r="B219" s="231">
        <v>100</v>
      </c>
      <c r="C219" s="231">
        <v>0</v>
      </c>
      <c r="D219" s="231">
        <v>0</v>
      </c>
      <c r="E219" s="231">
        <v>0</v>
      </c>
      <c r="F219" s="231">
        <v>0</v>
      </c>
      <c r="G219" s="231">
        <v>0</v>
      </c>
      <c r="H219" t="str">
        <f t="shared" si="3"/>
        <v>A6282</v>
      </c>
    </row>
    <row r="220" spans="1:8">
      <c r="A220" s="231" t="s">
        <v>506</v>
      </c>
      <c r="B220" s="231">
        <v>100</v>
      </c>
      <c r="C220" s="231">
        <v>0</v>
      </c>
      <c r="D220" s="231">
        <v>0</v>
      </c>
      <c r="E220" s="231">
        <v>0</v>
      </c>
      <c r="F220" s="231">
        <v>0</v>
      </c>
      <c r="G220" s="231">
        <v>0</v>
      </c>
      <c r="H220" t="str">
        <f t="shared" si="3"/>
        <v>A6288.3</v>
      </c>
    </row>
    <row r="221" spans="1:8">
      <c r="A221" s="231" t="s">
        <v>507</v>
      </c>
      <c r="B221" s="231">
        <v>100</v>
      </c>
      <c r="C221" s="231">
        <v>0</v>
      </c>
      <c r="D221" s="231">
        <v>0</v>
      </c>
      <c r="E221" s="231">
        <v>0</v>
      </c>
      <c r="F221" s="231">
        <v>0</v>
      </c>
      <c r="G221" s="231">
        <v>0</v>
      </c>
      <c r="H221" t="str">
        <f t="shared" si="3"/>
        <v>A6307</v>
      </c>
    </row>
    <row r="222" spans="1:8">
      <c r="A222" s="231" t="s">
        <v>508</v>
      </c>
      <c r="B222" s="231">
        <v>100</v>
      </c>
      <c r="C222" s="231">
        <v>0</v>
      </c>
      <c r="D222" s="231">
        <v>0</v>
      </c>
      <c r="E222" s="231">
        <v>0</v>
      </c>
      <c r="F222" s="231">
        <v>0</v>
      </c>
      <c r="G222" s="231">
        <v>0</v>
      </c>
      <c r="H222" t="str">
        <f t="shared" si="3"/>
        <v>A6327</v>
      </c>
    </row>
    <row r="223" spans="1:8">
      <c r="A223" s="231" t="s">
        <v>509</v>
      </c>
      <c r="B223" s="231">
        <v>100</v>
      </c>
      <c r="C223" s="231">
        <v>0</v>
      </c>
      <c r="D223" s="231">
        <v>0</v>
      </c>
      <c r="E223" s="231">
        <v>0</v>
      </c>
      <c r="F223" s="231">
        <v>0</v>
      </c>
      <c r="G223" s="231">
        <v>0</v>
      </c>
      <c r="H223" t="str">
        <f t="shared" si="3"/>
        <v>A6337</v>
      </c>
    </row>
    <row r="224" spans="1:8">
      <c r="A224" s="231" t="s">
        <v>510</v>
      </c>
      <c r="B224" s="231">
        <v>0</v>
      </c>
      <c r="C224" s="231">
        <v>100</v>
      </c>
      <c r="D224" s="231">
        <v>0</v>
      </c>
      <c r="E224" s="231">
        <v>0</v>
      </c>
      <c r="F224" s="231">
        <v>0</v>
      </c>
      <c r="G224" s="231">
        <v>0</v>
      </c>
      <c r="H224" t="str">
        <f t="shared" si="3"/>
        <v>A6356.5</v>
      </c>
    </row>
    <row r="225" spans="1:8">
      <c r="A225" s="231" t="s">
        <v>511</v>
      </c>
      <c r="B225" s="231">
        <v>0</v>
      </c>
      <c r="C225" s="231">
        <v>100</v>
      </c>
      <c r="D225" s="231">
        <v>0</v>
      </c>
      <c r="E225" s="231">
        <v>0</v>
      </c>
      <c r="F225" s="231">
        <v>0</v>
      </c>
      <c r="G225" s="231">
        <v>0</v>
      </c>
      <c r="H225" t="str">
        <f t="shared" si="3"/>
        <v>A6378</v>
      </c>
    </row>
    <row r="226" spans="1:8">
      <c r="A226" s="231" t="s">
        <v>512</v>
      </c>
      <c r="B226" s="231">
        <v>0</v>
      </c>
      <c r="C226" s="231">
        <v>8</v>
      </c>
      <c r="D226" s="231">
        <v>13</v>
      </c>
      <c r="E226" s="231">
        <v>79</v>
      </c>
      <c r="F226" s="231">
        <v>0</v>
      </c>
      <c r="G226" s="231">
        <v>0</v>
      </c>
      <c r="H226" t="str">
        <f t="shared" si="3"/>
        <v>A6399</v>
      </c>
    </row>
    <row r="227" spans="1:8">
      <c r="A227" s="231" t="s">
        <v>513</v>
      </c>
      <c r="B227" s="231">
        <v>0</v>
      </c>
      <c r="C227" s="231">
        <v>5</v>
      </c>
      <c r="D227" s="231">
        <v>8</v>
      </c>
      <c r="E227" s="231">
        <v>87</v>
      </c>
      <c r="F227" s="231">
        <v>0</v>
      </c>
      <c r="G227" s="231">
        <v>0</v>
      </c>
      <c r="H227" t="str">
        <f t="shared" si="3"/>
        <v>A6418.5</v>
      </c>
    </row>
    <row r="228" spans="1:8">
      <c r="A228" s="231" t="s">
        <v>514</v>
      </c>
      <c r="B228" s="231">
        <v>0</v>
      </c>
      <c r="C228" s="231">
        <v>4</v>
      </c>
      <c r="D228" s="231">
        <v>7</v>
      </c>
      <c r="E228" s="231">
        <v>89</v>
      </c>
      <c r="F228" s="231">
        <v>0</v>
      </c>
      <c r="G228" s="231">
        <v>0</v>
      </c>
      <c r="H228" t="str">
        <f t="shared" si="3"/>
        <v>A6439.5</v>
      </c>
    </row>
    <row r="229" spans="1:8">
      <c r="A229" s="231" t="s">
        <v>515</v>
      </c>
      <c r="B229" s="231">
        <v>0</v>
      </c>
      <c r="C229" s="231">
        <v>2</v>
      </c>
      <c r="D229" s="231">
        <v>5</v>
      </c>
      <c r="E229" s="231">
        <v>93</v>
      </c>
      <c r="F229" s="231">
        <v>0</v>
      </c>
      <c r="G229" s="231">
        <v>0</v>
      </c>
      <c r="H229" t="str">
        <f t="shared" si="3"/>
        <v>A6462</v>
      </c>
    </row>
    <row r="230" spans="1:8">
      <c r="A230" s="231" t="s">
        <v>516</v>
      </c>
      <c r="B230" s="231">
        <v>0</v>
      </c>
      <c r="C230" s="231">
        <v>1</v>
      </c>
      <c r="D230" s="231">
        <v>4</v>
      </c>
      <c r="E230" s="231">
        <v>95</v>
      </c>
      <c r="F230" s="231">
        <v>0</v>
      </c>
      <c r="G230" s="231">
        <v>0</v>
      </c>
      <c r="H230" t="str">
        <f t="shared" si="3"/>
        <v>A6483</v>
      </c>
    </row>
    <row r="231" spans="1:8">
      <c r="A231" s="231" t="s">
        <v>517</v>
      </c>
      <c r="B231" s="231">
        <v>0</v>
      </c>
      <c r="C231" s="231">
        <v>1</v>
      </c>
      <c r="D231" s="231">
        <v>3</v>
      </c>
      <c r="E231" s="231">
        <v>96</v>
      </c>
      <c r="F231" s="231">
        <v>0</v>
      </c>
      <c r="G231" s="231">
        <v>0</v>
      </c>
      <c r="H231" t="str">
        <f t="shared" si="3"/>
        <v>A6502</v>
      </c>
    </row>
    <row r="232" spans="1:8">
      <c r="A232" s="231" t="s">
        <v>518</v>
      </c>
      <c r="B232" s="231">
        <v>0</v>
      </c>
      <c r="C232" s="231">
        <v>1</v>
      </c>
      <c r="D232" s="231">
        <v>3</v>
      </c>
      <c r="E232" s="231">
        <v>96</v>
      </c>
      <c r="F232" s="231">
        <v>0</v>
      </c>
      <c r="G232" s="231">
        <v>0</v>
      </c>
      <c r="H232" t="str">
        <f t="shared" si="3"/>
        <v>A6522</v>
      </c>
    </row>
    <row r="233" spans="1:8">
      <c r="A233" s="231" t="s">
        <v>519</v>
      </c>
      <c r="B233" s="231">
        <v>0</v>
      </c>
      <c r="C233" s="231">
        <v>1</v>
      </c>
      <c r="D233" s="231">
        <v>3</v>
      </c>
      <c r="E233" s="231">
        <v>96</v>
      </c>
      <c r="F233" s="231">
        <v>0</v>
      </c>
      <c r="G233" s="231">
        <v>0</v>
      </c>
      <c r="H233" t="str">
        <f t="shared" si="3"/>
        <v>A6542</v>
      </c>
    </row>
    <row r="234" spans="1:8">
      <c r="A234" s="231" t="s">
        <v>520</v>
      </c>
      <c r="B234" s="231">
        <v>0</v>
      </c>
      <c r="C234" s="231">
        <v>1</v>
      </c>
      <c r="D234" s="231">
        <v>3</v>
      </c>
      <c r="E234" s="231">
        <v>96</v>
      </c>
      <c r="F234" s="231">
        <v>0</v>
      </c>
      <c r="G234" s="231">
        <v>0</v>
      </c>
      <c r="H234" t="str">
        <f t="shared" ref="H234:H297" si="4">LEFT(A234,1)&amp;((MID(A234,2,10))+1)</f>
        <v>A6562</v>
      </c>
    </row>
    <row r="235" spans="1:8">
      <c r="A235" s="231" t="s">
        <v>521</v>
      </c>
      <c r="B235" s="231">
        <v>0</v>
      </c>
      <c r="C235" s="231">
        <v>4</v>
      </c>
      <c r="D235" s="231">
        <v>5</v>
      </c>
      <c r="E235" s="231">
        <v>91</v>
      </c>
      <c r="F235" s="231">
        <v>0</v>
      </c>
      <c r="G235" s="231">
        <v>0</v>
      </c>
      <c r="H235" t="str">
        <f t="shared" si="4"/>
        <v>A6582</v>
      </c>
    </row>
    <row r="236" spans="1:8">
      <c r="A236" s="231" t="s">
        <v>522</v>
      </c>
      <c r="B236" s="231">
        <v>0</v>
      </c>
      <c r="C236" s="231">
        <v>6</v>
      </c>
      <c r="D236" s="231">
        <v>7</v>
      </c>
      <c r="E236" s="231">
        <v>87</v>
      </c>
      <c r="F236" s="231">
        <v>0</v>
      </c>
      <c r="G236" s="231">
        <v>0</v>
      </c>
      <c r="H236" t="str">
        <f t="shared" si="4"/>
        <v>A6601</v>
      </c>
    </row>
    <row r="237" spans="1:8">
      <c r="A237" s="231" t="s">
        <v>523</v>
      </c>
      <c r="B237" s="231">
        <v>0</v>
      </c>
      <c r="C237" s="231">
        <v>3</v>
      </c>
      <c r="D237" s="231">
        <v>9</v>
      </c>
      <c r="E237" s="231">
        <v>88</v>
      </c>
      <c r="F237" s="231">
        <v>0</v>
      </c>
      <c r="G237" s="231">
        <v>0</v>
      </c>
      <c r="H237" t="str">
        <f t="shared" si="4"/>
        <v>A6622</v>
      </c>
    </row>
    <row r="238" spans="1:8">
      <c r="A238" s="231" t="s">
        <v>524</v>
      </c>
      <c r="B238" s="231">
        <v>0</v>
      </c>
      <c r="C238" s="231">
        <v>4</v>
      </c>
      <c r="D238" s="231">
        <v>11</v>
      </c>
      <c r="E238" s="231">
        <v>85</v>
      </c>
      <c r="F238" s="231">
        <v>0</v>
      </c>
      <c r="G238" s="231">
        <v>0</v>
      </c>
      <c r="H238" t="str">
        <f t="shared" si="4"/>
        <v>A6637</v>
      </c>
    </row>
    <row r="239" spans="1:8">
      <c r="A239" s="231" t="s">
        <v>525</v>
      </c>
      <c r="B239" s="231">
        <v>0</v>
      </c>
      <c r="C239" s="231">
        <v>100</v>
      </c>
      <c r="D239" s="231">
        <v>0</v>
      </c>
      <c r="E239" s="231">
        <v>0</v>
      </c>
      <c r="F239" s="231">
        <v>0</v>
      </c>
      <c r="G239" s="231">
        <v>0</v>
      </c>
      <c r="H239" t="str">
        <f t="shared" si="4"/>
        <v>A6662</v>
      </c>
    </row>
    <row r="240" spans="1:8">
      <c r="A240" s="231" t="s">
        <v>526</v>
      </c>
      <c r="B240" s="231">
        <v>100</v>
      </c>
      <c r="C240" s="231">
        <v>0</v>
      </c>
      <c r="D240" s="231">
        <v>0</v>
      </c>
      <c r="E240" s="231">
        <v>0</v>
      </c>
      <c r="F240" s="231">
        <v>0</v>
      </c>
      <c r="G240" s="231">
        <v>0</v>
      </c>
      <c r="H240" t="str">
        <f t="shared" si="4"/>
        <v>A6679</v>
      </c>
    </row>
    <row r="241" spans="1:8">
      <c r="A241" s="231" t="s">
        <v>527</v>
      </c>
      <c r="B241" s="231">
        <v>100</v>
      </c>
      <c r="C241" s="231">
        <v>0</v>
      </c>
      <c r="D241" s="231">
        <v>0</v>
      </c>
      <c r="E241" s="231">
        <v>0</v>
      </c>
      <c r="F241" s="231">
        <v>0</v>
      </c>
      <c r="G241" s="231">
        <v>0</v>
      </c>
      <c r="H241" t="str">
        <f t="shared" si="4"/>
        <v>A6700</v>
      </c>
    </row>
    <row r="242" spans="1:8">
      <c r="A242" s="231" t="s">
        <v>528</v>
      </c>
      <c r="B242" s="231">
        <v>100</v>
      </c>
      <c r="C242" s="231">
        <v>0</v>
      </c>
      <c r="D242" s="231">
        <v>0</v>
      </c>
      <c r="E242" s="231">
        <v>0</v>
      </c>
      <c r="F242" s="231">
        <v>0</v>
      </c>
      <c r="G242" s="231">
        <v>0</v>
      </c>
      <c r="H242" t="str">
        <f t="shared" si="4"/>
        <v>A6722</v>
      </c>
    </row>
    <row r="243" spans="1:8">
      <c r="A243" s="231" t="s">
        <v>529</v>
      </c>
      <c r="B243" s="231">
        <v>100</v>
      </c>
      <c r="C243" s="231">
        <v>0</v>
      </c>
      <c r="D243" s="231">
        <v>0</v>
      </c>
      <c r="E243" s="231">
        <v>0</v>
      </c>
      <c r="F243" s="231">
        <v>0</v>
      </c>
      <c r="G243" s="231">
        <v>0</v>
      </c>
      <c r="H243" t="str">
        <f t="shared" si="4"/>
        <v>A6742</v>
      </c>
    </row>
    <row r="244" spans="1:8">
      <c r="A244" s="231" t="s">
        <v>530</v>
      </c>
      <c r="B244" s="231">
        <v>100</v>
      </c>
      <c r="C244" s="231">
        <v>0</v>
      </c>
      <c r="D244" s="231">
        <v>0</v>
      </c>
      <c r="E244" s="231">
        <v>0</v>
      </c>
      <c r="F244" s="231">
        <v>0</v>
      </c>
      <c r="G244" s="231">
        <v>0</v>
      </c>
      <c r="H244" t="str">
        <f t="shared" si="4"/>
        <v>A6762</v>
      </c>
    </row>
    <row r="245" spans="1:8">
      <c r="A245" s="231" t="s">
        <v>531</v>
      </c>
      <c r="B245" s="231">
        <v>100</v>
      </c>
      <c r="C245" s="231">
        <v>0</v>
      </c>
      <c r="D245" s="231">
        <v>0</v>
      </c>
      <c r="E245" s="231">
        <v>0</v>
      </c>
      <c r="F245" s="231">
        <v>0</v>
      </c>
      <c r="G245" s="231">
        <v>0</v>
      </c>
      <c r="H245" t="str">
        <f t="shared" si="4"/>
        <v>A6782</v>
      </c>
    </row>
    <row r="246" spans="1:8">
      <c r="A246" s="231" t="s">
        <v>532</v>
      </c>
      <c r="B246" s="231">
        <v>100</v>
      </c>
      <c r="C246" s="231">
        <v>0</v>
      </c>
      <c r="D246" s="231">
        <v>0</v>
      </c>
      <c r="E246" s="231">
        <v>0</v>
      </c>
      <c r="F246" s="231">
        <v>0</v>
      </c>
      <c r="G246" s="231">
        <v>0</v>
      </c>
      <c r="H246" t="str">
        <f t="shared" si="4"/>
        <v>A6802</v>
      </c>
    </row>
    <row r="247" spans="1:8">
      <c r="A247" s="231" t="s">
        <v>533</v>
      </c>
      <c r="B247" s="231">
        <v>100</v>
      </c>
      <c r="C247" s="231">
        <v>0</v>
      </c>
      <c r="D247" s="231">
        <v>0</v>
      </c>
      <c r="E247" s="231">
        <v>0</v>
      </c>
      <c r="F247" s="231">
        <v>0</v>
      </c>
      <c r="G247" s="231">
        <v>0</v>
      </c>
      <c r="H247" t="str">
        <f t="shared" si="4"/>
        <v>A6816.6</v>
      </c>
    </row>
    <row r="248" spans="1:8">
      <c r="A248" s="231" t="s">
        <v>534</v>
      </c>
      <c r="B248" s="231">
        <v>100</v>
      </c>
      <c r="C248" s="231">
        <v>0</v>
      </c>
      <c r="D248" s="231">
        <v>0</v>
      </c>
      <c r="E248" s="231">
        <v>0</v>
      </c>
      <c r="F248" s="231">
        <v>0</v>
      </c>
      <c r="G248" s="231">
        <v>0</v>
      </c>
      <c r="H248" t="str">
        <f t="shared" si="4"/>
        <v>A6851</v>
      </c>
    </row>
    <row r="249" spans="1:8">
      <c r="A249" s="231" t="s">
        <v>535</v>
      </c>
      <c r="B249" s="231">
        <v>100</v>
      </c>
      <c r="C249" s="231">
        <v>0</v>
      </c>
      <c r="D249" s="231">
        <v>0</v>
      </c>
      <c r="E249" s="231">
        <v>0</v>
      </c>
      <c r="F249" s="231">
        <v>0</v>
      </c>
      <c r="G249" s="231">
        <v>0</v>
      </c>
      <c r="H249" t="str">
        <f t="shared" si="4"/>
        <v>A6872</v>
      </c>
    </row>
    <row r="250" spans="1:8">
      <c r="A250" s="231" t="s">
        <v>536</v>
      </c>
      <c r="B250" s="231">
        <v>100</v>
      </c>
      <c r="C250" s="231">
        <v>0</v>
      </c>
      <c r="D250" s="231">
        <v>0</v>
      </c>
      <c r="E250" s="231">
        <v>0</v>
      </c>
      <c r="F250" s="231">
        <v>0</v>
      </c>
      <c r="G250" s="231">
        <v>0</v>
      </c>
      <c r="H250" t="str">
        <f t="shared" si="4"/>
        <v>A6892</v>
      </c>
    </row>
    <row r="251" spans="1:8">
      <c r="A251" s="231" t="s">
        <v>537</v>
      </c>
      <c r="B251" s="231">
        <v>100</v>
      </c>
      <c r="C251" s="231">
        <v>0</v>
      </c>
      <c r="D251" s="231">
        <v>0</v>
      </c>
      <c r="E251" s="231">
        <v>0</v>
      </c>
      <c r="F251" s="231">
        <v>0</v>
      </c>
      <c r="G251" s="231">
        <v>0</v>
      </c>
      <c r="H251" t="str">
        <f t="shared" si="4"/>
        <v>A6912</v>
      </c>
    </row>
    <row r="252" spans="1:8">
      <c r="A252" s="231" t="s">
        <v>538</v>
      </c>
      <c r="B252" s="231">
        <v>100</v>
      </c>
      <c r="C252" s="231">
        <v>0</v>
      </c>
      <c r="D252" s="231">
        <v>0</v>
      </c>
      <c r="E252" s="231">
        <v>0</v>
      </c>
      <c r="F252" s="231">
        <v>0</v>
      </c>
      <c r="G252" s="231">
        <v>0</v>
      </c>
      <c r="H252" t="str">
        <f t="shared" si="4"/>
        <v>A6932</v>
      </c>
    </row>
    <row r="253" spans="1:8">
      <c r="A253" s="231" t="s">
        <v>539</v>
      </c>
      <c r="B253" s="231">
        <v>100</v>
      </c>
      <c r="C253" s="231">
        <v>0</v>
      </c>
      <c r="D253" s="231">
        <v>0</v>
      </c>
      <c r="E253" s="231">
        <v>0</v>
      </c>
      <c r="F253" s="231">
        <v>0</v>
      </c>
      <c r="G253" s="231">
        <v>0</v>
      </c>
      <c r="H253" t="str">
        <f t="shared" si="4"/>
        <v>A6952</v>
      </c>
    </row>
    <row r="254" spans="1:8">
      <c r="A254" s="231" t="s">
        <v>540</v>
      </c>
      <c r="B254" s="231">
        <v>100</v>
      </c>
      <c r="C254" s="231">
        <v>0</v>
      </c>
      <c r="D254" s="231">
        <v>0</v>
      </c>
      <c r="E254" s="231">
        <v>0</v>
      </c>
      <c r="F254" s="231">
        <v>0</v>
      </c>
      <c r="G254" s="231">
        <v>0</v>
      </c>
      <c r="H254" t="str">
        <f t="shared" si="4"/>
        <v>A6972</v>
      </c>
    </row>
    <row r="255" spans="1:8">
      <c r="A255" s="231" t="s">
        <v>541</v>
      </c>
      <c r="B255" s="231">
        <v>100</v>
      </c>
      <c r="C255" s="231">
        <v>0</v>
      </c>
      <c r="D255" s="231">
        <v>0</v>
      </c>
      <c r="E255" s="231">
        <v>0</v>
      </c>
      <c r="F255" s="231">
        <v>0</v>
      </c>
      <c r="G255" s="231">
        <v>0</v>
      </c>
      <c r="H255" t="str">
        <f t="shared" si="4"/>
        <v>A6992</v>
      </c>
    </row>
    <row r="256" spans="1:8">
      <c r="A256" s="231" t="s">
        <v>542</v>
      </c>
      <c r="B256" s="231">
        <v>100</v>
      </c>
      <c r="C256" s="231">
        <v>0</v>
      </c>
      <c r="D256" s="231">
        <v>0</v>
      </c>
      <c r="E256" s="231">
        <v>0</v>
      </c>
      <c r="F256" s="231">
        <v>0</v>
      </c>
      <c r="G256" s="231">
        <v>0</v>
      </c>
      <c r="H256" t="str">
        <f t="shared" si="4"/>
        <v>A7010.9</v>
      </c>
    </row>
    <row r="257" spans="1:8">
      <c r="A257" s="231" t="s">
        <v>543</v>
      </c>
      <c r="B257" s="231">
        <v>100</v>
      </c>
      <c r="C257" s="231">
        <v>0</v>
      </c>
      <c r="D257" s="231">
        <v>0</v>
      </c>
      <c r="E257" s="231">
        <v>0</v>
      </c>
      <c r="F257" s="231">
        <v>0</v>
      </c>
      <c r="G257" s="231">
        <v>0</v>
      </c>
      <c r="H257" t="str">
        <f t="shared" si="4"/>
        <v>A7028</v>
      </c>
    </row>
    <row r="258" spans="1:8">
      <c r="A258" s="231" t="s">
        <v>544</v>
      </c>
      <c r="B258" s="231">
        <v>100</v>
      </c>
      <c r="C258" s="231">
        <v>0</v>
      </c>
      <c r="D258" s="231">
        <v>0</v>
      </c>
      <c r="E258" s="231">
        <v>0</v>
      </c>
      <c r="F258" s="231">
        <v>0</v>
      </c>
      <c r="G258" s="231">
        <v>0</v>
      </c>
      <c r="H258" t="str">
        <f t="shared" si="4"/>
        <v>A7047</v>
      </c>
    </row>
    <row r="259" spans="1:8">
      <c r="A259" s="231" t="s">
        <v>545</v>
      </c>
      <c r="B259" s="231">
        <v>100</v>
      </c>
      <c r="C259" s="231">
        <v>0</v>
      </c>
      <c r="D259" s="231">
        <v>0</v>
      </c>
      <c r="E259" s="231">
        <v>0</v>
      </c>
      <c r="F259" s="231">
        <v>0</v>
      </c>
      <c r="G259" s="231">
        <v>0</v>
      </c>
      <c r="H259" t="str">
        <f t="shared" si="4"/>
        <v>A7066</v>
      </c>
    </row>
    <row r="260" spans="1:8">
      <c r="A260" s="231" t="s">
        <v>546</v>
      </c>
      <c r="B260" s="231">
        <v>100</v>
      </c>
      <c r="C260" s="231">
        <v>0</v>
      </c>
      <c r="D260" s="231">
        <v>0</v>
      </c>
      <c r="E260" s="231">
        <v>0</v>
      </c>
      <c r="F260" s="231">
        <v>0</v>
      </c>
      <c r="G260" s="231">
        <v>0</v>
      </c>
      <c r="H260" t="str">
        <f t="shared" si="4"/>
        <v>A7088</v>
      </c>
    </row>
    <row r="261" spans="1:8">
      <c r="A261" s="231" t="s">
        <v>547</v>
      </c>
      <c r="B261" s="231">
        <v>100</v>
      </c>
      <c r="C261" s="231">
        <v>0</v>
      </c>
      <c r="D261" s="231">
        <v>0</v>
      </c>
      <c r="E261" s="231">
        <v>0</v>
      </c>
      <c r="F261" s="231">
        <v>0</v>
      </c>
      <c r="G261" s="231">
        <v>0</v>
      </c>
      <c r="H261" t="str">
        <f t="shared" si="4"/>
        <v>A7104</v>
      </c>
    </row>
    <row r="262" spans="1:8">
      <c r="A262" s="231" t="s">
        <v>548</v>
      </c>
      <c r="B262" s="231">
        <v>100</v>
      </c>
      <c r="C262" s="231">
        <v>0</v>
      </c>
      <c r="D262" s="231">
        <v>0</v>
      </c>
      <c r="E262" s="231">
        <v>0</v>
      </c>
      <c r="F262" s="231">
        <v>0</v>
      </c>
      <c r="G262" s="231">
        <v>0</v>
      </c>
      <c r="H262" t="str">
        <f t="shared" si="4"/>
        <v>A7122</v>
      </c>
    </row>
    <row r="263" spans="1:8">
      <c r="A263" s="231" t="s">
        <v>549</v>
      </c>
      <c r="B263" s="231">
        <v>100</v>
      </c>
      <c r="C263" s="231">
        <v>0</v>
      </c>
      <c r="D263" s="231">
        <v>0</v>
      </c>
      <c r="E263" s="231">
        <v>0</v>
      </c>
      <c r="F263" s="231">
        <v>0</v>
      </c>
      <c r="G263" s="231">
        <v>0</v>
      </c>
      <c r="H263" t="str">
        <f t="shared" si="4"/>
        <v>A7142</v>
      </c>
    </row>
    <row r="264" spans="1:8">
      <c r="A264" s="231" t="s">
        <v>550</v>
      </c>
      <c r="B264" s="231">
        <v>0</v>
      </c>
      <c r="C264" s="231">
        <v>100</v>
      </c>
      <c r="D264" s="231">
        <v>0</v>
      </c>
      <c r="E264" s="231">
        <v>0</v>
      </c>
      <c r="F264" s="231">
        <v>0</v>
      </c>
      <c r="G264" s="231">
        <v>0</v>
      </c>
      <c r="H264" t="str">
        <f t="shared" si="4"/>
        <v>A7162</v>
      </c>
    </row>
    <row r="265" spans="1:8">
      <c r="A265" s="231" t="s">
        <v>551</v>
      </c>
      <c r="B265" s="231">
        <v>0</v>
      </c>
      <c r="C265" s="231">
        <v>11</v>
      </c>
      <c r="D265" s="231">
        <v>13</v>
      </c>
      <c r="E265" s="231">
        <v>76</v>
      </c>
      <c r="F265" s="231">
        <v>0</v>
      </c>
      <c r="G265" s="231">
        <v>0</v>
      </c>
      <c r="H265" t="str">
        <f t="shared" si="4"/>
        <v>A7182</v>
      </c>
    </row>
    <row r="266" spans="1:8">
      <c r="A266" s="231" t="s">
        <v>552</v>
      </c>
      <c r="B266" s="231">
        <v>0</v>
      </c>
      <c r="C266" s="231">
        <v>6</v>
      </c>
      <c r="D266" s="231">
        <v>7</v>
      </c>
      <c r="E266" s="231">
        <v>87</v>
      </c>
      <c r="F266" s="231">
        <v>0</v>
      </c>
      <c r="G266" s="231">
        <v>0</v>
      </c>
      <c r="H266" t="str">
        <f t="shared" si="4"/>
        <v>A7202</v>
      </c>
    </row>
    <row r="267" spans="1:8">
      <c r="A267" s="231" t="s">
        <v>553</v>
      </c>
      <c r="B267" s="231">
        <v>0</v>
      </c>
      <c r="C267" s="231">
        <v>4</v>
      </c>
      <c r="D267" s="231">
        <v>5</v>
      </c>
      <c r="E267" s="231">
        <v>91</v>
      </c>
      <c r="F267" s="231">
        <v>0</v>
      </c>
      <c r="G267" s="231">
        <v>0</v>
      </c>
      <c r="H267" t="str">
        <f t="shared" si="4"/>
        <v>A7221.2</v>
      </c>
    </row>
    <row r="268" spans="1:8">
      <c r="A268" s="231" t="s">
        <v>554</v>
      </c>
      <c r="B268" s="231">
        <v>0</v>
      </c>
      <c r="C268" s="231">
        <v>2</v>
      </c>
      <c r="D268" s="231">
        <v>4</v>
      </c>
      <c r="E268" s="231">
        <v>94</v>
      </c>
      <c r="F268" s="231">
        <v>0</v>
      </c>
      <c r="G268" s="231">
        <v>0</v>
      </c>
      <c r="H268" t="str">
        <f t="shared" si="4"/>
        <v>A7242</v>
      </c>
    </row>
    <row r="269" spans="1:8">
      <c r="A269" s="231" t="s">
        <v>555</v>
      </c>
      <c r="B269" s="231">
        <v>0</v>
      </c>
      <c r="C269" s="231">
        <v>2</v>
      </c>
      <c r="D269" s="231">
        <v>4</v>
      </c>
      <c r="E269" s="231">
        <v>94</v>
      </c>
      <c r="F269" s="231">
        <v>0</v>
      </c>
      <c r="G269" s="231">
        <v>0</v>
      </c>
      <c r="H269" t="str">
        <f t="shared" si="4"/>
        <v>A7262</v>
      </c>
    </row>
    <row r="270" spans="1:8">
      <c r="A270" s="231" t="s">
        <v>556</v>
      </c>
      <c r="B270" s="231">
        <v>0</v>
      </c>
      <c r="C270" s="231">
        <v>2</v>
      </c>
      <c r="D270" s="231">
        <v>5</v>
      </c>
      <c r="E270" s="231">
        <v>93</v>
      </c>
      <c r="F270" s="231">
        <v>0</v>
      </c>
      <c r="G270" s="231">
        <v>0</v>
      </c>
      <c r="H270" t="str">
        <f t="shared" si="4"/>
        <v>A7282</v>
      </c>
    </row>
    <row r="271" spans="1:8">
      <c r="A271" s="231" t="s">
        <v>557</v>
      </c>
      <c r="B271" s="231">
        <v>0</v>
      </c>
      <c r="C271" s="231">
        <v>2</v>
      </c>
      <c r="D271" s="231">
        <v>6</v>
      </c>
      <c r="E271" s="231">
        <v>92</v>
      </c>
      <c r="F271" s="231">
        <v>0</v>
      </c>
      <c r="G271" s="231">
        <v>0</v>
      </c>
      <c r="H271" t="str">
        <f t="shared" si="4"/>
        <v>A7302</v>
      </c>
    </row>
    <row r="272" spans="1:8">
      <c r="A272" s="231" t="s">
        <v>558</v>
      </c>
      <c r="B272" s="231">
        <v>0</v>
      </c>
      <c r="C272" s="231">
        <v>2</v>
      </c>
      <c r="D272" s="231">
        <v>6</v>
      </c>
      <c r="E272" s="231">
        <v>92</v>
      </c>
      <c r="F272" s="231">
        <v>0</v>
      </c>
      <c r="G272" s="231">
        <v>0</v>
      </c>
      <c r="H272" t="str">
        <f t="shared" si="4"/>
        <v>A7322</v>
      </c>
    </row>
    <row r="273" spans="1:8">
      <c r="A273" s="231" t="s">
        <v>559</v>
      </c>
      <c r="B273" s="231">
        <v>0</v>
      </c>
      <c r="C273" s="231">
        <v>3</v>
      </c>
      <c r="D273" s="231">
        <v>7</v>
      </c>
      <c r="E273" s="231">
        <v>90</v>
      </c>
      <c r="F273" s="231">
        <v>0</v>
      </c>
      <c r="G273" s="231">
        <v>0</v>
      </c>
      <c r="H273" t="str">
        <f t="shared" si="4"/>
        <v>A7346</v>
      </c>
    </row>
    <row r="274" spans="1:8">
      <c r="A274" s="231" t="s">
        <v>560</v>
      </c>
      <c r="B274" s="231">
        <v>0</v>
      </c>
      <c r="C274" s="231">
        <v>3</v>
      </c>
      <c r="D274" s="231">
        <v>8</v>
      </c>
      <c r="E274" s="231">
        <v>89</v>
      </c>
      <c r="F274" s="231">
        <v>0</v>
      </c>
      <c r="G274" s="231">
        <v>0</v>
      </c>
      <c r="H274" t="str">
        <f t="shared" si="4"/>
        <v>A7367</v>
      </c>
    </row>
    <row r="275" spans="1:8">
      <c r="A275" s="231" t="s">
        <v>561</v>
      </c>
      <c r="B275" s="231">
        <v>0</v>
      </c>
      <c r="C275" s="231">
        <v>3</v>
      </c>
      <c r="D275" s="231">
        <v>8</v>
      </c>
      <c r="E275" s="231">
        <v>89</v>
      </c>
      <c r="F275" s="231">
        <v>0</v>
      </c>
      <c r="G275" s="231">
        <v>0</v>
      </c>
      <c r="H275" t="str">
        <f t="shared" si="4"/>
        <v>A7387</v>
      </c>
    </row>
    <row r="276" spans="1:8">
      <c r="A276" s="231" t="s">
        <v>562</v>
      </c>
      <c r="B276" s="231">
        <v>0</v>
      </c>
      <c r="C276" s="231">
        <v>3</v>
      </c>
      <c r="D276" s="231">
        <v>7</v>
      </c>
      <c r="E276" s="231">
        <v>90</v>
      </c>
      <c r="F276" s="231">
        <v>0</v>
      </c>
      <c r="G276" s="231">
        <v>0</v>
      </c>
      <c r="H276" t="str">
        <f t="shared" si="4"/>
        <v>A7407</v>
      </c>
    </row>
    <row r="277" spans="1:8">
      <c r="A277" s="231" t="s">
        <v>563</v>
      </c>
      <c r="B277" s="231">
        <v>0</v>
      </c>
      <c r="C277" s="231">
        <v>2</v>
      </c>
      <c r="D277" s="231">
        <v>6</v>
      </c>
      <c r="E277" s="231">
        <v>92</v>
      </c>
      <c r="F277" s="231">
        <v>0</v>
      </c>
      <c r="G277" s="231">
        <v>0</v>
      </c>
      <c r="H277" t="str">
        <f t="shared" si="4"/>
        <v>A7427</v>
      </c>
    </row>
    <row r="278" spans="1:8">
      <c r="A278" s="231" t="s">
        <v>564</v>
      </c>
      <c r="B278" s="231">
        <v>0</v>
      </c>
      <c r="C278" s="231">
        <v>2</v>
      </c>
      <c r="D278" s="231">
        <v>6</v>
      </c>
      <c r="E278" s="231">
        <v>92</v>
      </c>
      <c r="F278" s="231">
        <v>0</v>
      </c>
      <c r="G278" s="231">
        <v>0</v>
      </c>
      <c r="H278" t="str">
        <f t="shared" si="4"/>
        <v>A7447</v>
      </c>
    </row>
    <row r="279" spans="1:8">
      <c r="A279" s="231" t="s">
        <v>565</v>
      </c>
      <c r="B279" s="231">
        <v>0</v>
      </c>
      <c r="C279" s="231">
        <v>2</v>
      </c>
      <c r="D279" s="231">
        <v>6</v>
      </c>
      <c r="E279" s="231">
        <v>92</v>
      </c>
      <c r="F279" s="231">
        <v>0</v>
      </c>
      <c r="G279" s="231">
        <v>0</v>
      </c>
      <c r="H279" t="str">
        <f t="shared" si="4"/>
        <v>A7467</v>
      </c>
    </row>
    <row r="280" spans="1:8">
      <c r="A280" s="231" t="s">
        <v>566</v>
      </c>
      <c r="B280" s="231">
        <v>0</v>
      </c>
      <c r="C280" s="231">
        <v>2</v>
      </c>
      <c r="D280" s="231">
        <v>6</v>
      </c>
      <c r="E280" s="231">
        <v>92</v>
      </c>
      <c r="F280" s="231">
        <v>0</v>
      </c>
      <c r="G280" s="231">
        <v>0</v>
      </c>
      <c r="H280" t="str">
        <f t="shared" si="4"/>
        <v>A7487</v>
      </c>
    </row>
    <row r="281" spans="1:8">
      <c r="A281" s="231" t="s">
        <v>567</v>
      </c>
      <c r="B281" s="231">
        <v>0</v>
      </c>
      <c r="C281" s="231">
        <v>2</v>
      </c>
      <c r="D281" s="231">
        <v>6</v>
      </c>
      <c r="E281" s="231">
        <v>92</v>
      </c>
      <c r="F281" s="231">
        <v>0</v>
      </c>
      <c r="G281" s="231">
        <v>0</v>
      </c>
      <c r="H281" t="str">
        <f t="shared" si="4"/>
        <v>A7507</v>
      </c>
    </row>
    <row r="282" spans="1:8">
      <c r="A282" s="231" t="s">
        <v>568</v>
      </c>
      <c r="B282" s="231">
        <v>0</v>
      </c>
      <c r="C282" s="231">
        <v>9</v>
      </c>
      <c r="D282" s="231">
        <v>7</v>
      </c>
      <c r="E282" s="231">
        <v>84</v>
      </c>
      <c r="F282" s="231">
        <v>0</v>
      </c>
      <c r="G282" s="231">
        <v>0</v>
      </c>
      <c r="H282" t="str">
        <f t="shared" si="4"/>
        <v>A7527</v>
      </c>
    </row>
    <row r="283" spans="1:8">
      <c r="A283" s="231" t="s">
        <v>569</v>
      </c>
      <c r="B283" s="231">
        <v>0</v>
      </c>
      <c r="C283" s="231">
        <v>9</v>
      </c>
      <c r="D283" s="231">
        <v>7</v>
      </c>
      <c r="E283" s="231">
        <v>84</v>
      </c>
      <c r="F283" s="231">
        <v>0</v>
      </c>
      <c r="G283" s="231">
        <v>0</v>
      </c>
      <c r="H283" t="str">
        <f t="shared" si="4"/>
        <v>A7547</v>
      </c>
    </row>
    <row r="284" spans="1:8">
      <c r="A284" s="231" t="s">
        <v>570</v>
      </c>
      <c r="B284" s="231">
        <v>0</v>
      </c>
      <c r="C284" s="231">
        <v>11</v>
      </c>
      <c r="D284" s="231">
        <v>9</v>
      </c>
      <c r="E284" s="231">
        <v>80</v>
      </c>
      <c r="F284" s="231">
        <v>0</v>
      </c>
      <c r="G284" s="231">
        <v>0</v>
      </c>
      <c r="H284" t="str">
        <f t="shared" si="4"/>
        <v>A7567</v>
      </c>
    </row>
    <row r="285" spans="1:8">
      <c r="A285" s="231" t="s">
        <v>571</v>
      </c>
      <c r="B285" s="231">
        <v>0</v>
      </c>
      <c r="C285" s="231">
        <v>13</v>
      </c>
      <c r="D285" s="231">
        <v>10</v>
      </c>
      <c r="E285" s="231">
        <v>77</v>
      </c>
      <c r="F285" s="231">
        <v>0</v>
      </c>
      <c r="G285" s="231">
        <v>0</v>
      </c>
      <c r="H285" t="str">
        <f t="shared" si="4"/>
        <v>A7587</v>
      </c>
    </row>
    <row r="286" spans="1:8">
      <c r="A286" s="231" t="s">
        <v>572</v>
      </c>
      <c r="B286" s="231">
        <v>0</v>
      </c>
      <c r="C286" s="231">
        <v>19</v>
      </c>
      <c r="D286" s="231">
        <v>13</v>
      </c>
      <c r="E286" s="231">
        <v>68</v>
      </c>
      <c r="F286" s="231">
        <v>0</v>
      </c>
      <c r="G286" s="231">
        <v>0</v>
      </c>
      <c r="H286" t="str">
        <f t="shared" si="4"/>
        <v>A7607</v>
      </c>
    </row>
    <row r="287" spans="1:8">
      <c r="A287" s="231" t="s">
        <v>573</v>
      </c>
      <c r="B287" s="231">
        <v>0</v>
      </c>
      <c r="C287" s="231">
        <v>19</v>
      </c>
      <c r="D287" s="231">
        <v>13</v>
      </c>
      <c r="E287" s="231">
        <v>68</v>
      </c>
      <c r="F287" s="231">
        <v>0</v>
      </c>
      <c r="G287" s="231">
        <v>0</v>
      </c>
      <c r="H287" t="str">
        <f t="shared" si="4"/>
        <v>A7627</v>
      </c>
    </row>
    <row r="288" spans="1:8">
      <c r="A288" s="231" t="s">
        <v>574</v>
      </c>
      <c r="B288" s="231">
        <v>0</v>
      </c>
      <c r="C288" s="231">
        <v>18</v>
      </c>
      <c r="D288" s="231">
        <v>12</v>
      </c>
      <c r="E288" s="231">
        <v>70</v>
      </c>
      <c r="F288" s="231">
        <v>0</v>
      </c>
      <c r="G288" s="231">
        <v>0</v>
      </c>
      <c r="H288" t="str">
        <f t="shared" si="4"/>
        <v>A7647</v>
      </c>
    </row>
    <row r="289" spans="1:8">
      <c r="A289" s="231" t="s">
        <v>575</v>
      </c>
      <c r="B289" s="231">
        <v>0</v>
      </c>
      <c r="C289" s="231">
        <v>18</v>
      </c>
      <c r="D289" s="231">
        <v>12</v>
      </c>
      <c r="E289" s="231">
        <v>70</v>
      </c>
      <c r="F289" s="231">
        <v>0</v>
      </c>
      <c r="G289" s="231">
        <v>0</v>
      </c>
      <c r="H289" t="str">
        <f t="shared" si="4"/>
        <v>A7667</v>
      </c>
    </row>
    <row r="290" spans="1:8">
      <c r="A290" s="231" t="s">
        <v>576</v>
      </c>
      <c r="B290" s="231">
        <v>0</v>
      </c>
      <c r="C290" s="231">
        <v>20</v>
      </c>
      <c r="D290" s="231">
        <v>13</v>
      </c>
      <c r="E290" s="231">
        <v>67</v>
      </c>
      <c r="F290" s="231">
        <v>0</v>
      </c>
      <c r="G290" s="231">
        <v>0</v>
      </c>
      <c r="H290" t="str">
        <f t="shared" si="4"/>
        <v>A7687</v>
      </c>
    </row>
    <row r="291" spans="1:8">
      <c r="A291" s="231" t="s">
        <v>577</v>
      </c>
      <c r="B291" s="231">
        <v>0</v>
      </c>
      <c r="C291" s="231">
        <v>21</v>
      </c>
      <c r="D291" s="231">
        <v>14</v>
      </c>
      <c r="E291" s="231">
        <v>65</v>
      </c>
      <c r="F291" s="231">
        <v>0</v>
      </c>
      <c r="G291" s="231">
        <v>0</v>
      </c>
      <c r="H291" t="str">
        <f t="shared" si="4"/>
        <v>A7707</v>
      </c>
    </row>
    <row r="292" spans="1:8">
      <c r="A292" s="231" t="s">
        <v>578</v>
      </c>
      <c r="B292" s="231">
        <v>0</v>
      </c>
      <c r="C292" s="231">
        <v>20</v>
      </c>
      <c r="D292" s="231">
        <v>13</v>
      </c>
      <c r="E292" s="231">
        <v>67</v>
      </c>
      <c r="F292" s="231">
        <v>0</v>
      </c>
      <c r="G292" s="231">
        <v>0</v>
      </c>
      <c r="H292" t="str">
        <f t="shared" si="4"/>
        <v>A7727</v>
      </c>
    </row>
    <row r="293" spans="1:8">
      <c r="A293" s="231" t="s">
        <v>579</v>
      </c>
      <c r="B293" s="231">
        <v>0</v>
      </c>
      <c r="C293" s="231">
        <v>17</v>
      </c>
      <c r="D293" s="231">
        <v>11</v>
      </c>
      <c r="E293" s="231">
        <v>72</v>
      </c>
      <c r="F293" s="231">
        <v>0</v>
      </c>
      <c r="G293" s="231">
        <v>0</v>
      </c>
      <c r="H293" t="str">
        <f t="shared" si="4"/>
        <v>A7747</v>
      </c>
    </row>
    <row r="294" spans="1:8">
      <c r="A294" s="231" t="s">
        <v>580</v>
      </c>
      <c r="B294" s="231">
        <v>0</v>
      </c>
      <c r="C294" s="231">
        <v>14</v>
      </c>
      <c r="D294" s="231">
        <v>9</v>
      </c>
      <c r="E294" s="231">
        <v>77</v>
      </c>
      <c r="F294" s="231">
        <v>0</v>
      </c>
      <c r="G294" s="231">
        <v>0</v>
      </c>
      <c r="H294" t="str">
        <f t="shared" si="4"/>
        <v>A7767</v>
      </c>
    </row>
    <row r="295" spans="1:8">
      <c r="A295" s="231" t="s">
        <v>581</v>
      </c>
      <c r="B295" s="231">
        <v>0</v>
      </c>
      <c r="C295" s="231">
        <v>12</v>
      </c>
      <c r="D295" s="231">
        <v>8</v>
      </c>
      <c r="E295" s="231">
        <v>80</v>
      </c>
      <c r="F295" s="231">
        <v>0</v>
      </c>
      <c r="G295" s="231">
        <v>0</v>
      </c>
      <c r="H295" t="str">
        <f t="shared" si="4"/>
        <v>A7787</v>
      </c>
    </row>
    <row r="296" spans="1:8">
      <c r="A296" s="231" t="s">
        <v>582</v>
      </c>
      <c r="B296" s="231">
        <v>0</v>
      </c>
      <c r="C296" s="231">
        <v>11</v>
      </c>
      <c r="D296" s="231">
        <v>7</v>
      </c>
      <c r="E296" s="231">
        <v>82</v>
      </c>
      <c r="F296" s="231">
        <v>0</v>
      </c>
      <c r="G296" s="231">
        <v>0</v>
      </c>
      <c r="H296" t="str">
        <f t="shared" si="4"/>
        <v>A7807</v>
      </c>
    </row>
    <row r="297" spans="1:8">
      <c r="A297" s="231" t="s">
        <v>583</v>
      </c>
      <c r="B297" s="231">
        <v>0</v>
      </c>
      <c r="C297" s="231">
        <v>11</v>
      </c>
      <c r="D297" s="231">
        <v>7</v>
      </c>
      <c r="E297" s="231">
        <v>82</v>
      </c>
      <c r="F297" s="231">
        <v>0</v>
      </c>
      <c r="G297" s="231">
        <v>0</v>
      </c>
      <c r="H297" t="str">
        <f t="shared" si="4"/>
        <v>A7827</v>
      </c>
    </row>
    <row r="298" spans="1:8">
      <c r="A298" s="231" t="s">
        <v>584</v>
      </c>
      <c r="B298" s="231">
        <v>0</v>
      </c>
      <c r="C298" s="231">
        <v>12</v>
      </c>
      <c r="D298" s="231">
        <v>8</v>
      </c>
      <c r="E298" s="231">
        <v>80</v>
      </c>
      <c r="F298" s="231">
        <v>0</v>
      </c>
      <c r="G298" s="231">
        <v>0</v>
      </c>
      <c r="H298" t="str">
        <f t="shared" ref="H298:H361" si="5">LEFT(A298,1)&amp;((MID(A298,2,10))+1)</f>
        <v>A7847</v>
      </c>
    </row>
    <row r="299" spans="1:8">
      <c r="A299" s="231" t="s">
        <v>585</v>
      </c>
      <c r="B299" s="231">
        <v>0</v>
      </c>
      <c r="C299" s="231">
        <v>13</v>
      </c>
      <c r="D299" s="231">
        <v>9</v>
      </c>
      <c r="E299" s="231">
        <v>78</v>
      </c>
      <c r="F299" s="231">
        <v>0</v>
      </c>
      <c r="G299" s="231">
        <v>0</v>
      </c>
      <c r="H299" t="str">
        <f t="shared" si="5"/>
        <v>A7867</v>
      </c>
    </row>
    <row r="300" spans="1:8">
      <c r="A300" s="231" t="s">
        <v>586</v>
      </c>
      <c r="B300" s="231">
        <v>0</v>
      </c>
      <c r="C300" s="231">
        <v>16</v>
      </c>
      <c r="D300" s="231">
        <v>11</v>
      </c>
      <c r="E300" s="231">
        <v>73</v>
      </c>
      <c r="F300" s="231">
        <v>0</v>
      </c>
      <c r="G300" s="231">
        <v>0</v>
      </c>
      <c r="H300" t="str">
        <f t="shared" si="5"/>
        <v>A7886</v>
      </c>
    </row>
    <row r="301" spans="1:8">
      <c r="A301" s="231" t="s">
        <v>587</v>
      </c>
      <c r="B301" s="231">
        <v>0</v>
      </c>
      <c r="C301" s="231">
        <v>25</v>
      </c>
      <c r="D301" s="231">
        <v>17</v>
      </c>
      <c r="E301" s="231">
        <v>58</v>
      </c>
      <c r="F301" s="231">
        <v>0</v>
      </c>
      <c r="G301" s="231">
        <v>0</v>
      </c>
      <c r="H301" t="str">
        <f t="shared" si="5"/>
        <v>A7896</v>
      </c>
    </row>
    <row r="302" spans="1:8">
      <c r="A302" s="231" t="s">
        <v>588</v>
      </c>
      <c r="B302" s="231">
        <v>0</v>
      </c>
      <c r="C302" s="231">
        <v>50</v>
      </c>
      <c r="D302" s="231">
        <v>50</v>
      </c>
      <c r="E302" s="231">
        <v>0</v>
      </c>
      <c r="F302" s="231">
        <v>0</v>
      </c>
      <c r="G302" s="231">
        <v>0</v>
      </c>
      <c r="H302" t="str">
        <f t="shared" si="5"/>
        <v>A7915</v>
      </c>
    </row>
    <row r="303" spans="1:8">
      <c r="A303" s="231" t="s">
        <v>589</v>
      </c>
      <c r="B303" s="231">
        <v>100</v>
      </c>
      <c r="C303" s="231">
        <v>0</v>
      </c>
      <c r="D303" s="231">
        <v>0</v>
      </c>
      <c r="E303" s="231">
        <v>0</v>
      </c>
      <c r="F303" s="231">
        <v>0</v>
      </c>
      <c r="G303" s="231">
        <v>0</v>
      </c>
      <c r="H303" t="str">
        <f t="shared" si="5"/>
        <v>A7956</v>
      </c>
    </row>
    <row r="304" spans="1:8">
      <c r="A304" s="231" t="s">
        <v>590</v>
      </c>
      <c r="B304" s="231">
        <v>100</v>
      </c>
      <c r="C304" s="231">
        <v>0</v>
      </c>
      <c r="D304" s="231">
        <v>0</v>
      </c>
      <c r="E304" s="231">
        <v>0</v>
      </c>
      <c r="F304" s="231">
        <v>0</v>
      </c>
      <c r="G304" s="231">
        <v>0</v>
      </c>
      <c r="H304" t="str">
        <f t="shared" si="5"/>
        <v>A7974</v>
      </c>
    </row>
    <row r="305" spans="1:8">
      <c r="A305" s="231" t="s">
        <v>591</v>
      </c>
      <c r="B305" s="231">
        <v>100</v>
      </c>
      <c r="C305" s="231">
        <v>0</v>
      </c>
      <c r="D305" s="231">
        <v>0</v>
      </c>
      <c r="E305" s="231">
        <v>0</v>
      </c>
      <c r="F305" s="231">
        <v>0</v>
      </c>
      <c r="G305" s="231">
        <v>0</v>
      </c>
      <c r="H305" t="str">
        <f t="shared" si="5"/>
        <v>A7989</v>
      </c>
    </row>
    <row r="306" spans="1:8">
      <c r="A306" s="231" t="s">
        <v>592</v>
      </c>
      <c r="B306" s="231">
        <v>100</v>
      </c>
      <c r="C306" s="231">
        <v>0</v>
      </c>
      <c r="D306" s="231">
        <v>0</v>
      </c>
      <c r="E306" s="231">
        <v>0</v>
      </c>
      <c r="F306" s="231">
        <v>0</v>
      </c>
      <c r="G306" s="231">
        <v>0</v>
      </c>
      <c r="H306" t="str">
        <f t="shared" si="5"/>
        <v>A8002</v>
      </c>
    </row>
    <row r="307" spans="1:8">
      <c r="A307" s="231" t="s">
        <v>593</v>
      </c>
      <c r="B307" s="231">
        <v>100</v>
      </c>
      <c r="C307" s="231">
        <v>0</v>
      </c>
      <c r="D307" s="231">
        <v>0</v>
      </c>
      <c r="E307" s="231">
        <v>0</v>
      </c>
      <c r="F307" s="231">
        <v>0</v>
      </c>
      <c r="G307" s="231">
        <v>0</v>
      </c>
      <c r="H307" t="str">
        <f t="shared" si="5"/>
        <v>A8026</v>
      </c>
    </row>
    <row r="308" spans="1:8">
      <c r="A308" s="231" t="s">
        <v>594</v>
      </c>
      <c r="B308" s="231">
        <v>100</v>
      </c>
      <c r="C308" s="231">
        <v>0</v>
      </c>
      <c r="D308" s="231">
        <v>0</v>
      </c>
      <c r="E308" s="231">
        <v>0</v>
      </c>
      <c r="F308" s="231">
        <v>0</v>
      </c>
      <c r="G308" s="231">
        <v>0</v>
      </c>
      <c r="H308" t="str">
        <f t="shared" si="5"/>
        <v>A8047</v>
      </c>
    </row>
    <row r="309" spans="1:8">
      <c r="A309" s="231" t="s">
        <v>595</v>
      </c>
      <c r="B309" s="231">
        <v>100</v>
      </c>
      <c r="C309" s="231">
        <v>0</v>
      </c>
      <c r="D309" s="231">
        <v>0</v>
      </c>
      <c r="E309" s="231">
        <v>0</v>
      </c>
      <c r="F309" s="231">
        <v>0</v>
      </c>
      <c r="G309" s="231">
        <v>0</v>
      </c>
      <c r="H309" t="str">
        <f t="shared" si="5"/>
        <v>A8068</v>
      </c>
    </row>
    <row r="310" spans="1:8">
      <c r="A310" s="231" t="s">
        <v>596</v>
      </c>
      <c r="B310" s="231">
        <v>100</v>
      </c>
      <c r="C310" s="231">
        <v>0</v>
      </c>
      <c r="D310" s="231">
        <v>0</v>
      </c>
      <c r="E310" s="231">
        <v>0</v>
      </c>
      <c r="F310" s="231">
        <v>0</v>
      </c>
      <c r="G310" s="231">
        <v>0</v>
      </c>
      <c r="H310" t="str">
        <f t="shared" si="5"/>
        <v>A8092</v>
      </c>
    </row>
    <row r="311" spans="1:8">
      <c r="A311" s="231" t="s">
        <v>597</v>
      </c>
      <c r="B311" s="231">
        <v>100</v>
      </c>
      <c r="C311" s="231">
        <v>0</v>
      </c>
      <c r="D311" s="231">
        <v>0</v>
      </c>
      <c r="E311" s="231">
        <v>0</v>
      </c>
      <c r="F311" s="231">
        <v>0</v>
      </c>
      <c r="G311" s="231">
        <v>0</v>
      </c>
      <c r="H311" t="str">
        <f t="shared" si="5"/>
        <v>A8111</v>
      </c>
    </row>
    <row r="312" spans="1:8">
      <c r="A312" s="231" t="s">
        <v>598</v>
      </c>
      <c r="B312" s="231">
        <v>100</v>
      </c>
      <c r="C312" s="231">
        <v>0</v>
      </c>
      <c r="D312" s="231">
        <v>0</v>
      </c>
      <c r="E312" s="231">
        <v>0</v>
      </c>
      <c r="F312" s="231">
        <v>0</v>
      </c>
      <c r="G312" s="231">
        <v>0</v>
      </c>
      <c r="H312" t="str">
        <f t="shared" si="5"/>
        <v>A8132</v>
      </c>
    </row>
    <row r="313" spans="1:8">
      <c r="A313" s="231" t="s">
        <v>599</v>
      </c>
      <c r="B313" s="231">
        <v>100</v>
      </c>
      <c r="C313" s="231">
        <v>0</v>
      </c>
      <c r="D313" s="231">
        <v>0</v>
      </c>
      <c r="E313" s="231">
        <v>0</v>
      </c>
      <c r="F313" s="231">
        <v>0</v>
      </c>
      <c r="G313" s="231">
        <v>0</v>
      </c>
      <c r="H313" t="str">
        <f t="shared" si="5"/>
        <v>A8155</v>
      </c>
    </row>
    <row r="314" spans="1:8">
      <c r="A314" s="231" t="s">
        <v>600</v>
      </c>
      <c r="B314" s="231">
        <v>100</v>
      </c>
      <c r="C314" s="231">
        <v>0</v>
      </c>
      <c r="D314" s="231">
        <v>0</v>
      </c>
      <c r="E314" s="231">
        <v>0</v>
      </c>
      <c r="F314" s="231">
        <v>0</v>
      </c>
      <c r="G314" s="231">
        <v>0</v>
      </c>
      <c r="H314" t="str">
        <f t="shared" si="5"/>
        <v>A8172</v>
      </c>
    </row>
    <row r="315" spans="1:8">
      <c r="A315" s="231" t="s">
        <v>601</v>
      </c>
      <c r="B315" s="231">
        <v>100</v>
      </c>
      <c r="C315" s="231">
        <v>0</v>
      </c>
      <c r="D315" s="231">
        <v>0</v>
      </c>
      <c r="E315" s="231">
        <v>0</v>
      </c>
      <c r="F315" s="231">
        <v>0</v>
      </c>
      <c r="G315" s="231">
        <v>0</v>
      </c>
      <c r="H315" t="str">
        <f t="shared" si="5"/>
        <v>A8194</v>
      </c>
    </row>
    <row r="316" spans="1:8">
      <c r="A316" s="231" t="s">
        <v>602</v>
      </c>
      <c r="B316" s="231">
        <v>100</v>
      </c>
      <c r="C316" s="231">
        <v>0</v>
      </c>
      <c r="D316" s="231">
        <v>0</v>
      </c>
      <c r="E316" s="231">
        <v>0</v>
      </c>
      <c r="F316" s="231">
        <v>0</v>
      </c>
      <c r="G316" s="231">
        <v>0</v>
      </c>
      <c r="H316" t="str">
        <f t="shared" si="5"/>
        <v>A8214</v>
      </c>
    </row>
    <row r="317" spans="1:8">
      <c r="A317" s="231" t="s">
        <v>603</v>
      </c>
      <c r="B317" s="231">
        <v>100</v>
      </c>
      <c r="C317" s="231">
        <v>0</v>
      </c>
      <c r="D317" s="231">
        <v>0</v>
      </c>
      <c r="E317" s="231">
        <v>0</v>
      </c>
      <c r="F317" s="231">
        <v>0</v>
      </c>
      <c r="G317" s="231">
        <v>0</v>
      </c>
      <c r="H317" t="str">
        <f t="shared" si="5"/>
        <v>A8234</v>
      </c>
    </row>
    <row r="318" spans="1:8">
      <c r="A318" s="231" t="s">
        <v>604</v>
      </c>
      <c r="B318" s="231">
        <v>100</v>
      </c>
      <c r="C318" s="231">
        <v>0</v>
      </c>
      <c r="D318" s="231">
        <v>0</v>
      </c>
      <c r="E318" s="231">
        <v>0</v>
      </c>
      <c r="F318" s="231">
        <v>0</v>
      </c>
      <c r="G318" s="231">
        <v>0</v>
      </c>
      <c r="H318" t="str">
        <f t="shared" si="5"/>
        <v>A8252</v>
      </c>
    </row>
    <row r="319" spans="1:8">
      <c r="A319" s="231" t="s">
        <v>605</v>
      </c>
      <c r="B319" s="231">
        <v>100</v>
      </c>
      <c r="C319" s="231">
        <v>0</v>
      </c>
      <c r="D319" s="231">
        <v>0</v>
      </c>
      <c r="E319" s="231">
        <v>0</v>
      </c>
      <c r="F319" s="231">
        <v>0</v>
      </c>
      <c r="G319" s="231">
        <v>0</v>
      </c>
      <c r="H319" t="str">
        <f t="shared" si="5"/>
        <v>A8272</v>
      </c>
    </row>
    <row r="320" spans="1:8">
      <c r="A320" s="231" t="s">
        <v>606</v>
      </c>
      <c r="B320" s="231">
        <v>100</v>
      </c>
      <c r="C320" s="231">
        <v>0</v>
      </c>
      <c r="D320" s="231">
        <v>0</v>
      </c>
      <c r="E320" s="231">
        <v>0</v>
      </c>
      <c r="F320" s="231">
        <v>0</v>
      </c>
      <c r="G320" s="231">
        <v>0</v>
      </c>
      <c r="H320" t="str">
        <f t="shared" si="5"/>
        <v>A8292</v>
      </c>
    </row>
    <row r="321" spans="1:8">
      <c r="A321" s="231" t="s">
        <v>607</v>
      </c>
      <c r="B321" s="231">
        <v>100</v>
      </c>
      <c r="C321" s="231">
        <v>0</v>
      </c>
      <c r="D321" s="231">
        <v>0</v>
      </c>
      <c r="E321" s="231">
        <v>0</v>
      </c>
      <c r="F321" s="231">
        <v>0</v>
      </c>
      <c r="G321" s="231">
        <v>0</v>
      </c>
      <c r="H321" t="str">
        <f t="shared" si="5"/>
        <v>A8312</v>
      </c>
    </row>
    <row r="322" spans="1:8">
      <c r="A322" s="231" t="s">
        <v>608</v>
      </c>
      <c r="B322" s="231">
        <v>100</v>
      </c>
      <c r="C322" s="231">
        <v>0</v>
      </c>
      <c r="D322" s="231">
        <v>0</v>
      </c>
      <c r="E322" s="231">
        <v>0</v>
      </c>
      <c r="F322" s="231">
        <v>0</v>
      </c>
      <c r="G322" s="231">
        <v>0</v>
      </c>
      <c r="H322" t="str">
        <f t="shared" si="5"/>
        <v>A8332</v>
      </c>
    </row>
    <row r="323" spans="1:8">
      <c r="A323" s="231" t="s">
        <v>609</v>
      </c>
      <c r="B323" s="231">
        <v>100</v>
      </c>
      <c r="C323" s="231">
        <v>0</v>
      </c>
      <c r="D323" s="231">
        <v>0</v>
      </c>
      <c r="E323" s="231">
        <v>0</v>
      </c>
      <c r="F323" s="231">
        <v>0</v>
      </c>
      <c r="G323" s="231">
        <v>0</v>
      </c>
      <c r="H323" t="str">
        <f t="shared" si="5"/>
        <v>A8352</v>
      </c>
    </row>
    <row r="324" spans="1:8">
      <c r="A324" s="231" t="s">
        <v>610</v>
      </c>
      <c r="B324" s="231">
        <v>100</v>
      </c>
      <c r="C324" s="231">
        <v>0</v>
      </c>
      <c r="D324" s="231">
        <v>0</v>
      </c>
      <c r="E324" s="231">
        <v>0</v>
      </c>
      <c r="F324" s="231">
        <v>0</v>
      </c>
      <c r="G324" s="231">
        <v>0</v>
      </c>
      <c r="H324" t="str">
        <f t="shared" si="5"/>
        <v>A8372</v>
      </c>
    </row>
    <row r="325" spans="1:8">
      <c r="A325" s="231" t="s">
        <v>611</v>
      </c>
      <c r="B325" s="231">
        <v>100</v>
      </c>
      <c r="C325" s="231">
        <v>0</v>
      </c>
      <c r="D325" s="231">
        <v>0</v>
      </c>
      <c r="E325" s="231">
        <v>0</v>
      </c>
      <c r="F325" s="231">
        <v>0</v>
      </c>
      <c r="G325" s="231">
        <v>0</v>
      </c>
      <c r="H325" t="str">
        <f t="shared" si="5"/>
        <v>A8392</v>
      </c>
    </row>
    <row r="326" spans="1:8">
      <c r="A326" s="231" t="s">
        <v>612</v>
      </c>
      <c r="B326" s="231">
        <v>100</v>
      </c>
      <c r="C326" s="231">
        <v>0</v>
      </c>
      <c r="D326" s="231">
        <v>0</v>
      </c>
      <c r="E326" s="231">
        <v>0</v>
      </c>
      <c r="F326" s="231">
        <v>0</v>
      </c>
      <c r="G326" s="231">
        <v>0</v>
      </c>
      <c r="H326" t="str">
        <f t="shared" si="5"/>
        <v>A8412</v>
      </c>
    </row>
    <row r="327" spans="1:8">
      <c r="A327" s="231" t="s">
        <v>613</v>
      </c>
      <c r="B327" s="231">
        <v>100</v>
      </c>
      <c r="C327" s="231">
        <v>0</v>
      </c>
      <c r="D327" s="231">
        <v>0</v>
      </c>
      <c r="E327" s="231">
        <v>0</v>
      </c>
      <c r="F327" s="231">
        <v>0</v>
      </c>
      <c r="G327" s="231">
        <v>0</v>
      </c>
      <c r="H327" t="str">
        <f t="shared" si="5"/>
        <v>A8432</v>
      </c>
    </row>
    <row r="328" spans="1:8">
      <c r="A328" s="231" t="s">
        <v>614</v>
      </c>
      <c r="B328" s="231">
        <v>100</v>
      </c>
      <c r="C328" s="231">
        <v>0</v>
      </c>
      <c r="D328" s="231">
        <v>0</v>
      </c>
      <c r="E328" s="231">
        <v>0</v>
      </c>
      <c r="F328" s="231">
        <v>0</v>
      </c>
      <c r="G328" s="231">
        <v>0</v>
      </c>
      <c r="H328" t="str">
        <f t="shared" si="5"/>
        <v>A8452</v>
      </c>
    </row>
    <row r="329" spans="1:8">
      <c r="A329" s="231" t="s">
        <v>615</v>
      </c>
      <c r="B329" s="231">
        <v>100</v>
      </c>
      <c r="C329" s="231">
        <v>0</v>
      </c>
      <c r="D329" s="231">
        <v>0</v>
      </c>
      <c r="E329" s="231">
        <v>0</v>
      </c>
      <c r="F329" s="231">
        <v>0</v>
      </c>
      <c r="G329" s="231">
        <v>0</v>
      </c>
      <c r="H329" t="str">
        <f t="shared" si="5"/>
        <v>A8472</v>
      </c>
    </row>
    <row r="330" spans="1:8">
      <c r="A330" s="231" t="s">
        <v>616</v>
      </c>
      <c r="B330" s="231">
        <v>100</v>
      </c>
      <c r="C330" s="231">
        <v>0</v>
      </c>
      <c r="D330" s="231">
        <v>0</v>
      </c>
      <c r="E330" s="231">
        <v>0</v>
      </c>
      <c r="F330" s="231">
        <v>0</v>
      </c>
      <c r="G330" s="231">
        <v>0</v>
      </c>
      <c r="H330" t="str">
        <f t="shared" si="5"/>
        <v>A8492</v>
      </c>
    </row>
    <row r="331" spans="1:8">
      <c r="A331" s="231" t="s">
        <v>617</v>
      </c>
      <c r="B331" s="231">
        <v>100</v>
      </c>
      <c r="C331" s="231">
        <v>0</v>
      </c>
      <c r="D331" s="231">
        <v>0</v>
      </c>
      <c r="E331" s="231">
        <v>0</v>
      </c>
      <c r="F331" s="231">
        <v>0</v>
      </c>
      <c r="G331" s="231">
        <v>0</v>
      </c>
      <c r="H331" t="str">
        <f t="shared" si="5"/>
        <v>A8509</v>
      </c>
    </row>
    <row r="332" spans="1:8">
      <c r="A332" s="231" t="s">
        <v>618</v>
      </c>
      <c r="B332" s="231">
        <v>0</v>
      </c>
      <c r="C332" s="231">
        <v>27</v>
      </c>
      <c r="D332" s="231">
        <v>43</v>
      </c>
      <c r="E332" s="231">
        <v>30</v>
      </c>
      <c r="F332" s="231">
        <v>0</v>
      </c>
      <c r="G332" s="231">
        <v>0</v>
      </c>
      <c r="H332" t="str">
        <f t="shared" si="5"/>
        <v>A8534</v>
      </c>
    </row>
    <row r="333" spans="1:8">
      <c r="A333" s="231" t="s">
        <v>619</v>
      </c>
      <c r="B333" s="231">
        <v>0</v>
      </c>
      <c r="C333" s="231">
        <v>11</v>
      </c>
      <c r="D333" s="231">
        <v>18</v>
      </c>
      <c r="E333" s="231">
        <v>71</v>
      </c>
      <c r="F333" s="231">
        <v>0</v>
      </c>
      <c r="G333" s="231">
        <v>0</v>
      </c>
      <c r="H333" t="str">
        <f t="shared" si="5"/>
        <v>A8552</v>
      </c>
    </row>
    <row r="334" spans="1:8">
      <c r="A334" s="231" t="s">
        <v>620</v>
      </c>
      <c r="B334" s="231">
        <v>0</v>
      </c>
      <c r="C334" s="231">
        <v>4</v>
      </c>
      <c r="D334" s="231">
        <v>7</v>
      </c>
      <c r="E334" s="231">
        <v>89</v>
      </c>
      <c r="F334" s="231">
        <v>0</v>
      </c>
      <c r="G334" s="231">
        <v>0</v>
      </c>
      <c r="H334" t="str">
        <f t="shared" si="5"/>
        <v>A8574</v>
      </c>
    </row>
    <row r="335" spans="1:8">
      <c r="A335" s="231" t="s">
        <v>621</v>
      </c>
      <c r="B335" s="231">
        <v>0</v>
      </c>
      <c r="C335" s="231">
        <v>4</v>
      </c>
      <c r="D335" s="231">
        <v>6</v>
      </c>
      <c r="E335" s="231">
        <v>90</v>
      </c>
      <c r="F335" s="231">
        <v>0</v>
      </c>
      <c r="G335" s="231">
        <v>0</v>
      </c>
      <c r="H335" t="str">
        <f t="shared" si="5"/>
        <v>A8594</v>
      </c>
    </row>
    <row r="336" spans="1:8">
      <c r="A336" s="231" t="s">
        <v>622</v>
      </c>
      <c r="B336" s="231">
        <v>0</v>
      </c>
      <c r="C336" s="231">
        <v>4</v>
      </c>
      <c r="D336" s="231">
        <v>7</v>
      </c>
      <c r="E336" s="231">
        <v>89</v>
      </c>
      <c r="F336" s="231">
        <v>0</v>
      </c>
      <c r="G336" s="231">
        <v>0</v>
      </c>
      <c r="H336" t="str">
        <f t="shared" si="5"/>
        <v>A8612</v>
      </c>
    </row>
    <row r="337" spans="1:8">
      <c r="A337" s="231" t="s">
        <v>623</v>
      </c>
      <c r="B337" s="231">
        <v>0</v>
      </c>
      <c r="C337" s="231">
        <v>10</v>
      </c>
      <c r="D337" s="231">
        <v>16</v>
      </c>
      <c r="E337" s="231">
        <v>74</v>
      </c>
      <c r="F337" s="231">
        <v>0</v>
      </c>
      <c r="G337" s="231">
        <v>0</v>
      </c>
      <c r="H337" t="str">
        <f t="shared" si="5"/>
        <v>A8636</v>
      </c>
    </row>
    <row r="338" spans="1:8">
      <c r="A338" s="231" t="s">
        <v>624</v>
      </c>
      <c r="B338" s="231">
        <v>100</v>
      </c>
      <c r="C338" s="231">
        <v>0</v>
      </c>
      <c r="D338" s="231">
        <v>0</v>
      </c>
      <c r="E338" s="231">
        <v>0</v>
      </c>
      <c r="F338" s="231">
        <v>0</v>
      </c>
      <c r="G338" s="231">
        <v>0</v>
      </c>
      <c r="H338" t="str">
        <f t="shared" si="5"/>
        <v>A8656</v>
      </c>
    </row>
    <row r="339" spans="1:8">
      <c r="A339" s="231" t="s">
        <v>625</v>
      </c>
      <c r="B339" s="231">
        <v>100</v>
      </c>
      <c r="C339" s="231">
        <v>0</v>
      </c>
      <c r="D339" s="231">
        <v>0</v>
      </c>
      <c r="E339" s="231">
        <v>0</v>
      </c>
      <c r="F339" s="231">
        <v>0</v>
      </c>
      <c r="G339" s="231">
        <v>0</v>
      </c>
      <c r="H339" t="str">
        <f t="shared" si="5"/>
        <v>A8677</v>
      </c>
    </row>
    <row r="340" spans="1:8">
      <c r="A340" s="231" t="s">
        <v>626</v>
      </c>
      <c r="B340" s="231">
        <v>100</v>
      </c>
      <c r="C340" s="231">
        <v>0</v>
      </c>
      <c r="D340" s="231">
        <v>0</v>
      </c>
      <c r="E340" s="231">
        <v>0</v>
      </c>
      <c r="F340" s="231">
        <v>0</v>
      </c>
      <c r="G340" s="231">
        <v>0</v>
      </c>
      <c r="H340" t="str">
        <f t="shared" si="5"/>
        <v>A8694</v>
      </c>
    </row>
    <row r="341" spans="1:8">
      <c r="A341" s="231" t="s">
        <v>627</v>
      </c>
      <c r="B341" s="231">
        <v>100</v>
      </c>
      <c r="C341" s="231">
        <v>0</v>
      </c>
      <c r="D341" s="231">
        <v>0</v>
      </c>
      <c r="E341" s="231">
        <v>0</v>
      </c>
      <c r="F341" s="231">
        <v>0</v>
      </c>
      <c r="G341" s="231">
        <v>0</v>
      </c>
      <c r="H341" t="str">
        <f t="shared" si="5"/>
        <v>A8717</v>
      </c>
    </row>
    <row r="342" spans="1:8">
      <c r="A342" s="231" t="s">
        <v>628</v>
      </c>
      <c r="B342" s="231">
        <v>100</v>
      </c>
      <c r="C342" s="231">
        <v>0</v>
      </c>
      <c r="D342" s="231">
        <v>0</v>
      </c>
      <c r="E342" s="231">
        <v>0</v>
      </c>
      <c r="F342" s="231">
        <v>0</v>
      </c>
      <c r="G342" s="231">
        <v>0</v>
      </c>
      <c r="H342" t="str">
        <f t="shared" si="5"/>
        <v>A8739</v>
      </c>
    </row>
    <row r="343" spans="1:8">
      <c r="A343" s="231" t="s">
        <v>629</v>
      </c>
      <c r="B343" s="231">
        <v>100</v>
      </c>
      <c r="C343" s="231">
        <v>0</v>
      </c>
      <c r="D343" s="231">
        <v>0</v>
      </c>
      <c r="E343" s="231">
        <v>0</v>
      </c>
      <c r="F343" s="231">
        <v>0</v>
      </c>
      <c r="G343" s="231">
        <v>0</v>
      </c>
      <c r="H343" t="str">
        <f t="shared" si="5"/>
        <v>A8761</v>
      </c>
    </row>
    <row r="344" spans="1:8">
      <c r="A344" s="231" t="s">
        <v>630</v>
      </c>
      <c r="B344" s="231">
        <v>0</v>
      </c>
      <c r="C344" s="231">
        <v>5</v>
      </c>
      <c r="D344" s="231">
        <v>12</v>
      </c>
      <c r="E344" s="231">
        <v>83</v>
      </c>
      <c r="F344" s="231">
        <v>0</v>
      </c>
      <c r="G344" s="231">
        <v>0</v>
      </c>
      <c r="H344" t="str">
        <f t="shared" si="5"/>
        <v>A8785</v>
      </c>
    </row>
    <row r="345" spans="1:8">
      <c r="A345" s="231" t="s">
        <v>631</v>
      </c>
      <c r="B345" s="231">
        <v>0</v>
      </c>
      <c r="C345" s="231">
        <v>3</v>
      </c>
      <c r="D345" s="231">
        <v>7</v>
      </c>
      <c r="E345" s="231">
        <v>90</v>
      </c>
      <c r="F345" s="231">
        <v>0</v>
      </c>
      <c r="G345" s="231">
        <v>0</v>
      </c>
      <c r="H345" t="str">
        <f t="shared" si="5"/>
        <v>A8801</v>
      </c>
    </row>
    <row r="346" spans="1:8">
      <c r="A346" s="231" t="s">
        <v>632</v>
      </c>
      <c r="B346" s="231">
        <v>0</v>
      </c>
      <c r="C346" s="231">
        <v>3</v>
      </c>
      <c r="D346" s="231">
        <v>7</v>
      </c>
      <c r="E346" s="231">
        <v>90</v>
      </c>
      <c r="F346" s="231">
        <v>0</v>
      </c>
      <c r="G346" s="231">
        <v>0</v>
      </c>
      <c r="H346" t="str">
        <f t="shared" si="5"/>
        <v>A8819</v>
      </c>
    </row>
    <row r="347" spans="1:8">
      <c r="A347" s="231" t="s">
        <v>633</v>
      </c>
      <c r="B347" s="231">
        <v>0</v>
      </c>
      <c r="C347" s="231">
        <v>5</v>
      </c>
      <c r="D347" s="231">
        <v>13</v>
      </c>
      <c r="E347" s="231">
        <v>82</v>
      </c>
      <c r="F347" s="231">
        <v>0</v>
      </c>
      <c r="G347" s="231">
        <v>0</v>
      </c>
      <c r="H347" t="str">
        <f t="shared" si="5"/>
        <v>A8842</v>
      </c>
    </row>
    <row r="348" spans="1:8">
      <c r="A348" s="231" t="s">
        <v>634</v>
      </c>
      <c r="B348" s="231">
        <v>0</v>
      </c>
      <c r="C348" s="231">
        <v>19</v>
      </c>
      <c r="D348" s="231">
        <v>81</v>
      </c>
      <c r="E348" s="231">
        <v>0</v>
      </c>
      <c r="F348" s="231">
        <v>0</v>
      </c>
      <c r="G348" s="231">
        <v>0</v>
      </c>
      <c r="H348" t="str">
        <f t="shared" si="5"/>
        <v>A8867</v>
      </c>
    </row>
    <row r="349" spans="1:8">
      <c r="A349" s="231" t="s">
        <v>635</v>
      </c>
      <c r="B349" s="231">
        <v>0</v>
      </c>
      <c r="C349" s="231">
        <v>13</v>
      </c>
      <c r="D349" s="231">
        <v>70</v>
      </c>
      <c r="E349" s="231">
        <v>17</v>
      </c>
      <c r="F349" s="231">
        <v>0</v>
      </c>
      <c r="G349" s="231">
        <v>0</v>
      </c>
      <c r="H349" t="str">
        <f t="shared" si="5"/>
        <v>A8887</v>
      </c>
    </row>
    <row r="350" spans="1:8">
      <c r="A350" s="231" t="s">
        <v>636</v>
      </c>
      <c r="B350" s="231">
        <v>0</v>
      </c>
      <c r="C350" s="231">
        <v>100</v>
      </c>
      <c r="D350" s="231">
        <v>0</v>
      </c>
      <c r="E350" s="231">
        <v>0</v>
      </c>
      <c r="F350" s="231">
        <v>0</v>
      </c>
      <c r="G350" s="231">
        <v>0</v>
      </c>
      <c r="H350" t="str">
        <f t="shared" si="5"/>
        <v>A8908</v>
      </c>
    </row>
    <row r="351" spans="1:8">
      <c r="A351" s="231" t="s">
        <v>637</v>
      </c>
      <c r="B351" s="231">
        <v>0</v>
      </c>
      <c r="C351" s="231">
        <v>100</v>
      </c>
      <c r="D351" s="231">
        <v>0</v>
      </c>
      <c r="E351" s="231">
        <v>0</v>
      </c>
      <c r="F351" s="231">
        <v>0</v>
      </c>
      <c r="G351" s="231">
        <v>0</v>
      </c>
      <c r="H351" t="str">
        <f t="shared" si="5"/>
        <v>A8927</v>
      </c>
    </row>
    <row r="352" spans="1:8">
      <c r="A352" s="231" t="s">
        <v>638</v>
      </c>
      <c r="B352" s="231">
        <v>100</v>
      </c>
      <c r="C352" s="231">
        <v>0</v>
      </c>
      <c r="D352" s="231">
        <v>0</v>
      </c>
      <c r="E352" s="231">
        <v>0</v>
      </c>
      <c r="F352" s="231">
        <v>0</v>
      </c>
      <c r="G352" s="231">
        <v>0</v>
      </c>
      <c r="H352" t="str">
        <f t="shared" si="5"/>
        <v>A8948</v>
      </c>
    </row>
    <row r="353" spans="1:8">
      <c r="A353" s="231" t="s">
        <v>639</v>
      </c>
      <c r="B353" s="231">
        <v>100</v>
      </c>
      <c r="C353" s="231">
        <v>0</v>
      </c>
      <c r="D353" s="231">
        <v>0</v>
      </c>
      <c r="E353" s="231">
        <v>0</v>
      </c>
      <c r="F353" s="231">
        <v>0</v>
      </c>
      <c r="G353" s="231">
        <v>0</v>
      </c>
      <c r="H353" t="str">
        <f t="shared" si="5"/>
        <v>A8972</v>
      </c>
    </row>
    <row r="354" spans="1:8">
      <c r="A354" s="231" t="s">
        <v>640</v>
      </c>
      <c r="B354" s="231">
        <v>100</v>
      </c>
      <c r="C354" s="231">
        <v>0</v>
      </c>
      <c r="D354" s="231">
        <v>0</v>
      </c>
      <c r="E354" s="231">
        <v>0</v>
      </c>
      <c r="F354" s="231">
        <v>0</v>
      </c>
      <c r="G354" s="231">
        <v>0</v>
      </c>
      <c r="H354" t="str">
        <f t="shared" si="5"/>
        <v>A8986</v>
      </c>
    </row>
    <row r="355" spans="1:8">
      <c r="A355" s="231" t="s">
        <v>641</v>
      </c>
      <c r="B355" s="231">
        <v>100</v>
      </c>
      <c r="C355" s="231">
        <v>0</v>
      </c>
      <c r="D355" s="231">
        <v>0</v>
      </c>
      <c r="E355" s="231">
        <v>0</v>
      </c>
      <c r="F355" s="231">
        <v>0</v>
      </c>
      <c r="G355" s="231">
        <v>0</v>
      </c>
      <c r="H355" t="str">
        <f t="shared" si="5"/>
        <v>A9002</v>
      </c>
    </row>
    <row r="356" spans="1:8">
      <c r="A356" s="231" t="s">
        <v>642</v>
      </c>
      <c r="B356" s="231">
        <v>100</v>
      </c>
      <c r="C356" s="231">
        <v>0</v>
      </c>
      <c r="D356" s="231">
        <v>0</v>
      </c>
      <c r="E356" s="231">
        <v>0</v>
      </c>
      <c r="F356" s="231">
        <v>0</v>
      </c>
      <c r="G356" s="231">
        <v>0</v>
      </c>
      <c r="H356" t="str">
        <f t="shared" si="5"/>
        <v>A9022</v>
      </c>
    </row>
    <row r="357" spans="1:8">
      <c r="A357" s="231" t="s">
        <v>643</v>
      </c>
      <c r="B357" s="231">
        <v>100</v>
      </c>
      <c r="C357" s="231">
        <v>0</v>
      </c>
      <c r="D357" s="231">
        <v>0</v>
      </c>
      <c r="E357" s="231">
        <v>0</v>
      </c>
      <c r="F357" s="231">
        <v>0</v>
      </c>
      <c r="G357" s="231">
        <v>0</v>
      </c>
      <c r="H357" t="str">
        <f t="shared" si="5"/>
        <v>A9042</v>
      </c>
    </row>
    <row r="358" spans="1:8">
      <c r="A358" s="231" t="s">
        <v>644</v>
      </c>
      <c r="B358" s="231">
        <v>100</v>
      </c>
      <c r="C358" s="231">
        <v>0</v>
      </c>
      <c r="D358" s="231">
        <v>0</v>
      </c>
      <c r="E358" s="231">
        <v>0</v>
      </c>
      <c r="F358" s="231">
        <v>0</v>
      </c>
      <c r="G358" s="231">
        <v>0</v>
      </c>
      <c r="H358" t="str">
        <f t="shared" si="5"/>
        <v>A9062</v>
      </c>
    </row>
    <row r="359" spans="1:8">
      <c r="A359" s="231" t="s">
        <v>645</v>
      </c>
      <c r="B359" s="231">
        <v>100</v>
      </c>
      <c r="C359" s="231">
        <v>0</v>
      </c>
      <c r="D359" s="231">
        <v>0</v>
      </c>
      <c r="E359" s="231">
        <v>0</v>
      </c>
      <c r="F359" s="231">
        <v>0</v>
      </c>
      <c r="G359" s="231">
        <v>0</v>
      </c>
      <c r="H359" t="str">
        <f t="shared" si="5"/>
        <v>A9087</v>
      </c>
    </row>
    <row r="360" spans="1:8">
      <c r="A360" s="231" t="s">
        <v>646</v>
      </c>
      <c r="B360" s="231">
        <v>0</v>
      </c>
      <c r="C360" s="231">
        <v>100</v>
      </c>
      <c r="D360" s="231">
        <v>0</v>
      </c>
      <c r="E360" s="231">
        <v>0</v>
      </c>
      <c r="F360" s="231">
        <v>0</v>
      </c>
      <c r="G360" s="231">
        <v>0</v>
      </c>
      <c r="H360" t="str">
        <f t="shared" si="5"/>
        <v>A9112</v>
      </c>
    </row>
    <row r="361" spans="1:8">
      <c r="A361" s="231" t="s">
        <v>647</v>
      </c>
      <c r="B361" s="231">
        <v>0</v>
      </c>
      <c r="C361" s="231">
        <v>80</v>
      </c>
      <c r="D361" s="231">
        <v>20</v>
      </c>
      <c r="E361" s="231">
        <v>0</v>
      </c>
      <c r="F361" s="231">
        <v>0</v>
      </c>
      <c r="G361" s="231">
        <v>0</v>
      </c>
      <c r="H361" t="str">
        <f t="shared" si="5"/>
        <v>A9132</v>
      </c>
    </row>
    <row r="362" spans="1:8">
      <c r="A362" s="231" t="s">
        <v>648</v>
      </c>
      <c r="B362" s="231">
        <v>0</v>
      </c>
      <c r="C362" s="231">
        <v>0</v>
      </c>
      <c r="D362" s="231">
        <v>11</v>
      </c>
      <c r="E362" s="231">
        <v>89</v>
      </c>
      <c r="F362" s="231">
        <v>0</v>
      </c>
      <c r="G362" s="231">
        <v>0</v>
      </c>
      <c r="H362" t="str">
        <f t="shared" ref="H362:H425" si="6">LEFT(A362,1)&amp;((MID(A362,2,10))+1)</f>
        <v>A9157</v>
      </c>
    </row>
    <row r="363" spans="1:8">
      <c r="A363" s="231" t="s">
        <v>649</v>
      </c>
      <c r="B363" s="231">
        <v>0</v>
      </c>
      <c r="C363" s="231">
        <v>2</v>
      </c>
      <c r="D363" s="231">
        <v>6</v>
      </c>
      <c r="E363" s="231">
        <v>92</v>
      </c>
      <c r="F363" s="231">
        <v>0</v>
      </c>
      <c r="G363" s="231">
        <v>0</v>
      </c>
      <c r="H363" t="str">
        <f t="shared" si="6"/>
        <v>A9175</v>
      </c>
    </row>
    <row r="364" spans="1:8">
      <c r="A364" s="231" t="s">
        <v>650</v>
      </c>
      <c r="B364" s="231">
        <v>0</v>
      </c>
      <c r="C364" s="231">
        <v>2</v>
      </c>
      <c r="D364" s="231">
        <v>6</v>
      </c>
      <c r="E364" s="231">
        <v>92</v>
      </c>
      <c r="F364" s="231">
        <v>0</v>
      </c>
      <c r="G364" s="231">
        <v>0</v>
      </c>
      <c r="H364" t="str">
        <f t="shared" si="6"/>
        <v>A9192</v>
      </c>
    </row>
    <row r="365" spans="1:8">
      <c r="A365" s="231" t="s">
        <v>651</v>
      </c>
      <c r="B365" s="231">
        <v>0</v>
      </c>
      <c r="C365" s="231">
        <v>0</v>
      </c>
      <c r="D365" s="231">
        <v>5</v>
      </c>
      <c r="E365" s="231">
        <v>95</v>
      </c>
      <c r="F365" s="231">
        <v>0</v>
      </c>
      <c r="G365" s="231">
        <v>0</v>
      </c>
      <c r="H365" t="str">
        <f t="shared" si="6"/>
        <v>A9212</v>
      </c>
    </row>
    <row r="366" spans="1:8">
      <c r="A366" s="231" t="s">
        <v>652</v>
      </c>
      <c r="B366" s="231">
        <v>0</v>
      </c>
      <c r="C366" s="231">
        <v>0</v>
      </c>
      <c r="D366" s="231">
        <v>4</v>
      </c>
      <c r="E366" s="231">
        <v>96</v>
      </c>
      <c r="F366" s="231">
        <v>0</v>
      </c>
      <c r="G366" s="231">
        <v>0</v>
      </c>
      <c r="H366" t="str">
        <f t="shared" si="6"/>
        <v>A9232</v>
      </c>
    </row>
    <row r="367" spans="1:8">
      <c r="A367" s="231" t="s">
        <v>653</v>
      </c>
      <c r="B367" s="231">
        <v>0</v>
      </c>
      <c r="C367" s="231">
        <v>0</v>
      </c>
      <c r="D367" s="231">
        <v>3</v>
      </c>
      <c r="E367" s="231">
        <v>97</v>
      </c>
      <c r="F367" s="231">
        <v>0</v>
      </c>
      <c r="G367" s="231">
        <v>0</v>
      </c>
      <c r="H367" t="str">
        <f t="shared" si="6"/>
        <v>A9248</v>
      </c>
    </row>
    <row r="368" spans="1:8">
      <c r="A368" s="231" t="s">
        <v>654</v>
      </c>
      <c r="B368" s="231">
        <v>0</v>
      </c>
      <c r="C368" s="231">
        <v>0</v>
      </c>
      <c r="D368" s="231">
        <v>3</v>
      </c>
      <c r="E368" s="231">
        <v>97</v>
      </c>
      <c r="F368" s="231">
        <v>0</v>
      </c>
      <c r="G368" s="231">
        <v>0</v>
      </c>
      <c r="H368" t="str">
        <f t="shared" si="6"/>
        <v>A9267</v>
      </c>
    </row>
    <row r="369" spans="1:8">
      <c r="A369" s="231" t="s">
        <v>655</v>
      </c>
      <c r="B369" s="231">
        <v>0</v>
      </c>
      <c r="C369" s="231">
        <v>0</v>
      </c>
      <c r="D369" s="231">
        <v>4</v>
      </c>
      <c r="E369" s="231">
        <v>96</v>
      </c>
      <c r="F369" s="231">
        <v>0</v>
      </c>
      <c r="G369" s="231">
        <v>0</v>
      </c>
      <c r="H369" t="str">
        <f t="shared" si="6"/>
        <v>A9288</v>
      </c>
    </row>
    <row r="370" spans="1:8">
      <c r="A370" s="231" t="s">
        <v>656</v>
      </c>
      <c r="B370" s="231">
        <v>0</v>
      </c>
      <c r="C370" s="231">
        <v>0</v>
      </c>
      <c r="D370" s="231">
        <v>5</v>
      </c>
      <c r="E370" s="231">
        <v>95</v>
      </c>
      <c r="F370" s="231">
        <v>0</v>
      </c>
      <c r="G370" s="231">
        <v>0</v>
      </c>
      <c r="H370" t="str">
        <f t="shared" si="6"/>
        <v>A9312</v>
      </c>
    </row>
    <row r="371" spans="1:8">
      <c r="A371" s="231" t="s">
        <v>657</v>
      </c>
      <c r="B371" s="231">
        <v>0</v>
      </c>
      <c r="C371" s="231">
        <v>2</v>
      </c>
      <c r="D371" s="231">
        <v>7</v>
      </c>
      <c r="E371" s="231">
        <v>91</v>
      </c>
      <c r="F371" s="231">
        <v>0</v>
      </c>
      <c r="G371" s="231">
        <v>0</v>
      </c>
      <c r="H371" t="str">
        <f t="shared" si="6"/>
        <v>A9332</v>
      </c>
    </row>
    <row r="372" spans="1:8">
      <c r="A372" s="231" t="s">
        <v>658</v>
      </c>
      <c r="B372" s="231">
        <v>0</v>
      </c>
      <c r="C372" s="231">
        <v>7</v>
      </c>
      <c r="D372" s="231">
        <v>11</v>
      </c>
      <c r="E372" s="231">
        <v>82</v>
      </c>
      <c r="F372" s="231">
        <v>0</v>
      </c>
      <c r="G372" s="231">
        <v>0</v>
      </c>
      <c r="H372" t="str">
        <f t="shared" si="6"/>
        <v>A9352</v>
      </c>
    </row>
    <row r="373" spans="1:8">
      <c r="A373" s="231" t="s">
        <v>659</v>
      </c>
      <c r="B373" s="231">
        <v>0</v>
      </c>
      <c r="C373" s="231">
        <v>45</v>
      </c>
      <c r="D373" s="231">
        <v>45</v>
      </c>
      <c r="E373" s="231">
        <v>10</v>
      </c>
      <c r="F373" s="231">
        <v>0</v>
      </c>
      <c r="G373" s="231">
        <v>0</v>
      </c>
      <c r="H373" t="str">
        <f t="shared" si="6"/>
        <v>A9372</v>
      </c>
    </row>
    <row r="374" spans="1:8">
      <c r="A374" s="231" t="s">
        <v>660</v>
      </c>
      <c r="B374" s="231">
        <v>0</v>
      </c>
      <c r="C374" s="231">
        <v>100</v>
      </c>
      <c r="D374" s="231">
        <v>0</v>
      </c>
      <c r="E374" s="231">
        <v>0</v>
      </c>
      <c r="F374" s="231">
        <v>0</v>
      </c>
      <c r="G374" s="231">
        <v>0</v>
      </c>
      <c r="H374" t="str">
        <f t="shared" si="6"/>
        <v>A9388</v>
      </c>
    </row>
    <row r="375" spans="1:8">
      <c r="A375" s="231" t="s">
        <v>661</v>
      </c>
      <c r="B375" s="231">
        <v>100</v>
      </c>
      <c r="C375" s="231">
        <v>0</v>
      </c>
      <c r="D375" s="231">
        <v>0</v>
      </c>
      <c r="E375" s="231">
        <v>0</v>
      </c>
      <c r="F375" s="231">
        <v>0</v>
      </c>
      <c r="G375" s="231">
        <v>0</v>
      </c>
      <c r="H375" t="str">
        <f t="shared" si="6"/>
        <v>A9401</v>
      </c>
    </row>
    <row r="376" spans="1:8">
      <c r="A376" s="231" t="s">
        <v>662</v>
      </c>
      <c r="B376" s="231">
        <v>100</v>
      </c>
      <c r="C376" s="231">
        <v>0</v>
      </c>
      <c r="D376" s="231">
        <v>0</v>
      </c>
      <c r="E376" s="231">
        <v>0</v>
      </c>
      <c r="F376" s="231">
        <v>0</v>
      </c>
      <c r="G376" s="231">
        <v>0</v>
      </c>
      <c r="H376" t="str">
        <f t="shared" si="6"/>
        <v>A9417</v>
      </c>
    </row>
    <row r="377" spans="1:8">
      <c r="A377" s="231" t="s">
        <v>663</v>
      </c>
      <c r="B377" s="231">
        <v>100</v>
      </c>
      <c r="C377" s="231">
        <v>0</v>
      </c>
      <c r="D377" s="231">
        <v>0</v>
      </c>
      <c r="E377" s="231">
        <v>0</v>
      </c>
      <c r="F377" s="231">
        <v>0</v>
      </c>
      <c r="G377" s="231">
        <v>0</v>
      </c>
      <c r="H377" t="str">
        <f t="shared" si="6"/>
        <v>A9438</v>
      </c>
    </row>
    <row r="378" spans="1:8">
      <c r="A378" s="231" t="s">
        <v>664</v>
      </c>
      <c r="B378" s="231">
        <v>100</v>
      </c>
      <c r="C378" s="231">
        <v>0</v>
      </c>
      <c r="D378" s="231">
        <v>0</v>
      </c>
      <c r="E378" s="231">
        <v>0</v>
      </c>
      <c r="F378" s="231">
        <v>0</v>
      </c>
      <c r="G378" s="231">
        <v>0</v>
      </c>
      <c r="H378" t="str">
        <f t="shared" si="6"/>
        <v>A9457</v>
      </c>
    </row>
    <row r="379" spans="1:8">
      <c r="A379" s="231" t="s">
        <v>665</v>
      </c>
      <c r="B379" s="231">
        <v>100</v>
      </c>
      <c r="C379" s="231">
        <v>0</v>
      </c>
      <c r="D379" s="231">
        <v>0</v>
      </c>
      <c r="E379" s="231">
        <v>0</v>
      </c>
      <c r="F379" s="231">
        <v>0</v>
      </c>
      <c r="G379" s="231">
        <v>0</v>
      </c>
      <c r="H379" t="str">
        <f t="shared" si="6"/>
        <v>A9477</v>
      </c>
    </row>
    <row r="380" spans="1:8">
      <c r="A380" s="231" t="s">
        <v>666</v>
      </c>
      <c r="B380" s="231">
        <v>100</v>
      </c>
      <c r="C380" s="231">
        <v>0</v>
      </c>
      <c r="D380" s="231">
        <v>0</v>
      </c>
      <c r="E380" s="231">
        <v>0</v>
      </c>
      <c r="F380" s="231">
        <v>0</v>
      </c>
      <c r="G380" s="231">
        <v>0</v>
      </c>
      <c r="H380" t="str">
        <f t="shared" si="6"/>
        <v>A9501</v>
      </c>
    </row>
    <row r="381" spans="1:8">
      <c r="A381" s="231" t="s">
        <v>667</v>
      </c>
      <c r="B381" s="231">
        <v>100</v>
      </c>
      <c r="C381" s="231">
        <v>0</v>
      </c>
      <c r="D381" s="231">
        <v>0</v>
      </c>
      <c r="E381" s="231">
        <v>0</v>
      </c>
      <c r="F381" s="231">
        <v>0</v>
      </c>
      <c r="G381" s="231">
        <v>0</v>
      </c>
      <c r="H381" t="str">
        <f t="shared" si="6"/>
        <v>A9520</v>
      </c>
    </row>
    <row r="382" spans="1:8">
      <c r="A382" s="231" t="s">
        <v>668</v>
      </c>
      <c r="B382" s="231">
        <v>100</v>
      </c>
      <c r="C382" s="231">
        <v>0</v>
      </c>
      <c r="D382" s="231">
        <v>0</v>
      </c>
      <c r="E382" s="231">
        <v>0</v>
      </c>
      <c r="F382" s="231">
        <v>0</v>
      </c>
      <c r="G382" s="231">
        <v>0</v>
      </c>
      <c r="H382" t="str">
        <f t="shared" si="6"/>
        <v>A9537</v>
      </c>
    </row>
    <row r="383" spans="1:8">
      <c r="A383" s="231" t="s">
        <v>669</v>
      </c>
      <c r="B383" s="231">
        <v>100</v>
      </c>
      <c r="C383" s="231">
        <v>0</v>
      </c>
      <c r="D383" s="231">
        <v>0</v>
      </c>
      <c r="E383" s="231">
        <v>0</v>
      </c>
      <c r="F383" s="231">
        <v>0</v>
      </c>
      <c r="G383" s="231">
        <v>0</v>
      </c>
      <c r="H383" t="str">
        <f t="shared" si="6"/>
        <v>A9562</v>
      </c>
    </row>
    <row r="384" spans="1:8">
      <c r="A384" s="231" t="s">
        <v>670</v>
      </c>
      <c r="B384" s="231">
        <v>100</v>
      </c>
      <c r="C384" s="231">
        <v>0</v>
      </c>
      <c r="D384" s="231">
        <v>0</v>
      </c>
      <c r="E384" s="231">
        <v>0</v>
      </c>
      <c r="F384" s="231">
        <v>0</v>
      </c>
      <c r="G384" s="231">
        <v>0</v>
      </c>
      <c r="H384" t="str">
        <f t="shared" si="6"/>
        <v>A9582</v>
      </c>
    </row>
    <row r="385" spans="1:8">
      <c r="A385" s="231" t="s">
        <v>671</v>
      </c>
      <c r="B385" s="231">
        <v>100</v>
      </c>
      <c r="C385" s="231">
        <v>0</v>
      </c>
      <c r="D385" s="231">
        <v>0</v>
      </c>
      <c r="E385" s="231">
        <v>0</v>
      </c>
      <c r="F385" s="231">
        <v>0</v>
      </c>
      <c r="G385" s="231">
        <v>0</v>
      </c>
      <c r="H385" t="str">
        <f t="shared" si="6"/>
        <v>A9602</v>
      </c>
    </row>
    <row r="386" spans="1:8">
      <c r="A386" s="231" t="s">
        <v>672</v>
      </c>
      <c r="B386" s="231">
        <v>100</v>
      </c>
      <c r="C386" s="231">
        <v>0</v>
      </c>
      <c r="D386" s="231">
        <v>0</v>
      </c>
      <c r="E386" s="231">
        <v>0</v>
      </c>
      <c r="F386" s="231">
        <v>0</v>
      </c>
      <c r="G386" s="231">
        <v>0</v>
      </c>
      <c r="H386" t="str">
        <f t="shared" si="6"/>
        <v>A9625</v>
      </c>
    </row>
    <row r="387" spans="1:8">
      <c r="A387" s="231" t="s">
        <v>673</v>
      </c>
      <c r="B387" s="231">
        <v>0</v>
      </c>
      <c r="C387" s="231">
        <v>100</v>
      </c>
      <c r="D387" s="231">
        <v>0</v>
      </c>
      <c r="E387" s="231">
        <v>0</v>
      </c>
      <c r="F387" s="231">
        <v>0</v>
      </c>
      <c r="G387" s="231">
        <v>0</v>
      </c>
      <c r="H387" t="str">
        <f t="shared" si="6"/>
        <v>A9639</v>
      </c>
    </row>
    <row r="388" spans="1:8">
      <c r="A388" s="231" t="s">
        <v>674</v>
      </c>
      <c r="B388" s="231">
        <v>0</v>
      </c>
      <c r="C388" s="231">
        <v>8</v>
      </c>
      <c r="D388" s="231">
        <v>27</v>
      </c>
      <c r="E388" s="231">
        <v>65</v>
      </c>
      <c r="F388" s="231">
        <v>0</v>
      </c>
      <c r="G388" s="231">
        <v>0</v>
      </c>
      <c r="H388" t="str">
        <f t="shared" si="6"/>
        <v>A9654</v>
      </c>
    </row>
    <row r="389" spans="1:8">
      <c r="A389" s="231" t="s">
        <v>675</v>
      </c>
      <c r="B389" s="231">
        <v>0</v>
      </c>
      <c r="C389" s="231">
        <v>19</v>
      </c>
      <c r="D389" s="231">
        <v>64</v>
      </c>
      <c r="E389" s="231">
        <v>17</v>
      </c>
      <c r="F389" s="231">
        <v>0</v>
      </c>
      <c r="G389" s="231">
        <v>0</v>
      </c>
      <c r="H389" t="str">
        <f t="shared" si="6"/>
        <v>A9673</v>
      </c>
    </row>
    <row r="390" spans="1:8">
      <c r="A390" s="231" t="s">
        <v>676</v>
      </c>
      <c r="B390" s="231">
        <v>0</v>
      </c>
      <c r="C390" s="231">
        <v>100</v>
      </c>
      <c r="D390" s="231">
        <v>0</v>
      </c>
      <c r="E390" s="231">
        <v>0</v>
      </c>
      <c r="F390" s="231">
        <v>0</v>
      </c>
      <c r="G390" s="231">
        <v>0</v>
      </c>
      <c r="H390" t="str">
        <f t="shared" si="6"/>
        <v>A9692</v>
      </c>
    </row>
    <row r="391" spans="1:8">
      <c r="A391" s="231" t="s">
        <v>677</v>
      </c>
      <c r="B391" s="231">
        <v>0</v>
      </c>
      <c r="C391" s="231">
        <v>100</v>
      </c>
      <c r="D391" s="231">
        <v>0</v>
      </c>
      <c r="E391" s="231">
        <v>0</v>
      </c>
      <c r="F391" s="231">
        <v>0</v>
      </c>
      <c r="G391" s="231">
        <v>0</v>
      </c>
      <c r="H391" t="str">
        <f t="shared" si="6"/>
        <v>A9712</v>
      </c>
    </row>
    <row r="392" spans="1:8">
      <c r="A392" s="231" t="s">
        <v>678</v>
      </c>
      <c r="B392" s="231">
        <v>0</v>
      </c>
      <c r="C392" s="231">
        <v>100</v>
      </c>
      <c r="D392" s="231">
        <v>0</v>
      </c>
      <c r="E392" s="231">
        <v>0</v>
      </c>
      <c r="F392" s="231">
        <v>0</v>
      </c>
      <c r="G392" s="231">
        <v>0</v>
      </c>
      <c r="H392" t="str">
        <f t="shared" si="6"/>
        <v>A9734</v>
      </c>
    </row>
    <row r="393" spans="1:8">
      <c r="A393" s="231" t="s">
        <v>679</v>
      </c>
      <c r="B393" s="231">
        <v>0</v>
      </c>
      <c r="C393" s="231">
        <v>46</v>
      </c>
      <c r="D393" s="231">
        <v>54</v>
      </c>
      <c r="E393" s="231">
        <v>0</v>
      </c>
      <c r="F393" s="231">
        <v>0</v>
      </c>
      <c r="G393" s="231">
        <v>0</v>
      </c>
      <c r="H393" t="str">
        <f t="shared" si="6"/>
        <v>A9752</v>
      </c>
    </row>
    <row r="394" spans="1:8">
      <c r="A394" s="231" t="s">
        <v>680</v>
      </c>
      <c r="B394" s="231">
        <v>0</v>
      </c>
      <c r="C394" s="231">
        <v>0</v>
      </c>
      <c r="D394" s="231">
        <v>100</v>
      </c>
      <c r="E394" s="231">
        <v>0</v>
      </c>
      <c r="F394" s="231">
        <v>0</v>
      </c>
      <c r="G394" s="231">
        <v>0</v>
      </c>
      <c r="H394" t="str">
        <f t="shared" si="6"/>
        <v>A9775</v>
      </c>
    </row>
    <row r="395" spans="1:8">
      <c r="A395" s="231" t="s">
        <v>681</v>
      </c>
      <c r="B395" s="231">
        <v>0</v>
      </c>
      <c r="C395" s="231">
        <v>0</v>
      </c>
      <c r="D395" s="231">
        <v>100</v>
      </c>
      <c r="E395" s="231">
        <v>0</v>
      </c>
      <c r="F395" s="231">
        <v>0</v>
      </c>
      <c r="G395" s="231">
        <v>0</v>
      </c>
      <c r="H395" t="str">
        <f t="shared" si="6"/>
        <v>A9792</v>
      </c>
    </row>
    <row r="396" spans="1:8">
      <c r="A396" s="231" t="s">
        <v>682</v>
      </c>
      <c r="B396" s="231">
        <v>0</v>
      </c>
      <c r="C396" s="231">
        <v>0</v>
      </c>
      <c r="D396" s="231">
        <v>100</v>
      </c>
      <c r="E396" s="231">
        <v>0</v>
      </c>
      <c r="F396" s="231">
        <v>0</v>
      </c>
      <c r="G396" s="231">
        <v>0</v>
      </c>
      <c r="H396" t="str">
        <f t="shared" si="6"/>
        <v>A9812</v>
      </c>
    </row>
    <row r="397" spans="1:8">
      <c r="A397" s="231" t="s">
        <v>683</v>
      </c>
      <c r="B397" s="231">
        <v>0</v>
      </c>
      <c r="C397" s="231">
        <v>0</v>
      </c>
      <c r="D397" s="231">
        <v>49</v>
      </c>
      <c r="E397" s="231">
        <v>51</v>
      </c>
      <c r="F397" s="231">
        <v>0</v>
      </c>
      <c r="G397" s="231">
        <v>0</v>
      </c>
      <c r="H397" t="str">
        <f t="shared" si="6"/>
        <v>A9832</v>
      </c>
    </row>
    <row r="398" spans="1:8">
      <c r="A398" s="231" t="s">
        <v>684</v>
      </c>
      <c r="B398" s="231">
        <v>0</v>
      </c>
      <c r="C398" s="231">
        <v>10</v>
      </c>
      <c r="D398" s="231">
        <v>21</v>
      </c>
      <c r="E398" s="231">
        <v>69</v>
      </c>
      <c r="F398" s="231">
        <v>0</v>
      </c>
      <c r="G398" s="231">
        <v>0</v>
      </c>
      <c r="H398" t="str">
        <f t="shared" si="6"/>
        <v>A9857</v>
      </c>
    </row>
    <row r="399" spans="1:8">
      <c r="A399" s="231" t="s">
        <v>685</v>
      </c>
      <c r="B399" s="231">
        <v>0</v>
      </c>
      <c r="C399" s="231">
        <v>10</v>
      </c>
      <c r="D399" s="231">
        <v>37</v>
      </c>
      <c r="E399" s="231">
        <v>53</v>
      </c>
      <c r="F399" s="231">
        <v>0</v>
      </c>
      <c r="G399" s="231">
        <v>0</v>
      </c>
      <c r="H399" t="str">
        <f t="shared" si="6"/>
        <v>A9877</v>
      </c>
    </row>
    <row r="400" spans="1:8">
      <c r="A400" s="231" t="s">
        <v>686</v>
      </c>
      <c r="B400" s="231">
        <v>100</v>
      </c>
      <c r="C400" s="231">
        <v>0</v>
      </c>
      <c r="D400" s="231">
        <v>0</v>
      </c>
      <c r="E400" s="231">
        <v>0</v>
      </c>
      <c r="F400" s="231">
        <v>0</v>
      </c>
      <c r="G400" s="231">
        <v>0</v>
      </c>
      <c r="H400" t="str">
        <f t="shared" si="6"/>
        <v>A9902</v>
      </c>
    </row>
    <row r="401" spans="1:8">
      <c r="A401" s="231" t="s">
        <v>687</v>
      </c>
      <c r="B401" s="231">
        <v>100</v>
      </c>
      <c r="C401" s="231">
        <v>0</v>
      </c>
      <c r="D401" s="231">
        <v>0</v>
      </c>
      <c r="E401" s="231">
        <v>0</v>
      </c>
      <c r="F401" s="231">
        <v>0</v>
      </c>
      <c r="G401" s="231">
        <v>0</v>
      </c>
      <c r="H401" t="str">
        <f t="shared" si="6"/>
        <v>A9918</v>
      </c>
    </row>
    <row r="402" spans="1:8">
      <c r="A402" s="231" t="s">
        <v>688</v>
      </c>
      <c r="B402" s="231">
        <v>100</v>
      </c>
      <c r="C402" s="231">
        <v>0</v>
      </c>
      <c r="D402" s="231">
        <v>0</v>
      </c>
      <c r="E402" s="231">
        <v>0</v>
      </c>
      <c r="F402" s="231">
        <v>0</v>
      </c>
      <c r="G402" s="231">
        <v>0</v>
      </c>
      <c r="H402" t="str">
        <f t="shared" si="6"/>
        <v>A9937</v>
      </c>
    </row>
    <row r="403" spans="1:8">
      <c r="A403" s="231" t="s">
        <v>689</v>
      </c>
      <c r="B403" s="231">
        <v>100</v>
      </c>
      <c r="C403" s="231">
        <v>0</v>
      </c>
      <c r="D403" s="231">
        <v>0</v>
      </c>
      <c r="E403" s="231">
        <v>0</v>
      </c>
      <c r="F403" s="231">
        <v>0</v>
      </c>
      <c r="G403" s="231">
        <v>0</v>
      </c>
      <c r="H403" t="str">
        <f t="shared" si="6"/>
        <v>A9959</v>
      </c>
    </row>
    <row r="404" spans="1:8">
      <c r="A404" s="231" t="s">
        <v>690</v>
      </c>
      <c r="B404" s="231">
        <v>100</v>
      </c>
      <c r="C404" s="231">
        <v>0</v>
      </c>
      <c r="D404" s="231">
        <v>0</v>
      </c>
      <c r="E404" s="231">
        <v>0</v>
      </c>
      <c r="F404" s="231">
        <v>0</v>
      </c>
      <c r="G404" s="231">
        <v>0</v>
      </c>
      <c r="H404" t="str">
        <f t="shared" si="6"/>
        <v>A9984</v>
      </c>
    </row>
    <row r="405" spans="1:8">
      <c r="A405" s="231" t="s">
        <v>691</v>
      </c>
      <c r="B405" s="231">
        <v>100</v>
      </c>
      <c r="C405" s="231">
        <v>0</v>
      </c>
      <c r="D405" s="231">
        <v>0</v>
      </c>
      <c r="E405" s="231">
        <v>0</v>
      </c>
      <c r="F405" s="231">
        <v>0</v>
      </c>
      <c r="G405" s="231">
        <v>0</v>
      </c>
      <c r="H405" t="str">
        <f t="shared" si="6"/>
        <v>A10002</v>
      </c>
    </row>
    <row r="406" spans="1:8">
      <c r="A406" s="231" t="s">
        <v>692</v>
      </c>
      <c r="B406" s="231">
        <v>100</v>
      </c>
      <c r="C406" s="231">
        <v>0</v>
      </c>
      <c r="D406" s="231">
        <v>0</v>
      </c>
      <c r="E406" s="231">
        <v>0</v>
      </c>
      <c r="F406" s="231">
        <v>0</v>
      </c>
      <c r="G406" s="231">
        <v>0</v>
      </c>
      <c r="H406" t="str">
        <f t="shared" si="6"/>
        <v>A10020</v>
      </c>
    </row>
    <row r="407" spans="1:8">
      <c r="A407" s="231" t="s">
        <v>693</v>
      </c>
      <c r="B407" s="231">
        <v>100</v>
      </c>
      <c r="C407" s="231">
        <v>0</v>
      </c>
      <c r="D407" s="231">
        <v>0</v>
      </c>
      <c r="E407" s="231">
        <v>0</v>
      </c>
      <c r="F407" s="231">
        <v>0</v>
      </c>
      <c r="G407" s="231">
        <v>0</v>
      </c>
      <c r="H407" t="str">
        <f t="shared" si="6"/>
        <v>A10040.3</v>
      </c>
    </row>
    <row r="408" spans="1:8">
      <c r="A408" s="231" t="s">
        <v>694</v>
      </c>
      <c r="B408" s="231">
        <v>100</v>
      </c>
      <c r="C408" s="231">
        <v>0</v>
      </c>
      <c r="D408" s="231">
        <v>0</v>
      </c>
      <c r="E408" s="231">
        <v>0</v>
      </c>
      <c r="F408" s="231">
        <v>0</v>
      </c>
      <c r="G408" s="231">
        <v>0</v>
      </c>
      <c r="H408" t="str">
        <f t="shared" si="6"/>
        <v>A10062</v>
      </c>
    </row>
    <row r="409" spans="1:8">
      <c r="A409" s="231" t="s">
        <v>695</v>
      </c>
      <c r="B409" s="231">
        <v>100</v>
      </c>
      <c r="C409" s="231">
        <v>0</v>
      </c>
      <c r="D409" s="231">
        <v>0</v>
      </c>
      <c r="E409" s="231">
        <v>0</v>
      </c>
      <c r="F409" s="231">
        <v>0</v>
      </c>
      <c r="G409" s="231">
        <v>0</v>
      </c>
      <c r="H409" t="str">
        <f t="shared" si="6"/>
        <v>A10082</v>
      </c>
    </row>
    <row r="410" spans="1:8">
      <c r="A410" s="231" t="s">
        <v>696</v>
      </c>
      <c r="B410" s="231">
        <v>100</v>
      </c>
      <c r="C410" s="231">
        <v>0</v>
      </c>
      <c r="D410" s="231">
        <v>0</v>
      </c>
      <c r="E410" s="231">
        <v>0</v>
      </c>
      <c r="F410" s="231">
        <v>0</v>
      </c>
      <c r="G410" s="231">
        <v>0</v>
      </c>
      <c r="H410" t="str">
        <f t="shared" si="6"/>
        <v>A10104</v>
      </c>
    </row>
    <row r="411" spans="1:8">
      <c r="A411" s="231" t="s">
        <v>697</v>
      </c>
      <c r="B411" s="231">
        <v>100</v>
      </c>
      <c r="C411" s="231">
        <v>0</v>
      </c>
      <c r="D411" s="231">
        <v>0</v>
      </c>
      <c r="E411" s="231">
        <v>0</v>
      </c>
      <c r="F411" s="231">
        <v>0</v>
      </c>
      <c r="G411" s="231">
        <v>0</v>
      </c>
      <c r="H411" t="str">
        <f t="shared" si="6"/>
        <v>A10124</v>
      </c>
    </row>
    <row r="412" spans="1:8">
      <c r="A412" s="231" t="s">
        <v>698</v>
      </c>
      <c r="B412" s="231">
        <v>100</v>
      </c>
      <c r="C412" s="231">
        <v>0</v>
      </c>
      <c r="D412" s="231">
        <v>0</v>
      </c>
      <c r="E412" s="231">
        <v>0</v>
      </c>
      <c r="F412" s="231">
        <v>0</v>
      </c>
      <c r="G412" s="231">
        <v>0</v>
      </c>
      <c r="H412" t="str">
        <f t="shared" si="6"/>
        <v>A10142</v>
      </c>
    </row>
    <row r="413" spans="1:8">
      <c r="A413" s="231" t="s">
        <v>699</v>
      </c>
      <c r="B413" s="231">
        <v>100</v>
      </c>
      <c r="C413" s="231">
        <v>0</v>
      </c>
      <c r="D413" s="231">
        <v>0</v>
      </c>
      <c r="E413" s="231">
        <v>0</v>
      </c>
      <c r="F413" s="231">
        <v>0</v>
      </c>
      <c r="G413" s="231">
        <v>0</v>
      </c>
      <c r="H413" t="str">
        <f t="shared" si="6"/>
        <v>A10167</v>
      </c>
    </row>
    <row r="414" spans="1:8">
      <c r="A414" s="231" t="s">
        <v>700</v>
      </c>
      <c r="B414" s="231">
        <v>100</v>
      </c>
      <c r="C414" s="231">
        <v>0</v>
      </c>
      <c r="D414" s="231">
        <v>0</v>
      </c>
      <c r="E414" s="231">
        <v>0</v>
      </c>
      <c r="F414" s="231">
        <v>0</v>
      </c>
      <c r="G414" s="231">
        <v>0</v>
      </c>
      <c r="H414" t="str">
        <f t="shared" si="6"/>
        <v>A10190</v>
      </c>
    </row>
    <row r="415" spans="1:8">
      <c r="A415" s="231" t="s">
        <v>701</v>
      </c>
      <c r="B415" s="231">
        <v>0</v>
      </c>
      <c r="C415" s="231">
        <v>24</v>
      </c>
      <c r="D415" s="231">
        <v>38</v>
      </c>
      <c r="E415" s="231">
        <v>38</v>
      </c>
      <c r="F415" s="231">
        <v>0</v>
      </c>
      <c r="G415" s="231">
        <v>0</v>
      </c>
      <c r="H415" t="str">
        <f t="shared" si="6"/>
        <v>A10204</v>
      </c>
    </row>
    <row r="416" spans="1:8">
      <c r="A416" s="231" t="s">
        <v>702</v>
      </c>
      <c r="B416" s="231">
        <v>0</v>
      </c>
      <c r="C416" s="231">
        <v>14</v>
      </c>
      <c r="D416" s="231">
        <v>22</v>
      </c>
      <c r="E416" s="231">
        <v>64</v>
      </c>
      <c r="F416" s="231">
        <v>0</v>
      </c>
      <c r="G416" s="231">
        <v>0</v>
      </c>
      <c r="H416" t="str">
        <f t="shared" si="6"/>
        <v>A10226</v>
      </c>
    </row>
    <row r="417" spans="1:8">
      <c r="A417" s="231" t="s">
        <v>703</v>
      </c>
      <c r="B417" s="231">
        <v>0</v>
      </c>
      <c r="C417" s="231">
        <v>10</v>
      </c>
      <c r="D417" s="231">
        <v>15</v>
      </c>
      <c r="E417" s="231">
        <v>75</v>
      </c>
      <c r="F417" s="231">
        <v>0</v>
      </c>
      <c r="G417" s="231">
        <v>0</v>
      </c>
      <c r="H417" t="str">
        <f t="shared" si="6"/>
        <v>A10247</v>
      </c>
    </row>
    <row r="418" spans="1:8">
      <c r="A418" s="231" t="s">
        <v>704</v>
      </c>
      <c r="B418" s="231">
        <v>0</v>
      </c>
      <c r="C418" s="231">
        <v>9</v>
      </c>
      <c r="D418" s="231">
        <v>15</v>
      </c>
      <c r="E418" s="231">
        <v>76</v>
      </c>
      <c r="F418" s="231">
        <v>0</v>
      </c>
      <c r="G418" s="231">
        <v>0</v>
      </c>
      <c r="H418" t="str">
        <f t="shared" si="6"/>
        <v>A10267</v>
      </c>
    </row>
    <row r="419" spans="1:8">
      <c r="A419" s="231" t="s">
        <v>705</v>
      </c>
      <c r="B419" s="231">
        <v>0</v>
      </c>
      <c r="C419" s="231">
        <v>42</v>
      </c>
      <c r="D419" s="231">
        <v>58</v>
      </c>
      <c r="E419" s="231">
        <v>0</v>
      </c>
      <c r="F419" s="231">
        <v>0</v>
      </c>
      <c r="G419" s="231">
        <v>0</v>
      </c>
      <c r="H419" t="str">
        <f t="shared" si="6"/>
        <v>A10292</v>
      </c>
    </row>
    <row r="420" spans="1:8">
      <c r="A420" s="231" t="s">
        <v>706</v>
      </c>
      <c r="B420" s="231">
        <v>0</v>
      </c>
      <c r="C420" s="231">
        <v>100</v>
      </c>
      <c r="D420" s="231">
        <v>0</v>
      </c>
      <c r="E420" s="231">
        <v>0</v>
      </c>
      <c r="F420" s="231">
        <v>0</v>
      </c>
      <c r="G420" s="231">
        <v>0</v>
      </c>
      <c r="H420" t="str">
        <f t="shared" si="6"/>
        <v>A10311</v>
      </c>
    </row>
    <row r="421" spans="1:8">
      <c r="A421" s="231" t="s">
        <v>707</v>
      </c>
      <c r="B421" s="231">
        <v>0</v>
      </c>
      <c r="C421" s="231">
        <v>100</v>
      </c>
      <c r="D421" s="231">
        <v>0</v>
      </c>
      <c r="E421" s="231">
        <v>0</v>
      </c>
      <c r="F421" s="231">
        <v>0</v>
      </c>
      <c r="G421" s="231">
        <v>0</v>
      </c>
      <c r="H421" t="str">
        <f t="shared" si="6"/>
        <v>A10332</v>
      </c>
    </row>
    <row r="422" spans="1:8">
      <c r="A422" s="231" t="s">
        <v>708</v>
      </c>
      <c r="B422" s="231">
        <v>0</v>
      </c>
      <c r="C422" s="231">
        <v>100</v>
      </c>
      <c r="D422" s="231">
        <v>0</v>
      </c>
      <c r="E422" s="231">
        <v>0</v>
      </c>
      <c r="F422" s="231">
        <v>0</v>
      </c>
      <c r="G422" s="231">
        <v>0</v>
      </c>
      <c r="H422" t="str">
        <f t="shared" si="6"/>
        <v>A10352</v>
      </c>
    </row>
    <row r="423" spans="1:8">
      <c r="A423" s="231" t="s">
        <v>709</v>
      </c>
      <c r="B423" s="231">
        <v>0</v>
      </c>
      <c r="C423" s="231">
        <v>100</v>
      </c>
      <c r="D423" s="231">
        <v>0</v>
      </c>
      <c r="E423" s="231">
        <v>0</v>
      </c>
      <c r="F423" s="231">
        <v>0</v>
      </c>
      <c r="G423" s="231">
        <v>0</v>
      </c>
      <c r="H423" t="str">
        <f t="shared" si="6"/>
        <v>A10372</v>
      </c>
    </row>
    <row r="424" spans="1:8">
      <c r="A424" s="231" t="s">
        <v>710</v>
      </c>
      <c r="B424" s="231">
        <v>0</v>
      </c>
      <c r="C424" s="231">
        <v>100</v>
      </c>
      <c r="D424" s="231">
        <v>0</v>
      </c>
      <c r="E424" s="231">
        <v>0</v>
      </c>
      <c r="F424" s="231">
        <v>0</v>
      </c>
      <c r="G424" s="231">
        <v>0</v>
      </c>
      <c r="H424" t="str">
        <f t="shared" si="6"/>
        <v>A10396</v>
      </c>
    </row>
    <row r="425" spans="1:8">
      <c r="A425" s="231" t="s">
        <v>711</v>
      </c>
      <c r="B425" s="231">
        <v>100</v>
      </c>
      <c r="C425" s="231">
        <v>0</v>
      </c>
      <c r="D425" s="231">
        <v>0</v>
      </c>
      <c r="E425" s="231">
        <v>0</v>
      </c>
      <c r="F425" s="231">
        <v>0</v>
      </c>
      <c r="G425" s="231">
        <v>0</v>
      </c>
      <c r="H425" t="str">
        <f t="shared" si="6"/>
        <v>A10414</v>
      </c>
    </row>
    <row r="426" spans="1:8">
      <c r="A426" s="231" t="s">
        <v>712</v>
      </c>
      <c r="B426" s="231">
        <v>100</v>
      </c>
      <c r="C426" s="231">
        <v>0</v>
      </c>
      <c r="D426" s="231">
        <v>0</v>
      </c>
      <c r="E426" s="231">
        <v>0</v>
      </c>
      <c r="F426" s="231">
        <v>0</v>
      </c>
      <c r="G426" s="231">
        <v>0</v>
      </c>
      <c r="H426" t="str">
        <f t="shared" ref="H426:H489" si="7">LEFT(A426,1)&amp;((MID(A426,2,10))+1)</f>
        <v>A10432</v>
      </c>
    </row>
    <row r="427" spans="1:8">
      <c r="A427" s="231" t="s">
        <v>713</v>
      </c>
      <c r="B427" s="231">
        <v>100</v>
      </c>
      <c r="C427" s="231">
        <v>0</v>
      </c>
      <c r="D427" s="231">
        <v>0</v>
      </c>
      <c r="E427" s="231">
        <v>0</v>
      </c>
      <c r="F427" s="231">
        <v>0</v>
      </c>
      <c r="G427" s="231">
        <v>0</v>
      </c>
      <c r="H427" t="str">
        <f t="shared" si="7"/>
        <v>A10452</v>
      </c>
    </row>
    <row r="428" spans="1:8">
      <c r="A428" s="231" t="s">
        <v>714</v>
      </c>
      <c r="B428" s="231">
        <v>100</v>
      </c>
      <c r="C428" s="231">
        <v>0</v>
      </c>
      <c r="D428" s="231">
        <v>0</v>
      </c>
      <c r="E428" s="231">
        <v>0</v>
      </c>
      <c r="F428" s="231">
        <v>0</v>
      </c>
      <c r="G428" s="231">
        <v>0</v>
      </c>
      <c r="H428" t="str">
        <f t="shared" si="7"/>
        <v>A10475</v>
      </c>
    </row>
    <row r="429" spans="1:8">
      <c r="A429" s="231" t="s">
        <v>715</v>
      </c>
      <c r="B429" s="231">
        <v>100</v>
      </c>
      <c r="C429" s="231">
        <v>0</v>
      </c>
      <c r="D429" s="231">
        <v>0</v>
      </c>
      <c r="E429" s="231">
        <v>0</v>
      </c>
      <c r="F429" s="231">
        <v>0</v>
      </c>
      <c r="G429" s="231">
        <v>0</v>
      </c>
      <c r="H429" t="str">
        <f t="shared" si="7"/>
        <v>A10497</v>
      </c>
    </row>
    <row r="430" spans="1:8">
      <c r="A430" s="231" t="s">
        <v>716</v>
      </c>
      <c r="B430" s="231">
        <v>100</v>
      </c>
      <c r="C430" s="231">
        <v>0</v>
      </c>
      <c r="D430" s="231">
        <v>0</v>
      </c>
      <c r="E430" s="231">
        <v>0</v>
      </c>
      <c r="F430" s="231">
        <v>0</v>
      </c>
      <c r="G430" s="231">
        <v>0</v>
      </c>
      <c r="H430" t="str">
        <f t="shared" si="7"/>
        <v>A10516</v>
      </c>
    </row>
    <row r="431" spans="1:8">
      <c r="A431" s="231" t="s">
        <v>717</v>
      </c>
      <c r="B431" s="231">
        <v>100</v>
      </c>
      <c r="C431" s="231">
        <v>0</v>
      </c>
      <c r="D431" s="231">
        <v>0</v>
      </c>
      <c r="E431" s="231">
        <v>0</v>
      </c>
      <c r="F431" s="231">
        <v>0</v>
      </c>
      <c r="G431" s="231">
        <v>0</v>
      </c>
      <c r="H431" t="str">
        <f t="shared" si="7"/>
        <v>A10541</v>
      </c>
    </row>
    <row r="432" spans="1:8">
      <c r="A432" s="231" t="s">
        <v>718</v>
      </c>
      <c r="B432" s="231">
        <v>100</v>
      </c>
      <c r="C432" s="231">
        <v>0</v>
      </c>
      <c r="D432" s="231">
        <v>0</v>
      </c>
      <c r="E432" s="231">
        <v>0</v>
      </c>
      <c r="F432" s="231">
        <v>0</v>
      </c>
      <c r="G432" s="231">
        <v>0</v>
      </c>
      <c r="H432" t="str">
        <f t="shared" si="7"/>
        <v>A10564</v>
      </c>
    </row>
    <row r="433" spans="1:8">
      <c r="A433" s="231" t="s">
        <v>719</v>
      </c>
      <c r="B433" s="231">
        <v>100</v>
      </c>
      <c r="C433" s="231">
        <v>0</v>
      </c>
      <c r="D433" s="231">
        <v>0</v>
      </c>
      <c r="E433" s="231">
        <v>0</v>
      </c>
      <c r="F433" s="231">
        <v>0</v>
      </c>
      <c r="G433" s="231">
        <v>0</v>
      </c>
      <c r="H433" t="str">
        <f t="shared" si="7"/>
        <v>A10578</v>
      </c>
    </row>
    <row r="434" spans="1:8">
      <c r="A434" s="231" t="s">
        <v>720</v>
      </c>
      <c r="B434" s="231">
        <v>100</v>
      </c>
      <c r="C434" s="231">
        <v>0</v>
      </c>
      <c r="D434" s="231">
        <v>0</v>
      </c>
      <c r="E434" s="231">
        <v>0</v>
      </c>
      <c r="F434" s="231">
        <v>0</v>
      </c>
      <c r="G434" s="231">
        <v>0</v>
      </c>
      <c r="H434" t="str">
        <f t="shared" si="7"/>
        <v>A10597</v>
      </c>
    </row>
    <row r="435" spans="1:8">
      <c r="A435" s="231" t="s">
        <v>721</v>
      </c>
      <c r="B435" s="231">
        <v>100</v>
      </c>
      <c r="C435" s="231">
        <v>0</v>
      </c>
      <c r="D435" s="231">
        <v>0</v>
      </c>
      <c r="E435" s="231">
        <v>0</v>
      </c>
      <c r="F435" s="231">
        <v>0</v>
      </c>
      <c r="G435" s="231">
        <v>0</v>
      </c>
      <c r="H435" t="str">
        <f t="shared" si="7"/>
        <v>A10617</v>
      </c>
    </row>
    <row r="436" spans="1:8">
      <c r="A436" s="231" t="s">
        <v>722</v>
      </c>
      <c r="B436" s="231">
        <v>100</v>
      </c>
      <c r="C436" s="231">
        <v>0</v>
      </c>
      <c r="D436" s="231">
        <v>0</v>
      </c>
      <c r="E436" s="231">
        <v>0</v>
      </c>
      <c r="F436" s="231">
        <v>0</v>
      </c>
      <c r="G436" s="231">
        <v>0</v>
      </c>
      <c r="H436" t="str">
        <f t="shared" si="7"/>
        <v>A10637</v>
      </c>
    </row>
    <row r="437" spans="1:8">
      <c r="A437" s="231" t="s">
        <v>723</v>
      </c>
      <c r="B437" s="231">
        <v>100</v>
      </c>
      <c r="C437" s="231">
        <v>0</v>
      </c>
      <c r="D437" s="231">
        <v>0</v>
      </c>
      <c r="E437" s="231">
        <v>0</v>
      </c>
      <c r="F437" s="231">
        <v>0</v>
      </c>
      <c r="G437" s="231">
        <v>0</v>
      </c>
      <c r="H437" t="str">
        <f t="shared" si="7"/>
        <v>A10662</v>
      </c>
    </row>
    <row r="438" spans="1:8">
      <c r="A438" s="231" t="s">
        <v>724</v>
      </c>
      <c r="B438" s="231">
        <v>100</v>
      </c>
      <c r="C438" s="231">
        <v>0</v>
      </c>
      <c r="D438" s="231">
        <v>0</v>
      </c>
      <c r="E438" s="231">
        <v>0</v>
      </c>
      <c r="F438" s="231">
        <v>0</v>
      </c>
      <c r="G438" s="231">
        <v>0</v>
      </c>
      <c r="H438" t="str">
        <f t="shared" si="7"/>
        <v>A10687</v>
      </c>
    </row>
    <row r="439" spans="1:8">
      <c r="A439" s="231" t="s">
        <v>725</v>
      </c>
      <c r="B439" s="231">
        <v>100</v>
      </c>
      <c r="C439" s="231">
        <v>0</v>
      </c>
      <c r="D439" s="231">
        <v>0</v>
      </c>
      <c r="E439" s="231">
        <v>0</v>
      </c>
      <c r="F439" s="231">
        <v>0</v>
      </c>
      <c r="G439" s="231">
        <v>0</v>
      </c>
      <c r="H439" t="str">
        <f t="shared" si="7"/>
        <v>A10708</v>
      </c>
    </row>
    <row r="440" spans="1:8">
      <c r="A440" s="231" t="s">
        <v>726</v>
      </c>
      <c r="B440" s="231">
        <v>100</v>
      </c>
      <c r="C440" s="231">
        <v>0</v>
      </c>
      <c r="D440" s="231">
        <v>0</v>
      </c>
      <c r="E440" s="231">
        <v>0</v>
      </c>
      <c r="F440" s="231">
        <v>0</v>
      </c>
      <c r="G440" s="231">
        <v>0</v>
      </c>
      <c r="H440" t="str">
        <f t="shared" si="7"/>
        <v>A10732</v>
      </c>
    </row>
    <row r="441" spans="1:8">
      <c r="A441" s="231" t="s">
        <v>727</v>
      </c>
      <c r="B441" s="231">
        <v>100</v>
      </c>
      <c r="C441" s="231">
        <v>0</v>
      </c>
      <c r="D441" s="231">
        <v>0</v>
      </c>
      <c r="E441" s="231">
        <v>0</v>
      </c>
      <c r="F441" s="231">
        <v>0</v>
      </c>
      <c r="G441" s="231">
        <v>0</v>
      </c>
      <c r="H441" t="str">
        <f t="shared" si="7"/>
        <v>A10755</v>
      </c>
    </row>
    <row r="442" spans="1:8">
      <c r="A442" s="231" t="s">
        <v>728</v>
      </c>
      <c r="B442" s="231">
        <v>100</v>
      </c>
      <c r="C442" s="231">
        <v>0</v>
      </c>
      <c r="D442" s="231">
        <v>0</v>
      </c>
      <c r="E442" s="231">
        <v>0</v>
      </c>
      <c r="F442" s="231">
        <v>0</v>
      </c>
      <c r="G442" s="231">
        <v>0</v>
      </c>
      <c r="H442" t="str">
        <f t="shared" si="7"/>
        <v>A10772</v>
      </c>
    </row>
    <row r="443" spans="1:8">
      <c r="A443" s="231" t="s">
        <v>729</v>
      </c>
      <c r="B443" s="231">
        <v>100</v>
      </c>
      <c r="C443" s="231">
        <v>0</v>
      </c>
      <c r="D443" s="231">
        <v>0</v>
      </c>
      <c r="E443" s="231">
        <v>0</v>
      </c>
      <c r="F443" s="231">
        <v>0</v>
      </c>
      <c r="G443" s="231">
        <v>0</v>
      </c>
      <c r="H443" t="str">
        <f t="shared" si="7"/>
        <v>A10792</v>
      </c>
    </row>
    <row r="444" spans="1:8">
      <c r="A444" s="231" t="s">
        <v>730</v>
      </c>
      <c r="B444" s="231">
        <v>100</v>
      </c>
      <c r="C444" s="231">
        <v>0</v>
      </c>
      <c r="D444" s="231">
        <v>0</v>
      </c>
      <c r="E444" s="231">
        <v>0</v>
      </c>
      <c r="F444" s="231">
        <v>0</v>
      </c>
      <c r="G444" s="231">
        <v>0</v>
      </c>
      <c r="H444" t="str">
        <f t="shared" si="7"/>
        <v>A10816</v>
      </c>
    </row>
    <row r="445" spans="1:8">
      <c r="A445" s="231" t="s">
        <v>731</v>
      </c>
      <c r="B445" s="231">
        <v>100</v>
      </c>
      <c r="C445" s="231">
        <v>0</v>
      </c>
      <c r="D445" s="231">
        <v>0</v>
      </c>
      <c r="E445" s="231">
        <v>0</v>
      </c>
      <c r="F445" s="231">
        <v>0</v>
      </c>
      <c r="G445" s="231">
        <v>0</v>
      </c>
      <c r="H445" t="str">
        <f t="shared" si="7"/>
        <v>A10836</v>
      </c>
    </row>
    <row r="446" spans="1:8">
      <c r="A446" s="231" t="s">
        <v>732</v>
      </c>
      <c r="B446" s="231">
        <v>100</v>
      </c>
      <c r="C446" s="231">
        <v>0</v>
      </c>
      <c r="D446" s="231">
        <v>0</v>
      </c>
      <c r="E446" s="231">
        <v>0</v>
      </c>
      <c r="F446" s="231">
        <v>0</v>
      </c>
      <c r="G446" s="231">
        <v>0</v>
      </c>
      <c r="H446" t="str">
        <f t="shared" si="7"/>
        <v>A10852</v>
      </c>
    </row>
    <row r="447" spans="1:8">
      <c r="A447" s="231" t="s">
        <v>733</v>
      </c>
      <c r="B447" s="231">
        <v>100</v>
      </c>
      <c r="C447" s="231">
        <v>0</v>
      </c>
      <c r="D447" s="231">
        <v>0</v>
      </c>
      <c r="E447" s="231">
        <v>0</v>
      </c>
      <c r="F447" s="231">
        <v>0</v>
      </c>
      <c r="G447" s="231">
        <v>0</v>
      </c>
      <c r="H447" t="str">
        <f t="shared" si="7"/>
        <v>A10872</v>
      </c>
    </row>
    <row r="448" spans="1:8">
      <c r="A448" s="231" t="s">
        <v>734</v>
      </c>
      <c r="B448" s="231">
        <v>100</v>
      </c>
      <c r="C448" s="231">
        <v>0</v>
      </c>
      <c r="D448" s="231">
        <v>0</v>
      </c>
      <c r="E448" s="231">
        <v>0</v>
      </c>
      <c r="F448" s="231">
        <v>0</v>
      </c>
      <c r="G448" s="231">
        <v>0</v>
      </c>
      <c r="H448" t="str">
        <f t="shared" si="7"/>
        <v>A10915.2</v>
      </c>
    </row>
    <row r="449" spans="1:8">
      <c r="A449" s="231" t="s">
        <v>735</v>
      </c>
      <c r="B449" s="231">
        <v>100</v>
      </c>
      <c r="C449" s="231">
        <v>0</v>
      </c>
      <c r="D449" s="231">
        <v>0</v>
      </c>
      <c r="E449" s="231">
        <v>0</v>
      </c>
      <c r="F449" s="231">
        <v>0</v>
      </c>
      <c r="G449" s="231">
        <v>0</v>
      </c>
      <c r="H449" t="str">
        <f t="shared" si="7"/>
        <v>A10932</v>
      </c>
    </row>
    <row r="450" spans="1:8">
      <c r="A450" s="231" t="s">
        <v>736</v>
      </c>
      <c r="B450" s="231">
        <v>100</v>
      </c>
      <c r="C450" s="231">
        <v>0</v>
      </c>
      <c r="D450" s="231">
        <v>0</v>
      </c>
      <c r="E450" s="231">
        <v>0</v>
      </c>
      <c r="F450" s="231">
        <v>0</v>
      </c>
      <c r="G450" s="231">
        <v>0</v>
      </c>
      <c r="H450" t="str">
        <f t="shared" si="7"/>
        <v>A10953</v>
      </c>
    </row>
    <row r="451" spans="1:8">
      <c r="A451" s="231" t="s">
        <v>737</v>
      </c>
      <c r="B451" s="231">
        <v>100</v>
      </c>
      <c r="C451" s="231">
        <v>0</v>
      </c>
      <c r="D451" s="231">
        <v>0</v>
      </c>
      <c r="E451" s="231">
        <v>0</v>
      </c>
      <c r="F451" s="231">
        <v>0</v>
      </c>
      <c r="G451" s="231">
        <v>0</v>
      </c>
      <c r="H451" t="str">
        <f t="shared" si="7"/>
        <v>A10972</v>
      </c>
    </row>
    <row r="452" spans="1:8">
      <c r="A452" s="231" t="s">
        <v>738</v>
      </c>
      <c r="B452" s="231">
        <v>100</v>
      </c>
      <c r="C452" s="231">
        <v>0</v>
      </c>
      <c r="D452" s="231">
        <v>0</v>
      </c>
      <c r="E452" s="231">
        <v>0</v>
      </c>
      <c r="F452" s="231">
        <v>0</v>
      </c>
      <c r="G452" s="231">
        <v>0</v>
      </c>
      <c r="H452" t="str">
        <f t="shared" si="7"/>
        <v>A10992</v>
      </c>
    </row>
    <row r="453" spans="1:8">
      <c r="A453" s="231" t="s">
        <v>739</v>
      </c>
      <c r="B453" s="231">
        <v>100</v>
      </c>
      <c r="C453" s="231">
        <v>0</v>
      </c>
      <c r="D453" s="231">
        <v>0</v>
      </c>
      <c r="E453" s="231">
        <v>0</v>
      </c>
      <c r="F453" s="231">
        <v>0</v>
      </c>
      <c r="G453" s="231">
        <v>0</v>
      </c>
      <c r="H453" t="str">
        <f t="shared" si="7"/>
        <v>A11012</v>
      </c>
    </row>
    <row r="454" spans="1:8">
      <c r="A454" s="231" t="s">
        <v>740</v>
      </c>
      <c r="B454" s="231">
        <v>100</v>
      </c>
      <c r="C454" s="231">
        <v>0</v>
      </c>
      <c r="D454" s="231">
        <v>0</v>
      </c>
      <c r="E454" s="231">
        <v>0</v>
      </c>
      <c r="F454" s="231">
        <v>0</v>
      </c>
      <c r="G454" s="231">
        <v>0</v>
      </c>
      <c r="H454" t="str">
        <f t="shared" si="7"/>
        <v>A11033</v>
      </c>
    </row>
    <row r="455" spans="1:8">
      <c r="A455" s="231" t="s">
        <v>741</v>
      </c>
      <c r="B455" s="231">
        <v>100</v>
      </c>
      <c r="C455" s="231">
        <v>0</v>
      </c>
      <c r="D455" s="231">
        <v>0</v>
      </c>
      <c r="E455" s="231">
        <v>0</v>
      </c>
      <c r="F455" s="231">
        <v>0</v>
      </c>
      <c r="G455" s="231">
        <v>0</v>
      </c>
      <c r="H455" t="str">
        <f t="shared" si="7"/>
        <v>A11050</v>
      </c>
    </row>
    <row r="456" spans="1:8">
      <c r="A456" s="231" t="s">
        <v>742</v>
      </c>
      <c r="B456" s="231">
        <v>100</v>
      </c>
      <c r="C456" s="231">
        <v>0</v>
      </c>
      <c r="D456" s="231">
        <v>0</v>
      </c>
      <c r="E456" s="231">
        <v>0</v>
      </c>
      <c r="F456" s="231">
        <v>0</v>
      </c>
      <c r="G456" s="231">
        <v>0</v>
      </c>
      <c r="H456" t="str">
        <f t="shared" si="7"/>
        <v>A11072</v>
      </c>
    </row>
    <row r="457" spans="1:8">
      <c r="A457" s="231" t="s">
        <v>743</v>
      </c>
      <c r="B457" s="231">
        <v>100</v>
      </c>
      <c r="C457" s="231">
        <v>0</v>
      </c>
      <c r="D457" s="231">
        <v>0</v>
      </c>
      <c r="E457" s="231">
        <v>0</v>
      </c>
      <c r="F457" s="231">
        <v>0</v>
      </c>
      <c r="G457" s="231">
        <v>0</v>
      </c>
      <c r="H457" t="str">
        <f t="shared" si="7"/>
        <v>A11091</v>
      </c>
    </row>
    <row r="458" spans="1:8">
      <c r="A458" s="231" t="s">
        <v>744</v>
      </c>
      <c r="B458" s="231">
        <v>100</v>
      </c>
      <c r="C458" s="231">
        <v>0</v>
      </c>
      <c r="D458" s="231">
        <v>0</v>
      </c>
      <c r="E458" s="231">
        <v>0</v>
      </c>
      <c r="F458" s="231">
        <v>0</v>
      </c>
      <c r="G458" s="231">
        <v>0</v>
      </c>
      <c r="H458" t="str">
        <f t="shared" si="7"/>
        <v>A11111</v>
      </c>
    </row>
    <row r="459" spans="1:8">
      <c r="A459" s="231" t="s">
        <v>745</v>
      </c>
      <c r="B459" s="231">
        <v>100</v>
      </c>
      <c r="C459" s="231">
        <v>0</v>
      </c>
      <c r="D459" s="231">
        <v>0</v>
      </c>
      <c r="E459" s="231">
        <v>0</v>
      </c>
      <c r="F459" s="231">
        <v>0</v>
      </c>
      <c r="G459" s="231">
        <v>0</v>
      </c>
      <c r="H459" t="str">
        <f t="shared" si="7"/>
        <v>A11132</v>
      </c>
    </row>
    <row r="460" spans="1:8">
      <c r="A460" s="231" t="s">
        <v>746</v>
      </c>
      <c r="B460" s="231">
        <v>100</v>
      </c>
      <c r="C460" s="231">
        <v>0</v>
      </c>
      <c r="D460" s="231">
        <v>0</v>
      </c>
      <c r="E460" s="231">
        <v>0</v>
      </c>
      <c r="F460" s="231">
        <v>0</v>
      </c>
      <c r="G460" s="231">
        <v>0</v>
      </c>
      <c r="H460" t="str">
        <f t="shared" si="7"/>
        <v>A11154</v>
      </c>
    </row>
    <row r="461" spans="1:8">
      <c r="A461" s="231" t="s">
        <v>747</v>
      </c>
      <c r="B461" s="231">
        <v>0</v>
      </c>
      <c r="C461" s="231">
        <v>100</v>
      </c>
      <c r="D461" s="231">
        <v>0</v>
      </c>
      <c r="E461" s="231">
        <v>0</v>
      </c>
      <c r="F461" s="231">
        <v>0</v>
      </c>
      <c r="G461" s="231">
        <v>0</v>
      </c>
      <c r="H461" t="str">
        <f t="shared" si="7"/>
        <v>A11166.9</v>
      </c>
    </row>
    <row r="462" spans="1:8">
      <c r="A462" s="231" t="s">
        <v>748</v>
      </c>
      <c r="B462" s="231">
        <v>0</v>
      </c>
      <c r="C462" s="231">
        <v>100</v>
      </c>
      <c r="D462" s="231">
        <v>0</v>
      </c>
      <c r="E462" s="231">
        <v>0</v>
      </c>
      <c r="F462" s="231">
        <v>0</v>
      </c>
      <c r="G462" s="231">
        <v>0</v>
      </c>
      <c r="H462" t="str">
        <f t="shared" si="7"/>
        <v>A11182</v>
      </c>
    </row>
    <row r="463" spans="1:8">
      <c r="A463" s="231" t="s">
        <v>749</v>
      </c>
      <c r="B463" s="231">
        <v>0</v>
      </c>
      <c r="C463" s="231">
        <v>100</v>
      </c>
      <c r="D463" s="231">
        <v>0</v>
      </c>
      <c r="E463" s="231">
        <v>0</v>
      </c>
      <c r="F463" s="231">
        <v>0</v>
      </c>
      <c r="G463" s="231">
        <v>0</v>
      </c>
      <c r="H463" t="str">
        <f t="shared" si="7"/>
        <v>A11199.7</v>
      </c>
    </row>
    <row r="464" spans="1:8">
      <c r="A464" s="231" t="s">
        <v>750</v>
      </c>
      <c r="B464" s="231">
        <v>0</v>
      </c>
      <c r="C464" s="231">
        <v>100</v>
      </c>
      <c r="D464" s="231">
        <v>0</v>
      </c>
      <c r="E464" s="231">
        <v>0</v>
      </c>
      <c r="F464" s="231">
        <v>0</v>
      </c>
      <c r="G464" s="231">
        <v>0</v>
      </c>
      <c r="H464" t="str">
        <f t="shared" si="7"/>
        <v>A11222</v>
      </c>
    </row>
    <row r="465" spans="1:8">
      <c r="A465" s="231" t="s">
        <v>751</v>
      </c>
      <c r="B465" s="231">
        <v>0</v>
      </c>
      <c r="C465" s="231">
        <v>100</v>
      </c>
      <c r="D465" s="231">
        <v>0</v>
      </c>
      <c r="E465" s="231">
        <v>0</v>
      </c>
      <c r="F465" s="231">
        <v>0</v>
      </c>
      <c r="G465" s="231">
        <v>0</v>
      </c>
      <c r="H465" t="str">
        <f t="shared" si="7"/>
        <v>A11242</v>
      </c>
    </row>
    <row r="466" spans="1:8">
      <c r="A466" s="231" t="s">
        <v>752</v>
      </c>
      <c r="B466" s="231">
        <v>0</v>
      </c>
      <c r="C466" s="231">
        <v>100</v>
      </c>
      <c r="D466" s="231">
        <v>0</v>
      </c>
      <c r="E466" s="231">
        <v>0</v>
      </c>
      <c r="F466" s="231">
        <v>0</v>
      </c>
      <c r="G466" s="231">
        <v>0</v>
      </c>
      <c r="H466" t="str">
        <f t="shared" si="7"/>
        <v>A11262</v>
      </c>
    </row>
    <row r="467" spans="1:8">
      <c r="A467" s="231" t="s">
        <v>753</v>
      </c>
      <c r="B467" s="231">
        <v>0</v>
      </c>
      <c r="C467" s="231">
        <v>100</v>
      </c>
      <c r="D467" s="231">
        <v>0</v>
      </c>
      <c r="E467" s="231">
        <v>0</v>
      </c>
      <c r="F467" s="231">
        <v>0</v>
      </c>
      <c r="G467" s="231">
        <v>0</v>
      </c>
      <c r="H467" t="str">
        <f t="shared" si="7"/>
        <v>A11277.6</v>
      </c>
    </row>
    <row r="468" spans="1:8">
      <c r="A468" s="231" t="s">
        <v>754</v>
      </c>
      <c r="B468" s="231">
        <v>0</v>
      </c>
      <c r="C468" s="231">
        <v>100</v>
      </c>
      <c r="D468" s="231">
        <v>0</v>
      </c>
      <c r="E468" s="231">
        <v>0</v>
      </c>
      <c r="F468" s="231">
        <v>0</v>
      </c>
      <c r="G468" s="231">
        <v>0</v>
      </c>
      <c r="H468" t="str">
        <f t="shared" si="7"/>
        <v>A11293.7</v>
      </c>
    </row>
    <row r="469" spans="1:8">
      <c r="A469" s="231" t="s">
        <v>755</v>
      </c>
      <c r="B469" s="231">
        <v>0</v>
      </c>
      <c r="C469" s="231">
        <v>13</v>
      </c>
      <c r="D469" s="231">
        <v>26</v>
      </c>
      <c r="E469" s="231">
        <v>61</v>
      </c>
      <c r="F469" s="231">
        <v>0</v>
      </c>
      <c r="G469" s="231">
        <v>0</v>
      </c>
      <c r="H469" t="str">
        <f t="shared" si="7"/>
        <v>A11314</v>
      </c>
    </row>
    <row r="470" spans="1:8">
      <c r="A470" s="231" t="s">
        <v>756</v>
      </c>
      <c r="B470" s="231">
        <v>0</v>
      </c>
      <c r="C470" s="231">
        <v>24</v>
      </c>
      <c r="D470" s="231">
        <v>19</v>
      </c>
      <c r="E470" s="231">
        <v>57</v>
      </c>
      <c r="F470" s="231">
        <v>0</v>
      </c>
      <c r="G470" s="231">
        <v>0</v>
      </c>
      <c r="H470" t="str">
        <f t="shared" si="7"/>
        <v>A11332</v>
      </c>
    </row>
    <row r="471" spans="1:8">
      <c r="A471" s="231" t="s">
        <v>757</v>
      </c>
      <c r="B471" s="231">
        <v>0</v>
      </c>
      <c r="C471" s="231">
        <v>25</v>
      </c>
      <c r="D471" s="231">
        <v>20</v>
      </c>
      <c r="E471" s="231">
        <v>55</v>
      </c>
      <c r="F471" s="231">
        <v>0</v>
      </c>
      <c r="G471" s="231">
        <v>0</v>
      </c>
      <c r="H471" t="str">
        <f t="shared" si="7"/>
        <v>A11352.3</v>
      </c>
    </row>
    <row r="472" spans="1:8">
      <c r="A472" s="231" t="s">
        <v>758</v>
      </c>
      <c r="B472" s="231">
        <v>0</v>
      </c>
      <c r="C472" s="231">
        <v>36</v>
      </c>
      <c r="D472" s="231">
        <v>29</v>
      </c>
      <c r="E472" s="231">
        <v>35</v>
      </c>
      <c r="F472" s="231">
        <v>0</v>
      </c>
      <c r="G472" s="231">
        <v>0</v>
      </c>
      <c r="H472" t="str">
        <f t="shared" si="7"/>
        <v>A11372</v>
      </c>
    </row>
    <row r="473" spans="1:8">
      <c r="A473" s="231" t="s">
        <v>759</v>
      </c>
      <c r="B473" s="231">
        <v>0</v>
      </c>
      <c r="C473" s="231">
        <v>40</v>
      </c>
      <c r="D473" s="231">
        <v>32</v>
      </c>
      <c r="E473" s="231">
        <v>28</v>
      </c>
      <c r="F473" s="231">
        <v>0</v>
      </c>
      <c r="G473" s="231">
        <v>0</v>
      </c>
      <c r="H473" t="str">
        <f t="shared" si="7"/>
        <v>A11392</v>
      </c>
    </row>
    <row r="474" spans="1:8">
      <c r="A474" s="231" t="s">
        <v>760</v>
      </c>
      <c r="B474" s="231">
        <v>0</v>
      </c>
      <c r="C474" s="231">
        <v>50</v>
      </c>
      <c r="D474" s="231">
        <v>50</v>
      </c>
      <c r="E474" s="231">
        <v>0</v>
      </c>
      <c r="F474" s="231">
        <v>0</v>
      </c>
      <c r="G474" s="231">
        <v>0</v>
      </c>
      <c r="H474" t="str">
        <f t="shared" si="7"/>
        <v>A11412</v>
      </c>
    </row>
    <row r="475" spans="1:8">
      <c r="A475" s="231" t="s">
        <v>761</v>
      </c>
      <c r="B475" s="231">
        <v>0</v>
      </c>
      <c r="C475" s="231">
        <v>50</v>
      </c>
      <c r="D475" s="231">
        <v>50</v>
      </c>
      <c r="E475" s="231">
        <v>0</v>
      </c>
      <c r="F475" s="231">
        <v>0</v>
      </c>
      <c r="G475" s="231">
        <v>0</v>
      </c>
      <c r="H475" t="str">
        <f t="shared" si="7"/>
        <v>A11432</v>
      </c>
    </row>
    <row r="476" spans="1:8">
      <c r="A476" s="231" t="s">
        <v>762</v>
      </c>
      <c r="B476" s="231">
        <v>0</v>
      </c>
      <c r="C476" s="231">
        <v>100</v>
      </c>
      <c r="D476" s="231">
        <v>0</v>
      </c>
      <c r="E476" s="231">
        <v>0</v>
      </c>
      <c r="F476" s="231">
        <v>0</v>
      </c>
      <c r="G476" s="231">
        <v>0</v>
      </c>
      <c r="H476" t="str">
        <f t="shared" si="7"/>
        <v>A11452</v>
      </c>
    </row>
    <row r="477" spans="1:8">
      <c r="A477" s="231" t="s">
        <v>763</v>
      </c>
      <c r="B477" s="231">
        <v>0</v>
      </c>
      <c r="C477" s="231">
        <v>100</v>
      </c>
      <c r="D477" s="231">
        <v>0</v>
      </c>
      <c r="E477" s="231">
        <v>0</v>
      </c>
      <c r="F477" s="231">
        <v>0</v>
      </c>
      <c r="G477" s="231">
        <v>0</v>
      </c>
      <c r="H477" t="str">
        <f t="shared" si="7"/>
        <v>A11472</v>
      </c>
    </row>
    <row r="478" spans="1:8">
      <c r="A478" s="231" t="s">
        <v>764</v>
      </c>
      <c r="B478" s="231">
        <v>0</v>
      </c>
      <c r="C478" s="231">
        <v>100</v>
      </c>
      <c r="D478" s="231">
        <v>0</v>
      </c>
      <c r="E478" s="231">
        <v>0</v>
      </c>
      <c r="F478" s="231">
        <v>0</v>
      </c>
      <c r="G478" s="231">
        <v>0</v>
      </c>
      <c r="H478" t="str">
        <f t="shared" si="7"/>
        <v>A11492</v>
      </c>
    </row>
    <row r="479" spans="1:8">
      <c r="A479" s="231" t="s">
        <v>765</v>
      </c>
      <c r="B479" s="231">
        <v>0</v>
      </c>
      <c r="C479" s="231">
        <v>100</v>
      </c>
      <c r="D479" s="231">
        <v>0</v>
      </c>
      <c r="E479" s="231">
        <v>0</v>
      </c>
      <c r="F479" s="231">
        <v>0</v>
      </c>
      <c r="G479" s="231">
        <v>0</v>
      </c>
      <c r="H479" t="str">
        <f t="shared" si="7"/>
        <v>A11512</v>
      </c>
    </row>
    <row r="480" spans="1:8">
      <c r="A480" s="231" t="s">
        <v>766</v>
      </c>
      <c r="B480" s="231">
        <v>0</v>
      </c>
      <c r="C480" s="231">
        <v>100</v>
      </c>
      <c r="D480" s="231">
        <v>0</v>
      </c>
      <c r="E480" s="231">
        <v>0</v>
      </c>
      <c r="F480" s="231">
        <v>0</v>
      </c>
      <c r="G480" s="231">
        <v>0</v>
      </c>
      <c r="H480" t="str">
        <f t="shared" si="7"/>
        <v>A11522</v>
      </c>
    </row>
    <row r="481" spans="1:8">
      <c r="A481" s="231" t="s">
        <v>767</v>
      </c>
      <c r="B481" s="231">
        <v>0</v>
      </c>
      <c r="C481" s="231">
        <v>63</v>
      </c>
      <c r="D481" s="231">
        <v>34</v>
      </c>
      <c r="E481" s="231">
        <v>3</v>
      </c>
      <c r="F481" s="231">
        <v>0</v>
      </c>
      <c r="G481" s="231">
        <v>0</v>
      </c>
      <c r="H481" t="str">
        <f t="shared" si="7"/>
        <v>A11532</v>
      </c>
    </row>
    <row r="482" spans="1:8">
      <c r="A482" s="231" t="s">
        <v>768</v>
      </c>
      <c r="B482" s="231">
        <v>0</v>
      </c>
      <c r="C482" s="231">
        <v>27</v>
      </c>
      <c r="D482" s="231">
        <v>14</v>
      </c>
      <c r="E482" s="231">
        <v>59</v>
      </c>
      <c r="F482" s="231">
        <v>0</v>
      </c>
      <c r="G482" s="231">
        <v>0</v>
      </c>
      <c r="H482" t="str">
        <f t="shared" si="7"/>
        <v>A11547</v>
      </c>
    </row>
    <row r="483" spans="1:8">
      <c r="A483" s="231" t="s">
        <v>769</v>
      </c>
      <c r="B483" s="231">
        <v>0</v>
      </c>
      <c r="C483" s="231">
        <v>13</v>
      </c>
      <c r="D483" s="231">
        <v>7</v>
      </c>
      <c r="E483" s="231">
        <v>80</v>
      </c>
      <c r="F483" s="231">
        <v>0</v>
      </c>
      <c r="G483" s="231">
        <v>0</v>
      </c>
      <c r="H483" t="str">
        <f t="shared" si="7"/>
        <v>A11560</v>
      </c>
    </row>
    <row r="484" spans="1:8">
      <c r="A484" s="231" t="s">
        <v>770</v>
      </c>
      <c r="B484" s="231">
        <v>0</v>
      </c>
      <c r="C484" s="231">
        <v>0</v>
      </c>
      <c r="D484" s="231">
        <v>0</v>
      </c>
      <c r="E484" s="231">
        <v>100</v>
      </c>
      <c r="F484" s="231">
        <v>0</v>
      </c>
      <c r="G484" s="231">
        <v>0</v>
      </c>
      <c r="H484" t="str">
        <f t="shared" si="7"/>
        <v>A11572</v>
      </c>
    </row>
    <row r="485" spans="1:8">
      <c r="A485" s="231" t="s">
        <v>771</v>
      </c>
      <c r="B485" s="231">
        <v>0</v>
      </c>
      <c r="C485" s="231">
        <v>0</v>
      </c>
      <c r="D485" s="231">
        <v>0</v>
      </c>
      <c r="E485" s="231">
        <v>100</v>
      </c>
      <c r="F485" s="231">
        <v>0</v>
      </c>
      <c r="G485" s="231">
        <v>0</v>
      </c>
      <c r="H485" t="str">
        <f t="shared" si="7"/>
        <v>A11582</v>
      </c>
    </row>
    <row r="486" spans="1:8">
      <c r="A486" s="231" t="s">
        <v>772</v>
      </c>
      <c r="B486" s="231">
        <v>0</v>
      </c>
      <c r="C486" s="231">
        <v>0</v>
      </c>
      <c r="D486" s="231">
        <v>0</v>
      </c>
      <c r="E486" s="231">
        <v>100</v>
      </c>
      <c r="F486" s="231">
        <v>0</v>
      </c>
      <c r="G486" s="231">
        <v>0</v>
      </c>
      <c r="H486" t="str">
        <f t="shared" si="7"/>
        <v>A11602</v>
      </c>
    </row>
    <row r="487" spans="1:8">
      <c r="A487" s="231" t="s">
        <v>773</v>
      </c>
      <c r="B487" s="231">
        <v>0</v>
      </c>
      <c r="C487" s="231">
        <v>0</v>
      </c>
      <c r="D487" s="231">
        <v>0</v>
      </c>
      <c r="E487" s="231">
        <v>100</v>
      </c>
      <c r="F487" s="231">
        <v>0</v>
      </c>
      <c r="G487" s="231">
        <v>0</v>
      </c>
      <c r="H487" t="str">
        <f t="shared" si="7"/>
        <v>A11622</v>
      </c>
    </row>
    <row r="488" spans="1:8">
      <c r="A488" s="231" t="s">
        <v>774</v>
      </c>
      <c r="B488" s="231">
        <v>0</v>
      </c>
      <c r="C488" s="231">
        <v>0</v>
      </c>
      <c r="D488" s="231">
        <v>0</v>
      </c>
      <c r="E488" s="231">
        <v>100</v>
      </c>
      <c r="F488" s="231">
        <v>0</v>
      </c>
      <c r="G488" s="231">
        <v>0</v>
      </c>
      <c r="H488" t="str">
        <f t="shared" si="7"/>
        <v>A11642</v>
      </c>
    </row>
    <row r="489" spans="1:8">
      <c r="A489" s="231" t="s">
        <v>775</v>
      </c>
      <c r="B489" s="231">
        <v>0</v>
      </c>
      <c r="C489" s="231">
        <v>0</v>
      </c>
      <c r="D489" s="231">
        <v>0</v>
      </c>
      <c r="E489" s="231">
        <v>100</v>
      </c>
      <c r="F489" s="231">
        <v>0</v>
      </c>
      <c r="G489" s="231">
        <v>0</v>
      </c>
      <c r="H489" t="str">
        <f t="shared" si="7"/>
        <v>A11662</v>
      </c>
    </row>
    <row r="490" spans="1:8">
      <c r="A490" s="231" t="s">
        <v>776</v>
      </c>
      <c r="B490" s="231">
        <v>0</v>
      </c>
      <c r="C490" s="231">
        <v>0</v>
      </c>
      <c r="D490" s="231">
        <v>0</v>
      </c>
      <c r="E490" s="231">
        <v>100</v>
      </c>
      <c r="F490" s="231">
        <v>0</v>
      </c>
      <c r="G490" s="231">
        <v>0</v>
      </c>
      <c r="H490" t="str">
        <f t="shared" ref="H490:H553" si="8">LEFT(A490,1)&amp;((MID(A490,2,10))+1)</f>
        <v>A11682</v>
      </c>
    </row>
    <row r="491" spans="1:8">
      <c r="A491" s="231" t="s">
        <v>777</v>
      </c>
      <c r="B491" s="231">
        <v>0</v>
      </c>
      <c r="C491" s="231">
        <v>0</v>
      </c>
      <c r="D491" s="231">
        <v>0</v>
      </c>
      <c r="E491" s="231">
        <v>100</v>
      </c>
      <c r="F491" s="231">
        <v>0</v>
      </c>
      <c r="G491" s="231">
        <v>0</v>
      </c>
      <c r="H491" t="str">
        <f t="shared" si="8"/>
        <v>A11702</v>
      </c>
    </row>
    <row r="492" spans="1:8">
      <c r="A492" s="231" t="s">
        <v>778</v>
      </c>
      <c r="B492" s="231">
        <v>0</v>
      </c>
      <c r="C492" s="231">
        <v>0</v>
      </c>
      <c r="D492" s="231">
        <v>0</v>
      </c>
      <c r="E492" s="231">
        <v>100</v>
      </c>
      <c r="F492" s="231">
        <v>0</v>
      </c>
      <c r="G492" s="231">
        <v>0</v>
      </c>
      <c r="H492" t="str">
        <f t="shared" si="8"/>
        <v>A11722</v>
      </c>
    </row>
    <row r="493" spans="1:8">
      <c r="A493" s="231" t="s">
        <v>779</v>
      </c>
      <c r="B493" s="231">
        <v>0</v>
      </c>
      <c r="C493" s="231">
        <v>0</v>
      </c>
      <c r="D493" s="231">
        <v>0</v>
      </c>
      <c r="E493" s="231">
        <v>100</v>
      </c>
      <c r="F493" s="231">
        <v>0</v>
      </c>
      <c r="G493" s="231">
        <v>0</v>
      </c>
      <c r="H493" t="str">
        <f t="shared" si="8"/>
        <v>A11742</v>
      </c>
    </row>
    <row r="494" spans="1:8">
      <c r="A494" s="231" t="s">
        <v>780</v>
      </c>
      <c r="B494" s="231">
        <v>0</v>
      </c>
      <c r="C494" s="231">
        <v>0</v>
      </c>
      <c r="D494" s="231">
        <v>0</v>
      </c>
      <c r="E494" s="231">
        <v>100</v>
      </c>
      <c r="F494" s="231">
        <v>0</v>
      </c>
      <c r="G494" s="231">
        <v>0</v>
      </c>
      <c r="H494" t="str">
        <f t="shared" si="8"/>
        <v>A11762</v>
      </c>
    </row>
    <row r="495" spans="1:8">
      <c r="A495" s="231" t="s">
        <v>781</v>
      </c>
      <c r="B495" s="231">
        <v>0</v>
      </c>
      <c r="C495" s="231">
        <v>0</v>
      </c>
      <c r="D495" s="231">
        <v>0</v>
      </c>
      <c r="E495" s="231">
        <v>100</v>
      </c>
      <c r="F495" s="231">
        <v>0</v>
      </c>
      <c r="G495" s="231">
        <v>0</v>
      </c>
      <c r="H495" t="str">
        <f t="shared" si="8"/>
        <v>A11764.559</v>
      </c>
    </row>
    <row r="496" spans="1:8">
      <c r="A496" s="231" t="s">
        <v>782</v>
      </c>
      <c r="B496" s="231">
        <v>0</v>
      </c>
      <c r="C496" s="231">
        <v>0</v>
      </c>
      <c r="D496" s="231">
        <v>0</v>
      </c>
      <c r="E496" s="231">
        <v>100</v>
      </c>
      <c r="F496" s="231">
        <v>0</v>
      </c>
      <c r="G496" s="231">
        <v>0</v>
      </c>
      <c r="H496" t="str">
        <f t="shared" si="8"/>
        <v>A11782</v>
      </c>
    </row>
    <row r="497" spans="1:8">
      <c r="A497" s="231" t="s">
        <v>783</v>
      </c>
      <c r="B497" s="231">
        <v>0</v>
      </c>
      <c r="C497" s="231">
        <v>0</v>
      </c>
      <c r="D497" s="231">
        <v>0</v>
      </c>
      <c r="E497" s="231">
        <v>100</v>
      </c>
      <c r="F497" s="231">
        <v>0</v>
      </c>
      <c r="G497" s="231">
        <v>0</v>
      </c>
      <c r="H497" t="str">
        <f t="shared" si="8"/>
        <v>A11802</v>
      </c>
    </row>
    <row r="498" spans="1:8">
      <c r="A498" s="231" t="s">
        <v>784</v>
      </c>
      <c r="B498" s="231">
        <v>0</v>
      </c>
      <c r="C498" s="231">
        <v>0</v>
      </c>
      <c r="D498" s="231">
        <v>0</v>
      </c>
      <c r="E498" s="231">
        <v>100</v>
      </c>
      <c r="F498" s="231">
        <v>0</v>
      </c>
      <c r="G498" s="231">
        <v>0</v>
      </c>
      <c r="H498" t="str">
        <f t="shared" si="8"/>
        <v>A11822</v>
      </c>
    </row>
    <row r="499" spans="1:8">
      <c r="A499" s="231" t="s">
        <v>785</v>
      </c>
      <c r="B499" s="231">
        <v>0</v>
      </c>
      <c r="C499" s="231">
        <v>0</v>
      </c>
      <c r="D499" s="231">
        <v>0</v>
      </c>
      <c r="E499" s="231">
        <v>100</v>
      </c>
      <c r="F499" s="231">
        <v>0</v>
      </c>
      <c r="G499" s="231">
        <v>0</v>
      </c>
      <c r="H499" t="str">
        <f t="shared" si="8"/>
        <v>A11842</v>
      </c>
    </row>
    <row r="500" spans="1:8">
      <c r="A500" s="231" t="s">
        <v>786</v>
      </c>
      <c r="B500" s="231">
        <v>0</v>
      </c>
      <c r="C500" s="231">
        <v>0</v>
      </c>
      <c r="D500" s="231">
        <v>0</v>
      </c>
      <c r="E500" s="231">
        <v>100</v>
      </c>
      <c r="F500" s="231">
        <v>0</v>
      </c>
      <c r="G500" s="231">
        <v>0</v>
      </c>
      <c r="H500" t="str">
        <f t="shared" si="8"/>
        <v>A11862</v>
      </c>
    </row>
    <row r="501" spans="1:8">
      <c r="A501" s="231" t="s">
        <v>787</v>
      </c>
      <c r="B501" s="231">
        <v>0</v>
      </c>
      <c r="C501" s="231">
        <v>0</v>
      </c>
      <c r="D501" s="231">
        <v>0</v>
      </c>
      <c r="E501" s="231">
        <v>100</v>
      </c>
      <c r="F501" s="231">
        <v>0</v>
      </c>
      <c r="G501" s="231">
        <v>0</v>
      </c>
      <c r="H501" t="str">
        <f t="shared" si="8"/>
        <v>A11882</v>
      </c>
    </row>
    <row r="502" spans="1:8">
      <c r="A502" s="231" t="s">
        <v>788</v>
      </c>
      <c r="B502" s="231">
        <v>0</v>
      </c>
      <c r="C502" s="231">
        <v>0</v>
      </c>
      <c r="D502" s="231">
        <v>0</v>
      </c>
      <c r="E502" s="231">
        <v>100</v>
      </c>
      <c r="F502" s="231">
        <v>0</v>
      </c>
      <c r="G502" s="231">
        <v>0</v>
      </c>
      <c r="H502" t="str">
        <f t="shared" si="8"/>
        <v>A11902</v>
      </c>
    </row>
    <row r="503" spans="1:8">
      <c r="A503" s="231" t="s">
        <v>789</v>
      </c>
      <c r="B503" s="231">
        <v>0</v>
      </c>
      <c r="C503" s="231">
        <v>0</v>
      </c>
      <c r="D503" s="231">
        <v>0</v>
      </c>
      <c r="E503" s="231">
        <v>100</v>
      </c>
      <c r="F503" s="231">
        <v>0</v>
      </c>
      <c r="G503" s="231">
        <v>0</v>
      </c>
      <c r="H503" t="str">
        <f t="shared" si="8"/>
        <v>A11922</v>
      </c>
    </row>
    <row r="504" spans="1:8">
      <c r="A504" s="231" t="s">
        <v>790</v>
      </c>
      <c r="B504" s="231">
        <v>0</v>
      </c>
      <c r="C504" s="231">
        <v>0</v>
      </c>
      <c r="D504" s="231">
        <v>0</v>
      </c>
      <c r="E504" s="231">
        <v>100</v>
      </c>
      <c r="F504" s="231">
        <v>0</v>
      </c>
      <c r="G504" s="231">
        <v>0</v>
      </c>
      <c r="H504" t="str">
        <f t="shared" si="8"/>
        <v>A11942</v>
      </c>
    </row>
    <row r="505" spans="1:8">
      <c r="A505" s="231" t="s">
        <v>791</v>
      </c>
      <c r="B505" s="231">
        <v>0</v>
      </c>
      <c r="C505" s="231">
        <v>0</v>
      </c>
      <c r="D505" s="231">
        <v>0</v>
      </c>
      <c r="E505" s="231">
        <v>100</v>
      </c>
      <c r="F505" s="231">
        <v>0</v>
      </c>
      <c r="G505" s="231">
        <v>0</v>
      </c>
      <c r="H505" t="str">
        <f t="shared" si="8"/>
        <v>A11962</v>
      </c>
    </row>
    <row r="506" spans="1:8">
      <c r="A506" s="231" t="s">
        <v>792</v>
      </c>
      <c r="B506" s="231">
        <v>0</v>
      </c>
      <c r="C506" s="231">
        <v>0</v>
      </c>
      <c r="D506" s="231">
        <v>0</v>
      </c>
      <c r="E506" s="231">
        <v>100</v>
      </c>
      <c r="F506" s="231">
        <v>0</v>
      </c>
      <c r="G506" s="231">
        <v>0</v>
      </c>
      <c r="H506" t="str">
        <f t="shared" si="8"/>
        <v>A11982</v>
      </c>
    </row>
    <row r="507" spans="1:8">
      <c r="A507" s="231" t="s">
        <v>793</v>
      </c>
      <c r="B507" s="231">
        <v>0</v>
      </c>
      <c r="C507" s="231">
        <v>0</v>
      </c>
      <c r="D507" s="231">
        <v>0</v>
      </c>
      <c r="E507" s="231">
        <v>100</v>
      </c>
      <c r="F507" s="231">
        <v>0</v>
      </c>
      <c r="G507" s="231">
        <v>0</v>
      </c>
      <c r="H507" t="str">
        <f t="shared" si="8"/>
        <v>A12002</v>
      </c>
    </row>
    <row r="508" spans="1:8">
      <c r="A508" s="231" t="s">
        <v>794</v>
      </c>
      <c r="B508" s="231">
        <v>0</v>
      </c>
      <c r="C508" s="231">
        <v>0</v>
      </c>
      <c r="D508" s="231">
        <v>0</v>
      </c>
      <c r="E508" s="231">
        <v>100</v>
      </c>
      <c r="F508" s="231">
        <v>0</v>
      </c>
      <c r="G508" s="231">
        <v>0</v>
      </c>
      <c r="H508" t="str">
        <f t="shared" si="8"/>
        <v>A12022</v>
      </c>
    </row>
    <row r="509" spans="1:8">
      <c r="A509" s="231" t="s">
        <v>795</v>
      </c>
      <c r="B509" s="231">
        <v>0</v>
      </c>
      <c r="C509" s="231">
        <v>0</v>
      </c>
      <c r="D509" s="231">
        <v>0</v>
      </c>
      <c r="E509" s="231">
        <v>100</v>
      </c>
      <c r="F509" s="231">
        <v>0</v>
      </c>
      <c r="G509" s="231">
        <v>0</v>
      </c>
      <c r="H509" t="str">
        <f t="shared" si="8"/>
        <v>A12042</v>
      </c>
    </row>
    <row r="510" spans="1:8">
      <c r="A510" s="231" t="s">
        <v>796</v>
      </c>
      <c r="B510" s="231">
        <v>0</v>
      </c>
      <c r="C510" s="231">
        <v>0</v>
      </c>
      <c r="D510" s="231">
        <v>0</v>
      </c>
      <c r="E510" s="231">
        <v>100</v>
      </c>
      <c r="F510" s="231">
        <v>0</v>
      </c>
      <c r="G510" s="231">
        <v>0</v>
      </c>
      <c r="H510" t="str">
        <f t="shared" si="8"/>
        <v>A12062</v>
      </c>
    </row>
    <row r="511" spans="1:8">
      <c r="A511" s="231" t="s">
        <v>797</v>
      </c>
      <c r="B511" s="231">
        <v>0</v>
      </c>
      <c r="C511" s="231">
        <v>0</v>
      </c>
      <c r="D511" s="231">
        <v>0</v>
      </c>
      <c r="E511" s="231">
        <v>100</v>
      </c>
      <c r="F511" s="231">
        <v>0</v>
      </c>
      <c r="G511" s="231">
        <v>0</v>
      </c>
      <c r="H511" t="str">
        <f t="shared" si="8"/>
        <v>A12064.559</v>
      </c>
    </row>
    <row r="512" spans="1:8">
      <c r="A512" s="231" t="s">
        <v>798</v>
      </c>
      <c r="B512" s="231">
        <v>0</v>
      </c>
      <c r="C512" s="231">
        <v>0</v>
      </c>
      <c r="D512" s="231">
        <v>0</v>
      </c>
      <c r="E512" s="231">
        <v>100</v>
      </c>
      <c r="F512" s="231">
        <v>0</v>
      </c>
      <c r="G512" s="231">
        <v>0</v>
      </c>
      <c r="H512" t="str">
        <f t="shared" si="8"/>
        <v>A12082</v>
      </c>
    </row>
    <row r="513" spans="1:8">
      <c r="A513" s="231" t="s">
        <v>799</v>
      </c>
      <c r="B513" s="231">
        <v>0</v>
      </c>
      <c r="C513" s="231">
        <v>0</v>
      </c>
      <c r="D513" s="231">
        <v>0</v>
      </c>
      <c r="E513" s="231">
        <v>100</v>
      </c>
      <c r="F513" s="231">
        <v>0</v>
      </c>
      <c r="G513" s="231">
        <v>0</v>
      </c>
      <c r="H513" t="str">
        <f t="shared" si="8"/>
        <v>A12102</v>
      </c>
    </row>
    <row r="514" spans="1:8">
      <c r="A514" s="231" t="s">
        <v>800</v>
      </c>
      <c r="B514" s="231">
        <v>0</v>
      </c>
      <c r="C514" s="231">
        <v>0</v>
      </c>
      <c r="D514" s="231">
        <v>0</v>
      </c>
      <c r="E514" s="231">
        <v>100</v>
      </c>
      <c r="F514" s="231">
        <v>0</v>
      </c>
      <c r="G514" s="231">
        <v>0</v>
      </c>
      <c r="H514" t="str">
        <f t="shared" si="8"/>
        <v>A12122</v>
      </c>
    </row>
    <row r="515" spans="1:8">
      <c r="A515" s="231" t="s">
        <v>801</v>
      </c>
      <c r="B515" s="231">
        <v>0</v>
      </c>
      <c r="C515" s="231">
        <v>0</v>
      </c>
      <c r="D515" s="231">
        <v>0</v>
      </c>
      <c r="E515" s="231">
        <v>100</v>
      </c>
      <c r="F515" s="231">
        <v>0</v>
      </c>
      <c r="G515" s="231">
        <v>0</v>
      </c>
      <c r="H515" t="str">
        <f t="shared" si="8"/>
        <v>A12142</v>
      </c>
    </row>
    <row r="516" spans="1:8">
      <c r="A516" s="231" t="s">
        <v>802</v>
      </c>
      <c r="B516" s="231">
        <v>0</v>
      </c>
      <c r="C516" s="231">
        <v>0</v>
      </c>
      <c r="D516" s="231">
        <v>0</v>
      </c>
      <c r="E516" s="231">
        <v>100</v>
      </c>
      <c r="F516" s="231">
        <v>0</v>
      </c>
      <c r="G516" s="231">
        <v>0</v>
      </c>
      <c r="H516" t="str">
        <f t="shared" si="8"/>
        <v>A12162</v>
      </c>
    </row>
    <row r="517" spans="1:8">
      <c r="A517" s="231" t="s">
        <v>803</v>
      </c>
      <c r="B517" s="231">
        <v>0</v>
      </c>
      <c r="C517" s="231">
        <v>0</v>
      </c>
      <c r="D517" s="231">
        <v>0</v>
      </c>
      <c r="E517" s="231">
        <v>100</v>
      </c>
      <c r="F517" s="231">
        <v>0</v>
      </c>
      <c r="G517" s="231">
        <v>0</v>
      </c>
      <c r="H517" t="str">
        <f t="shared" si="8"/>
        <v>A12182</v>
      </c>
    </row>
    <row r="518" spans="1:8">
      <c r="A518" s="231" t="s">
        <v>804</v>
      </c>
      <c r="B518" s="231">
        <v>0</v>
      </c>
      <c r="C518" s="231">
        <v>0</v>
      </c>
      <c r="D518" s="231">
        <v>0</v>
      </c>
      <c r="E518" s="231">
        <v>100</v>
      </c>
      <c r="F518" s="231">
        <v>0</v>
      </c>
      <c r="G518" s="231">
        <v>0</v>
      </c>
      <c r="H518" t="str">
        <f t="shared" si="8"/>
        <v>A12202</v>
      </c>
    </row>
    <row r="519" spans="1:8">
      <c r="A519" s="231" t="s">
        <v>805</v>
      </c>
      <c r="B519" s="231">
        <v>0</v>
      </c>
      <c r="C519" s="231">
        <v>0</v>
      </c>
      <c r="D519" s="231">
        <v>0</v>
      </c>
      <c r="E519" s="231">
        <v>100</v>
      </c>
      <c r="F519" s="231">
        <v>0</v>
      </c>
      <c r="G519" s="231">
        <v>0</v>
      </c>
      <c r="H519" t="str">
        <f t="shared" si="8"/>
        <v>A12222</v>
      </c>
    </row>
    <row r="520" spans="1:8">
      <c r="A520" s="231" t="s">
        <v>806</v>
      </c>
      <c r="B520" s="231">
        <v>0</v>
      </c>
      <c r="C520" s="231">
        <v>0</v>
      </c>
      <c r="D520" s="231">
        <v>0</v>
      </c>
      <c r="E520" s="231">
        <v>100</v>
      </c>
      <c r="F520" s="231">
        <v>0</v>
      </c>
      <c r="G520" s="231">
        <v>0</v>
      </c>
      <c r="H520" t="str">
        <f t="shared" si="8"/>
        <v>A12242</v>
      </c>
    </row>
    <row r="521" spans="1:8">
      <c r="A521" s="231" t="s">
        <v>807</v>
      </c>
      <c r="B521" s="231">
        <v>0</v>
      </c>
      <c r="C521" s="231">
        <v>0</v>
      </c>
      <c r="D521" s="231">
        <v>0</v>
      </c>
      <c r="E521" s="231">
        <v>100</v>
      </c>
      <c r="F521" s="231">
        <v>0</v>
      </c>
      <c r="G521" s="231">
        <v>0</v>
      </c>
      <c r="H521" t="str">
        <f t="shared" si="8"/>
        <v>A12262</v>
      </c>
    </row>
    <row r="522" spans="1:8">
      <c r="A522" s="231" t="s">
        <v>808</v>
      </c>
      <c r="B522" s="231">
        <v>0</v>
      </c>
      <c r="C522" s="231">
        <v>0</v>
      </c>
      <c r="D522" s="231">
        <v>0</v>
      </c>
      <c r="E522" s="231">
        <v>100</v>
      </c>
      <c r="F522" s="231">
        <v>0</v>
      </c>
      <c r="G522" s="231">
        <v>0</v>
      </c>
      <c r="H522" t="str">
        <f t="shared" si="8"/>
        <v>A12282</v>
      </c>
    </row>
    <row r="523" spans="1:8">
      <c r="A523" s="231" t="s">
        <v>809</v>
      </c>
      <c r="B523" s="231">
        <v>0</v>
      </c>
      <c r="C523" s="231">
        <v>0</v>
      </c>
      <c r="D523" s="231">
        <v>0</v>
      </c>
      <c r="E523" s="231">
        <v>100</v>
      </c>
      <c r="F523" s="231">
        <v>0</v>
      </c>
      <c r="G523" s="231">
        <v>0</v>
      </c>
      <c r="H523" t="str">
        <f t="shared" si="8"/>
        <v>A12302</v>
      </c>
    </row>
    <row r="524" spans="1:8">
      <c r="A524" s="231" t="s">
        <v>810</v>
      </c>
      <c r="B524" s="231">
        <v>0</v>
      </c>
      <c r="C524" s="231">
        <v>0</v>
      </c>
      <c r="D524" s="231">
        <v>0</v>
      </c>
      <c r="E524" s="231">
        <v>100</v>
      </c>
      <c r="F524" s="231">
        <v>0</v>
      </c>
      <c r="G524" s="231">
        <v>0</v>
      </c>
      <c r="H524" t="str">
        <f t="shared" si="8"/>
        <v>A12322</v>
      </c>
    </row>
    <row r="525" spans="1:8">
      <c r="A525" s="231" t="s">
        <v>811</v>
      </c>
      <c r="B525" s="231">
        <v>0</v>
      </c>
      <c r="C525" s="231">
        <v>0</v>
      </c>
      <c r="D525" s="231">
        <v>0</v>
      </c>
      <c r="E525" s="231">
        <v>100</v>
      </c>
      <c r="F525" s="231">
        <v>0</v>
      </c>
      <c r="G525" s="231">
        <v>0</v>
      </c>
      <c r="H525" t="str">
        <f t="shared" si="8"/>
        <v>A12342</v>
      </c>
    </row>
    <row r="526" spans="1:8">
      <c r="A526" s="231" t="s">
        <v>812</v>
      </c>
      <c r="B526" s="231">
        <v>0</v>
      </c>
      <c r="C526" s="231">
        <v>0</v>
      </c>
      <c r="D526" s="231">
        <v>0</v>
      </c>
      <c r="E526" s="231">
        <v>100</v>
      </c>
      <c r="F526" s="231">
        <v>0</v>
      </c>
      <c r="G526" s="231">
        <v>0</v>
      </c>
      <c r="H526" t="str">
        <f t="shared" si="8"/>
        <v>A12362</v>
      </c>
    </row>
    <row r="527" spans="1:8">
      <c r="A527" s="231" t="s">
        <v>813</v>
      </c>
      <c r="B527" s="231">
        <v>0</v>
      </c>
      <c r="C527" s="231">
        <v>0</v>
      </c>
      <c r="D527" s="231">
        <v>0</v>
      </c>
      <c r="E527" s="231">
        <v>100</v>
      </c>
      <c r="F527" s="231">
        <v>0</v>
      </c>
      <c r="G527" s="231">
        <v>0</v>
      </c>
      <c r="H527" t="str">
        <f t="shared" si="8"/>
        <v>A12382</v>
      </c>
    </row>
    <row r="528" spans="1:8">
      <c r="A528" s="231" t="s">
        <v>814</v>
      </c>
      <c r="B528" s="231">
        <v>0</v>
      </c>
      <c r="C528" s="231">
        <v>0</v>
      </c>
      <c r="D528" s="231">
        <v>0</v>
      </c>
      <c r="E528" s="231">
        <v>100</v>
      </c>
      <c r="F528" s="231">
        <v>0</v>
      </c>
      <c r="G528" s="231">
        <v>0</v>
      </c>
      <c r="H528" t="str">
        <f t="shared" si="8"/>
        <v>A12402</v>
      </c>
    </row>
    <row r="529" spans="1:8">
      <c r="A529" s="231" t="s">
        <v>815</v>
      </c>
      <c r="B529" s="231">
        <v>0</v>
      </c>
      <c r="C529" s="231">
        <v>0</v>
      </c>
      <c r="D529" s="231">
        <v>0</v>
      </c>
      <c r="E529" s="231">
        <v>100</v>
      </c>
      <c r="F529" s="231">
        <v>0</v>
      </c>
      <c r="G529" s="231">
        <v>0</v>
      </c>
      <c r="H529" t="str">
        <f t="shared" si="8"/>
        <v>A12422</v>
      </c>
    </row>
    <row r="530" spans="1:8">
      <c r="A530" s="231" t="s">
        <v>816</v>
      </c>
      <c r="B530" s="231">
        <v>0</v>
      </c>
      <c r="C530" s="231">
        <v>0</v>
      </c>
      <c r="D530" s="231">
        <v>0</v>
      </c>
      <c r="E530" s="231">
        <v>100</v>
      </c>
      <c r="F530" s="231">
        <v>0</v>
      </c>
      <c r="G530" s="231">
        <v>0</v>
      </c>
      <c r="H530" t="str">
        <f t="shared" si="8"/>
        <v>A12442</v>
      </c>
    </row>
    <row r="531" spans="1:8">
      <c r="A531" s="231" t="s">
        <v>817</v>
      </c>
      <c r="B531" s="231">
        <v>0</v>
      </c>
      <c r="C531" s="231">
        <v>0</v>
      </c>
      <c r="D531" s="231">
        <v>0</v>
      </c>
      <c r="E531" s="231">
        <v>100</v>
      </c>
      <c r="F531" s="231">
        <v>0</v>
      </c>
      <c r="G531" s="231">
        <v>0</v>
      </c>
      <c r="H531" t="str">
        <f t="shared" si="8"/>
        <v>A12462</v>
      </c>
    </row>
    <row r="532" spans="1:8">
      <c r="A532" s="231" t="s">
        <v>818</v>
      </c>
      <c r="B532" s="231">
        <v>0</v>
      </c>
      <c r="C532" s="231">
        <v>0</v>
      </c>
      <c r="D532" s="231">
        <v>0</v>
      </c>
      <c r="E532" s="231">
        <v>100</v>
      </c>
      <c r="F532" s="231">
        <v>0</v>
      </c>
      <c r="G532" s="231">
        <v>0</v>
      </c>
      <c r="H532" t="str">
        <f t="shared" si="8"/>
        <v>A12482</v>
      </c>
    </row>
    <row r="533" spans="1:8">
      <c r="A533" s="231" t="s">
        <v>819</v>
      </c>
      <c r="B533" s="231">
        <v>0</v>
      </c>
      <c r="C533" s="231">
        <v>0</v>
      </c>
      <c r="D533" s="231">
        <v>0</v>
      </c>
      <c r="E533" s="231">
        <v>100</v>
      </c>
      <c r="F533" s="231">
        <v>0</v>
      </c>
      <c r="G533" s="231">
        <v>0</v>
      </c>
      <c r="H533" t="str">
        <f t="shared" si="8"/>
        <v>A12502</v>
      </c>
    </row>
    <row r="534" spans="1:8">
      <c r="A534" s="231" t="s">
        <v>820</v>
      </c>
      <c r="B534" s="231">
        <v>0</v>
      </c>
      <c r="C534" s="231">
        <v>0</v>
      </c>
      <c r="D534" s="231">
        <v>0</v>
      </c>
      <c r="E534" s="231">
        <v>100</v>
      </c>
      <c r="F534" s="231">
        <v>0</v>
      </c>
      <c r="G534" s="231">
        <v>0</v>
      </c>
      <c r="H534" t="str">
        <f t="shared" si="8"/>
        <v>A12522</v>
      </c>
    </row>
    <row r="535" spans="1:8">
      <c r="A535" s="231" t="s">
        <v>821</v>
      </c>
      <c r="B535" s="231">
        <v>0</v>
      </c>
      <c r="C535" s="231">
        <v>0</v>
      </c>
      <c r="D535" s="231">
        <v>0</v>
      </c>
      <c r="E535" s="231">
        <v>100</v>
      </c>
      <c r="F535" s="231">
        <v>0</v>
      </c>
      <c r="G535" s="231">
        <v>0</v>
      </c>
      <c r="H535" t="str">
        <f t="shared" si="8"/>
        <v>A12542</v>
      </c>
    </row>
    <row r="536" spans="1:8">
      <c r="A536" s="231" t="s">
        <v>822</v>
      </c>
      <c r="B536" s="231">
        <v>0</v>
      </c>
      <c r="C536" s="231">
        <v>0</v>
      </c>
      <c r="D536" s="231">
        <v>0</v>
      </c>
      <c r="E536" s="231">
        <v>100</v>
      </c>
      <c r="F536" s="231">
        <v>0</v>
      </c>
      <c r="G536" s="231">
        <v>0</v>
      </c>
      <c r="H536" t="str">
        <f t="shared" si="8"/>
        <v>A12562</v>
      </c>
    </row>
    <row r="537" spans="1:8">
      <c r="A537" s="231" t="s">
        <v>823</v>
      </c>
      <c r="B537" s="231">
        <v>0</v>
      </c>
      <c r="C537" s="231">
        <v>0</v>
      </c>
      <c r="D537" s="231">
        <v>0</v>
      </c>
      <c r="E537" s="231">
        <v>100</v>
      </c>
      <c r="F537" s="231">
        <v>0</v>
      </c>
      <c r="G537" s="231">
        <v>0</v>
      </c>
      <c r="H537" t="str">
        <f t="shared" si="8"/>
        <v>A12582</v>
      </c>
    </row>
    <row r="538" spans="1:8">
      <c r="A538" s="231" t="s">
        <v>824</v>
      </c>
      <c r="B538" s="231">
        <v>0</v>
      </c>
      <c r="C538" s="231">
        <v>0</v>
      </c>
      <c r="D538" s="231">
        <v>0</v>
      </c>
      <c r="E538" s="231">
        <v>100</v>
      </c>
      <c r="F538" s="231">
        <v>0</v>
      </c>
      <c r="G538" s="231">
        <v>0</v>
      </c>
      <c r="H538" t="str">
        <f t="shared" si="8"/>
        <v>A12602</v>
      </c>
    </row>
    <row r="539" spans="1:8">
      <c r="A539" s="231" t="s">
        <v>825</v>
      </c>
      <c r="B539" s="231">
        <v>0</v>
      </c>
      <c r="C539" s="231">
        <v>0</v>
      </c>
      <c r="D539" s="231">
        <v>0</v>
      </c>
      <c r="E539" s="231">
        <v>100</v>
      </c>
      <c r="F539" s="231">
        <v>0</v>
      </c>
      <c r="G539" s="231">
        <v>0</v>
      </c>
      <c r="H539" t="str">
        <f t="shared" si="8"/>
        <v>A12622</v>
      </c>
    </row>
    <row r="540" spans="1:8">
      <c r="A540" s="231" t="s">
        <v>826</v>
      </c>
      <c r="B540" s="231">
        <v>0</v>
      </c>
      <c r="C540" s="231">
        <v>0</v>
      </c>
      <c r="D540" s="231">
        <v>0</v>
      </c>
      <c r="E540" s="231">
        <v>100</v>
      </c>
      <c r="F540" s="231">
        <v>0</v>
      </c>
      <c r="G540" s="231">
        <v>0</v>
      </c>
      <c r="H540" t="str">
        <f t="shared" si="8"/>
        <v>A12642</v>
      </c>
    </row>
    <row r="541" spans="1:8">
      <c r="A541" s="231" t="s">
        <v>827</v>
      </c>
      <c r="B541" s="231">
        <v>0</v>
      </c>
      <c r="C541" s="231">
        <v>0</v>
      </c>
      <c r="D541" s="231">
        <v>0</v>
      </c>
      <c r="E541" s="231">
        <v>100</v>
      </c>
      <c r="F541" s="231">
        <v>0</v>
      </c>
      <c r="G541" s="231">
        <v>0</v>
      </c>
      <c r="H541" t="str">
        <f t="shared" si="8"/>
        <v>A12662</v>
      </c>
    </row>
    <row r="542" spans="1:8">
      <c r="A542" s="231" t="s">
        <v>828</v>
      </c>
      <c r="B542" s="231">
        <v>0</v>
      </c>
      <c r="C542" s="231">
        <v>0</v>
      </c>
      <c r="D542" s="231">
        <v>0</v>
      </c>
      <c r="E542" s="231">
        <v>100</v>
      </c>
      <c r="F542" s="231">
        <v>0</v>
      </c>
      <c r="G542" s="231">
        <v>0</v>
      </c>
      <c r="H542" t="str">
        <f t="shared" si="8"/>
        <v>A12682</v>
      </c>
    </row>
    <row r="543" spans="1:8">
      <c r="A543" s="231" t="s">
        <v>829</v>
      </c>
      <c r="B543" s="231">
        <v>0</v>
      </c>
      <c r="C543" s="231">
        <v>0</v>
      </c>
      <c r="D543" s="231">
        <v>0</v>
      </c>
      <c r="E543" s="231">
        <v>100</v>
      </c>
      <c r="F543" s="231">
        <v>0</v>
      </c>
      <c r="G543" s="231">
        <v>0</v>
      </c>
      <c r="H543" t="str">
        <f t="shared" si="8"/>
        <v>A12702</v>
      </c>
    </row>
    <row r="544" spans="1:8">
      <c r="A544" s="231" t="s">
        <v>830</v>
      </c>
      <c r="B544" s="231">
        <v>0</v>
      </c>
      <c r="C544" s="231">
        <v>0</v>
      </c>
      <c r="D544" s="231">
        <v>0</v>
      </c>
      <c r="E544" s="231">
        <v>100</v>
      </c>
      <c r="F544" s="231">
        <v>0</v>
      </c>
      <c r="G544" s="231">
        <v>0</v>
      </c>
      <c r="H544" t="str">
        <f t="shared" si="8"/>
        <v>A12722</v>
      </c>
    </row>
    <row r="545" spans="1:8">
      <c r="A545" s="231" t="s">
        <v>831</v>
      </c>
      <c r="B545" s="231">
        <v>0</v>
      </c>
      <c r="C545" s="231">
        <v>0</v>
      </c>
      <c r="D545" s="231">
        <v>0</v>
      </c>
      <c r="E545" s="231">
        <v>100</v>
      </c>
      <c r="F545" s="231">
        <v>0</v>
      </c>
      <c r="G545" s="231">
        <v>0</v>
      </c>
      <c r="H545" t="str">
        <f t="shared" si="8"/>
        <v>A12742</v>
      </c>
    </row>
    <row r="546" spans="1:8">
      <c r="A546" s="231" t="s">
        <v>832</v>
      </c>
      <c r="B546" s="231">
        <v>0</v>
      </c>
      <c r="C546" s="231">
        <v>0</v>
      </c>
      <c r="D546" s="231">
        <v>0</v>
      </c>
      <c r="E546" s="231">
        <v>100</v>
      </c>
      <c r="F546" s="231">
        <v>0</v>
      </c>
      <c r="G546" s="231">
        <v>0</v>
      </c>
      <c r="H546" t="str">
        <f t="shared" si="8"/>
        <v>A12762</v>
      </c>
    </row>
    <row r="547" spans="1:8">
      <c r="A547" s="231" t="s">
        <v>833</v>
      </c>
      <c r="B547" s="231">
        <v>0</v>
      </c>
      <c r="C547" s="231">
        <v>0</v>
      </c>
      <c r="D547" s="231">
        <v>0</v>
      </c>
      <c r="E547" s="231">
        <v>100</v>
      </c>
      <c r="F547" s="231">
        <v>0</v>
      </c>
      <c r="G547" s="231">
        <v>0</v>
      </c>
      <c r="H547" t="str">
        <f t="shared" si="8"/>
        <v>A12782</v>
      </c>
    </row>
    <row r="548" spans="1:8">
      <c r="A548" s="231" t="s">
        <v>834</v>
      </c>
      <c r="B548" s="231">
        <v>0</v>
      </c>
      <c r="C548" s="231">
        <v>0</v>
      </c>
      <c r="D548" s="231">
        <v>0</v>
      </c>
      <c r="E548" s="231">
        <v>100</v>
      </c>
      <c r="F548" s="231">
        <v>0</v>
      </c>
      <c r="G548" s="231">
        <v>0</v>
      </c>
      <c r="H548" t="str">
        <f t="shared" si="8"/>
        <v>A12802</v>
      </c>
    </row>
    <row r="549" spans="1:8">
      <c r="A549" s="231" t="s">
        <v>835</v>
      </c>
      <c r="B549" s="231">
        <v>0</v>
      </c>
      <c r="C549" s="231">
        <v>0</v>
      </c>
      <c r="D549" s="231">
        <v>0</v>
      </c>
      <c r="E549" s="231">
        <v>100</v>
      </c>
      <c r="F549" s="231">
        <v>0</v>
      </c>
      <c r="G549" s="231">
        <v>0</v>
      </c>
      <c r="H549" t="str">
        <f t="shared" si="8"/>
        <v>A12822</v>
      </c>
    </row>
    <row r="550" spans="1:8">
      <c r="A550" s="231" t="s">
        <v>836</v>
      </c>
      <c r="B550" s="231">
        <v>0</v>
      </c>
      <c r="C550" s="231">
        <v>0</v>
      </c>
      <c r="D550" s="231">
        <v>0</v>
      </c>
      <c r="E550" s="231">
        <v>100</v>
      </c>
      <c r="F550" s="231">
        <v>0</v>
      </c>
      <c r="G550" s="231">
        <v>0</v>
      </c>
      <c r="H550" t="str">
        <f t="shared" si="8"/>
        <v>A12842</v>
      </c>
    </row>
    <row r="551" spans="1:8">
      <c r="A551" s="231" t="s">
        <v>837</v>
      </c>
      <c r="B551" s="231">
        <v>0</v>
      </c>
      <c r="C551" s="231">
        <v>0</v>
      </c>
      <c r="D551" s="231">
        <v>0</v>
      </c>
      <c r="E551" s="231">
        <v>100</v>
      </c>
      <c r="F551" s="231">
        <v>0</v>
      </c>
      <c r="G551" s="231">
        <v>0</v>
      </c>
      <c r="H551" t="str">
        <f t="shared" si="8"/>
        <v>A12862</v>
      </c>
    </row>
    <row r="552" spans="1:8">
      <c r="A552" s="231" t="s">
        <v>838</v>
      </c>
      <c r="B552" s="231">
        <v>0</v>
      </c>
      <c r="C552" s="231">
        <v>0</v>
      </c>
      <c r="D552" s="231">
        <v>0</v>
      </c>
      <c r="E552" s="231">
        <v>100</v>
      </c>
      <c r="F552" s="231">
        <v>0</v>
      </c>
      <c r="G552" s="231">
        <v>0</v>
      </c>
      <c r="H552" t="str">
        <f t="shared" si="8"/>
        <v>A12882</v>
      </c>
    </row>
    <row r="553" spans="1:8">
      <c r="A553" s="231" t="s">
        <v>839</v>
      </c>
      <c r="B553" s="231">
        <v>0</v>
      </c>
      <c r="C553" s="231">
        <v>0</v>
      </c>
      <c r="D553" s="231">
        <v>0</v>
      </c>
      <c r="E553" s="231">
        <v>100</v>
      </c>
      <c r="F553" s="231">
        <v>0</v>
      </c>
      <c r="G553" s="231">
        <v>0</v>
      </c>
      <c r="H553" t="str">
        <f t="shared" si="8"/>
        <v>A12902</v>
      </c>
    </row>
    <row r="554" spans="1:8">
      <c r="A554" s="231" t="s">
        <v>840</v>
      </c>
      <c r="B554" s="231">
        <v>0</v>
      </c>
      <c r="C554" s="231">
        <v>0</v>
      </c>
      <c r="D554" s="231">
        <v>0</v>
      </c>
      <c r="E554" s="231">
        <v>100</v>
      </c>
      <c r="F554" s="231">
        <v>0</v>
      </c>
      <c r="G554" s="231">
        <v>0</v>
      </c>
      <c r="H554" t="str">
        <f t="shared" ref="H554:H617" si="9">LEFT(A554,1)&amp;((MID(A554,2,10))+1)</f>
        <v>A12922</v>
      </c>
    </row>
    <row r="555" spans="1:8">
      <c r="A555" s="231" t="s">
        <v>841</v>
      </c>
      <c r="B555" s="231">
        <v>0</v>
      </c>
      <c r="C555" s="231">
        <v>0</v>
      </c>
      <c r="D555" s="231">
        <v>0</v>
      </c>
      <c r="E555" s="231">
        <v>100</v>
      </c>
      <c r="F555" s="231">
        <v>0</v>
      </c>
      <c r="G555" s="231">
        <v>0</v>
      </c>
      <c r="H555" t="str">
        <f t="shared" si="9"/>
        <v>A12942</v>
      </c>
    </row>
    <row r="556" spans="1:8">
      <c r="A556" s="231" t="s">
        <v>842</v>
      </c>
      <c r="B556" s="231">
        <v>0</v>
      </c>
      <c r="C556" s="231">
        <v>0</v>
      </c>
      <c r="D556" s="231">
        <v>0</v>
      </c>
      <c r="E556" s="231">
        <v>100</v>
      </c>
      <c r="F556" s="231">
        <v>0</v>
      </c>
      <c r="G556" s="231">
        <v>0</v>
      </c>
      <c r="H556" t="str">
        <f t="shared" si="9"/>
        <v>A12962</v>
      </c>
    </row>
    <row r="557" spans="1:8">
      <c r="A557" s="231" t="s">
        <v>843</v>
      </c>
      <c r="B557" s="231">
        <v>0</v>
      </c>
      <c r="C557" s="231">
        <v>0</v>
      </c>
      <c r="D557" s="231">
        <v>0</v>
      </c>
      <c r="E557" s="231">
        <v>100</v>
      </c>
      <c r="F557" s="231">
        <v>0</v>
      </c>
      <c r="G557" s="231">
        <v>0</v>
      </c>
      <c r="H557" t="str">
        <f t="shared" si="9"/>
        <v>A12982</v>
      </c>
    </row>
    <row r="558" spans="1:8">
      <c r="A558" s="231" t="s">
        <v>844</v>
      </c>
      <c r="B558" s="231">
        <v>0</v>
      </c>
      <c r="C558" s="231">
        <v>0</v>
      </c>
      <c r="D558" s="231">
        <v>0</v>
      </c>
      <c r="E558" s="231">
        <v>100</v>
      </c>
      <c r="F558" s="231">
        <v>0</v>
      </c>
      <c r="G558" s="231">
        <v>0</v>
      </c>
      <c r="H558" t="str">
        <f t="shared" si="9"/>
        <v>A13002</v>
      </c>
    </row>
    <row r="559" spans="1:8">
      <c r="A559" s="231" t="s">
        <v>845</v>
      </c>
      <c r="B559" s="231">
        <v>0</v>
      </c>
      <c r="C559" s="231">
        <v>0</v>
      </c>
      <c r="D559" s="231">
        <v>0</v>
      </c>
      <c r="E559" s="231">
        <v>100</v>
      </c>
      <c r="F559" s="231">
        <v>0</v>
      </c>
      <c r="G559" s="231">
        <v>0</v>
      </c>
      <c r="H559" t="str">
        <f t="shared" si="9"/>
        <v>A13022</v>
      </c>
    </row>
    <row r="560" spans="1:8">
      <c r="A560" s="231" t="s">
        <v>846</v>
      </c>
      <c r="B560" s="231">
        <v>0</v>
      </c>
      <c r="C560" s="231">
        <v>0</v>
      </c>
      <c r="D560" s="231">
        <v>0</v>
      </c>
      <c r="E560" s="231">
        <v>100</v>
      </c>
      <c r="F560" s="231">
        <v>0</v>
      </c>
      <c r="G560" s="231">
        <v>0</v>
      </c>
      <c r="H560" t="str">
        <f t="shared" si="9"/>
        <v>A13042</v>
      </c>
    </row>
    <row r="561" spans="1:8">
      <c r="A561" s="231" t="s">
        <v>847</v>
      </c>
      <c r="B561" s="231">
        <v>0</v>
      </c>
      <c r="C561" s="231">
        <v>0</v>
      </c>
      <c r="D561" s="231">
        <v>0</v>
      </c>
      <c r="E561" s="231">
        <v>100</v>
      </c>
      <c r="F561" s="231">
        <v>0</v>
      </c>
      <c r="G561" s="231">
        <v>0</v>
      </c>
      <c r="H561" t="str">
        <f t="shared" si="9"/>
        <v>A13062</v>
      </c>
    </row>
    <row r="562" spans="1:8">
      <c r="A562" s="231" t="s">
        <v>848</v>
      </c>
      <c r="B562" s="231">
        <v>0</v>
      </c>
      <c r="C562" s="231">
        <v>0</v>
      </c>
      <c r="D562" s="231">
        <v>0</v>
      </c>
      <c r="E562" s="231">
        <v>100</v>
      </c>
      <c r="F562" s="231">
        <v>0</v>
      </c>
      <c r="G562" s="231">
        <v>0</v>
      </c>
      <c r="H562" t="str">
        <f t="shared" si="9"/>
        <v>A13082</v>
      </c>
    </row>
    <row r="563" spans="1:8">
      <c r="A563" s="231" t="s">
        <v>849</v>
      </c>
      <c r="B563" s="231">
        <v>0</v>
      </c>
      <c r="C563" s="231">
        <v>0</v>
      </c>
      <c r="D563" s="231">
        <v>0</v>
      </c>
      <c r="E563" s="231">
        <v>100</v>
      </c>
      <c r="F563" s="231">
        <v>0</v>
      </c>
      <c r="G563" s="231">
        <v>0</v>
      </c>
      <c r="H563" t="str">
        <f t="shared" si="9"/>
        <v>A13102</v>
      </c>
    </row>
    <row r="564" spans="1:8">
      <c r="A564" s="231" t="s">
        <v>850</v>
      </c>
      <c r="B564" s="231">
        <v>0</v>
      </c>
      <c r="C564" s="231">
        <v>0</v>
      </c>
      <c r="D564" s="231">
        <v>0</v>
      </c>
      <c r="E564" s="231">
        <v>100</v>
      </c>
      <c r="F564" s="231">
        <v>0</v>
      </c>
      <c r="G564" s="231">
        <v>0</v>
      </c>
      <c r="H564" t="str">
        <f t="shared" si="9"/>
        <v>A13122</v>
      </c>
    </row>
    <row r="565" spans="1:8">
      <c r="A565" s="231" t="s">
        <v>851</v>
      </c>
      <c r="B565" s="231">
        <v>0</v>
      </c>
      <c r="C565" s="231">
        <v>0</v>
      </c>
      <c r="D565" s="231">
        <v>0</v>
      </c>
      <c r="E565" s="231">
        <v>100</v>
      </c>
      <c r="F565" s="231">
        <v>0</v>
      </c>
      <c r="G565" s="231">
        <v>0</v>
      </c>
      <c r="H565" t="str">
        <f t="shared" si="9"/>
        <v>A13142</v>
      </c>
    </row>
    <row r="566" spans="1:8">
      <c r="A566" s="231" t="s">
        <v>852</v>
      </c>
      <c r="B566" s="231">
        <v>0</v>
      </c>
      <c r="C566" s="231">
        <v>0</v>
      </c>
      <c r="D566" s="231">
        <v>0</v>
      </c>
      <c r="E566" s="231">
        <v>100</v>
      </c>
      <c r="F566" s="231">
        <v>0</v>
      </c>
      <c r="G566" s="231">
        <v>0</v>
      </c>
      <c r="H566" t="str">
        <f t="shared" si="9"/>
        <v>A13162</v>
      </c>
    </row>
    <row r="567" spans="1:8">
      <c r="A567" s="231" t="s">
        <v>853</v>
      </c>
      <c r="B567" s="231">
        <v>0</v>
      </c>
      <c r="C567" s="231">
        <v>0</v>
      </c>
      <c r="D567" s="231">
        <v>0</v>
      </c>
      <c r="E567" s="231">
        <v>100</v>
      </c>
      <c r="F567" s="231">
        <v>0</v>
      </c>
      <c r="G567" s="231">
        <v>0</v>
      </c>
      <c r="H567" t="str">
        <f t="shared" si="9"/>
        <v>A13172.319</v>
      </c>
    </row>
    <row r="568" spans="1:8">
      <c r="A568" s="231" t="s">
        <v>854</v>
      </c>
      <c r="B568" s="231">
        <v>0</v>
      </c>
      <c r="C568" s="231">
        <v>0</v>
      </c>
      <c r="D568" s="231">
        <v>0</v>
      </c>
      <c r="E568" s="231">
        <v>100</v>
      </c>
      <c r="F568" s="231">
        <v>0</v>
      </c>
      <c r="G568" s="231">
        <v>0</v>
      </c>
      <c r="H568" t="str">
        <f t="shared" si="9"/>
        <v>A13182</v>
      </c>
    </row>
    <row r="569" spans="1:8">
      <c r="A569" s="231" t="s">
        <v>855</v>
      </c>
      <c r="B569" s="231">
        <v>0</v>
      </c>
      <c r="C569" s="231">
        <v>0</v>
      </c>
      <c r="D569" s="231">
        <v>0</v>
      </c>
      <c r="E569" s="231">
        <v>100</v>
      </c>
      <c r="F569" s="231">
        <v>0</v>
      </c>
      <c r="G569" s="231">
        <v>0</v>
      </c>
      <c r="H569" t="str">
        <f t="shared" si="9"/>
        <v>A13202</v>
      </c>
    </row>
    <row r="570" spans="1:8">
      <c r="A570" s="231" t="s">
        <v>856</v>
      </c>
      <c r="B570" s="231">
        <v>0</v>
      </c>
      <c r="C570" s="231">
        <v>0</v>
      </c>
      <c r="D570" s="231">
        <v>0</v>
      </c>
      <c r="E570" s="231">
        <v>100</v>
      </c>
      <c r="F570" s="231">
        <v>0</v>
      </c>
      <c r="G570" s="231">
        <v>0</v>
      </c>
      <c r="H570" t="str">
        <f t="shared" si="9"/>
        <v>A13222</v>
      </c>
    </row>
    <row r="571" spans="1:8">
      <c r="A571" s="231" t="s">
        <v>857</v>
      </c>
      <c r="B571" s="231">
        <v>0</v>
      </c>
      <c r="C571" s="231">
        <v>0</v>
      </c>
      <c r="D571" s="231">
        <v>0</v>
      </c>
      <c r="E571" s="231">
        <v>100</v>
      </c>
      <c r="F571" s="231">
        <v>0</v>
      </c>
      <c r="G571" s="231">
        <v>0</v>
      </c>
      <c r="H571" t="str">
        <f t="shared" si="9"/>
        <v>A13242</v>
      </c>
    </row>
    <row r="572" spans="1:8">
      <c r="A572" s="231" t="s">
        <v>858</v>
      </c>
      <c r="B572" s="231">
        <v>0</v>
      </c>
      <c r="C572" s="231">
        <v>0</v>
      </c>
      <c r="D572" s="231">
        <v>0</v>
      </c>
      <c r="E572" s="231">
        <v>100</v>
      </c>
      <c r="F572" s="231">
        <v>0</v>
      </c>
      <c r="G572" s="231">
        <v>0</v>
      </c>
      <c r="H572" t="str">
        <f t="shared" si="9"/>
        <v>A13262</v>
      </c>
    </row>
    <row r="573" spans="1:8">
      <c r="A573" s="231" t="s">
        <v>859</v>
      </c>
      <c r="B573" s="231">
        <v>0</v>
      </c>
      <c r="C573" s="231">
        <v>0</v>
      </c>
      <c r="D573" s="231">
        <v>0</v>
      </c>
      <c r="E573" s="231">
        <v>100</v>
      </c>
      <c r="F573" s="231">
        <v>0</v>
      </c>
      <c r="G573" s="231">
        <v>0</v>
      </c>
      <c r="H573" t="str">
        <f t="shared" si="9"/>
        <v>A13282</v>
      </c>
    </row>
    <row r="574" spans="1:8">
      <c r="A574" s="231" t="s">
        <v>860</v>
      </c>
      <c r="B574" s="231">
        <v>0</v>
      </c>
      <c r="C574" s="231">
        <v>0</v>
      </c>
      <c r="D574" s="231">
        <v>0</v>
      </c>
      <c r="E574" s="231">
        <v>100</v>
      </c>
      <c r="F574" s="231">
        <v>0</v>
      </c>
      <c r="G574" s="231">
        <v>0</v>
      </c>
      <c r="H574" t="str">
        <f t="shared" si="9"/>
        <v>A13302</v>
      </c>
    </row>
    <row r="575" spans="1:8">
      <c r="A575" s="231" t="s">
        <v>861</v>
      </c>
      <c r="B575" s="231">
        <v>0</v>
      </c>
      <c r="C575" s="231">
        <v>0</v>
      </c>
      <c r="D575" s="231">
        <v>0</v>
      </c>
      <c r="E575" s="231">
        <v>100</v>
      </c>
      <c r="F575" s="231">
        <v>0</v>
      </c>
      <c r="G575" s="231">
        <v>0</v>
      </c>
      <c r="H575" t="str">
        <f t="shared" si="9"/>
        <v>A13322</v>
      </c>
    </row>
    <row r="576" spans="1:8">
      <c r="A576" s="231" t="s">
        <v>862</v>
      </c>
      <c r="B576" s="231">
        <v>0</v>
      </c>
      <c r="C576" s="231">
        <v>0</v>
      </c>
      <c r="D576" s="231">
        <v>0</v>
      </c>
      <c r="E576" s="231">
        <v>100</v>
      </c>
      <c r="F576" s="231">
        <v>0</v>
      </c>
      <c r="G576" s="231">
        <v>0</v>
      </c>
      <c r="H576" t="str">
        <f t="shared" si="9"/>
        <v>A13342</v>
      </c>
    </row>
    <row r="577" spans="1:8">
      <c r="A577" s="231" t="s">
        <v>863</v>
      </c>
      <c r="B577" s="231">
        <v>0</v>
      </c>
      <c r="C577" s="231">
        <v>0</v>
      </c>
      <c r="D577" s="231">
        <v>0</v>
      </c>
      <c r="E577" s="231">
        <v>100</v>
      </c>
      <c r="F577" s="231">
        <v>0</v>
      </c>
      <c r="G577" s="231">
        <v>0</v>
      </c>
      <c r="H577" t="str">
        <f t="shared" si="9"/>
        <v>A13362</v>
      </c>
    </row>
    <row r="578" spans="1:8">
      <c r="A578" s="231" t="s">
        <v>864</v>
      </c>
      <c r="B578" s="231">
        <v>0</v>
      </c>
      <c r="C578" s="231">
        <v>0</v>
      </c>
      <c r="D578" s="231">
        <v>0</v>
      </c>
      <c r="E578" s="231">
        <v>100</v>
      </c>
      <c r="F578" s="231">
        <v>0</v>
      </c>
      <c r="G578" s="231">
        <v>0</v>
      </c>
      <c r="H578" t="str">
        <f t="shared" si="9"/>
        <v>A13372.319</v>
      </c>
    </row>
    <row r="579" spans="1:8">
      <c r="A579" s="231" t="s">
        <v>865</v>
      </c>
      <c r="B579" s="231">
        <v>0</v>
      </c>
      <c r="C579" s="231">
        <v>0</v>
      </c>
      <c r="D579" s="231">
        <v>0</v>
      </c>
      <c r="E579" s="231">
        <v>100</v>
      </c>
      <c r="F579" s="231">
        <v>0</v>
      </c>
      <c r="G579" s="231">
        <v>0</v>
      </c>
      <c r="H579" t="str">
        <f t="shared" si="9"/>
        <v>A13382</v>
      </c>
    </row>
    <row r="580" spans="1:8">
      <c r="A580" s="231" t="s">
        <v>866</v>
      </c>
      <c r="B580" s="231">
        <v>0</v>
      </c>
      <c r="C580" s="231">
        <v>0</v>
      </c>
      <c r="D580" s="231">
        <v>0</v>
      </c>
      <c r="E580" s="231">
        <v>100</v>
      </c>
      <c r="F580" s="231">
        <v>0</v>
      </c>
      <c r="G580" s="231">
        <v>0</v>
      </c>
      <c r="H580" t="str">
        <f t="shared" si="9"/>
        <v>A13402</v>
      </c>
    </row>
    <row r="581" spans="1:8">
      <c r="A581" s="231" t="s">
        <v>867</v>
      </c>
      <c r="B581" s="231">
        <v>0</v>
      </c>
      <c r="C581" s="231">
        <v>0</v>
      </c>
      <c r="D581" s="231">
        <v>0</v>
      </c>
      <c r="E581" s="231">
        <v>100</v>
      </c>
      <c r="F581" s="231">
        <v>0</v>
      </c>
      <c r="G581" s="231">
        <v>0</v>
      </c>
      <c r="H581" t="str">
        <f t="shared" si="9"/>
        <v>A13422</v>
      </c>
    </row>
    <row r="582" spans="1:8">
      <c r="A582" s="231" t="s">
        <v>868</v>
      </c>
      <c r="B582" s="231">
        <v>0</v>
      </c>
      <c r="C582" s="231">
        <v>0</v>
      </c>
      <c r="D582" s="231">
        <v>0</v>
      </c>
      <c r="E582" s="231">
        <v>100</v>
      </c>
      <c r="F582" s="231">
        <v>0</v>
      </c>
      <c r="G582" s="231">
        <v>0</v>
      </c>
      <c r="H582" t="str">
        <f t="shared" si="9"/>
        <v>A13442</v>
      </c>
    </row>
    <row r="583" spans="1:8">
      <c r="A583" s="231" t="s">
        <v>869</v>
      </c>
      <c r="B583" s="231">
        <v>0</v>
      </c>
      <c r="C583" s="231">
        <v>0</v>
      </c>
      <c r="D583" s="231">
        <v>0</v>
      </c>
      <c r="E583" s="231">
        <v>100</v>
      </c>
      <c r="F583" s="231">
        <v>0</v>
      </c>
      <c r="G583" s="231">
        <v>0</v>
      </c>
      <c r="H583" t="str">
        <f t="shared" si="9"/>
        <v>A13462</v>
      </c>
    </row>
    <row r="584" spans="1:8">
      <c r="A584" s="231" t="s">
        <v>870</v>
      </c>
      <c r="B584" s="231">
        <v>0</v>
      </c>
      <c r="C584" s="231">
        <v>0</v>
      </c>
      <c r="D584" s="231">
        <v>0</v>
      </c>
      <c r="E584" s="231">
        <v>100</v>
      </c>
      <c r="F584" s="231">
        <v>0</v>
      </c>
      <c r="G584" s="231">
        <v>0</v>
      </c>
      <c r="H584" t="str">
        <f t="shared" si="9"/>
        <v>A13482</v>
      </c>
    </row>
    <row r="585" spans="1:8">
      <c r="A585" s="231" t="s">
        <v>871</v>
      </c>
      <c r="B585" s="231">
        <v>0</v>
      </c>
      <c r="C585" s="231">
        <v>0</v>
      </c>
      <c r="D585" s="231">
        <v>0</v>
      </c>
      <c r="E585" s="231">
        <v>100</v>
      </c>
      <c r="F585" s="231">
        <v>0</v>
      </c>
      <c r="G585" s="231">
        <v>0</v>
      </c>
      <c r="H585" t="str">
        <f t="shared" si="9"/>
        <v>A13502</v>
      </c>
    </row>
    <row r="586" spans="1:8">
      <c r="A586" s="231" t="s">
        <v>872</v>
      </c>
      <c r="B586" s="231">
        <v>0</v>
      </c>
      <c r="C586" s="231">
        <v>0</v>
      </c>
      <c r="D586" s="231">
        <v>0</v>
      </c>
      <c r="E586" s="231">
        <v>100</v>
      </c>
      <c r="F586" s="231">
        <v>0</v>
      </c>
      <c r="G586" s="231">
        <v>0</v>
      </c>
      <c r="H586" t="str">
        <f t="shared" si="9"/>
        <v>A13522</v>
      </c>
    </row>
    <row r="587" spans="1:8">
      <c r="A587" s="231" t="s">
        <v>873</v>
      </c>
      <c r="B587" s="231">
        <v>0</v>
      </c>
      <c r="C587" s="231">
        <v>0</v>
      </c>
      <c r="D587" s="231">
        <v>0</v>
      </c>
      <c r="E587" s="231">
        <v>100</v>
      </c>
      <c r="F587" s="231">
        <v>0</v>
      </c>
      <c r="G587" s="231">
        <v>0</v>
      </c>
      <c r="H587" t="str">
        <f t="shared" si="9"/>
        <v>A13542</v>
      </c>
    </row>
    <row r="588" spans="1:8">
      <c r="A588" s="231" t="s">
        <v>874</v>
      </c>
      <c r="B588" s="231">
        <v>0</v>
      </c>
      <c r="C588" s="231">
        <v>0</v>
      </c>
      <c r="D588" s="231">
        <v>0</v>
      </c>
      <c r="E588" s="231">
        <v>100</v>
      </c>
      <c r="F588" s="231">
        <v>0</v>
      </c>
      <c r="G588" s="231">
        <v>0</v>
      </c>
      <c r="H588" t="str">
        <f t="shared" si="9"/>
        <v>A13562</v>
      </c>
    </row>
    <row r="589" spans="1:8">
      <c r="A589" s="231" t="s">
        <v>875</v>
      </c>
      <c r="B589" s="231">
        <v>0</v>
      </c>
      <c r="C589" s="231">
        <v>0</v>
      </c>
      <c r="D589" s="231">
        <v>0</v>
      </c>
      <c r="E589" s="231">
        <v>100</v>
      </c>
      <c r="F589" s="231">
        <v>0</v>
      </c>
      <c r="G589" s="231">
        <v>0</v>
      </c>
      <c r="H589" t="str">
        <f t="shared" si="9"/>
        <v>A13582</v>
      </c>
    </row>
    <row r="590" spans="1:8">
      <c r="A590" s="231" t="s">
        <v>876</v>
      </c>
      <c r="B590" s="231">
        <v>0</v>
      </c>
      <c r="C590" s="231">
        <v>0</v>
      </c>
      <c r="D590" s="231">
        <v>0</v>
      </c>
      <c r="E590" s="231">
        <v>100</v>
      </c>
      <c r="F590" s="231">
        <v>0</v>
      </c>
      <c r="G590" s="231">
        <v>0</v>
      </c>
      <c r="H590" t="str">
        <f t="shared" si="9"/>
        <v>A13602</v>
      </c>
    </row>
    <row r="591" spans="1:8">
      <c r="A591" s="231" t="s">
        <v>877</v>
      </c>
      <c r="B591" s="231">
        <v>0</v>
      </c>
      <c r="C591" s="231">
        <v>0</v>
      </c>
      <c r="D591" s="231">
        <v>0</v>
      </c>
      <c r="E591" s="231">
        <v>100</v>
      </c>
      <c r="F591" s="231">
        <v>0</v>
      </c>
      <c r="G591" s="231">
        <v>0</v>
      </c>
      <c r="H591" t="str">
        <f t="shared" si="9"/>
        <v>A13622</v>
      </c>
    </row>
    <row r="592" spans="1:8">
      <c r="A592" s="231" t="s">
        <v>878</v>
      </c>
      <c r="B592" s="231">
        <v>0</v>
      </c>
      <c r="C592" s="231">
        <v>0</v>
      </c>
      <c r="D592" s="231">
        <v>0</v>
      </c>
      <c r="E592" s="231">
        <v>100</v>
      </c>
      <c r="F592" s="231">
        <v>0</v>
      </c>
      <c r="G592" s="231">
        <v>0</v>
      </c>
      <c r="H592" t="str">
        <f t="shared" si="9"/>
        <v>A13642</v>
      </c>
    </row>
    <row r="593" spans="1:8">
      <c r="A593" s="231" t="s">
        <v>879</v>
      </c>
      <c r="B593" s="231">
        <v>0</v>
      </c>
      <c r="C593" s="231">
        <v>0</v>
      </c>
      <c r="D593" s="231">
        <v>0</v>
      </c>
      <c r="E593" s="231">
        <v>100</v>
      </c>
      <c r="F593" s="231">
        <v>0</v>
      </c>
      <c r="G593" s="231">
        <v>0</v>
      </c>
      <c r="H593" t="str">
        <f t="shared" si="9"/>
        <v>A13662</v>
      </c>
    </row>
    <row r="594" spans="1:8">
      <c r="A594" s="231" t="s">
        <v>880</v>
      </c>
      <c r="B594" s="231">
        <v>0</v>
      </c>
      <c r="C594" s="231">
        <v>0</v>
      </c>
      <c r="D594" s="231">
        <v>0</v>
      </c>
      <c r="E594" s="231">
        <v>100</v>
      </c>
      <c r="F594" s="231">
        <v>0</v>
      </c>
      <c r="G594" s="231">
        <v>0</v>
      </c>
      <c r="H594" t="str">
        <f t="shared" si="9"/>
        <v>A13682</v>
      </c>
    </row>
    <row r="595" spans="1:8">
      <c r="A595" s="231" t="s">
        <v>881</v>
      </c>
      <c r="B595" s="231">
        <v>0</v>
      </c>
      <c r="C595" s="231">
        <v>0</v>
      </c>
      <c r="D595" s="231">
        <v>0</v>
      </c>
      <c r="E595" s="231">
        <v>100</v>
      </c>
      <c r="F595" s="231">
        <v>0</v>
      </c>
      <c r="G595" s="231">
        <v>0</v>
      </c>
      <c r="H595" t="str">
        <f t="shared" si="9"/>
        <v>A13703</v>
      </c>
    </row>
    <row r="596" spans="1:8">
      <c r="A596" s="231" t="s">
        <v>882</v>
      </c>
      <c r="B596" s="231">
        <v>0</v>
      </c>
      <c r="C596" s="231">
        <v>0</v>
      </c>
      <c r="D596" s="231">
        <v>0</v>
      </c>
      <c r="E596" s="231">
        <v>100</v>
      </c>
      <c r="F596" s="231">
        <v>0</v>
      </c>
      <c r="G596" s="231">
        <v>0</v>
      </c>
      <c r="H596" t="str">
        <f t="shared" si="9"/>
        <v>A13726</v>
      </c>
    </row>
    <row r="597" spans="1:8">
      <c r="A597" s="231" t="s">
        <v>883</v>
      </c>
      <c r="B597" s="231">
        <v>0</v>
      </c>
      <c r="C597" s="231">
        <v>0</v>
      </c>
      <c r="D597" s="231">
        <v>0</v>
      </c>
      <c r="E597" s="231">
        <v>100</v>
      </c>
      <c r="F597" s="231">
        <v>0</v>
      </c>
      <c r="G597" s="231">
        <v>0</v>
      </c>
      <c r="H597" t="str">
        <f t="shared" si="9"/>
        <v>A13737</v>
      </c>
    </row>
    <row r="598" spans="1:8">
      <c r="A598" s="231" t="s">
        <v>884</v>
      </c>
      <c r="B598" s="231">
        <v>0</v>
      </c>
      <c r="C598" s="231">
        <v>0</v>
      </c>
      <c r="D598" s="231">
        <v>0</v>
      </c>
      <c r="E598" s="231">
        <v>100</v>
      </c>
      <c r="F598" s="231">
        <v>0</v>
      </c>
      <c r="G598" s="231">
        <v>0</v>
      </c>
      <c r="H598" t="str">
        <f t="shared" si="9"/>
        <v>A13748</v>
      </c>
    </row>
    <row r="599" spans="1:8">
      <c r="A599" s="231" t="s">
        <v>885</v>
      </c>
      <c r="B599" s="231">
        <v>0</v>
      </c>
      <c r="C599" s="231">
        <v>0</v>
      </c>
      <c r="D599" s="231">
        <v>0</v>
      </c>
      <c r="E599" s="231">
        <v>100</v>
      </c>
      <c r="F599" s="231">
        <v>0</v>
      </c>
      <c r="G599" s="231">
        <v>0</v>
      </c>
      <c r="H599" t="str">
        <f t="shared" si="9"/>
        <v>A13759</v>
      </c>
    </row>
    <row r="600" spans="1:8">
      <c r="A600" s="231" t="s">
        <v>886</v>
      </c>
      <c r="B600" s="231">
        <v>0</v>
      </c>
      <c r="C600" s="231">
        <v>0</v>
      </c>
      <c r="D600" s="231">
        <v>45</v>
      </c>
      <c r="E600" s="231">
        <v>55</v>
      </c>
      <c r="F600" s="231">
        <v>0</v>
      </c>
      <c r="G600" s="231">
        <v>0</v>
      </c>
      <c r="H600" t="str">
        <f t="shared" si="9"/>
        <v>A13767.3</v>
      </c>
    </row>
    <row r="601" spans="1:8">
      <c r="A601" s="231" t="s">
        <v>887</v>
      </c>
      <c r="B601" s="231">
        <v>0</v>
      </c>
      <c r="C601" s="231">
        <v>0</v>
      </c>
      <c r="D601" s="231">
        <v>77</v>
      </c>
      <c r="E601" s="231">
        <v>23</v>
      </c>
      <c r="F601" s="231">
        <v>0</v>
      </c>
      <c r="G601" s="231">
        <v>0</v>
      </c>
      <c r="H601" t="str">
        <f t="shared" si="9"/>
        <v>A13775.5</v>
      </c>
    </row>
    <row r="602" spans="1:8">
      <c r="A602" s="231" t="s">
        <v>888</v>
      </c>
      <c r="B602" s="231">
        <v>0</v>
      </c>
      <c r="C602" s="231">
        <v>0</v>
      </c>
      <c r="D602" s="231">
        <v>100</v>
      </c>
      <c r="E602" s="231">
        <v>0</v>
      </c>
      <c r="F602" s="231">
        <v>0</v>
      </c>
      <c r="G602" s="231">
        <v>0</v>
      </c>
      <c r="H602" t="str">
        <f t="shared" si="9"/>
        <v>A13787</v>
      </c>
    </row>
    <row r="603" spans="1:8">
      <c r="A603" s="231" t="s">
        <v>889</v>
      </c>
      <c r="B603" s="231">
        <v>0</v>
      </c>
      <c r="C603" s="231">
        <v>0</v>
      </c>
      <c r="D603" s="231">
        <v>100</v>
      </c>
      <c r="E603" s="231">
        <v>0</v>
      </c>
      <c r="F603" s="231">
        <v>0</v>
      </c>
      <c r="G603" s="231">
        <v>0</v>
      </c>
      <c r="H603" t="str">
        <f t="shared" si="9"/>
        <v>A13797</v>
      </c>
    </row>
    <row r="604" spans="1:8">
      <c r="A604" s="231" t="s">
        <v>890</v>
      </c>
      <c r="B604" s="231">
        <v>0</v>
      </c>
      <c r="C604" s="231">
        <v>0</v>
      </c>
      <c r="D604" s="231">
        <v>100</v>
      </c>
      <c r="E604" s="231">
        <v>0</v>
      </c>
      <c r="F604" s="231">
        <v>0</v>
      </c>
      <c r="G604" s="231">
        <v>0</v>
      </c>
      <c r="H604" t="str">
        <f t="shared" si="9"/>
        <v>A13807</v>
      </c>
    </row>
    <row r="605" spans="1:8">
      <c r="A605" s="231" t="s">
        <v>891</v>
      </c>
      <c r="B605" s="231">
        <v>0</v>
      </c>
      <c r="C605" s="231">
        <v>100</v>
      </c>
      <c r="D605" s="231">
        <v>0</v>
      </c>
      <c r="E605" s="231">
        <v>0</v>
      </c>
      <c r="F605" s="231">
        <v>0</v>
      </c>
      <c r="G605" s="231">
        <v>0</v>
      </c>
      <c r="H605" t="str">
        <f t="shared" si="9"/>
        <v>A13827</v>
      </c>
    </row>
    <row r="606" spans="1:8">
      <c r="A606" s="231" t="s">
        <v>892</v>
      </c>
      <c r="B606" s="231">
        <v>0</v>
      </c>
      <c r="C606" s="231">
        <v>100</v>
      </c>
      <c r="D606" s="231">
        <v>0</v>
      </c>
      <c r="E606" s="231">
        <v>0</v>
      </c>
      <c r="F606" s="231">
        <v>0</v>
      </c>
      <c r="G606" s="231">
        <v>0</v>
      </c>
      <c r="H606" t="str">
        <f t="shared" si="9"/>
        <v>A13847</v>
      </c>
    </row>
    <row r="607" spans="1:8">
      <c r="A607" s="231" t="s">
        <v>893</v>
      </c>
      <c r="B607" s="231">
        <v>0</v>
      </c>
      <c r="C607" s="231">
        <v>100</v>
      </c>
      <c r="D607" s="231">
        <v>0</v>
      </c>
      <c r="E607" s="231">
        <v>0</v>
      </c>
      <c r="F607" s="231">
        <v>0</v>
      </c>
      <c r="G607" s="231">
        <v>0</v>
      </c>
      <c r="H607" t="str">
        <f t="shared" si="9"/>
        <v>A13867</v>
      </c>
    </row>
    <row r="608" spans="1:8">
      <c r="A608" s="231" t="s">
        <v>894</v>
      </c>
      <c r="B608" s="231">
        <v>100</v>
      </c>
      <c r="C608" s="231">
        <v>0</v>
      </c>
      <c r="D608" s="231">
        <v>0</v>
      </c>
      <c r="E608" s="231">
        <v>0</v>
      </c>
      <c r="F608" s="231">
        <v>0</v>
      </c>
      <c r="G608" s="231">
        <v>0</v>
      </c>
      <c r="H608" t="str">
        <f t="shared" si="9"/>
        <v>A13890</v>
      </c>
    </row>
    <row r="609" spans="1:8">
      <c r="A609" s="231" t="s">
        <v>895</v>
      </c>
      <c r="B609" s="231">
        <v>100</v>
      </c>
      <c r="C609" s="231">
        <v>0</v>
      </c>
      <c r="D609" s="231">
        <v>0</v>
      </c>
      <c r="E609" s="231">
        <v>0</v>
      </c>
      <c r="F609" s="231">
        <v>0</v>
      </c>
      <c r="G609" s="231">
        <v>0</v>
      </c>
      <c r="H609" t="str">
        <f t="shared" si="9"/>
        <v>A13908</v>
      </c>
    </row>
    <row r="610" spans="1:8">
      <c r="A610" s="231" t="s">
        <v>896</v>
      </c>
      <c r="B610" s="231">
        <v>100</v>
      </c>
      <c r="C610" s="231">
        <v>0</v>
      </c>
      <c r="D610" s="231">
        <v>0</v>
      </c>
      <c r="E610" s="231">
        <v>0</v>
      </c>
      <c r="F610" s="231">
        <v>0</v>
      </c>
      <c r="G610" s="231">
        <v>0</v>
      </c>
      <c r="H610" t="str">
        <f t="shared" si="9"/>
        <v>A13927</v>
      </c>
    </row>
    <row r="611" spans="1:8">
      <c r="A611" s="231" t="s">
        <v>897</v>
      </c>
      <c r="B611" s="231">
        <v>100</v>
      </c>
      <c r="C611" s="231">
        <v>0</v>
      </c>
      <c r="D611" s="231">
        <v>0</v>
      </c>
      <c r="E611" s="231">
        <v>0</v>
      </c>
      <c r="F611" s="231">
        <v>0</v>
      </c>
      <c r="G611" s="231">
        <v>0</v>
      </c>
      <c r="H611" t="str">
        <f t="shared" si="9"/>
        <v>A13942</v>
      </c>
    </row>
    <row r="612" spans="1:8">
      <c r="A612" s="231" t="s">
        <v>898</v>
      </c>
      <c r="B612" s="231">
        <v>100</v>
      </c>
      <c r="C612" s="231">
        <v>0</v>
      </c>
      <c r="D612" s="231">
        <v>0</v>
      </c>
      <c r="E612" s="231">
        <v>0</v>
      </c>
      <c r="F612" s="231">
        <v>0</v>
      </c>
      <c r="G612" s="231">
        <v>0</v>
      </c>
      <c r="H612" t="str">
        <f t="shared" si="9"/>
        <v>A13962</v>
      </c>
    </row>
    <row r="613" spans="1:8">
      <c r="A613" s="231" t="s">
        <v>899</v>
      </c>
      <c r="B613" s="231">
        <v>100</v>
      </c>
      <c r="C613" s="231">
        <v>0</v>
      </c>
      <c r="D613" s="231">
        <v>0</v>
      </c>
      <c r="E613" s="231">
        <v>0</v>
      </c>
      <c r="F613" s="231">
        <v>0</v>
      </c>
      <c r="G613" s="231">
        <v>0</v>
      </c>
      <c r="H613" t="str">
        <f t="shared" si="9"/>
        <v>A13983</v>
      </c>
    </row>
    <row r="614" spans="1:8">
      <c r="A614" s="231" t="s">
        <v>900</v>
      </c>
      <c r="B614" s="231">
        <v>100</v>
      </c>
      <c r="C614" s="231">
        <v>0</v>
      </c>
      <c r="D614" s="231">
        <v>0</v>
      </c>
      <c r="E614" s="231">
        <v>0</v>
      </c>
      <c r="F614" s="231">
        <v>0</v>
      </c>
      <c r="G614" s="231">
        <v>0</v>
      </c>
      <c r="H614" t="str">
        <f t="shared" si="9"/>
        <v>A14002</v>
      </c>
    </row>
    <row r="615" spans="1:8">
      <c r="A615" s="231" t="s">
        <v>901</v>
      </c>
      <c r="B615" s="231">
        <v>100</v>
      </c>
      <c r="C615" s="231">
        <v>0</v>
      </c>
      <c r="D615" s="231">
        <v>0</v>
      </c>
      <c r="E615" s="231">
        <v>0</v>
      </c>
      <c r="F615" s="231">
        <v>0</v>
      </c>
      <c r="G615" s="231">
        <v>0</v>
      </c>
      <c r="H615" t="str">
        <f t="shared" si="9"/>
        <v>A14016</v>
      </c>
    </row>
    <row r="616" spans="1:8">
      <c r="A616" s="231" t="s">
        <v>902</v>
      </c>
      <c r="B616" s="231">
        <v>100</v>
      </c>
      <c r="C616" s="231">
        <v>0</v>
      </c>
      <c r="D616" s="231">
        <v>0</v>
      </c>
      <c r="E616" s="231">
        <v>0</v>
      </c>
      <c r="F616" s="231">
        <v>0</v>
      </c>
      <c r="G616" s="231">
        <v>0</v>
      </c>
      <c r="H616" t="str">
        <f t="shared" si="9"/>
        <v>A14030</v>
      </c>
    </row>
    <row r="617" spans="1:8">
      <c r="A617" s="231" t="s">
        <v>903</v>
      </c>
      <c r="B617" s="231">
        <v>0</v>
      </c>
      <c r="C617" s="231">
        <v>100</v>
      </c>
      <c r="D617" s="231">
        <v>0</v>
      </c>
      <c r="E617" s="231">
        <v>0</v>
      </c>
      <c r="F617" s="231">
        <v>0</v>
      </c>
      <c r="G617" s="231">
        <v>0</v>
      </c>
      <c r="H617" t="str">
        <f t="shared" si="9"/>
        <v>A14052</v>
      </c>
    </row>
    <row r="618" spans="1:8">
      <c r="A618" s="231" t="s">
        <v>904</v>
      </c>
      <c r="B618" s="231">
        <v>0</v>
      </c>
      <c r="C618" s="231">
        <v>100</v>
      </c>
      <c r="D618" s="231">
        <v>0</v>
      </c>
      <c r="E618" s="231">
        <v>0</v>
      </c>
      <c r="F618" s="231">
        <v>0</v>
      </c>
      <c r="G618" s="231">
        <v>0</v>
      </c>
      <c r="H618" t="str">
        <f t="shared" ref="H618:H681" si="10">LEFT(A618,1)&amp;((MID(A618,2,10))+1)</f>
        <v>A14072</v>
      </c>
    </row>
    <row r="619" spans="1:8">
      <c r="A619" s="231" t="s">
        <v>905</v>
      </c>
      <c r="B619" s="231">
        <v>0</v>
      </c>
      <c r="C619" s="231">
        <v>0</v>
      </c>
      <c r="D619" s="231">
        <v>100</v>
      </c>
      <c r="E619" s="231">
        <v>0</v>
      </c>
      <c r="F619" s="231">
        <v>0</v>
      </c>
      <c r="G619" s="231">
        <v>0</v>
      </c>
      <c r="H619" t="str">
        <f t="shared" si="10"/>
        <v>A14092</v>
      </c>
    </row>
    <row r="620" spans="1:8">
      <c r="A620" s="231" t="s">
        <v>906</v>
      </c>
      <c r="B620" s="231">
        <v>0</v>
      </c>
      <c r="C620" s="231">
        <v>50</v>
      </c>
      <c r="D620" s="231">
        <v>50</v>
      </c>
      <c r="E620" s="231">
        <v>0</v>
      </c>
      <c r="F620" s="231">
        <v>0</v>
      </c>
      <c r="G620" s="231">
        <v>0</v>
      </c>
      <c r="H620" t="str">
        <f t="shared" si="10"/>
        <v>A14115</v>
      </c>
    </row>
    <row r="621" spans="1:8">
      <c r="A621" s="231" t="s">
        <v>907</v>
      </c>
      <c r="B621" s="231">
        <v>0</v>
      </c>
      <c r="C621" s="231">
        <v>50</v>
      </c>
      <c r="D621" s="231">
        <v>50</v>
      </c>
      <c r="E621" s="231">
        <v>0</v>
      </c>
      <c r="F621" s="231">
        <v>0</v>
      </c>
      <c r="G621" s="231">
        <v>0</v>
      </c>
      <c r="H621" t="str">
        <f t="shared" si="10"/>
        <v>A14134</v>
      </c>
    </row>
    <row r="622" spans="1:8">
      <c r="A622" s="231" t="s">
        <v>908</v>
      </c>
      <c r="B622" s="231">
        <v>0</v>
      </c>
      <c r="C622" s="231">
        <v>100</v>
      </c>
      <c r="D622" s="231">
        <v>0</v>
      </c>
      <c r="E622" s="231">
        <v>0</v>
      </c>
      <c r="F622" s="231">
        <v>0</v>
      </c>
      <c r="G622" s="231">
        <v>0</v>
      </c>
      <c r="H622" t="str">
        <f t="shared" si="10"/>
        <v>A14154</v>
      </c>
    </row>
    <row r="623" spans="1:8">
      <c r="A623" s="231" t="s">
        <v>909</v>
      </c>
      <c r="B623" s="231">
        <v>0</v>
      </c>
      <c r="C623" s="231">
        <v>100</v>
      </c>
      <c r="D623" s="231">
        <v>0</v>
      </c>
      <c r="E623" s="231">
        <v>0</v>
      </c>
      <c r="F623" s="231">
        <v>0</v>
      </c>
      <c r="G623" s="231">
        <v>0</v>
      </c>
      <c r="H623" t="str">
        <f t="shared" si="10"/>
        <v>A14177</v>
      </c>
    </row>
    <row r="624" spans="1:8">
      <c r="A624" s="231" t="s">
        <v>910</v>
      </c>
      <c r="B624" s="231">
        <v>0</v>
      </c>
      <c r="C624" s="231">
        <v>100</v>
      </c>
      <c r="D624" s="231">
        <v>0</v>
      </c>
      <c r="E624" s="231">
        <v>0</v>
      </c>
      <c r="F624" s="231">
        <v>0</v>
      </c>
      <c r="G624" s="231">
        <v>0</v>
      </c>
      <c r="H624" t="str">
        <f t="shared" si="10"/>
        <v>A14202</v>
      </c>
    </row>
    <row r="625" spans="1:8">
      <c r="A625" s="231" t="s">
        <v>911</v>
      </c>
      <c r="B625" s="231">
        <v>0</v>
      </c>
      <c r="C625" s="231">
        <v>100</v>
      </c>
      <c r="D625" s="231">
        <v>0</v>
      </c>
      <c r="E625" s="231">
        <v>0</v>
      </c>
      <c r="F625" s="231">
        <v>0</v>
      </c>
      <c r="G625" s="231">
        <v>0</v>
      </c>
      <c r="H625" t="str">
        <f t="shared" si="10"/>
        <v>A14224</v>
      </c>
    </row>
    <row r="626" spans="1:8">
      <c r="A626" s="231" t="s">
        <v>912</v>
      </c>
      <c r="B626" s="231">
        <v>0</v>
      </c>
      <c r="C626" s="231">
        <v>100</v>
      </c>
      <c r="D626" s="231">
        <v>0</v>
      </c>
      <c r="E626" s="231">
        <v>0</v>
      </c>
      <c r="F626" s="231">
        <v>0</v>
      </c>
      <c r="G626" s="231">
        <v>0</v>
      </c>
      <c r="H626" t="str">
        <f t="shared" si="10"/>
        <v>A14239</v>
      </c>
    </row>
    <row r="627" spans="1:8">
      <c r="A627" s="231" t="s">
        <v>913</v>
      </c>
      <c r="B627" s="231">
        <v>0</v>
      </c>
      <c r="C627" s="231">
        <v>100</v>
      </c>
      <c r="D627" s="231">
        <v>0</v>
      </c>
      <c r="E627" s="231">
        <v>0</v>
      </c>
      <c r="F627" s="231">
        <v>0</v>
      </c>
      <c r="G627" s="231">
        <v>0</v>
      </c>
      <c r="H627" t="str">
        <f t="shared" si="10"/>
        <v>A14252</v>
      </c>
    </row>
    <row r="628" spans="1:8">
      <c r="A628" s="231" t="s">
        <v>914</v>
      </c>
      <c r="B628" s="231">
        <v>0</v>
      </c>
      <c r="C628" s="231">
        <v>100</v>
      </c>
      <c r="D628" s="231">
        <v>0</v>
      </c>
      <c r="E628" s="231">
        <v>0</v>
      </c>
      <c r="F628" s="231">
        <v>0</v>
      </c>
      <c r="G628" s="231">
        <v>0</v>
      </c>
      <c r="H628" t="str">
        <f t="shared" si="10"/>
        <v>A14273</v>
      </c>
    </row>
    <row r="629" spans="1:8">
      <c r="A629" s="231" t="s">
        <v>915</v>
      </c>
      <c r="B629" s="231">
        <v>0</v>
      </c>
      <c r="C629" s="231">
        <v>100</v>
      </c>
      <c r="D629" s="231">
        <v>0</v>
      </c>
      <c r="E629" s="231">
        <v>0</v>
      </c>
      <c r="F629" s="231">
        <v>0</v>
      </c>
      <c r="G629" s="231">
        <v>0</v>
      </c>
      <c r="H629" t="str">
        <f t="shared" si="10"/>
        <v>A14297</v>
      </c>
    </row>
    <row r="630" spans="1:8">
      <c r="A630" s="231" t="s">
        <v>916</v>
      </c>
      <c r="B630" s="231">
        <v>0</v>
      </c>
      <c r="C630" s="231">
        <v>100</v>
      </c>
      <c r="D630" s="231">
        <v>0</v>
      </c>
      <c r="E630" s="231">
        <v>0</v>
      </c>
      <c r="F630" s="231">
        <v>0</v>
      </c>
      <c r="G630" s="231">
        <v>0</v>
      </c>
      <c r="H630" t="str">
        <f t="shared" si="10"/>
        <v>A14317</v>
      </c>
    </row>
    <row r="631" spans="1:8">
      <c r="A631" s="231" t="s">
        <v>917</v>
      </c>
      <c r="B631" s="231">
        <v>0</v>
      </c>
      <c r="C631" s="231">
        <v>100</v>
      </c>
      <c r="D631" s="231">
        <v>0</v>
      </c>
      <c r="E631" s="231">
        <v>0</v>
      </c>
      <c r="F631" s="231">
        <v>0</v>
      </c>
      <c r="G631" s="231">
        <v>0</v>
      </c>
      <c r="H631" t="str">
        <f t="shared" si="10"/>
        <v>A14337</v>
      </c>
    </row>
    <row r="632" spans="1:8">
      <c r="A632" s="231" t="s">
        <v>918</v>
      </c>
      <c r="B632" s="231">
        <v>0</v>
      </c>
      <c r="C632" s="231">
        <v>6</v>
      </c>
      <c r="D632" s="231">
        <v>10</v>
      </c>
      <c r="E632" s="231">
        <v>84</v>
      </c>
      <c r="F632" s="231">
        <v>0</v>
      </c>
      <c r="G632" s="231">
        <v>0</v>
      </c>
      <c r="H632" t="str">
        <f t="shared" si="10"/>
        <v>A14362.804</v>
      </c>
    </row>
    <row r="633" spans="1:8">
      <c r="A633" s="231" t="s">
        <v>919</v>
      </c>
      <c r="B633" s="231">
        <v>0</v>
      </c>
      <c r="C633" s="231">
        <v>5</v>
      </c>
      <c r="D633" s="231">
        <v>7</v>
      </c>
      <c r="E633" s="231">
        <v>88</v>
      </c>
      <c r="F633" s="231">
        <v>0</v>
      </c>
      <c r="G633" s="231">
        <v>0</v>
      </c>
      <c r="H633" t="str">
        <f t="shared" si="10"/>
        <v>A14378</v>
      </c>
    </row>
    <row r="634" spans="1:8">
      <c r="A634" s="231" t="s">
        <v>920</v>
      </c>
      <c r="B634" s="231">
        <v>0</v>
      </c>
      <c r="C634" s="231">
        <v>5</v>
      </c>
      <c r="D634" s="231">
        <v>8</v>
      </c>
      <c r="E634" s="231">
        <v>87</v>
      </c>
      <c r="F634" s="231">
        <v>0</v>
      </c>
      <c r="G634" s="231">
        <v>0</v>
      </c>
      <c r="H634" t="str">
        <f t="shared" si="10"/>
        <v>A14397</v>
      </c>
    </row>
    <row r="635" spans="1:8">
      <c r="A635" s="231" t="s">
        <v>921</v>
      </c>
      <c r="B635" s="231">
        <v>0</v>
      </c>
      <c r="C635" s="231">
        <v>5</v>
      </c>
      <c r="D635" s="231">
        <v>8</v>
      </c>
      <c r="E635" s="231">
        <v>87</v>
      </c>
      <c r="F635" s="231">
        <v>0</v>
      </c>
      <c r="G635" s="231">
        <v>0</v>
      </c>
      <c r="H635" t="str">
        <f t="shared" si="10"/>
        <v>A14401.942</v>
      </c>
    </row>
    <row r="636" spans="1:8">
      <c r="A636" s="231" t="s">
        <v>922</v>
      </c>
      <c r="B636" s="231">
        <v>0</v>
      </c>
      <c r="C636" s="231">
        <v>11</v>
      </c>
      <c r="D636" s="231">
        <v>15</v>
      </c>
      <c r="E636" s="231">
        <v>74</v>
      </c>
      <c r="F636" s="231">
        <v>0</v>
      </c>
      <c r="G636" s="231">
        <v>0</v>
      </c>
      <c r="H636" t="str">
        <f t="shared" si="10"/>
        <v>A14417</v>
      </c>
    </row>
    <row r="637" spans="1:8">
      <c r="A637" s="231" t="s">
        <v>923</v>
      </c>
      <c r="B637" s="231">
        <v>0</v>
      </c>
      <c r="C637" s="231">
        <v>19</v>
      </c>
      <c r="D637" s="231">
        <v>25</v>
      </c>
      <c r="E637" s="231">
        <v>56</v>
      </c>
      <c r="F637" s="231">
        <v>0</v>
      </c>
      <c r="G637" s="231">
        <v>0</v>
      </c>
      <c r="H637" t="str">
        <f t="shared" si="10"/>
        <v>A14437</v>
      </c>
    </row>
    <row r="638" spans="1:8">
      <c r="A638" s="231" t="s">
        <v>924</v>
      </c>
      <c r="B638" s="231">
        <v>0</v>
      </c>
      <c r="C638" s="231">
        <v>14</v>
      </c>
      <c r="D638" s="231">
        <v>19</v>
      </c>
      <c r="E638" s="231">
        <v>67</v>
      </c>
      <c r="F638" s="231">
        <v>0</v>
      </c>
      <c r="G638" s="231">
        <v>0</v>
      </c>
      <c r="H638" t="str">
        <f t="shared" si="10"/>
        <v>A14457</v>
      </c>
    </row>
    <row r="639" spans="1:8">
      <c r="A639" s="231" t="s">
        <v>925</v>
      </c>
      <c r="B639" s="231">
        <v>0</v>
      </c>
      <c r="C639" s="231">
        <v>12</v>
      </c>
      <c r="D639" s="231">
        <v>16</v>
      </c>
      <c r="E639" s="231">
        <v>72</v>
      </c>
      <c r="F639" s="231">
        <v>0</v>
      </c>
      <c r="G639" s="231">
        <v>0</v>
      </c>
      <c r="H639" t="str">
        <f t="shared" si="10"/>
        <v>A14477</v>
      </c>
    </row>
    <row r="640" spans="1:8">
      <c r="A640" s="231" t="s">
        <v>926</v>
      </c>
      <c r="B640" s="231">
        <v>0</v>
      </c>
      <c r="C640" s="231">
        <v>12</v>
      </c>
      <c r="D640" s="231">
        <v>16</v>
      </c>
      <c r="E640" s="231">
        <v>72</v>
      </c>
      <c r="F640" s="231">
        <v>0</v>
      </c>
      <c r="G640" s="231">
        <v>0</v>
      </c>
      <c r="H640" t="str">
        <f t="shared" si="10"/>
        <v>A14497</v>
      </c>
    </row>
    <row r="641" spans="1:8">
      <c r="A641" s="231" t="s">
        <v>927</v>
      </c>
      <c r="B641" s="231">
        <v>0</v>
      </c>
      <c r="C641" s="231">
        <v>14</v>
      </c>
      <c r="D641" s="231">
        <v>18</v>
      </c>
      <c r="E641" s="231">
        <v>68</v>
      </c>
      <c r="F641" s="231">
        <v>0</v>
      </c>
      <c r="G641" s="231">
        <v>0</v>
      </c>
      <c r="H641" t="str">
        <f t="shared" si="10"/>
        <v>A14517</v>
      </c>
    </row>
    <row r="642" spans="1:8">
      <c r="A642" s="231" t="s">
        <v>928</v>
      </c>
      <c r="B642" s="231">
        <v>0</v>
      </c>
      <c r="C642" s="231">
        <v>15</v>
      </c>
      <c r="D642" s="231">
        <v>20</v>
      </c>
      <c r="E642" s="231">
        <v>65</v>
      </c>
      <c r="F642" s="231">
        <v>0</v>
      </c>
      <c r="G642" s="231">
        <v>0</v>
      </c>
      <c r="H642" t="str">
        <f t="shared" si="10"/>
        <v>A14537</v>
      </c>
    </row>
    <row r="643" spans="1:8">
      <c r="A643" s="231" t="s">
        <v>929</v>
      </c>
      <c r="B643" s="231">
        <v>0</v>
      </c>
      <c r="C643" s="231">
        <v>12</v>
      </c>
      <c r="D643" s="231">
        <v>17</v>
      </c>
      <c r="E643" s="231">
        <v>71</v>
      </c>
      <c r="F643" s="231">
        <v>0</v>
      </c>
      <c r="G643" s="231">
        <v>0</v>
      </c>
      <c r="H643" t="str">
        <f t="shared" si="10"/>
        <v>A14557</v>
      </c>
    </row>
    <row r="644" spans="1:8">
      <c r="A644" s="231" t="s">
        <v>930</v>
      </c>
      <c r="B644" s="231">
        <v>0</v>
      </c>
      <c r="C644" s="231">
        <v>14</v>
      </c>
      <c r="D644" s="231">
        <v>18</v>
      </c>
      <c r="E644" s="231">
        <v>68</v>
      </c>
      <c r="F644" s="231">
        <v>0</v>
      </c>
      <c r="G644" s="231">
        <v>0</v>
      </c>
      <c r="H644" t="str">
        <f t="shared" si="10"/>
        <v>A14577</v>
      </c>
    </row>
    <row r="645" spans="1:8">
      <c r="A645" s="231" t="s">
        <v>931</v>
      </c>
      <c r="B645" s="231">
        <v>0</v>
      </c>
      <c r="C645" s="231">
        <v>11</v>
      </c>
      <c r="D645" s="231">
        <v>15</v>
      </c>
      <c r="E645" s="231">
        <v>74</v>
      </c>
      <c r="F645" s="231">
        <v>0</v>
      </c>
      <c r="G645" s="231">
        <v>0</v>
      </c>
      <c r="H645" t="str">
        <f t="shared" si="10"/>
        <v>A14592</v>
      </c>
    </row>
    <row r="646" spans="1:8">
      <c r="A646" s="231" t="s">
        <v>932</v>
      </c>
      <c r="B646" s="231">
        <v>0</v>
      </c>
      <c r="C646" s="231">
        <v>9</v>
      </c>
      <c r="D646" s="231">
        <v>11</v>
      </c>
      <c r="E646" s="231">
        <v>80</v>
      </c>
      <c r="F646" s="231">
        <v>0</v>
      </c>
      <c r="G646" s="231">
        <v>0</v>
      </c>
      <c r="H646" t="str">
        <f t="shared" si="10"/>
        <v>A14612</v>
      </c>
    </row>
    <row r="647" spans="1:8">
      <c r="A647" s="231" t="s">
        <v>933</v>
      </c>
      <c r="B647" s="231">
        <v>0</v>
      </c>
      <c r="C647" s="231">
        <v>9</v>
      </c>
      <c r="D647" s="231">
        <v>12</v>
      </c>
      <c r="E647" s="231">
        <v>79</v>
      </c>
      <c r="F647" s="231">
        <v>0</v>
      </c>
      <c r="G647" s="231">
        <v>0</v>
      </c>
      <c r="H647" t="str">
        <f t="shared" si="10"/>
        <v>A14632</v>
      </c>
    </row>
    <row r="648" spans="1:8">
      <c r="A648" s="231" t="s">
        <v>934</v>
      </c>
      <c r="B648" s="231">
        <v>0</v>
      </c>
      <c r="C648" s="231">
        <v>10</v>
      </c>
      <c r="D648" s="231">
        <v>13</v>
      </c>
      <c r="E648" s="231">
        <v>77</v>
      </c>
      <c r="F648" s="231">
        <v>0</v>
      </c>
      <c r="G648" s="231">
        <v>0</v>
      </c>
      <c r="H648" t="str">
        <f t="shared" si="10"/>
        <v>A14652</v>
      </c>
    </row>
    <row r="649" spans="1:8">
      <c r="A649" s="231" t="s">
        <v>935</v>
      </c>
      <c r="B649" s="231">
        <v>0</v>
      </c>
      <c r="C649" s="231">
        <v>11</v>
      </c>
      <c r="D649" s="231">
        <v>14</v>
      </c>
      <c r="E649" s="231">
        <v>75</v>
      </c>
      <c r="F649" s="231">
        <v>0</v>
      </c>
      <c r="G649" s="231">
        <v>0</v>
      </c>
      <c r="H649" t="str">
        <f t="shared" si="10"/>
        <v>A14672</v>
      </c>
    </row>
    <row r="650" spans="1:8">
      <c r="A650" s="231" t="s">
        <v>936</v>
      </c>
      <c r="B650" s="231">
        <v>0</v>
      </c>
      <c r="C650" s="231">
        <v>13</v>
      </c>
      <c r="D650" s="231">
        <v>17</v>
      </c>
      <c r="E650" s="231">
        <v>70</v>
      </c>
      <c r="F650" s="231">
        <v>0</v>
      </c>
      <c r="G650" s="231">
        <v>0</v>
      </c>
      <c r="H650" t="str">
        <f t="shared" si="10"/>
        <v>A14692</v>
      </c>
    </row>
    <row r="651" spans="1:8">
      <c r="A651" s="231" t="s">
        <v>937</v>
      </c>
      <c r="B651" s="231">
        <v>0</v>
      </c>
      <c r="C651" s="231">
        <v>0</v>
      </c>
      <c r="D651" s="231">
        <v>18</v>
      </c>
      <c r="E651" s="231">
        <v>82</v>
      </c>
      <c r="F651" s="231">
        <v>0</v>
      </c>
      <c r="G651" s="231">
        <v>0</v>
      </c>
      <c r="H651" t="str">
        <f t="shared" si="10"/>
        <v>A14715</v>
      </c>
    </row>
    <row r="652" spans="1:8">
      <c r="A652" s="231" t="s">
        <v>938</v>
      </c>
      <c r="B652" s="231">
        <v>0</v>
      </c>
      <c r="C652" s="231">
        <v>0</v>
      </c>
      <c r="D652" s="231">
        <v>9</v>
      </c>
      <c r="E652" s="231">
        <v>91</v>
      </c>
      <c r="F652" s="231">
        <v>0</v>
      </c>
      <c r="G652" s="231">
        <v>0</v>
      </c>
      <c r="H652" t="str">
        <f t="shared" si="10"/>
        <v>A14737</v>
      </c>
    </row>
    <row r="653" spans="1:8">
      <c r="A653" s="231" t="s">
        <v>939</v>
      </c>
      <c r="B653" s="231">
        <v>0</v>
      </c>
      <c r="C653" s="231">
        <v>0</v>
      </c>
      <c r="D653" s="231">
        <v>9</v>
      </c>
      <c r="E653" s="231">
        <v>91</v>
      </c>
      <c r="F653" s="231">
        <v>0</v>
      </c>
      <c r="G653" s="231">
        <v>0</v>
      </c>
      <c r="H653" t="str">
        <f t="shared" si="10"/>
        <v>A14757.5</v>
      </c>
    </row>
    <row r="654" spans="1:8">
      <c r="A654" s="231" t="s">
        <v>940</v>
      </c>
      <c r="B654" s="231">
        <v>0</v>
      </c>
      <c r="C654" s="231">
        <v>0</v>
      </c>
      <c r="D654" s="231">
        <v>16</v>
      </c>
      <c r="E654" s="231">
        <v>84</v>
      </c>
      <c r="F654" s="231">
        <v>0</v>
      </c>
      <c r="G654" s="231">
        <v>0</v>
      </c>
      <c r="H654" t="str">
        <f t="shared" si="10"/>
        <v>A14777.7</v>
      </c>
    </row>
    <row r="655" spans="1:8">
      <c r="A655" s="231" t="s">
        <v>941</v>
      </c>
      <c r="B655" s="231">
        <v>0</v>
      </c>
      <c r="C655" s="231">
        <v>100</v>
      </c>
      <c r="D655" s="231">
        <v>0</v>
      </c>
      <c r="E655" s="231">
        <v>0</v>
      </c>
      <c r="F655" s="231">
        <v>0</v>
      </c>
      <c r="G655" s="231">
        <v>0</v>
      </c>
      <c r="H655" t="str">
        <f t="shared" si="10"/>
        <v>A14799</v>
      </c>
    </row>
    <row r="656" spans="1:8">
      <c r="A656" s="231" t="s">
        <v>942</v>
      </c>
      <c r="B656" s="231">
        <v>0</v>
      </c>
      <c r="C656" s="231">
        <v>100</v>
      </c>
      <c r="D656" s="231">
        <v>0</v>
      </c>
      <c r="E656" s="231">
        <v>0</v>
      </c>
      <c r="F656" s="231">
        <v>0</v>
      </c>
      <c r="G656" s="231">
        <v>0</v>
      </c>
      <c r="H656" t="str">
        <f t="shared" si="10"/>
        <v>A14817</v>
      </c>
    </row>
    <row r="657" spans="1:8">
      <c r="A657" s="231" t="s">
        <v>943</v>
      </c>
      <c r="B657" s="231">
        <v>50</v>
      </c>
      <c r="C657" s="231">
        <v>50</v>
      </c>
      <c r="D657" s="231">
        <v>0</v>
      </c>
      <c r="E657" s="231">
        <v>0</v>
      </c>
      <c r="F657" s="231">
        <v>0</v>
      </c>
      <c r="G657" s="231">
        <v>0</v>
      </c>
      <c r="H657" t="str">
        <f t="shared" si="10"/>
        <v>A14838.7</v>
      </c>
    </row>
    <row r="658" spans="1:8">
      <c r="A658" s="231" t="s">
        <v>944</v>
      </c>
      <c r="B658" s="231">
        <v>50</v>
      </c>
      <c r="C658" s="231">
        <v>50</v>
      </c>
      <c r="D658" s="231">
        <v>0</v>
      </c>
      <c r="E658" s="231">
        <v>0</v>
      </c>
      <c r="F658" s="231">
        <v>0</v>
      </c>
      <c r="G658" s="231">
        <v>0</v>
      </c>
      <c r="H658" t="str">
        <f t="shared" si="10"/>
        <v>A14862</v>
      </c>
    </row>
    <row r="659" spans="1:8">
      <c r="A659" s="231" t="s">
        <v>945</v>
      </c>
      <c r="B659" s="231">
        <v>50</v>
      </c>
      <c r="C659" s="231">
        <v>50</v>
      </c>
      <c r="D659" s="231">
        <v>0</v>
      </c>
      <c r="E659" s="231">
        <v>0</v>
      </c>
      <c r="F659" s="231">
        <v>0</v>
      </c>
      <c r="G659" s="231">
        <v>0</v>
      </c>
      <c r="H659" t="str">
        <f t="shared" si="10"/>
        <v>A14883</v>
      </c>
    </row>
    <row r="660" spans="1:8">
      <c r="A660" s="231" t="s">
        <v>946</v>
      </c>
      <c r="B660" s="231">
        <v>50</v>
      </c>
      <c r="C660" s="231">
        <v>50</v>
      </c>
      <c r="D660" s="231">
        <v>0</v>
      </c>
      <c r="E660" s="231">
        <v>0</v>
      </c>
      <c r="F660" s="231">
        <v>0</v>
      </c>
      <c r="G660" s="231">
        <v>0</v>
      </c>
      <c r="H660" t="str">
        <f t="shared" si="10"/>
        <v>A14901.8</v>
      </c>
    </row>
    <row r="661" spans="1:8">
      <c r="A661" s="231" t="s">
        <v>947</v>
      </c>
      <c r="B661" s="231">
        <v>0</v>
      </c>
      <c r="C661" s="231">
        <v>100</v>
      </c>
      <c r="D661" s="231">
        <v>0</v>
      </c>
      <c r="E661" s="231">
        <v>0</v>
      </c>
      <c r="F661" s="231">
        <v>0</v>
      </c>
      <c r="G661" s="231">
        <v>0</v>
      </c>
      <c r="H661" t="str">
        <f t="shared" si="10"/>
        <v>A14919.8</v>
      </c>
    </row>
    <row r="662" spans="1:8">
      <c r="A662" s="231" t="s">
        <v>948</v>
      </c>
      <c r="B662" s="231">
        <v>0</v>
      </c>
      <c r="C662" s="231">
        <v>100</v>
      </c>
      <c r="D662" s="231">
        <v>0</v>
      </c>
      <c r="E662" s="231">
        <v>0</v>
      </c>
      <c r="F662" s="231">
        <v>0</v>
      </c>
      <c r="G662" s="231">
        <v>0</v>
      </c>
      <c r="H662" t="str">
        <f t="shared" si="10"/>
        <v>A14932</v>
      </c>
    </row>
    <row r="663" spans="1:8">
      <c r="A663" s="231" t="s">
        <v>949</v>
      </c>
      <c r="B663" s="231">
        <v>100</v>
      </c>
      <c r="C663" s="231">
        <v>0</v>
      </c>
      <c r="D663" s="231">
        <v>0</v>
      </c>
      <c r="E663" s="231">
        <v>0</v>
      </c>
      <c r="F663" s="231">
        <v>0</v>
      </c>
      <c r="G663" s="231">
        <v>0</v>
      </c>
      <c r="H663" t="str">
        <f t="shared" si="10"/>
        <v>A14953</v>
      </c>
    </row>
    <row r="664" spans="1:8">
      <c r="A664" s="231" t="s">
        <v>950</v>
      </c>
      <c r="B664" s="231">
        <v>100</v>
      </c>
      <c r="C664" s="231">
        <v>0</v>
      </c>
      <c r="D664" s="231">
        <v>0</v>
      </c>
      <c r="E664" s="231">
        <v>0</v>
      </c>
      <c r="F664" s="231">
        <v>0</v>
      </c>
      <c r="G664" s="231">
        <v>0</v>
      </c>
      <c r="H664" t="str">
        <f t="shared" si="10"/>
        <v>A14975.8</v>
      </c>
    </row>
    <row r="665" spans="1:8">
      <c r="A665" s="231" t="s">
        <v>951</v>
      </c>
      <c r="B665" s="231">
        <v>100</v>
      </c>
      <c r="C665" s="231">
        <v>0</v>
      </c>
      <c r="D665" s="231">
        <v>0</v>
      </c>
      <c r="E665" s="231">
        <v>0</v>
      </c>
      <c r="F665" s="231">
        <v>0</v>
      </c>
      <c r="G665" s="231">
        <v>0</v>
      </c>
      <c r="H665" t="str">
        <f t="shared" si="10"/>
        <v>A14993</v>
      </c>
    </row>
    <row r="666" spans="1:8">
      <c r="A666" s="231" t="s">
        <v>952</v>
      </c>
      <c r="B666" s="231">
        <v>100</v>
      </c>
      <c r="C666" s="231">
        <v>0</v>
      </c>
      <c r="D666" s="231">
        <v>0</v>
      </c>
      <c r="E666" s="231">
        <v>0</v>
      </c>
      <c r="F666" s="231">
        <v>0</v>
      </c>
      <c r="G666" s="231">
        <v>0</v>
      </c>
      <c r="H666" t="str">
        <f t="shared" si="10"/>
        <v>A15012</v>
      </c>
    </row>
    <row r="667" spans="1:8">
      <c r="A667" s="231" t="s">
        <v>953</v>
      </c>
      <c r="B667" s="231">
        <v>100</v>
      </c>
      <c r="C667" s="231">
        <v>0</v>
      </c>
      <c r="D667" s="231">
        <v>0</v>
      </c>
      <c r="E667" s="231">
        <v>0</v>
      </c>
      <c r="F667" s="231">
        <v>0</v>
      </c>
      <c r="G667" s="231">
        <v>0</v>
      </c>
      <c r="H667" t="str">
        <f t="shared" si="10"/>
        <v>A15032</v>
      </c>
    </row>
    <row r="668" spans="1:8">
      <c r="A668" s="231" t="s">
        <v>954</v>
      </c>
      <c r="B668" s="231">
        <v>100</v>
      </c>
      <c r="C668" s="231">
        <v>0</v>
      </c>
      <c r="D668" s="231">
        <v>0</v>
      </c>
      <c r="E668" s="231">
        <v>0</v>
      </c>
      <c r="F668" s="231">
        <v>0</v>
      </c>
      <c r="G668" s="231">
        <v>0</v>
      </c>
      <c r="H668" t="str">
        <f t="shared" si="10"/>
        <v>A15052</v>
      </c>
    </row>
    <row r="669" spans="1:8">
      <c r="A669" s="231" t="s">
        <v>955</v>
      </c>
      <c r="B669" s="231">
        <v>100</v>
      </c>
      <c r="C669" s="231">
        <v>0</v>
      </c>
      <c r="D669" s="231">
        <v>0</v>
      </c>
      <c r="E669" s="231">
        <v>0</v>
      </c>
      <c r="F669" s="231">
        <v>0</v>
      </c>
      <c r="G669" s="231">
        <v>0</v>
      </c>
      <c r="H669" t="str">
        <f t="shared" si="10"/>
        <v>A15072</v>
      </c>
    </row>
    <row r="670" spans="1:8">
      <c r="A670" s="231" t="s">
        <v>956</v>
      </c>
      <c r="B670" s="231">
        <v>100</v>
      </c>
      <c r="C670" s="231">
        <v>0</v>
      </c>
      <c r="D670" s="231">
        <v>0</v>
      </c>
      <c r="E670" s="231">
        <v>0</v>
      </c>
      <c r="F670" s="231">
        <v>0</v>
      </c>
      <c r="G670" s="231">
        <v>0</v>
      </c>
      <c r="H670" t="str">
        <f t="shared" si="10"/>
        <v>A15092</v>
      </c>
    </row>
    <row r="671" spans="1:8">
      <c r="A671" s="231" t="s">
        <v>957</v>
      </c>
      <c r="B671" s="231">
        <v>100</v>
      </c>
      <c r="C671" s="231">
        <v>0</v>
      </c>
      <c r="D671" s="231">
        <v>0</v>
      </c>
      <c r="E671" s="231">
        <v>0</v>
      </c>
      <c r="F671" s="231">
        <v>0</v>
      </c>
      <c r="G671" s="231">
        <v>0</v>
      </c>
      <c r="H671" t="str">
        <f t="shared" si="10"/>
        <v>A15112</v>
      </c>
    </row>
    <row r="672" spans="1:8">
      <c r="A672" s="231" t="s">
        <v>958</v>
      </c>
      <c r="B672" s="231">
        <v>100</v>
      </c>
      <c r="C672" s="231">
        <v>0</v>
      </c>
      <c r="D672" s="231">
        <v>0</v>
      </c>
      <c r="E672" s="231">
        <v>0</v>
      </c>
      <c r="F672" s="231">
        <v>0</v>
      </c>
      <c r="G672" s="231">
        <v>0</v>
      </c>
      <c r="H672" t="str">
        <f t="shared" si="10"/>
        <v>A15135.2</v>
      </c>
    </row>
    <row r="673" spans="1:8">
      <c r="A673" s="231" t="s">
        <v>959</v>
      </c>
      <c r="B673" s="231">
        <v>100</v>
      </c>
      <c r="C673" s="231">
        <v>0</v>
      </c>
      <c r="D673" s="231">
        <v>0</v>
      </c>
      <c r="E673" s="231">
        <v>0</v>
      </c>
      <c r="F673" s="231">
        <v>0</v>
      </c>
      <c r="G673" s="231">
        <v>0</v>
      </c>
      <c r="H673" t="str">
        <f t="shared" si="10"/>
        <v>A15157</v>
      </c>
    </row>
    <row r="674" spans="1:8">
      <c r="A674" s="231" t="s">
        <v>960</v>
      </c>
      <c r="B674" s="231">
        <v>100</v>
      </c>
      <c r="C674" s="231">
        <v>0</v>
      </c>
      <c r="D674" s="231">
        <v>0</v>
      </c>
      <c r="E674" s="231">
        <v>0</v>
      </c>
      <c r="F674" s="231">
        <v>0</v>
      </c>
      <c r="G674" s="231">
        <v>0</v>
      </c>
      <c r="H674" t="str">
        <f t="shared" si="10"/>
        <v>A15178.4</v>
      </c>
    </row>
    <row r="675" spans="1:8">
      <c r="A675" s="231" t="s">
        <v>961</v>
      </c>
      <c r="B675" s="231">
        <v>100</v>
      </c>
      <c r="C675" s="231">
        <v>0</v>
      </c>
      <c r="D675" s="231">
        <v>0</v>
      </c>
      <c r="E675" s="231">
        <v>0</v>
      </c>
      <c r="F675" s="231">
        <v>0</v>
      </c>
      <c r="G675" s="231">
        <v>0</v>
      </c>
      <c r="H675" t="str">
        <f t="shared" si="10"/>
        <v>A15193</v>
      </c>
    </row>
    <row r="676" spans="1:8">
      <c r="A676" s="231" t="s">
        <v>962</v>
      </c>
      <c r="B676" s="231">
        <v>100</v>
      </c>
      <c r="C676" s="231">
        <v>0</v>
      </c>
      <c r="D676" s="231">
        <v>0</v>
      </c>
      <c r="E676" s="231">
        <v>0</v>
      </c>
      <c r="F676" s="231">
        <v>0</v>
      </c>
      <c r="G676" s="231">
        <v>0</v>
      </c>
      <c r="H676" t="str">
        <f t="shared" si="10"/>
        <v>A15212</v>
      </c>
    </row>
    <row r="677" spans="1:8">
      <c r="A677" s="231" t="s">
        <v>963</v>
      </c>
      <c r="B677" s="231">
        <v>100</v>
      </c>
      <c r="C677" s="231">
        <v>0</v>
      </c>
      <c r="D677" s="231">
        <v>0</v>
      </c>
      <c r="E677" s="231">
        <v>0</v>
      </c>
      <c r="F677" s="231">
        <v>0</v>
      </c>
      <c r="G677" s="231">
        <v>0</v>
      </c>
      <c r="H677" t="str">
        <f t="shared" si="10"/>
        <v>A15232</v>
      </c>
    </row>
    <row r="678" spans="1:8">
      <c r="A678" s="231" t="s">
        <v>964</v>
      </c>
      <c r="B678" s="231">
        <v>100</v>
      </c>
      <c r="C678" s="231">
        <v>0</v>
      </c>
      <c r="D678" s="231">
        <v>0</v>
      </c>
      <c r="E678" s="231">
        <v>0</v>
      </c>
      <c r="F678" s="231">
        <v>0</v>
      </c>
      <c r="G678" s="231">
        <v>0</v>
      </c>
      <c r="H678" t="str">
        <f t="shared" si="10"/>
        <v>A15247</v>
      </c>
    </row>
    <row r="679" spans="1:8">
      <c r="A679" s="231" t="s">
        <v>965</v>
      </c>
      <c r="B679" s="231">
        <v>100</v>
      </c>
      <c r="C679" s="231">
        <v>0</v>
      </c>
      <c r="D679" s="231">
        <v>0</v>
      </c>
      <c r="E679" s="231">
        <v>0</v>
      </c>
      <c r="F679" s="231">
        <v>0</v>
      </c>
      <c r="G679" s="231">
        <v>0</v>
      </c>
      <c r="H679" t="str">
        <f t="shared" si="10"/>
        <v>A15267</v>
      </c>
    </row>
    <row r="680" spans="1:8">
      <c r="A680" s="231" t="s">
        <v>966</v>
      </c>
      <c r="B680" s="231">
        <v>100</v>
      </c>
      <c r="C680" s="231">
        <v>0</v>
      </c>
      <c r="D680" s="231">
        <v>0</v>
      </c>
      <c r="E680" s="231">
        <v>0</v>
      </c>
      <c r="F680" s="231">
        <v>0</v>
      </c>
      <c r="G680" s="231">
        <v>0</v>
      </c>
      <c r="H680" t="str">
        <f t="shared" si="10"/>
        <v>A15288</v>
      </c>
    </row>
    <row r="681" spans="1:8">
      <c r="A681" s="231" t="s">
        <v>967</v>
      </c>
      <c r="B681" s="231">
        <v>0</v>
      </c>
      <c r="C681" s="231">
        <v>44</v>
      </c>
      <c r="D681" s="231">
        <v>56</v>
      </c>
      <c r="E681" s="231">
        <v>0</v>
      </c>
      <c r="F681" s="231">
        <v>0</v>
      </c>
      <c r="G681" s="231">
        <v>0</v>
      </c>
      <c r="H681" t="str">
        <f t="shared" si="10"/>
        <v>A15302</v>
      </c>
    </row>
    <row r="682" spans="1:8">
      <c r="A682" s="231" t="s">
        <v>968</v>
      </c>
      <c r="B682" s="231">
        <v>0</v>
      </c>
      <c r="C682" s="231">
        <v>7</v>
      </c>
      <c r="D682" s="231">
        <v>10</v>
      </c>
      <c r="E682" s="231">
        <v>83</v>
      </c>
      <c r="F682" s="231">
        <v>0</v>
      </c>
      <c r="G682" s="231">
        <v>0</v>
      </c>
      <c r="H682" t="str">
        <f t="shared" ref="H682:H745" si="11">LEFT(A682,1)&amp;((MID(A682,2,10))+1)</f>
        <v>A15322</v>
      </c>
    </row>
    <row r="683" spans="1:8">
      <c r="A683" s="231" t="s">
        <v>969</v>
      </c>
      <c r="B683" s="231">
        <v>0</v>
      </c>
      <c r="C683" s="231">
        <v>4</v>
      </c>
      <c r="D683" s="231">
        <v>5</v>
      </c>
      <c r="E683" s="231">
        <v>91</v>
      </c>
      <c r="F683" s="231">
        <v>0</v>
      </c>
      <c r="G683" s="231">
        <v>0</v>
      </c>
      <c r="H683" t="str">
        <f t="shared" si="11"/>
        <v>A15342</v>
      </c>
    </row>
    <row r="684" spans="1:8">
      <c r="A684" s="231" t="s">
        <v>970</v>
      </c>
      <c r="B684" s="231">
        <v>0</v>
      </c>
      <c r="C684" s="231">
        <v>4</v>
      </c>
      <c r="D684" s="231">
        <v>6</v>
      </c>
      <c r="E684" s="231">
        <v>90</v>
      </c>
      <c r="F684" s="231">
        <v>0</v>
      </c>
      <c r="G684" s="231">
        <v>0</v>
      </c>
      <c r="H684" t="str">
        <f t="shared" si="11"/>
        <v>A15361</v>
      </c>
    </row>
    <row r="685" spans="1:8">
      <c r="A685" s="231" t="s">
        <v>971</v>
      </c>
      <c r="B685" s="231">
        <v>0</v>
      </c>
      <c r="C685" s="231">
        <v>5</v>
      </c>
      <c r="D685" s="231">
        <v>7</v>
      </c>
      <c r="E685" s="231">
        <v>88</v>
      </c>
      <c r="F685" s="231">
        <v>0</v>
      </c>
      <c r="G685" s="231">
        <v>0</v>
      </c>
      <c r="H685" t="str">
        <f t="shared" si="11"/>
        <v>A15373</v>
      </c>
    </row>
    <row r="686" spans="1:8">
      <c r="A686" s="231" t="s">
        <v>972</v>
      </c>
      <c r="B686" s="231">
        <v>0</v>
      </c>
      <c r="C686" s="231">
        <v>8</v>
      </c>
      <c r="D686" s="231">
        <v>11</v>
      </c>
      <c r="E686" s="231">
        <v>81</v>
      </c>
      <c r="F686" s="231">
        <v>0</v>
      </c>
      <c r="G686" s="231">
        <v>0</v>
      </c>
      <c r="H686" t="str">
        <f t="shared" si="11"/>
        <v>A15386</v>
      </c>
    </row>
    <row r="687" spans="1:8">
      <c r="A687" s="231" t="s">
        <v>973</v>
      </c>
      <c r="B687" s="231">
        <v>0</v>
      </c>
      <c r="C687" s="231">
        <v>15</v>
      </c>
      <c r="D687" s="231">
        <v>41</v>
      </c>
      <c r="E687" s="231">
        <v>44</v>
      </c>
      <c r="F687" s="231">
        <v>0</v>
      </c>
      <c r="G687" s="231">
        <v>0</v>
      </c>
      <c r="H687" t="str">
        <f t="shared" si="11"/>
        <v>A15402</v>
      </c>
    </row>
    <row r="688" spans="1:8">
      <c r="A688" s="231" t="s">
        <v>974</v>
      </c>
      <c r="B688" s="231">
        <v>0</v>
      </c>
      <c r="C688" s="231">
        <v>64</v>
      </c>
      <c r="D688" s="231">
        <v>36</v>
      </c>
      <c r="E688" s="231">
        <v>0</v>
      </c>
      <c r="F688" s="231">
        <v>0</v>
      </c>
      <c r="G688" s="231">
        <v>0</v>
      </c>
      <c r="H688" t="str">
        <f t="shared" si="11"/>
        <v>A15422</v>
      </c>
    </row>
    <row r="689" spans="1:8">
      <c r="A689" s="231" t="s">
        <v>975</v>
      </c>
      <c r="B689" s="231">
        <v>0</v>
      </c>
      <c r="C689" s="231">
        <v>44</v>
      </c>
      <c r="D689" s="231">
        <v>56</v>
      </c>
      <c r="E689" s="231">
        <v>0</v>
      </c>
      <c r="F689" s="231">
        <v>0</v>
      </c>
      <c r="G689" s="231">
        <v>0</v>
      </c>
      <c r="H689" t="str">
        <f t="shared" si="11"/>
        <v>A15442</v>
      </c>
    </row>
    <row r="690" spans="1:8">
      <c r="A690" s="231" t="s">
        <v>976</v>
      </c>
      <c r="B690" s="231">
        <v>0</v>
      </c>
      <c r="C690" s="231">
        <v>100</v>
      </c>
      <c r="D690" s="231">
        <v>0</v>
      </c>
      <c r="E690" s="231">
        <v>0</v>
      </c>
      <c r="F690" s="231">
        <v>0</v>
      </c>
      <c r="G690" s="231">
        <v>0</v>
      </c>
      <c r="H690" t="str">
        <f t="shared" si="11"/>
        <v>A15462</v>
      </c>
    </row>
    <row r="691" spans="1:8">
      <c r="A691" s="231" t="s">
        <v>977</v>
      </c>
      <c r="B691" s="231">
        <v>100</v>
      </c>
      <c r="C691" s="231">
        <v>0</v>
      </c>
      <c r="D691" s="231">
        <v>0</v>
      </c>
      <c r="E691" s="231">
        <v>0</v>
      </c>
      <c r="F691" s="231">
        <v>0</v>
      </c>
      <c r="G691" s="231">
        <v>0</v>
      </c>
      <c r="H691" t="str">
        <f t="shared" si="11"/>
        <v>A15482</v>
      </c>
    </row>
    <row r="692" spans="1:8">
      <c r="A692" s="231" t="s">
        <v>978</v>
      </c>
      <c r="B692" s="231">
        <v>100</v>
      </c>
      <c r="C692" s="231">
        <v>0</v>
      </c>
      <c r="D692" s="231">
        <v>0</v>
      </c>
      <c r="E692" s="231">
        <v>0</v>
      </c>
      <c r="F692" s="231">
        <v>0</v>
      </c>
      <c r="G692" s="231">
        <v>0</v>
      </c>
      <c r="H692" t="str">
        <f t="shared" si="11"/>
        <v>A15497</v>
      </c>
    </row>
    <row r="693" spans="1:8">
      <c r="A693" s="231" t="s">
        <v>979</v>
      </c>
      <c r="B693" s="231">
        <v>100</v>
      </c>
      <c r="C693" s="231">
        <v>0</v>
      </c>
      <c r="D693" s="231">
        <v>0</v>
      </c>
      <c r="E693" s="231">
        <v>0</v>
      </c>
      <c r="F693" s="231">
        <v>0</v>
      </c>
      <c r="G693" s="231">
        <v>0</v>
      </c>
      <c r="H693" t="str">
        <f t="shared" si="11"/>
        <v>A15512.8</v>
      </c>
    </row>
    <row r="694" spans="1:8">
      <c r="A694" s="231" t="s">
        <v>980</v>
      </c>
      <c r="B694" s="231">
        <v>100</v>
      </c>
      <c r="C694" s="231">
        <v>0</v>
      </c>
      <c r="D694" s="231">
        <v>0</v>
      </c>
      <c r="E694" s="231">
        <v>0</v>
      </c>
      <c r="F694" s="231">
        <v>0</v>
      </c>
      <c r="G694" s="231">
        <v>0</v>
      </c>
      <c r="H694" t="str">
        <f t="shared" si="11"/>
        <v>A15532</v>
      </c>
    </row>
    <row r="695" spans="1:8">
      <c r="A695" s="231" t="s">
        <v>981</v>
      </c>
      <c r="B695" s="231">
        <v>100</v>
      </c>
      <c r="C695" s="231">
        <v>0</v>
      </c>
      <c r="D695" s="231">
        <v>0</v>
      </c>
      <c r="E695" s="231">
        <v>0</v>
      </c>
      <c r="F695" s="231">
        <v>0</v>
      </c>
      <c r="G695" s="231">
        <v>0</v>
      </c>
      <c r="H695" t="str">
        <f t="shared" si="11"/>
        <v>A15556</v>
      </c>
    </row>
    <row r="696" spans="1:8">
      <c r="A696" s="231" t="s">
        <v>982</v>
      </c>
      <c r="B696" s="231">
        <v>100</v>
      </c>
      <c r="C696" s="231">
        <v>0</v>
      </c>
      <c r="D696" s="231">
        <v>0</v>
      </c>
      <c r="E696" s="231">
        <v>0</v>
      </c>
      <c r="F696" s="231">
        <v>0</v>
      </c>
      <c r="G696" s="231">
        <v>0</v>
      </c>
      <c r="H696" t="str">
        <f t="shared" si="11"/>
        <v>A15580</v>
      </c>
    </row>
    <row r="697" spans="1:8">
      <c r="A697" s="231" t="s">
        <v>983</v>
      </c>
      <c r="B697" s="231">
        <v>100</v>
      </c>
      <c r="C697" s="231">
        <v>0</v>
      </c>
      <c r="D697" s="231">
        <v>0</v>
      </c>
      <c r="E697" s="231">
        <v>0</v>
      </c>
      <c r="F697" s="231">
        <v>0</v>
      </c>
      <c r="G697" s="231">
        <v>0</v>
      </c>
      <c r="H697" t="str">
        <f t="shared" si="11"/>
        <v>A15587</v>
      </c>
    </row>
    <row r="698" spans="1:8">
      <c r="A698" s="231" t="s">
        <v>984</v>
      </c>
      <c r="B698" s="231">
        <v>100</v>
      </c>
      <c r="C698" s="231">
        <v>0</v>
      </c>
      <c r="D698" s="231">
        <v>0</v>
      </c>
      <c r="E698" s="231">
        <v>0</v>
      </c>
      <c r="F698" s="231">
        <v>0</v>
      </c>
      <c r="G698" s="231">
        <v>0</v>
      </c>
      <c r="H698" t="str">
        <f t="shared" si="11"/>
        <v>A15606</v>
      </c>
    </row>
    <row r="699" spans="1:8">
      <c r="A699" s="231" t="s">
        <v>985</v>
      </c>
      <c r="B699" s="231">
        <v>100</v>
      </c>
      <c r="C699" s="231">
        <v>0</v>
      </c>
      <c r="D699" s="231">
        <v>0</v>
      </c>
      <c r="E699" s="231">
        <v>0</v>
      </c>
      <c r="F699" s="231">
        <v>0</v>
      </c>
      <c r="G699" s="231">
        <v>0</v>
      </c>
      <c r="H699" t="str">
        <f t="shared" si="11"/>
        <v>A15622</v>
      </c>
    </row>
    <row r="700" spans="1:8">
      <c r="A700" s="231" t="s">
        <v>986</v>
      </c>
      <c r="B700" s="231">
        <v>100</v>
      </c>
      <c r="C700" s="231">
        <v>0</v>
      </c>
      <c r="D700" s="231">
        <v>0</v>
      </c>
      <c r="E700" s="231">
        <v>0</v>
      </c>
      <c r="F700" s="231">
        <v>0</v>
      </c>
      <c r="G700" s="231">
        <v>0</v>
      </c>
      <c r="H700" t="str">
        <f t="shared" si="11"/>
        <v>A15639</v>
      </c>
    </row>
    <row r="701" spans="1:8">
      <c r="A701" s="231" t="s">
        <v>987</v>
      </c>
      <c r="B701" s="231">
        <v>100</v>
      </c>
      <c r="C701" s="231">
        <v>0</v>
      </c>
      <c r="D701" s="231">
        <v>0</v>
      </c>
      <c r="E701" s="231">
        <v>0</v>
      </c>
      <c r="F701" s="231">
        <v>0</v>
      </c>
      <c r="G701" s="231">
        <v>0</v>
      </c>
      <c r="H701" t="str">
        <f t="shared" si="11"/>
        <v>A15662</v>
      </c>
    </row>
    <row r="702" spans="1:8">
      <c r="A702" s="231" t="s">
        <v>988</v>
      </c>
      <c r="B702" s="231">
        <v>100</v>
      </c>
      <c r="C702" s="231">
        <v>0</v>
      </c>
      <c r="D702" s="231">
        <v>0</v>
      </c>
      <c r="E702" s="231">
        <v>0</v>
      </c>
      <c r="F702" s="231">
        <v>0</v>
      </c>
      <c r="G702" s="231">
        <v>0</v>
      </c>
      <c r="H702" t="str">
        <f t="shared" si="11"/>
        <v>A15682</v>
      </c>
    </row>
    <row r="703" spans="1:8">
      <c r="A703" s="231" t="s">
        <v>989</v>
      </c>
      <c r="B703" s="231">
        <v>100</v>
      </c>
      <c r="C703" s="231">
        <v>0</v>
      </c>
      <c r="D703" s="231">
        <v>0</v>
      </c>
      <c r="E703" s="231">
        <v>0</v>
      </c>
      <c r="F703" s="231">
        <v>0</v>
      </c>
      <c r="G703" s="231">
        <v>0</v>
      </c>
      <c r="H703" t="str">
        <f t="shared" si="11"/>
        <v>A15702</v>
      </c>
    </row>
    <row r="704" spans="1:8">
      <c r="A704" s="231" t="s">
        <v>990</v>
      </c>
      <c r="B704" s="231">
        <v>100</v>
      </c>
      <c r="C704" s="231">
        <v>0</v>
      </c>
      <c r="D704" s="231">
        <v>0</v>
      </c>
      <c r="E704" s="231">
        <v>0</v>
      </c>
      <c r="F704" s="231">
        <v>0</v>
      </c>
      <c r="G704" s="231">
        <v>0</v>
      </c>
      <c r="H704" t="str">
        <f t="shared" si="11"/>
        <v>A15722</v>
      </c>
    </row>
    <row r="705" spans="1:8">
      <c r="A705" s="231" t="s">
        <v>991</v>
      </c>
      <c r="B705" s="231">
        <v>100</v>
      </c>
      <c r="C705" s="231">
        <v>0</v>
      </c>
      <c r="D705" s="231">
        <v>0</v>
      </c>
      <c r="E705" s="231">
        <v>0</v>
      </c>
      <c r="F705" s="231">
        <v>0</v>
      </c>
      <c r="G705" s="231">
        <v>0</v>
      </c>
      <c r="H705" t="str">
        <f t="shared" si="11"/>
        <v>A15743</v>
      </c>
    </row>
    <row r="706" spans="1:8">
      <c r="A706" s="231" t="s">
        <v>992</v>
      </c>
      <c r="B706" s="231">
        <v>100</v>
      </c>
      <c r="C706" s="231">
        <v>0</v>
      </c>
      <c r="D706" s="231">
        <v>0</v>
      </c>
      <c r="E706" s="231">
        <v>0</v>
      </c>
      <c r="F706" s="231">
        <v>0</v>
      </c>
      <c r="G706" s="231">
        <v>0</v>
      </c>
      <c r="H706" t="str">
        <f t="shared" si="11"/>
        <v>A15761</v>
      </c>
    </row>
    <row r="707" spans="1:8">
      <c r="A707" s="231" t="s">
        <v>993</v>
      </c>
      <c r="B707" s="231">
        <v>100</v>
      </c>
      <c r="C707" s="231">
        <v>0</v>
      </c>
      <c r="D707" s="231">
        <v>0</v>
      </c>
      <c r="E707" s="231">
        <v>0</v>
      </c>
      <c r="F707" s="231">
        <v>0</v>
      </c>
      <c r="G707" s="231">
        <v>0</v>
      </c>
      <c r="H707" t="str">
        <f t="shared" si="11"/>
        <v>A15783</v>
      </c>
    </row>
    <row r="708" spans="1:8">
      <c r="A708" s="231" t="s">
        <v>994</v>
      </c>
      <c r="B708" s="231">
        <v>0</v>
      </c>
      <c r="C708" s="231">
        <v>45</v>
      </c>
      <c r="D708" s="231">
        <v>55</v>
      </c>
      <c r="E708" s="231">
        <v>0</v>
      </c>
      <c r="F708" s="231">
        <v>0</v>
      </c>
      <c r="G708" s="231">
        <v>0</v>
      </c>
      <c r="H708" t="str">
        <f t="shared" si="11"/>
        <v>A15802</v>
      </c>
    </row>
    <row r="709" spans="1:8">
      <c r="A709" s="231" t="s">
        <v>995</v>
      </c>
      <c r="B709" s="231">
        <v>0</v>
      </c>
      <c r="C709" s="231">
        <v>17</v>
      </c>
      <c r="D709" s="231">
        <v>46</v>
      </c>
      <c r="E709" s="231">
        <v>37</v>
      </c>
      <c r="F709" s="231">
        <v>0</v>
      </c>
      <c r="G709" s="231">
        <v>0</v>
      </c>
      <c r="H709" t="str">
        <f t="shared" si="11"/>
        <v>A15820</v>
      </c>
    </row>
    <row r="710" spans="1:8">
      <c r="A710" s="231" t="s">
        <v>996</v>
      </c>
      <c r="B710" s="231">
        <v>0</v>
      </c>
      <c r="C710" s="231">
        <v>8</v>
      </c>
      <c r="D710" s="231">
        <v>20</v>
      </c>
      <c r="E710" s="231">
        <v>72</v>
      </c>
      <c r="F710" s="231">
        <v>0</v>
      </c>
      <c r="G710" s="231">
        <v>0</v>
      </c>
      <c r="H710" t="str">
        <f t="shared" si="11"/>
        <v>A15839</v>
      </c>
    </row>
    <row r="711" spans="1:8">
      <c r="A711" s="231" t="s">
        <v>997</v>
      </c>
      <c r="B711" s="231">
        <v>0</v>
      </c>
      <c r="C711" s="231">
        <v>7</v>
      </c>
      <c r="D711" s="231">
        <v>19</v>
      </c>
      <c r="E711" s="231">
        <v>74</v>
      </c>
      <c r="F711" s="231">
        <v>0</v>
      </c>
      <c r="G711" s="231">
        <v>0</v>
      </c>
      <c r="H711" t="str">
        <f t="shared" si="11"/>
        <v>A15862</v>
      </c>
    </row>
    <row r="712" spans="1:8">
      <c r="A712" s="231" t="s">
        <v>998</v>
      </c>
      <c r="B712" s="231">
        <v>0</v>
      </c>
      <c r="C712" s="231">
        <v>100</v>
      </c>
      <c r="D712" s="231">
        <v>0</v>
      </c>
      <c r="E712" s="231">
        <v>0</v>
      </c>
      <c r="F712" s="231">
        <v>0</v>
      </c>
      <c r="G712" s="231">
        <v>0</v>
      </c>
      <c r="H712" t="str">
        <f t="shared" si="11"/>
        <v>A15884</v>
      </c>
    </row>
    <row r="713" spans="1:8">
      <c r="A713" s="231" t="s">
        <v>999</v>
      </c>
      <c r="B713" s="231">
        <v>0</v>
      </c>
      <c r="C713" s="231">
        <v>100</v>
      </c>
      <c r="D713" s="231">
        <v>0</v>
      </c>
      <c r="E713" s="231">
        <v>0</v>
      </c>
      <c r="F713" s="231">
        <v>0</v>
      </c>
      <c r="G713" s="231">
        <v>0</v>
      </c>
      <c r="H713" t="str">
        <f t="shared" si="11"/>
        <v>A15902</v>
      </c>
    </row>
    <row r="714" spans="1:8">
      <c r="A714" s="231" t="s">
        <v>1000</v>
      </c>
      <c r="B714" s="231">
        <v>0</v>
      </c>
      <c r="C714" s="231">
        <v>100</v>
      </c>
      <c r="D714" s="231">
        <v>0</v>
      </c>
      <c r="E714" s="231">
        <v>0</v>
      </c>
      <c r="F714" s="231">
        <v>0</v>
      </c>
      <c r="G714" s="231">
        <v>0</v>
      </c>
      <c r="H714" t="str">
        <f t="shared" si="11"/>
        <v>A15922</v>
      </c>
    </row>
    <row r="715" spans="1:8">
      <c r="A715" s="231" t="s">
        <v>1001</v>
      </c>
      <c r="B715" s="231">
        <v>0</v>
      </c>
      <c r="C715" s="231">
        <v>100</v>
      </c>
      <c r="D715" s="231">
        <v>0</v>
      </c>
      <c r="E715" s="231">
        <v>0</v>
      </c>
      <c r="F715" s="231">
        <v>0</v>
      </c>
      <c r="G715" s="231">
        <v>0</v>
      </c>
      <c r="H715" t="str">
        <f t="shared" si="11"/>
        <v>A15942</v>
      </c>
    </row>
    <row r="716" spans="1:8">
      <c r="A716" s="231" t="s">
        <v>1002</v>
      </c>
      <c r="B716" s="231">
        <v>0</v>
      </c>
      <c r="C716" s="231">
        <v>100</v>
      </c>
      <c r="D716" s="231">
        <v>0</v>
      </c>
      <c r="E716" s="231">
        <v>0</v>
      </c>
      <c r="F716" s="231">
        <v>0</v>
      </c>
      <c r="G716" s="231">
        <v>0</v>
      </c>
      <c r="H716" t="str">
        <f t="shared" si="11"/>
        <v>A15961</v>
      </c>
    </row>
    <row r="717" spans="1:8">
      <c r="A717" s="231" t="s">
        <v>1003</v>
      </c>
      <c r="B717" s="231">
        <v>100</v>
      </c>
      <c r="C717" s="231">
        <v>0</v>
      </c>
      <c r="D717" s="231">
        <v>0</v>
      </c>
      <c r="E717" s="231">
        <v>0</v>
      </c>
      <c r="F717" s="231">
        <v>0</v>
      </c>
      <c r="G717" s="231">
        <v>0</v>
      </c>
      <c r="H717" t="str">
        <f t="shared" si="11"/>
        <v>A15982</v>
      </c>
    </row>
    <row r="718" spans="1:8">
      <c r="A718" s="231" t="s">
        <v>1004</v>
      </c>
      <c r="B718" s="231">
        <v>100</v>
      </c>
      <c r="C718" s="231">
        <v>0</v>
      </c>
      <c r="D718" s="231">
        <v>0</v>
      </c>
      <c r="E718" s="231">
        <v>0</v>
      </c>
      <c r="F718" s="231">
        <v>0</v>
      </c>
      <c r="G718" s="231">
        <v>0</v>
      </c>
      <c r="H718" t="str">
        <f t="shared" si="11"/>
        <v>A16002</v>
      </c>
    </row>
    <row r="719" spans="1:8">
      <c r="A719" s="231" t="s">
        <v>1005</v>
      </c>
      <c r="B719" s="231">
        <v>100</v>
      </c>
      <c r="C719" s="231">
        <v>0</v>
      </c>
      <c r="D719" s="231">
        <v>0</v>
      </c>
      <c r="E719" s="231">
        <v>0</v>
      </c>
      <c r="F719" s="231">
        <v>0</v>
      </c>
      <c r="G719" s="231">
        <v>0</v>
      </c>
      <c r="H719" t="str">
        <f t="shared" si="11"/>
        <v>A16022</v>
      </c>
    </row>
    <row r="720" spans="1:8">
      <c r="A720" s="231" t="s">
        <v>1006</v>
      </c>
      <c r="B720" s="231">
        <v>100</v>
      </c>
      <c r="C720" s="231">
        <v>0</v>
      </c>
      <c r="D720" s="231">
        <v>0</v>
      </c>
      <c r="E720" s="231">
        <v>0</v>
      </c>
      <c r="F720" s="231">
        <v>0</v>
      </c>
      <c r="G720" s="231">
        <v>0</v>
      </c>
      <c r="H720" t="str">
        <f t="shared" si="11"/>
        <v>A16042</v>
      </c>
    </row>
    <row r="721" spans="1:8">
      <c r="A721" s="231" t="s">
        <v>1007</v>
      </c>
      <c r="B721" s="231">
        <v>50</v>
      </c>
      <c r="C721" s="231">
        <v>50</v>
      </c>
      <c r="D721" s="231">
        <v>0</v>
      </c>
      <c r="E721" s="231">
        <v>0</v>
      </c>
      <c r="F721" s="231">
        <v>0</v>
      </c>
      <c r="G721" s="231">
        <v>0</v>
      </c>
      <c r="H721" t="str">
        <f t="shared" si="11"/>
        <v>A16064</v>
      </c>
    </row>
    <row r="722" spans="1:8">
      <c r="A722" s="231" t="s">
        <v>1008</v>
      </c>
      <c r="B722" s="231">
        <v>0</v>
      </c>
      <c r="C722" s="231">
        <v>100</v>
      </c>
      <c r="D722" s="231">
        <v>0</v>
      </c>
      <c r="E722" s="231">
        <v>0</v>
      </c>
      <c r="F722" s="231">
        <v>0</v>
      </c>
      <c r="G722" s="231">
        <v>0</v>
      </c>
      <c r="H722" t="str">
        <f t="shared" si="11"/>
        <v>A16082</v>
      </c>
    </row>
    <row r="723" spans="1:8">
      <c r="A723" s="231" t="s">
        <v>1009</v>
      </c>
      <c r="B723" s="231">
        <v>0</v>
      </c>
      <c r="C723" s="231">
        <v>100</v>
      </c>
      <c r="D723" s="231">
        <v>0</v>
      </c>
      <c r="E723" s="231">
        <v>0</v>
      </c>
      <c r="F723" s="231">
        <v>0</v>
      </c>
      <c r="G723" s="231">
        <v>0</v>
      </c>
      <c r="H723" t="str">
        <f t="shared" si="11"/>
        <v>A16102</v>
      </c>
    </row>
    <row r="724" spans="1:8">
      <c r="A724" s="231" t="s">
        <v>1010</v>
      </c>
      <c r="B724" s="231">
        <v>0</v>
      </c>
      <c r="C724" s="231">
        <v>25</v>
      </c>
      <c r="D724" s="231">
        <v>29</v>
      </c>
      <c r="E724" s="231">
        <v>46</v>
      </c>
      <c r="F724" s="231">
        <v>0</v>
      </c>
      <c r="G724" s="231">
        <v>0</v>
      </c>
      <c r="H724" t="str">
        <f t="shared" si="11"/>
        <v>A16125</v>
      </c>
    </row>
    <row r="725" spans="1:8">
      <c r="A725" s="231" t="s">
        <v>1011</v>
      </c>
      <c r="B725" s="231">
        <v>0</v>
      </c>
      <c r="C725" s="231">
        <v>19</v>
      </c>
      <c r="D725" s="231">
        <v>21</v>
      </c>
      <c r="E725" s="231">
        <v>60</v>
      </c>
      <c r="F725" s="231">
        <v>0</v>
      </c>
      <c r="G725" s="231">
        <v>0</v>
      </c>
      <c r="H725" t="str">
        <f t="shared" si="11"/>
        <v>A16146</v>
      </c>
    </row>
    <row r="726" spans="1:8">
      <c r="A726" s="231" t="s">
        <v>1012</v>
      </c>
      <c r="B726" s="231">
        <v>0</v>
      </c>
      <c r="C726" s="231">
        <v>26</v>
      </c>
      <c r="D726" s="231">
        <v>30</v>
      </c>
      <c r="E726" s="231">
        <v>44</v>
      </c>
      <c r="F726" s="231">
        <v>0</v>
      </c>
      <c r="G726" s="231">
        <v>0</v>
      </c>
      <c r="H726" t="str">
        <f t="shared" si="11"/>
        <v>A16162</v>
      </c>
    </row>
    <row r="727" spans="1:8">
      <c r="A727" s="231" t="s">
        <v>1013</v>
      </c>
      <c r="B727" s="231">
        <v>0</v>
      </c>
      <c r="C727" s="231">
        <v>59</v>
      </c>
      <c r="D727" s="231">
        <v>41</v>
      </c>
      <c r="E727" s="231">
        <v>0</v>
      </c>
      <c r="F727" s="231">
        <v>0</v>
      </c>
      <c r="G727" s="231">
        <v>0</v>
      </c>
      <c r="H727" t="str">
        <f t="shared" si="11"/>
        <v>A16183</v>
      </c>
    </row>
    <row r="728" spans="1:8">
      <c r="A728" s="231" t="s">
        <v>1014</v>
      </c>
      <c r="B728" s="231">
        <v>0</v>
      </c>
      <c r="C728" s="231">
        <v>44</v>
      </c>
      <c r="D728" s="231">
        <v>55</v>
      </c>
      <c r="E728" s="231">
        <v>1</v>
      </c>
      <c r="F728" s="231">
        <v>0</v>
      </c>
      <c r="G728" s="231">
        <v>0</v>
      </c>
      <c r="H728" t="str">
        <f t="shared" si="11"/>
        <v>A16202</v>
      </c>
    </row>
    <row r="729" spans="1:8">
      <c r="A729" s="231" t="s">
        <v>1015</v>
      </c>
      <c r="B729" s="231">
        <v>0</v>
      </c>
      <c r="C729" s="231">
        <v>43</v>
      </c>
      <c r="D729" s="231">
        <v>54</v>
      </c>
      <c r="E729" s="231">
        <v>3</v>
      </c>
      <c r="F729" s="231">
        <v>0</v>
      </c>
      <c r="G729" s="231">
        <v>0</v>
      </c>
      <c r="H729" t="str">
        <f t="shared" si="11"/>
        <v>A16218</v>
      </c>
    </row>
    <row r="730" spans="1:8">
      <c r="A730" s="231" t="s">
        <v>1016</v>
      </c>
      <c r="B730" s="231">
        <v>0</v>
      </c>
      <c r="C730" s="231">
        <v>51</v>
      </c>
      <c r="D730" s="231">
        <v>49</v>
      </c>
      <c r="E730" s="231">
        <v>0</v>
      </c>
      <c r="F730" s="231">
        <v>0</v>
      </c>
      <c r="G730" s="231">
        <v>0</v>
      </c>
      <c r="H730" t="str">
        <f t="shared" si="11"/>
        <v>A16237</v>
      </c>
    </row>
    <row r="731" spans="1:8">
      <c r="A731" s="231" t="s">
        <v>1017</v>
      </c>
      <c r="B731" s="231">
        <v>0</v>
      </c>
      <c r="C731" s="231">
        <v>100</v>
      </c>
      <c r="D731" s="231">
        <v>0</v>
      </c>
      <c r="E731" s="231">
        <v>0</v>
      </c>
      <c r="F731" s="231">
        <v>0</v>
      </c>
      <c r="G731" s="231">
        <v>0</v>
      </c>
      <c r="H731" t="str">
        <f t="shared" si="11"/>
        <v>A16262</v>
      </c>
    </row>
    <row r="732" spans="1:8">
      <c r="A732" s="231" t="s">
        <v>1018</v>
      </c>
      <c r="B732" s="231">
        <v>100</v>
      </c>
      <c r="C732" s="231">
        <v>0</v>
      </c>
      <c r="D732" s="231">
        <v>0</v>
      </c>
      <c r="E732" s="231">
        <v>0</v>
      </c>
      <c r="F732" s="231">
        <v>0</v>
      </c>
      <c r="G732" s="231">
        <v>0</v>
      </c>
      <c r="H732" t="str">
        <f t="shared" si="11"/>
        <v>A16282</v>
      </c>
    </row>
    <row r="733" spans="1:8">
      <c r="A733" s="231" t="s">
        <v>1019</v>
      </c>
      <c r="B733" s="231">
        <v>100</v>
      </c>
      <c r="C733" s="231">
        <v>0</v>
      </c>
      <c r="D733" s="231">
        <v>0</v>
      </c>
      <c r="E733" s="231">
        <v>0</v>
      </c>
      <c r="F733" s="231">
        <v>0</v>
      </c>
      <c r="G733" s="231">
        <v>0</v>
      </c>
      <c r="H733" t="str">
        <f t="shared" si="11"/>
        <v>A16302</v>
      </c>
    </row>
    <row r="734" spans="1:8">
      <c r="A734" s="231" t="s">
        <v>1020</v>
      </c>
      <c r="B734" s="231">
        <v>100</v>
      </c>
      <c r="C734" s="231">
        <v>0</v>
      </c>
      <c r="D734" s="231">
        <v>0</v>
      </c>
      <c r="E734" s="231">
        <v>0</v>
      </c>
      <c r="F734" s="231">
        <v>0</v>
      </c>
      <c r="G734" s="231">
        <v>0</v>
      </c>
      <c r="H734" t="str">
        <f t="shared" si="11"/>
        <v>A16322</v>
      </c>
    </row>
    <row r="735" spans="1:8">
      <c r="A735" s="231" t="s">
        <v>1021</v>
      </c>
      <c r="B735" s="231">
        <v>100</v>
      </c>
      <c r="C735" s="231">
        <v>0</v>
      </c>
      <c r="D735" s="231">
        <v>0</v>
      </c>
      <c r="E735" s="231">
        <v>0</v>
      </c>
      <c r="F735" s="231">
        <v>0</v>
      </c>
      <c r="G735" s="231">
        <v>0</v>
      </c>
      <c r="H735" t="str">
        <f t="shared" si="11"/>
        <v>A16342</v>
      </c>
    </row>
    <row r="736" spans="1:8">
      <c r="A736" s="231" t="s">
        <v>1022</v>
      </c>
      <c r="B736" s="231">
        <v>100</v>
      </c>
      <c r="C736" s="231">
        <v>0</v>
      </c>
      <c r="D736" s="231">
        <v>0</v>
      </c>
      <c r="E736" s="231">
        <v>0</v>
      </c>
      <c r="F736" s="231">
        <v>0</v>
      </c>
      <c r="G736" s="231">
        <v>0</v>
      </c>
      <c r="H736" t="str">
        <f t="shared" si="11"/>
        <v>A16363</v>
      </c>
    </row>
    <row r="737" spans="1:8">
      <c r="A737" s="231" t="s">
        <v>1023</v>
      </c>
      <c r="B737" s="231">
        <v>100</v>
      </c>
      <c r="C737" s="231">
        <v>0</v>
      </c>
      <c r="D737" s="231">
        <v>0</v>
      </c>
      <c r="E737" s="231">
        <v>0</v>
      </c>
      <c r="F737" s="231">
        <v>0</v>
      </c>
      <c r="G737" s="231">
        <v>0</v>
      </c>
      <c r="H737" t="str">
        <f t="shared" si="11"/>
        <v>A16382</v>
      </c>
    </row>
    <row r="738" spans="1:8">
      <c r="A738" s="231" t="s">
        <v>1024</v>
      </c>
      <c r="B738" s="231">
        <v>100</v>
      </c>
      <c r="C738" s="231">
        <v>0</v>
      </c>
      <c r="D738" s="231">
        <v>0</v>
      </c>
      <c r="E738" s="231">
        <v>0</v>
      </c>
      <c r="F738" s="231">
        <v>0</v>
      </c>
      <c r="G738" s="231">
        <v>0</v>
      </c>
      <c r="H738" t="str">
        <f t="shared" si="11"/>
        <v>A16403</v>
      </c>
    </row>
    <row r="739" spans="1:8">
      <c r="A739" s="231" t="s">
        <v>1025</v>
      </c>
      <c r="B739" s="231">
        <v>100</v>
      </c>
      <c r="C739" s="231">
        <v>0</v>
      </c>
      <c r="D739" s="231">
        <v>0</v>
      </c>
      <c r="E739" s="231">
        <v>0</v>
      </c>
      <c r="F739" s="231">
        <v>0</v>
      </c>
      <c r="G739" s="231">
        <v>0</v>
      </c>
      <c r="H739" t="str">
        <f t="shared" si="11"/>
        <v>A16425</v>
      </c>
    </row>
    <row r="740" spans="1:8">
      <c r="A740" s="231" t="s">
        <v>1026</v>
      </c>
      <c r="B740" s="231">
        <v>100</v>
      </c>
      <c r="C740" s="231">
        <v>0</v>
      </c>
      <c r="D740" s="231">
        <v>0</v>
      </c>
      <c r="E740" s="231">
        <v>0</v>
      </c>
      <c r="F740" s="231">
        <v>0</v>
      </c>
      <c r="G740" s="231">
        <v>0</v>
      </c>
      <c r="H740" t="str">
        <f t="shared" si="11"/>
        <v>A16447</v>
      </c>
    </row>
    <row r="741" spans="1:8">
      <c r="A741" s="231" t="s">
        <v>1027</v>
      </c>
      <c r="B741" s="231">
        <v>100</v>
      </c>
      <c r="C741" s="231">
        <v>0</v>
      </c>
      <c r="D741" s="231">
        <v>0</v>
      </c>
      <c r="E741" s="231">
        <v>0</v>
      </c>
      <c r="F741" s="231">
        <v>0</v>
      </c>
      <c r="G741" s="231">
        <v>0</v>
      </c>
      <c r="H741" t="str">
        <f t="shared" si="11"/>
        <v>A16466</v>
      </c>
    </row>
    <row r="742" spans="1:8">
      <c r="A742" s="231" t="s">
        <v>1028</v>
      </c>
      <c r="B742" s="231">
        <v>100</v>
      </c>
      <c r="C742" s="231">
        <v>0</v>
      </c>
      <c r="D742" s="231">
        <v>0</v>
      </c>
      <c r="E742" s="231">
        <v>0</v>
      </c>
      <c r="F742" s="231">
        <v>0</v>
      </c>
      <c r="G742" s="231">
        <v>0</v>
      </c>
      <c r="H742" t="str">
        <f t="shared" si="11"/>
        <v>A16487</v>
      </c>
    </row>
    <row r="743" spans="1:8">
      <c r="A743" s="231" t="s">
        <v>1029</v>
      </c>
      <c r="B743" s="231">
        <v>100</v>
      </c>
      <c r="C743" s="231">
        <v>0</v>
      </c>
      <c r="D743" s="231">
        <v>0</v>
      </c>
      <c r="E743" s="231">
        <v>0</v>
      </c>
      <c r="F743" s="231">
        <v>0</v>
      </c>
      <c r="G743" s="231">
        <v>0</v>
      </c>
      <c r="H743" t="str">
        <f t="shared" si="11"/>
        <v>A16511</v>
      </c>
    </row>
    <row r="744" spans="1:8">
      <c r="A744" s="231" t="s">
        <v>1030</v>
      </c>
      <c r="B744" s="231">
        <v>100</v>
      </c>
      <c r="C744" s="231">
        <v>0</v>
      </c>
      <c r="D744" s="231">
        <v>0</v>
      </c>
      <c r="E744" s="231">
        <v>0</v>
      </c>
      <c r="F744" s="231">
        <v>0</v>
      </c>
      <c r="G744" s="231">
        <v>0</v>
      </c>
      <c r="H744" t="str">
        <f t="shared" si="11"/>
        <v>A16526</v>
      </c>
    </row>
    <row r="745" spans="1:8">
      <c r="A745" s="231" t="s">
        <v>1031</v>
      </c>
      <c r="B745" s="231">
        <v>100</v>
      </c>
      <c r="C745" s="231">
        <v>0</v>
      </c>
      <c r="D745" s="231">
        <v>0</v>
      </c>
      <c r="E745" s="231">
        <v>0</v>
      </c>
      <c r="F745" s="231">
        <v>0</v>
      </c>
      <c r="G745" s="231">
        <v>0</v>
      </c>
      <c r="H745" t="str">
        <f t="shared" si="11"/>
        <v>A16546</v>
      </c>
    </row>
    <row r="746" spans="1:8">
      <c r="A746" s="231" t="s">
        <v>1032</v>
      </c>
      <c r="B746" s="231">
        <v>0</v>
      </c>
      <c r="C746" s="231">
        <v>100</v>
      </c>
      <c r="D746" s="231">
        <v>0</v>
      </c>
      <c r="E746" s="231">
        <v>0</v>
      </c>
      <c r="F746" s="231">
        <v>0</v>
      </c>
      <c r="G746" s="231">
        <v>0</v>
      </c>
      <c r="H746" t="str">
        <f t="shared" ref="H746:H809" si="12">LEFT(A746,1)&amp;((MID(A746,2,10))+1)</f>
        <v>A16571</v>
      </c>
    </row>
    <row r="747" spans="1:8">
      <c r="A747" s="231" t="s">
        <v>1033</v>
      </c>
      <c r="B747" s="231">
        <v>0</v>
      </c>
      <c r="C747" s="231">
        <v>100</v>
      </c>
      <c r="D747" s="231">
        <v>0</v>
      </c>
      <c r="E747" s="231">
        <v>0</v>
      </c>
      <c r="F747" s="231">
        <v>0</v>
      </c>
      <c r="G747" s="231">
        <v>0</v>
      </c>
      <c r="H747" t="str">
        <f t="shared" si="12"/>
        <v>A16592</v>
      </c>
    </row>
    <row r="748" spans="1:8">
      <c r="A748" s="231" t="s">
        <v>1034</v>
      </c>
      <c r="B748" s="231">
        <v>0</v>
      </c>
      <c r="C748" s="231">
        <v>100</v>
      </c>
      <c r="D748" s="231">
        <v>0</v>
      </c>
      <c r="E748" s="231">
        <v>0</v>
      </c>
      <c r="F748" s="231">
        <v>0</v>
      </c>
      <c r="G748" s="231">
        <v>0</v>
      </c>
      <c r="H748" t="str">
        <f t="shared" si="12"/>
        <v>A16612</v>
      </c>
    </row>
    <row r="749" spans="1:8">
      <c r="A749" s="231" t="s">
        <v>1035</v>
      </c>
      <c r="B749" s="231">
        <v>0</v>
      </c>
      <c r="C749" s="231">
        <v>100</v>
      </c>
      <c r="D749" s="231">
        <v>0</v>
      </c>
      <c r="E749" s="231">
        <v>0</v>
      </c>
      <c r="F749" s="231">
        <v>0</v>
      </c>
      <c r="G749" s="231">
        <v>0</v>
      </c>
      <c r="H749" t="str">
        <f t="shared" si="12"/>
        <v>A16632</v>
      </c>
    </row>
    <row r="750" spans="1:8">
      <c r="A750" s="231" t="s">
        <v>1036</v>
      </c>
      <c r="B750" s="231">
        <v>0</v>
      </c>
      <c r="C750" s="231">
        <v>29</v>
      </c>
      <c r="D750" s="231">
        <v>39</v>
      </c>
      <c r="E750" s="231">
        <v>32</v>
      </c>
      <c r="F750" s="231">
        <v>0</v>
      </c>
      <c r="G750" s="231">
        <v>0</v>
      </c>
      <c r="H750" t="str">
        <f t="shared" si="12"/>
        <v>A16652</v>
      </c>
    </row>
    <row r="751" spans="1:8">
      <c r="A751" s="231" t="s">
        <v>1037</v>
      </c>
      <c r="B751" s="231">
        <v>0</v>
      </c>
      <c r="C751" s="231">
        <v>8</v>
      </c>
      <c r="D751" s="231">
        <v>17</v>
      </c>
      <c r="E751" s="231">
        <v>75</v>
      </c>
      <c r="F751" s="231">
        <v>0</v>
      </c>
      <c r="G751" s="231">
        <v>0</v>
      </c>
      <c r="H751" t="str">
        <f t="shared" si="12"/>
        <v>A16670</v>
      </c>
    </row>
    <row r="752" spans="1:8">
      <c r="A752" s="231" t="s">
        <v>1038</v>
      </c>
      <c r="B752" s="231">
        <v>0</v>
      </c>
      <c r="C752" s="231">
        <v>20</v>
      </c>
      <c r="D752" s="231">
        <v>26</v>
      </c>
      <c r="E752" s="231">
        <v>54</v>
      </c>
      <c r="F752" s="231">
        <v>0</v>
      </c>
      <c r="G752" s="231">
        <v>0</v>
      </c>
      <c r="H752" t="str">
        <f t="shared" si="12"/>
        <v>A16692</v>
      </c>
    </row>
    <row r="753" spans="1:8">
      <c r="A753" s="231" t="s">
        <v>1039</v>
      </c>
      <c r="B753" s="231">
        <v>0</v>
      </c>
      <c r="C753" s="231">
        <v>60</v>
      </c>
      <c r="D753" s="231">
        <v>40</v>
      </c>
      <c r="E753" s="231">
        <v>0</v>
      </c>
      <c r="F753" s="231">
        <v>0</v>
      </c>
      <c r="G753" s="231">
        <v>0</v>
      </c>
      <c r="H753" t="str">
        <f t="shared" si="12"/>
        <v>A16707</v>
      </c>
    </row>
    <row r="754" spans="1:8">
      <c r="A754" s="231" t="s">
        <v>1040</v>
      </c>
      <c r="B754" s="231">
        <v>100</v>
      </c>
      <c r="C754" s="231">
        <v>0</v>
      </c>
      <c r="D754" s="231">
        <v>0</v>
      </c>
      <c r="E754" s="231">
        <v>0</v>
      </c>
      <c r="F754" s="231">
        <v>0</v>
      </c>
      <c r="G754" s="231">
        <v>0</v>
      </c>
      <c r="H754" t="str">
        <f t="shared" si="12"/>
        <v>A16722</v>
      </c>
    </row>
    <row r="755" spans="1:8">
      <c r="A755" s="231" t="s">
        <v>1041</v>
      </c>
      <c r="B755" s="231">
        <v>100</v>
      </c>
      <c r="C755" s="231">
        <v>0</v>
      </c>
      <c r="D755" s="231">
        <v>0</v>
      </c>
      <c r="E755" s="231">
        <v>0</v>
      </c>
      <c r="F755" s="231">
        <v>0</v>
      </c>
      <c r="G755" s="231">
        <v>0</v>
      </c>
      <c r="H755" t="str">
        <f t="shared" si="12"/>
        <v>A16742</v>
      </c>
    </row>
    <row r="756" spans="1:8">
      <c r="A756" s="231" t="s">
        <v>1042</v>
      </c>
      <c r="B756" s="231">
        <v>100</v>
      </c>
      <c r="C756" s="231">
        <v>0</v>
      </c>
      <c r="D756" s="231">
        <v>0</v>
      </c>
      <c r="E756" s="231">
        <v>0</v>
      </c>
      <c r="F756" s="231">
        <v>0</v>
      </c>
      <c r="G756" s="231">
        <v>0</v>
      </c>
      <c r="H756" t="str">
        <f t="shared" si="12"/>
        <v>A16763</v>
      </c>
    </row>
    <row r="757" spans="1:8">
      <c r="A757" s="231" t="s">
        <v>1043</v>
      </c>
      <c r="B757" s="231">
        <v>100</v>
      </c>
      <c r="C757" s="231">
        <v>0</v>
      </c>
      <c r="D757" s="231">
        <v>0</v>
      </c>
      <c r="E757" s="231">
        <v>0</v>
      </c>
      <c r="F757" s="231">
        <v>0</v>
      </c>
      <c r="G757" s="231">
        <v>0</v>
      </c>
      <c r="H757" t="str">
        <f t="shared" si="12"/>
        <v>A16782</v>
      </c>
    </row>
    <row r="758" spans="1:8">
      <c r="A758" s="231" t="s">
        <v>1044</v>
      </c>
      <c r="B758" s="231">
        <v>100</v>
      </c>
      <c r="C758" s="231">
        <v>0</v>
      </c>
      <c r="D758" s="231">
        <v>0</v>
      </c>
      <c r="E758" s="231">
        <v>0</v>
      </c>
      <c r="F758" s="231">
        <v>0</v>
      </c>
      <c r="G758" s="231">
        <v>0</v>
      </c>
      <c r="H758" t="str">
        <f t="shared" si="12"/>
        <v>A16802</v>
      </c>
    </row>
    <row r="759" spans="1:8">
      <c r="A759" s="231" t="s">
        <v>1045</v>
      </c>
      <c r="B759" s="231">
        <v>100</v>
      </c>
      <c r="C759" s="231">
        <v>0</v>
      </c>
      <c r="D759" s="231">
        <v>0</v>
      </c>
      <c r="E759" s="231">
        <v>0</v>
      </c>
      <c r="F759" s="231">
        <v>0</v>
      </c>
      <c r="G759" s="231">
        <v>0</v>
      </c>
      <c r="H759" t="str">
        <f t="shared" si="12"/>
        <v>A16822</v>
      </c>
    </row>
    <row r="760" spans="1:8">
      <c r="A760" s="231" t="s">
        <v>1046</v>
      </c>
      <c r="B760" s="231">
        <v>100</v>
      </c>
      <c r="C760" s="231">
        <v>0</v>
      </c>
      <c r="D760" s="231">
        <v>0</v>
      </c>
      <c r="E760" s="231">
        <v>0</v>
      </c>
      <c r="F760" s="231">
        <v>0</v>
      </c>
      <c r="G760" s="231">
        <v>0</v>
      </c>
      <c r="H760" t="str">
        <f t="shared" si="12"/>
        <v>A16841</v>
      </c>
    </row>
    <row r="761" spans="1:8">
      <c r="A761" s="231" t="s">
        <v>1047</v>
      </c>
      <c r="B761" s="231">
        <v>100</v>
      </c>
      <c r="C761" s="231">
        <v>0</v>
      </c>
      <c r="D761" s="231">
        <v>0</v>
      </c>
      <c r="E761" s="231">
        <v>0</v>
      </c>
      <c r="F761" s="231">
        <v>0</v>
      </c>
      <c r="G761" s="231">
        <v>0</v>
      </c>
      <c r="H761" t="str">
        <f t="shared" si="12"/>
        <v>A16862</v>
      </c>
    </row>
    <row r="762" spans="1:8">
      <c r="A762" s="231" t="s">
        <v>1048</v>
      </c>
      <c r="B762" s="231">
        <v>100</v>
      </c>
      <c r="C762" s="231">
        <v>0</v>
      </c>
      <c r="D762" s="231">
        <v>0</v>
      </c>
      <c r="E762" s="231">
        <v>0</v>
      </c>
      <c r="F762" s="231">
        <v>0</v>
      </c>
      <c r="G762" s="231">
        <v>0</v>
      </c>
      <c r="H762" t="str">
        <f t="shared" si="12"/>
        <v>A16882</v>
      </c>
    </row>
    <row r="763" spans="1:8">
      <c r="A763" s="231" t="s">
        <v>1049</v>
      </c>
      <c r="B763" s="231">
        <v>100</v>
      </c>
      <c r="C763" s="231">
        <v>0</v>
      </c>
      <c r="D763" s="231">
        <v>0</v>
      </c>
      <c r="E763" s="231">
        <v>0</v>
      </c>
      <c r="F763" s="231">
        <v>0</v>
      </c>
      <c r="G763" s="231">
        <v>0</v>
      </c>
      <c r="H763" t="str">
        <f t="shared" si="12"/>
        <v>A16902</v>
      </c>
    </row>
    <row r="764" spans="1:8">
      <c r="A764" s="231" t="s">
        <v>1050</v>
      </c>
      <c r="B764" s="231">
        <v>100</v>
      </c>
      <c r="C764" s="231">
        <v>0</v>
      </c>
      <c r="D764" s="231">
        <v>0</v>
      </c>
      <c r="E764" s="231">
        <v>0</v>
      </c>
      <c r="F764" s="231">
        <v>0</v>
      </c>
      <c r="G764" s="231">
        <v>0</v>
      </c>
      <c r="H764" t="str">
        <f t="shared" si="12"/>
        <v>A16922</v>
      </c>
    </row>
    <row r="765" spans="1:8">
      <c r="A765" s="231" t="s">
        <v>1051</v>
      </c>
      <c r="B765" s="231">
        <v>100</v>
      </c>
      <c r="C765" s="231">
        <v>0</v>
      </c>
      <c r="D765" s="231">
        <v>0</v>
      </c>
      <c r="E765" s="231">
        <v>0</v>
      </c>
      <c r="F765" s="231">
        <v>0</v>
      </c>
      <c r="G765" s="231">
        <v>0</v>
      </c>
      <c r="H765" t="str">
        <f t="shared" si="12"/>
        <v>A16942</v>
      </c>
    </row>
    <row r="766" spans="1:8">
      <c r="A766" s="231" t="s">
        <v>1052</v>
      </c>
      <c r="B766" s="231">
        <v>100</v>
      </c>
      <c r="C766" s="231">
        <v>0</v>
      </c>
      <c r="D766" s="231">
        <v>0</v>
      </c>
      <c r="E766" s="231">
        <v>0</v>
      </c>
      <c r="F766" s="231">
        <v>0</v>
      </c>
      <c r="G766" s="231">
        <v>0</v>
      </c>
      <c r="H766" t="str">
        <f t="shared" si="12"/>
        <v>A16962</v>
      </c>
    </row>
    <row r="767" spans="1:8">
      <c r="A767" s="231" t="s">
        <v>1053</v>
      </c>
      <c r="B767" s="231">
        <v>100</v>
      </c>
      <c r="C767" s="231">
        <v>0</v>
      </c>
      <c r="D767" s="231">
        <v>0</v>
      </c>
      <c r="E767" s="231">
        <v>0</v>
      </c>
      <c r="F767" s="231">
        <v>0</v>
      </c>
      <c r="G767" s="231">
        <v>0</v>
      </c>
      <c r="H767" t="str">
        <f t="shared" si="12"/>
        <v>A16984</v>
      </c>
    </row>
    <row r="768" spans="1:8">
      <c r="A768" s="231" t="s">
        <v>1054</v>
      </c>
      <c r="B768" s="231">
        <v>100</v>
      </c>
      <c r="C768" s="231">
        <v>0</v>
      </c>
      <c r="D768" s="231">
        <v>0</v>
      </c>
      <c r="E768" s="231">
        <v>0</v>
      </c>
      <c r="F768" s="231">
        <v>0</v>
      </c>
      <c r="G768" s="231">
        <v>0</v>
      </c>
      <c r="H768" t="str">
        <f t="shared" si="12"/>
        <v>A17002</v>
      </c>
    </row>
    <row r="769" spans="1:8">
      <c r="A769" s="231" t="s">
        <v>1055</v>
      </c>
      <c r="B769" s="231">
        <v>100</v>
      </c>
      <c r="C769" s="231">
        <v>0</v>
      </c>
      <c r="D769" s="231">
        <v>0</v>
      </c>
      <c r="E769" s="231">
        <v>0</v>
      </c>
      <c r="F769" s="231">
        <v>0</v>
      </c>
      <c r="G769" s="231">
        <v>0</v>
      </c>
      <c r="H769" t="str">
        <f t="shared" si="12"/>
        <v>A17022</v>
      </c>
    </row>
    <row r="770" spans="1:8">
      <c r="A770" s="231" t="s">
        <v>1056</v>
      </c>
      <c r="B770" s="231">
        <v>100</v>
      </c>
      <c r="C770" s="231">
        <v>0</v>
      </c>
      <c r="D770" s="231">
        <v>0</v>
      </c>
      <c r="E770" s="231">
        <v>0</v>
      </c>
      <c r="F770" s="231">
        <v>0</v>
      </c>
      <c r="G770" s="231">
        <v>0</v>
      </c>
      <c r="H770" t="str">
        <f t="shared" si="12"/>
        <v>A17043</v>
      </c>
    </row>
    <row r="771" spans="1:8">
      <c r="A771" s="231" t="s">
        <v>1057</v>
      </c>
      <c r="B771" s="231">
        <v>100</v>
      </c>
      <c r="C771" s="231">
        <v>0</v>
      </c>
      <c r="D771" s="231">
        <v>0</v>
      </c>
      <c r="E771" s="231">
        <v>0</v>
      </c>
      <c r="F771" s="231">
        <v>0</v>
      </c>
      <c r="G771" s="231">
        <v>0</v>
      </c>
      <c r="H771" t="str">
        <f t="shared" si="12"/>
        <v>A17061</v>
      </c>
    </row>
    <row r="772" spans="1:8">
      <c r="A772" s="231" t="s">
        <v>1058</v>
      </c>
      <c r="B772" s="231">
        <v>100</v>
      </c>
      <c r="C772" s="231">
        <v>0</v>
      </c>
      <c r="D772" s="231">
        <v>0</v>
      </c>
      <c r="E772" s="231">
        <v>0</v>
      </c>
      <c r="F772" s="231">
        <v>0</v>
      </c>
      <c r="G772" s="231">
        <v>0</v>
      </c>
      <c r="H772" t="str">
        <f t="shared" si="12"/>
        <v>A17082</v>
      </c>
    </row>
    <row r="773" spans="1:8">
      <c r="A773" s="231" t="s">
        <v>1059</v>
      </c>
      <c r="B773" s="231">
        <v>100</v>
      </c>
      <c r="C773" s="231">
        <v>0</v>
      </c>
      <c r="D773" s="231">
        <v>0</v>
      </c>
      <c r="E773" s="231">
        <v>0</v>
      </c>
      <c r="F773" s="231">
        <v>0</v>
      </c>
      <c r="G773" s="231">
        <v>0</v>
      </c>
      <c r="H773" t="str">
        <f t="shared" si="12"/>
        <v>A17094</v>
      </c>
    </row>
    <row r="774" spans="1:8">
      <c r="A774" s="231" t="s">
        <v>1060</v>
      </c>
      <c r="B774" s="231">
        <v>0</v>
      </c>
      <c r="C774" s="231">
        <v>50</v>
      </c>
      <c r="D774" s="231">
        <v>50</v>
      </c>
      <c r="E774" s="231">
        <v>0</v>
      </c>
      <c r="F774" s="231">
        <v>0</v>
      </c>
      <c r="G774" s="231">
        <v>0</v>
      </c>
      <c r="H774" t="str">
        <f t="shared" si="12"/>
        <v>A17116</v>
      </c>
    </row>
    <row r="775" spans="1:8">
      <c r="A775" s="231" t="s">
        <v>1061</v>
      </c>
      <c r="B775" s="231">
        <v>0</v>
      </c>
      <c r="C775" s="231">
        <v>12</v>
      </c>
      <c r="D775" s="231">
        <v>16</v>
      </c>
      <c r="E775" s="231">
        <v>72</v>
      </c>
      <c r="F775" s="231">
        <v>0</v>
      </c>
      <c r="G775" s="231">
        <v>0</v>
      </c>
      <c r="H775" t="str">
        <f t="shared" si="12"/>
        <v>A17134</v>
      </c>
    </row>
    <row r="776" spans="1:8">
      <c r="A776" s="231" t="s">
        <v>1062</v>
      </c>
      <c r="B776" s="231">
        <v>0</v>
      </c>
      <c r="C776" s="231">
        <v>8</v>
      </c>
      <c r="D776" s="231">
        <v>11</v>
      </c>
      <c r="E776" s="231">
        <v>81</v>
      </c>
      <c r="F776" s="231">
        <v>0</v>
      </c>
      <c r="G776" s="231">
        <v>0</v>
      </c>
      <c r="H776" t="str">
        <f t="shared" si="12"/>
        <v>A17152</v>
      </c>
    </row>
    <row r="777" spans="1:8">
      <c r="A777" s="231" t="s">
        <v>1063</v>
      </c>
      <c r="B777" s="231">
        <v>0</v>
      </c>
      <c r="C777" s="231">
        <v>6</v>
      </c>
      <c r="D777" s="231">
        <v>8</v>
      </c>
      <c r="E777" s="231">
        <v>86</v>
      </c>
      <c r="F777" s="231">
        <v>0</v>
      </c>
      <c r="G777" s="231">
        <v>0</v>
      </c>
      <c r="H777" t="str">
        <f t="shared" si="12"/>
        <v>A17172</v>
      </c>
    </row>
    <row r="778" spans="1:8">
      <c r="A778" s="231" t="s">
        <v>1064</v>
      </c>
      <c r="B778" s="231">
        <v>0</v>
      </c>
      <c r="C778" s="231">
        <v>6</v>
      </c>
      <c r="D778" s="231">
        <v>9</v>
      </c>
      <c r="E778" s="231">
        <v>85</v>
      </c>
      <c r="F778" s="231">
        <v>0</v>
      </c>
      <c r="G778" s="231">
        <v>0</v>
      </c>
      <c r="H778" t="str">
        <f t="shared" si="12"/>
        <v>A17192</v>
      </c>
    </row>
    <row r="779" spans="1:8">
      <c r="A779" s="231" t="s">
        <v>1065</v>
      </c>
      <c r="B779" s="231">
        <v>0</v>
      </c>
      <c r="C779" s="231">
        <v>17</v>
      </c>
      <c r="D779" s="231">
        <v>23</v>
      </c>
      <c r="E779" s="231">
        <v>60</v>
      </c>
      <c r="F779" s="231">
        <v>0</v>
      </c>
      <c r="G779" s="231">
        <v>0</v>
      </c>
      <c r="H779" t="str">
        <f t="shared" si="12"/>
        <v>A17213</v>
      </c>
    </row>
    <row r="780" spans="1:8">
      <c r="A780" s="231" t="s">
        <v>1066</v>
      </c>
      <c r="B780" s="231">
        <v>0</v>
      </c>
      <c r="C780" s="231">
        <v>100</v>
      </c>
      <c r="D780" s="231">
        <v>0</v>
      </c>
      <c r="E780" s="231">
        <v>0</v>
      </c>
      <c r="F780" s="231">
        <v>0</v>
      </c>
      <c r="G780" s="231">
        <v>0</v>
      </c>
      <c r="H780" t="str">
        <f t="shared" si="12"/>
        <v>A17232</v>
      </c>
    </row>
    <row r="781" spans="1:8">
      <c r="A781" s="231" t="s">
        <v>1067</v>
      </c>
      <c r="B781" s="231">
        <v>0</v>
      </c>
      <c r="C781" s="231">
        <v>100</v>
      </c>
      <c r="D781" s="231">
        <v>0</v>
      </c>
      <c r="E781" s="231">
        <v>0</v>
      </c>
      <c r="F781" s="231">
        <v>0</v>
      </c>
      <c r="G781" s="231">
        <v>0</v>
      </c>
      <c r="H781" t="str">
        <f t="shared" si="12"/>
        <v>A17248</v>
      </c>
    </row>
    <row r="782" spans="1:8">
      <c r="A782" s="231" t="s">
        <v>1068</v>
      </c>
      <c r="B782" s="231">
        <v>0</v>
      </c>
      <c r="C782" s="231">
        <v>100</v>
      </c>
      <c r="D782" s="231">
        <v>0</v>
      </c>
      <c r="E782" s="231">
        <v>0</v>
      </c>
      <c r="F782" s="231">
        <v>0</v>
      </c>
      <c r="G782" s="231">
        <v>0</v>
      </c>
      <c r="H782" t="str">
        <f t="shared" si="12"/>
        <v>A17269</v>
      </c>
    </row>
    <row r="783" spans="1:8">
      <c r="A783" s="231" t="s">
        <v>1069</v>
      </c>
      <c r="B783" s="231">
        <v>0</v>
      </c>
      <c r="C783" s="231">
        <v>100</v>
      </c>
      <c r="D783" s="231">
        <v>0</v>
      </c>
      <c r="E783" s="231">
        <v>0</v>
      </c>
      <c r="F783" s="231">
        <v>0</v>
      </c>
      <c r="G783" s="231">
        <v>0</v>
      </c>
      <c r="H783" t="str">
        <f t="shared" si="12"/>
        <v>A17286</v>
      </c>
    </row>
    <row r="784" spans="1:8">
      <c r="A784" s="231" t="s">
        <v>1070</v>
      </c>
      <c r="B784" s="231">
        <v>100</v>
      </c>
      <c r="C784" s="231">
        <v>0</v>
      </c>
      <c r="D784" s="231">
        <v>0</v>
      </c>
      <c r="E784" s="231">
        <v>0</v>
      </c>
      <c r="F784" s="231">
        <v>0</v>
      </c>
      <c r="G784" s="231">
        <v>0</v>
      </c>
      <c r="H784" t="str">
        <f t="shared" si="12"/>
        <v>A17312</v>
      </c>
    </row>
    <row r="785" spans="1:8">
      <c r="A785" s="231" t="s">
        <v>1071</v>
      </c>
      <c r="B785" s="231">
        <v>100</v>
      </c>
      <c r="C785" s="231">
        <v>0</v>
      </c>
      <c r="D785" s="231">
        <v>0</v>
      </c>
      <c r="E785" s="231">
        <v>0</v>
      </c>
      <c r="F785" s="231">
        <v>0</v>
      </c>
      <c r="G785" s="231">
        <v>0</v>
      </c>
      <c r="H785" t="str">
        <f t="shared" si="12"/>
        <v>A17332</v>
      </c>
    </row>
    <row r="786" spans="1:8">
      <c r="A786" s="231" t="s">
        <v>1072</v>
      </c>
      <c r="B786" s="231">
        <v>100</v>
      </c>
      <c r="C786" s="231">
        <v>0</v>
      </c>
      <c r="D786" s="231">
        <v>0</v>
      </c>
      <c r="E786" s="231">
        <v>0</v>
      </c>
      <c r="F786" s="231">
        <v>0</v>
      </c>
      <c r="G786" s="231">
        <v>0</v>
      </c>
      <c r="H786" t="str">
        <f t="shared" si="12"/>
        <v>A17352</v>
      </c>
    </row>
    <row r="787" spans="1:8">
      <c r="A787" s="231" t="s">
        <v>1073</v>
      </c>
      <c r="B787" s="231">
        <v>100</v>
      </c>
      <c r="C787" s="231">
        <v>0</v>
      </c>
      <c r="D787" s="231">
        <v>0</v>
      </c>
      <c r="E787" s="231">
        <v>0</v>
      </c>
      <c r="F787" s="231">
        <v>0</v>
      </c>
      <c r="G787" s="231">
        <v>0</v>
      </c>
      <c r="H787" t="str">
        <f t="shared" si="12"/>
        <v>A17371</v>
      </c>
    </row>
    <row r="788" spans="1:8">
      <c r="A788" s="231" t="s">
        <v>1074</v>
      </c>
      <c r="B788" s="231">
        <v>100</v>
      </c>
      <c r="C788" s="231">
        <v>0</v>
      </c>
      <c r="D788" s="231">
        <v>0</v>
      </c>
      <c r="E788" s="231">
        <v>0</v>
      </c>
      <c r="F788" s="231">
        <v>0</v>
      </c>
      <c r="G788" s="231">
        <v>0</v>
      </c>
      <c r="H788" t="str">
        <f t="shared" si="12"/>
        <v>A17391</v>
      </c>
    </row>
    <row r="789" spans="1:8">
      <c r="A789" s="231" t="s">
        <v>1075</v>
      </c>
      <c r="B789" s="231">
        <v>100</v>
      </c>
      <c r="C789" s="231">
        <v>0</v>
      </c>
      <c r="D789" s="231">
        <v>0</v>
      </c>
      <c r="E789" s="231">
        <v>0</v>
      </c>
      <c r="F789" s="231">
        <v>0</v>
      </c>
      <c r="G789" s="231">
        <v>0</v>
      </c>
      <c r="H789" t="str">
        <f t="shared" si="12"/>
        <v>A17420</v>
      </c>
    </row>
    <row r="790" spans="1:8">
      <c r="A790" s="231" t="s">
        <v>1076</v>
      </c>
      <c r="B790" s="231">
        <v>100</v>
      </c>
      <c r="C790" s="231">
        <v>0</v>
      </c>
      <c r="D790" s="231">
        <v>0</v>
      </c>
      <c r="E790" s="231">
        <v>0</v>
      </c>
      <c r="F790" s="231">
        <v>0</v>
      </c>
      <c r="G790" s="231">
        <v>0</v>
      </c>
      <c r="H790" t="str">
        <f t="shared" si="12"/>
        <v>A17438</v>
      </c>
    </row>
    <row r="791" spans="1:8">
      <c r="A791" s="231" t="s">
        <v>1077</v>
      </c>
      <c r="B791" s="231">
        <v>100</v>
      </c>
      <c r="C791" s="231">
        <v>0</v>
      </c>
      <c r="D791" s="231">
        <v>0</v>
      </c>
      <c r="E791" s="231">
        <v>0</v>
      </c>
      <c r="F791" s="231">
        <v>0</v>
      </c>
      <c r="G791" s="231">
        <v>0</v>
      </c>
      <c r="H791" t="str">
        <f t="shared" si="12"/>
        <v>A17462</v>
      </c>
    </row>
    <row r="792" spans="1:8">
      <c r="A792" s="231" t="s">
        <v>1078</v>
      </c>
      <c r="B792" s="231">
        <v>100</v>
      </c>
      <c r="C792" s="231">
        <v>0</v>
      </c>
      <c r="D792" s="231">
        <v>0</v>
      </c>
      <c r="E792" s="231">
        <v>0</v>
      </c>
      <c r="F792" s="231">
        <v>0</v>
      </c>
      <c r="G792" s="231">
        <v>0</v>
      </c>
      <c r="H792" t="str">
        <f t="shared" si="12"/>
        <v>A17482</v>
      </c>
    </row>
    <row r="793" spans="1:8">
      <c r="A793" s="231" t="s">
        <v>1079</v>
      </c>
      <c r="B793" s="231">
        <v>0</v>
      </c>
      <c r="C793" s="231">
        <v>100</v>
      </c>
      <c r="D793" s="231">
        <v>0</v>
      </c>
      <c r="E793" s="231">
        <v>0</v>
      </c>
      <c r="F793" s="231">
        <v>0</v>
      </c>
      <c r="G793" s="231">
        <v>0</v>
      </c>
      <c r="H793" t="str">
        <f t="shared" si="12"/>
        <v>A17503</v>
      </c>
    </row>
    <row r="794" spans="1:8">
      <c r="A794" s="231" t="s">
        <v>1080</v>
      </c>
      <c r="B794" s="231">
        <v>0</v>
      </c>
      <c r="C794" s="231">
        <v>100</v>
      </c>
      <c r="D794" s="231">
        <v>0</v>
      </c>
      <c r="E794" s="231">
        <v>0</v>
      </c>
      <c r="F794" s="231">
        <v>0</v>
      </c>
      <c r="G794" s="231">
        <v>0</v>
      </c>
      <c r="H794" t="str">
        <f t="shared" si="12"/>
        <v>A17522</v>
      </c>
    </row>
    <row r="795" spans="1:8">
      <c r="A795" s="231" t="s">
        <v>1081</v>
      </c>
      <c r="B795" s="231">
        <v>0</v>
      </c>
      <c r="C795" s="231">
        <v>50</v>
      </c>
      <c r="D795" s="231">
        <v>50</v>
      </c>
      <c r="E795" s="231">
        <v>0</v>
      </c>
      <c r="F795" s="231">
        <v>0</v>
      </c>
      <c r="G795" s="231">
        <v>0</v>
      </c>
      <c r="H795" t="str">
        <f t="shared" si="12"/>
        <v>A17542</v>
      </c>
    </row>
    <row r="796" spans="1:8">
      <c r="A796" s="231" t="s">
        <v>1082</v>
      </c>
      <c r="B796" s="231">
        <v>0</v>
      </c>
      <c r="C796" s="231">
        <v>9</v>
      </c>
      <c r="D796" s="231">
        <v>13</v>
      </c>
      <c r="E796" s="231">
        <v>78</v>
      </c>
      <c r="F796" s="231">
        <v>0</v>
      </c>
      <c r="G796" s="231">
        <v>0</v>
      </c>
      <c r="H796" t="str">
        <f t="shared" si="12"/>
        <v>A17562</v>
      </c>
    </row>
    <row r="797" spans="1:8">
      <c r="A797" s="231" t="s">
        <v>1083</v>
      </c>
      <c r="B797" s="231">
        <v>0</v>
      </c>
      <c r="C797" s="231">
        <v>5</v>
      </c>
      <c r="D797" s="231">
        <v>7</v>
      </c>
      <c r="E797" s="231">
        <v>88</v>
      </c>
      <c r="F797" s="231">
        <v>0</v>
      </c>
      <c r="G797" s="231">
        <v>0</v>
      </c>
      <c r="H797" t="str">
        <f t="shared" si="12"/>
        <v>A17580</v>
      </c>
    </row>
    <row r="798" spans="1:8">
      <c r="A798" s="231" t="s">
        <v>1084</v>
      </c>
      <c r="B798" s="231">
        <v>0</v>
      </c>
      <c r="C798" s="231">
        <v>6</v>
      </c>
      <c r="D798" s="231">
        <v>8</v>
      </c>
      <c r="E798" s="231">
        <v>86</v>
      </c>
      <c r="F798" s="231">
        <v>0</v>
      </c>
      <c r="G798" s="231">
        <v>0</v>
      </c>
      <c r="H798" t="str">
        <f t="shared" si="12"/>
        <v>A17604</v>
      </c>
    </row>
    <row r="799" spans="1:8">
      <c r="A799" s="231" t="s">
        <v>1085</v>
      </c>
      <c r="B799" s="231">
        <v>0</v>
      </c>
      <c r="C799" s="231">
        <v>14</v>
      </c>
      <c r="D799" s="231">
        <v>19</v>
      </c>
      <c r="E799" s="231">
        <v>67</v>
      </c>
      <c r="F799" s="231">
        <v>0</v>
      </c>
      <c r="G799" s="231">
        <v>0</v>
      </c>
      <c r="H799" t="str">
        <f t="shared" si="12"/>
        <v>A17619.6</v>
      </c>
    </row>
    <row r="800" spans="1:8">
      <c r="A800" s="231" t="s">
        <v>1086</v>
      </c>
      <c r="B800" s="231">
        <v>0</v>
      </c>
      <c r="C800" s="231">
        <v>100</v>
      </c>
      <c r="D800" s="231">
        <v>0</v>
      </c>
      <c r="E800" s="231">
        <v>0</v>
      </c>
      <c r="F800" s="231">
        <v>0</v>
      </c>
      <c r="G800" s="231">
        <v>0</v>
      </c>
      <c r="H800" t="str">
        <f t="shared" si="12"/>
        <v>A17642</v>
      </c>
    </row>
    <row r="801" spans="1:8">
      <c r="A801" s="231" t="s">
        <v>1087</v>
      </c>
      <c r="B801" s="231">
        <v>0</v>
      </c>
      <c r="C801" s="231">
        <v>100</v>
      </c>
      <c r="D801" s="231">
        <v>0</v>
      </c>
      <c r="E801" s="231">
        <v>0</v>
      </c>
      <c r="F801" s="231">
        <v>0</v>
      </c>
      <c r="G801" s="231">
        <v>0</v>
      </c>
      <c r="H801" t="str">
        <f t="shared" si="12"/>
        <v>A17660</v>
      </c>
    </row>
    <row r="802" spans="1:8">
      <c r="A802" s="231" t="s">
        <v>1088</v>
      </c>
      <c r="B802" s="231">
        <v>0</v>
      </c>
      <c r="C802" s="231">
        <v>100</v>
      </c>
      <c r="D802" s="231">
        <v>0</v>
      </c>
      <c r="E802" s="231">
        <v>0</v>
      </c>
      <c r="F802" s="231">
        <v>0</v>
      </c>
      <c r="G802" s="231">
        <v>0</v>
      </c>
      <c r="H802" t="str">
        <f t="shared" si="12"/>
        <v>A17679</v>
      </c>
    </row>
    <row r="803" spans="1:8">
      <c r="A803" s="231" t="s">
        <v>1089</v>
      </c>
      <c r="B803" s="231">
        <v>0</v>
      </c>
      <c r="C803" s="231">
        <v>100</v>
      </c>
      <c r="D803" s="231">
        <v>0</v>
      </c>
      <c r="E803" s="231">
        <v>0</v>
      </c>
      <c r="F803" s="231">
        <v>0</v>
      </c>
      <c r="G803" s="231">
        <v>0</v>
      </c>
      <c r="H803" t="str">
        <f t="shared" si="12"/>
        <v>A17701</v>
      </c>
    </row>
    <row r="804" spans="1:8">
      <c r="A804" s="231" t="s">
        <v>1090</v>
      </c>
      <c r="B804" s="231">
        <v>0</v>
      </c>
      <c r="C804" s="231">
        <v>100</v>
      </c>
      <c r="D804" s="231">
        <v>0</v>
      </c>
      <c r="E804" s="231">
        <v>0</v>
      </c>
      <c r="F804" s="231">
        <v>0</v>
      </c>
      <c r="G804" s="231">
        <v>0</v>
      </c>
      <c r="H804" t="str">
        <f t="shared" si="12"/>
        <v>A17722.5</v>
      </c>
    </row>
    <row r="805" spans="1:8">
      <c r="A805" s="231" t="s">
        <v>1091</v>
      </c>
      <c r="B805" s="231">
        <v>0</v>
      </c>
      <c r="C805" s="231">
        <v>100</v>
      </c>
      <c r="D805" s="231">
        <v>0</v>
      </c>
      <c r="E805" s="231">
        <v>0</v>
      </c>
      <c r="F805" s="231">
        <v>0</v>
      </c>
      <c r="G805" s="231">
        <v>0</v>
      </c>
      <c r="H805" t="str">
        <f t="shared" si="12"/>
        <v>A17741</v>
      </c>
    </row>
    <row r="806" spans="1:8">
      <c r="A806" s="231" t="s">
        <v>1092</v>
      </c>
      <c r="B806" s="231">
        <v>0</v>
      </c>
      <c r="C806" s="231">
        <v>7</v>
      </c>
      <c r="D806" s="231">
        <v>10</v>
      </c>
      <c r="E806" s="231">
        <v>83</v>
      </c>
      <c r="F806" s="231">
        <v>0</v>
      </c>
      <c r="G806" s="231">
        <v>0</v>
      </c>
      <c r="H806" t="str">
        <f t="shared" si="12"/>
        <v>A17762</v>
      </c>
    </row>
    <row r="807" spans="1:8">
      <c r="A807" s="231" t="s">
        <v>1093</v>
      </c>
      <c r="B807" s="231">
        <v>0</v>
      </c>
      <c r="C807" s="231">
        <v>8</v>
      </c>
      <c r="D807" s="231">
        <v>11</v>
      </c>
      <c r="E807" s="231">
        <v>81</v>
      </c>
      <c r="F807" s="231">
        <v>0</v>
      </c>
      <c r="G807" s="231">
        <v>0</v>
      </c>
      <c r="H807" t="str">
        <f t="shared" si="12"/>
        <v>A17782</v>
      </c>
    </row>
    <row r="808" spans="1:8">
      <c r="A808" s="231" t="s">
        <v>1094</v>
      </c>
      <c r="B808" s="231">
        <v>0</v>
      </c>
      <c r="C808" s="231">
        <v>34</v>
      </c>
      <c r="D808" s="231">
        <v>54</v>
      </c>
      <c r="E808" s="231">
        <v>12</v>
      </c>
      <c r="F808" s="231">
        <v>0</v>
      </c>
      <c r="G808" s="231">
        <v>0</v>
      </c>
      <c r="H808" t="str">
        <f t="shared" si="12"/>
        <v>A17802</v>
      </c>
    </row>
    <row r="809" spans="1:8">
      <c r="A809" s="231" t="s">
        <v>1095</v>
      </c>
      <c r="B809" s="231">
        <v>0</v>
      </c>
      <c r="C809" s="231">
        <v>100</v>
      </c>
      <c r="D809" s="231">
        <v>0</v>
      </c>
      <c r="E809" s="231">
        <v>0</v>
      </c>
      <c r="F809" s="231">
        <v>0</v>
      </c>
      <c r="G809" s="231">
        <v>0</v>
      </c>
      <c r="H809" t="str">
        <f t="shared" si="12"/>
        <v>A17827</v>
      </c>
    </row>
    <row r="810" spans="1:8">
      <c r="A810" s="231" t="s">
        <v>1096</v>
      </c>
      <c r="B810" s="231">
        <v>0</v>
      </c>
      <c r="C810" s="231">
        <v>100</v>
      </c>
      <c r="D810" s="231">
        <v>0</v>
      </c>
      <c r="E810" s="231">
        <v>0</v>
      </c>
      <c r="F810" s="231">
        <v>0</v>
      </c>
      <c r="G810" s="231">
        <v>0</v>
      </c>
      <c r="H810" t="str">
        <f t="shared" ref="H810:H873" si="13">LEFT(A810,1)&amp;((MID(A810,2,10))+1)</f>
        <v>A17847</v>
      </c>
    </row>
    <row r="811" spans="1:8">
      <c r="A811" s="231" t="s">
        <v>1097</v>
      </c>
      <c r="B811" s="231">
        <v>0</v>
      </c>
      <c r="C811" s="231">
        <v>100</v>
      </c>
      <c r="D811" s="231">
        <v>0</v>
      </c>
      <c r="E811" s="231">
        <v>0</v>
      </c>
      <c r="F811" s="231">
        <v>0</v>
      </c>
      <c r="G811" s="231">
        <v>0</v>
      </c>
      <c r="H811" t="str">
        <f t="shared" si="13"/>
        <v>A17862</v>
      </c>
    </row>
    <row r="812" spans="1:8">
      <c r="A812" s="231" t="s">
        <v>1098</v>
      </c>
      <c r="B812" s="231">
        <v>0</v>
      </c>
      <c r="C812" s="231">
        <v>100</v>
      </c>
      <c r="D812" s="231">
        <v>0</v>
      </c>
      <c r="E812" s="231">
        <v>0</v>
      </c>
      <c r="F812" s="231">
        <v>0</v>
      </c>
      <c r="G812" s="231">
        <v>0</v>
      </c>
      <c r="H812" t="str">
        <f t="shared" si="13"/>
        <v>A17882</v>
      </c>
    </row>
    <row r="813" spans="1:8">
      <c r="A813" s="231" t="s">
        <v>1099</v>
      </c>
      <c r="B813" s="231">
        <v>0</v>
      </c>
      <c r="C813" s="231">
        <v>100</v>
      </c>
      <c r="D813" s="231">
        <v>0</v>
      </c>
      <c r="E813" s="231">
        <v>0</v>
      </c>
      <c r="F813" s="231">
        <v>0</v>
      </c>
      <c r="G813" s="231">
        <v>0</v>
      </c>
      <c r="H813" t="str">
        <f t="shared" si="13"/>
        <v>A17907</v>
      </c>
    </row>
    <row r="814" spans="1:8">
      <c r="A814" s="231" t="s">
        <v>1100</v>
      </c>
      <c r="B814" s="231">
        <v>0</v>
      </c>
      <c r="C814" s="231">
        <v>100</v>
      </c>
      <c r="D814" s="231">
        <v>0</v>
      </c>
      <c r="E814" s="231">
        <v>0</v>
      </c>
      <c r="F814" s="231">
        <v>0</v>
      </c>
      <c r="G814" s="231">
        <v>0</v>
      </c>
      <c r="H814" t="str">
        <f t="shared" si="13"/>
        <v>A17923</v>
      </c>
    </row>
    <row r="815" spans="1:8">
      <c r="A815" s="231" t="s">
        <v>1101</v>
      </c>
      <c r="B815" s="231">
        <v>0</v>
      </c>
      <c r="C815" s="231">
        <v>11</v>
      </c>
      <c r="D815" s="231">
        <v>30</v>
      </c>
      <c r="E815" s="231">
        <v>59</v>
      </c>
      <c r="F815" s="231">
        <v>0</v>
      </c>
      <c r="G815" s="231">
        <v>0</v>
      </c>
      <c r="H815" t="str">
        <f t="shared" si="13"/>
        <v>A17944.8</v>
      </c>
    </row>
    <row r="816" spans="1:8">
      <c r="A816" s="231" t="s">
        <v>1102</v>
      </c>
      <c r="B816" s="231">
        <v>100</v>
      </c>
      <c r="C816" s="231">
        <v>0</v>
      </c>
      <c r="D816" s="231">
        <v>0</v>
      </c>
      <c r="E816" s="231">
        <v>0</v>
      </c>
      <c r="F816" s="231">
        <v>0</v>
      </c>
      <c r="G816" s="231">
        <v>0</v>
      </c>
      <c r="H816" t="str">
        <f t="shared" si="13"/>
        <v>A17967</v>
      </c>
    </row>
    <row r="817" spans="1:8">
      <c r="A817" s="231" t="s">
        <v>1103</v>
      </c>
      <c r="B817" s="231">
        <v>100</v>
      </c>
      <c r="C817" s="231">
        <v>0</v>
      </c>
      <c r="D817" s="231">
        <v>0</v>
      </c>
      <c r="E817" s="231">
        <v>0</v>
      </c>
      <c r="F817" s="231">
        <v>0</v>
      </c>
      <c r="G817" s="231">
        <v>0</v>
      </c>
      <c r="H817" t="str">
        <f t="shared" si="13"/>
        <v>A17983</v>
      </c>
    </row>
    <row r="818" spans="1:8">
      <c r="A818" s="231" t="s">
        <v>1104</v>
      </c>
      <c r="B818" s="231">
        <v>100</v>
      </c>
      <c r="C818" s="231">
        <v>0</v>
      </c>
      <c r="D818" s="231">
        <v>0</v>
      </c>
      <c r="E818" s="231">
        <v>0</v>
      </c>
      <c r="F818" s="231">
        <v>0</v>
      </c>
      <c r="G818" s="231">
        <v>0</v>
      </c>
      <c r="H818" t="str">
        <f t="shared" si="13"/>
        <v>A18002</v>
      </c>
    </row>
    <row r="819" spans="1:8">
      <c r="A819" s="231" t="s">
        <v>1105</v>
      </c>
      <c r="B819" s="231">
        <v>100</v>
      </c>
      <c r="C819" s="231">
        <v>0</v>
      </c>
      <c r="D819" s="231">
        <v>0</v>
      </c>
      <c r="E819" s="231">
        <v>0</v>
      </c>
      <c r="F819" s="231">
        <v>0</v>
      </c>
      <c r="G819" s="231">
        <v>0</v>
      </c>
      <c r="H819" t="str">
        <f t="shared" si="13"/>
        <v>A18022</v>
      </c>
    </row>
    <row r="820" spans="1:8">
      <c r="A820" s="231" t="s">
        <v>1106</v>
      </c>
      <c r="B820" s="231">
        <v>100</v>
      </c>
      <c r="C820" s="231">
        <v>0</v>
      </c>
      <c r="D820" s="231">
        <v>0</v>
      </c>
      <c r="E820" s="231">
        <v>0</v>
      </c>
      <c r="F820" s="231">
        <v>0</v>
      </c>
      <c r="G820" s="231">
        <v>0</v>
      </c>
      <c r="H820" t="str">
        <f t="shared" si="13"/>
        <v>A18045</v>
      </c>
    </row>
    <row r="821" spans="1:8">
      <c r="A821" s="231" t="s">
        <v>1107</v>
      </c>
      <c r="B821" s="231">
        <v>100</v>
      </c>
      <c r="C821" s="231">
        <v>0</v>
      </c>
      <c r="D821" s="231">
        <v>0</v>
      </c>
      <c r="E821" s="231">
        <v>0</v>
      </c>
      <c r="F821" s="231">
        <v>0</v>
      </c>
      <c r="G821" s="231">
        <v>0</v>
      </c>
      <c r="H821" t="str">
        <f t="shared" si="13"/>
        <v>A18062</v>
      </c>
    </row>
    <row r="822" spans="1:8">
      <c r="A822" s="231" t="s">
        <v>1108</v>
      </c>
      <c r="B822" s="231">
        <v>100</v>
      </c>
      <c r="C822" s="231">
        <v>0</v>
      </c>
      <c r="D822" s="231">
        <v>0</v>
      </c>
      <c r="E822" s="231">
        <v>0</v>
      </c>
      <c r="F822" s="231">
        <v>0</v>
      </c>
      <c r="G822" s="231">
        <v>0</v>
      </c>
      <c r="H822" t="str">
        <f t="shared" si="13"/>
        <v>A18082</v>
      </c>
    </row>
    <row r="823" spans="1:8">
      <c r="A823" s="231" t="s">
        <v>1109</v>
      </c>
      <c r="B823" s="231">
        <v>100</v>
      </c>
      <c r="C823" s="231">
        <v>0</v>
      </c>
      <c r="D823" s="231">
        <v>0</v>
      </c>
      <c r="E823" s="231">
        <v>0</v>
      </c>
      <c r="F823" s="231">
        <v>0</v>
      </c>
      <c r="G823" s="231">
        <v>0</v>
      </c>
      <c r="H823" t="str">
        <f t="shared" si="13"/>
        <v>A18102</v>
      </c>
    </row>
    <row r="824" spans="1:8">
      <c r="A824" s="231" t="s">
        <v>1110</v>
      </c>
      <c r="B824" s="231">
        <v>100</v>
      </c>
      <c r="C824" s="231">
        <v>0</v>
      </c>
      <c r="D824" s="231">
        <v>0</v>
      </c>
      <c r="E824" s="231">
        <v>0</v>
      </c>
      <c r="F824" s="231">
        <v>0</v>
      </c>
      <c r="G824" s="231">
        <v>0</v>
      </c>
      <c r="H824" t="str">
        <f t="shared" si="13"/>
        <v>A18122</v>
      </c>
    </row>
    <row r="825" spans="1:8">
      <c r="A825" s="231" t="s">
        <v>1111</v>
      </c>
      <c r="B825" s="231">
        <v>100</v>
      </c>
      <c r="C825" s="231">
        <v>0</v>
      </c>
      <c r="D825" s="231">
        <v>0</v>
      </c>
      <c r="E825" s="231">
        <v>0</v>
      </c>
      <c r="F825" s="231">
        <v>0</v>
      </c>
      <c r="G825" s="231">
        <v>0</v>
      </c>
      <c r="H825" t="str">
        <f t="shared" si="13"/>
        <v>A18142</v>
      </c>
    </row>
    <row r="826" spans="1:8">
      <c r="A826" s="231" t="s">
        <v>1112</v>
      </c>
      <c r="B826" s="231">
        <v>100</v>
      </c>
      <c r="C826" s="231">
        <v>0</v>
      </c>
      <c r="D826" s="231">
        <v>0</v>
      </c>
      <c r="E826" s="231">
        <v>0</v>
      </c>
      <c r="F826" s="231">
        <v>0</v>
      </c>
      <c r="G826" s="231">
        <v>0</v>
      </c>
      <c r="H826" t="str">
        <f t="shared" si="13"/>
        <v>A18163</v>
      </c>
    </row>
    <row r="827" spans="1:8">
      <c r="A827" s="231" t="s">
        <v>1113</v>
      </c>
      <c r="B827" s="231">
        <v>100</v>
      </c>
      <c r="C827" s="231">
        <v>0</v>
      </c>
      <c r="D827" s="231">
        <v>0</v>
      </c>
      <c r="E827" s="231">
        <v>0</v>
      </c>
      <c r="F827" s="231">
        <v>0</v>
      </c>
      <c r="G827" s="231">
        <v>0</v>
      </c>
      <c r="H827" t="str">
        <f t="shared" si="13"/>
        <v>A18182</v>
      </c>
    </row>
    <row r="828" spans="1:8">
      <c r="A828" s="231" t="s">
        <v>1114</v>
      </c>
      <c r="B828" s="231">
        <v>100</v>
      </c>
      <c r="C828" s="231">
        <v>0</v>
      </c>
      <c r="D828" s="231">
        <v>0</v>
      </c>
      <c r="E828" s="231">
        <v>0</v>
      </c>
      <c r="F828" s="231">
        <v>0</v>
      </c>
      <c r="G828" s="231">
        <v>0</v>
      </c>
      <c r="H828" t="str">
        <f t="shared" si="13"/>
        <v>A18202</v>
      </c>
    </row>
    <row r="829" spans="1:8">
      <c r="A829" s="231" t="s">
        <v>1115</v>
      </c>
      <c r="B829" s="231">
        <v>100</v>
      </c>
      <c r="C829" s="231">
        <v>0</v>
      </c>
      <c r="D829" s="231">
        <v>0</v>
      </c>
      <c r="E829" s="231">
        <v>0</v>
      </c>
      <c r="F829" s="231">
        <v>0</v>
      </c>
      <c r="G829" s="231">
        <v>0</v>
      </c>
      <c r="H829" t="str">
        <f t="shared" si="13"/>
        <v>A18224.2</v>
      </c>
    </row>
    <row r="830" spans="1:8">
      <c r="A830" s="231" t="s">
        <v>1116</v>
      </c>
      <c r="B830" s="231">
        <v>100</v>
      </c>
      <c r="C830" s="231">
        <v>0</v>
      </c>
      <c r="D830" s="231">
        <v>0</v>
      </c>
      <c r="E830" s="231">
        <v>0</v>
      </c>
      <c r="F830" s="231">
        <v>0</v>
      </c>
      <c r="G830" s="231">
        <v>0</v>
      </c>
      <c r="H830" t="str">
        <f t="shared" si="13"/>
        <v>A18245</v>
      </c>
    </row>
    <row r="831" spans="1:8">
      <c r="A831" s="231" t="s">
        <v>1117</v>
      </c>
      <c r="B831" s="231">
        <v>100</v>
      </c>
      <c r="C831" s="231">
        <v>0</v>
      </c>
      <c r="D831" s="231">
        <v>0</v>
      </c>
      <c r="E831" s="231">
        <v>0</v>
      </c>
      <c r="F831" s="231">
        <v>0</v>
      </c>
      <c r="G831" s="231">
        <v>0</v>
      </c>
      <c r="H831" t="str">
        <f t="shared" si="13"/>
        <v>A18267</v>
      </c>
    </row>
    <row r="832" spans="1:8">
      <c r="A832" s="231" t="s">
        <v>1118</v>
      </c>
      <c r="B832" s="231">
        <v>100</v>
      </c>
      <c r="C832" s="231">
        <v>0</v>
      </c>
      <c r="D832" s="231">
        <v>0</v>
      </c>
      <c r="E832" s="231">
        <v>0</v>
      </c>
      <c r="F832" s="231">
        <v>0</v>
      </c>
      <c r="G832" s="231">
        <v>0</v>
      </c>
      <c r="H832" t="str">
        <f t="shared" si="13"/>
        <v>A18289</v>
      </c>
    </row>
    <row r="833" spans="1:8">
      <c r="A833" s="231" t="s">
        <v>1119</v>
      </c>
      <c r="B833" s="231">
        <v>100</v>
      </c>
      <c r="C833" s="231">
        <v>0</v>
      </c>
      <c r="D833" s="231">
        <v>0</v>
      </c>
      <c r="E833" s="231">
        <v>0</v>
      </c>
      <c r="F833" s="231">
        <v>0</v>
      </c>
      <c r="G833" s="231">
        <v>0</v>
      </c>
      <c r="H833" t="str">
        <f t="shared" si="13"/>
        <v>A18309</v>
      </c>
    </row>
    <row r="834" spans="1:8">
      <c r="A834" s="231" t="s">
        <v>1120</v>
      </c>
      <c r="B834" s="231">
        <v>100</v>
      </c>
      <c r="C834" s="231">
        <v>0</v>
      </c>
      <c r="D834" s="231">
        <v>0</v>
      </c>
      <c r="E834" s="231">
        <v>0</v>
      </c>
      <c r="F834" s="231">
        <v>0</v>
      </c>
      <c r="G834" s="231">
        <v>0</v>
      </c>
      <c r="H834" t="str">
        <f t="shared" si="13"/>
        <v>A18333</v>
      </c>
    </row>
    <row r="835" spans="1:8">
      <c r="A835" s="231" t="s">
        <v>1121</v>
      </c>
      <c r="B835" s="231">
        <v>100</v>
      </c>
      <c r="C835" s="231">
        <v>0</v>
      </c>
      <c r="D835" s="231">
        <v>0</v>
      </c>
      <c r="E835" s="231">
        <v>0</v>
      </c>
      <c r="F835" s="231">
        <v>0</v>
      </c>
      <c r="G835" s="231">
        <v>0</v>
      </c>
      <c r="H835" t="str">
        <f t="shared" si="13"/>
        <v>A18353</v>
      </c>
    </row>
    <row r="836" spans="1:8">
      <c r="A836" s="231" t="s">
        <v>1122</v>
      </c>
      <c r="B836" s="231">
        <v>100</v>
      </c>
      <c r="C836" s="231">
        <v>0</v>
      </c>
      <c r="D836" s="231">
        <v>0</v>
      </c>
      <c r="E836" s="231">
        <v>0</v>
      </c>
      <c r="F836" s="231">
        <v>0</v>
      </c>
      <c r="G836" s="231">
        <v>0</v>
      </c>
      <c r="H836" t="str">
        <f t="shared" si="13"/>
        <v>A18375.5</v>
      </c>
    </row>
    <row r="837" spans="1:8">
      <c r="A837" s="231" t="s">
        <v>1123</v>
      </c>
      <c r="B837" s="231">
        <v>100</v>
      </c>
      <c r="C837" s="231">
        <v>0</v>
      </c>
      <c r="D837" s="231">
        <v>0</v>
      </c>
      <c r="E837" s="231">
        <v>0</v>
      </c>
      <c r="F837" s="231">
        <v>0</v>
      </c>
      <c r="G837" s="231">
        <v>0</v>
      </c>
      <c r="H837" t="str">
        <f t="shared" si="13"/>
        <v>A18392</v>
      </c>
    </row>
    <row r="838" spans="1:8">
      <c r="A838" s="231" t="s">
        <v>1124</v>
      </c>
      <c r="B838" s="231">
        <v>100</v>
      </c>
      <c r="C838" s="231">
        <v>0</v>
      </c>
      <c r="D838" s="231">
        <v>0</v>
      </c>
      <c r="E838" s="231">
        <v>0</v>
      </c>
      <c r="F838" s="231">
        <v>0</v>
      </c>
      <c r="G838" s="231">
        <v>0</v>
      </c>
      <c r="H838" t="str">
        <f t="shared" si="13"/>
        <v>A18412.4</v>
      </c>
    </row>
    <row r="839" spans="1:8">
      <c r="A839" s="231" t="s">
        <v>1125</v>
      </c>
      <c r="B839" s="231">
        <v>100</v>
      </c>
      <c r="C839" s="231">
        <v>0</v>
      </c>
      <c r="D839" s="231">
        <v>0</v>
      </c>
      <c r="E839" s="231">
        <v>0</v>
      </c>
      <c r="F839" s="231">
        <v>0</v>
      </c>
      <c r="G839" s="231">
        <v>0</v>
      </c>
      <c r="H839" t="str">
        <f t="shared" si="13"/>
        <v>A18432</v>
      </c>
    </row>
    <row r="840" spans="1:8">
      <c r="A840" s="231" t="s">
        <v>1126</v>
      </c>
      <c r="B840" s="231">
        <v>100</v>
      </c>
      <c r="C840" s="231">
        <v>0</v>
      </c>
      <c r="D840" s="231">
        <v>0</v>
      </c>
      <c r="E840" s="231">
        <v>0</v>
      </c>
      <c r="F840" s="231">
        <v>0</v>
      </c>
      <c r="G840" s="231">
        <v>0</v>
      </c>
      <c r="H840" t="str">
        <f t="shared" si="13"/>
        <v>A18452</v>
      </c>
    </row>
    <row r="841" spans="1:8">
      <c r="A841" s="231" t="s">
        <v>1127</v>
      </c>
      <c r="B841" s="231">
        <v>100</v>
      </c>
      <c r="C841" s="231">
        <v>0</v>
      </c>
      <c r="D841" s="231">
        <v>0</v>
      </c>
      <c r="E841" s="231">
        <v>0</v>
      </c>
      <c r="F841" s="231">
        <v>0</v>
      </c>
      <c r="G841" s="231">
        <v>0</v>
      </c>
      <c r="H841" t="str">
        <f t="shared" si="13"/>
        <v>A18462</v>
      </c>
    </row>
    <row r="842" spans="1:8">
      <c r="A842" s="231" t="s">
        <v>1128</v>
      </c>
      <c r="B842" s="231">
        <v>100</v>
      </c>
      <c r="C842" s="231">
        <v>0</v>
      </c>
      <c r="D842" s="231">
        <v>0</v>
      </c>
      <c r="E842" s="231">
        <v>0</v>
      </c>
      <c r="F842" s="231">
        <v>0</v>
      </c>
      <c r="G842" s="231">
        <v>0</v>
      </c>
      <c r="H842" t="str">
        <f t="shared" si="13"/>
        <v>A18482</v>
      </c>
    </row>
    <row r="843" spans="1:8">
      <c r="A843" s="231" t="s">
        <v>1129</v>
      </c>
      <c r="B843" s="231">
        <v>100</v>
      </c>
      <c r="C843" s="231">
        <v>0</v>
      </c>
      <c r="D843" s="231">
        <v>0</v>
      </c>
      <c r="E843" s="231">
        <v>0</v>
      </c>
      <c r="F843" s="231">
        <v>0</v>
      </c>
      <c r="G843" s="231">
        <v>0</v>
      </c>
      <c r="H843" t="str">
        <f t="shared" si="13"/>
        <v>A18502</v>
      </c>
    </row>
    <row r="844" spans="1:8">
      <c r="A844" s="231" t="s">
        <v>1130</v>
      </c>
      <c r="B844" s="231">
        <v>100</v>
      </c>
      <c r="C844" s="231">
        <v>0</v>
      </c>
      <c r="D844" s="231">
        <v>0</v>
      </c>
      <c r="E844" s="231">
        <v>0</v>
      </c>
      <c r="F844" s="231">
        <v>0</v>
      </c>
      <c r="G844" s="231">
        <v>0</v>
      </c>
      <c r="H844" t="str">
        <f t="shared" si="13"/>
        <v>A18523.6</v>
      </c>
    </row>
    <row r="845" spans="1:8">
      <c r="A845" s="231" t="s">
        <v>1131</v>
      </c>
      <c r="B845" s="231">
        <v>100</v>
      </c>
      <c r="C845" s="231">
        <v>0</v>
      </c>
      <c r="D845" s="231">
        <v>0</v>
      </c>
      <c r="E845" s="231">
        <v>0</v>
      </c>
      <c r="F845" s="231">
        <v>0</v>
      </c>
      <c r="G845" s="231">
        <v>0</v>
      </c>
      <c r="H845" t="str">
        <f t="shared" si="13"/>
        <v>A18542</v>
      </c>
    </row>
    <row r="846" spans="1:8">
      <c r="A846" s="231" t="s">
        <v>1132</v>
      </c>
      <c r="B846" s="231">
        <v>100</v>
      </c>
      <c r="C846" s="231">
        <v>0</v>
      </c>
      <c r="D846" s="231">
        <v>0</v>
      </c>
      <c r="E846" s="231">
        <v>0</v>
      </c>
      <c r="F846" s="231">
        <v>0</v>
      </c>
      <c r="G846" s="231">
        <v>0</v>
      </c>
      <c r="H846" t="str">
        <f t="shared" si="13"/>
        <v>A18562</v>
      </c>
    </row>
    <row r="847" spans="1:8">
      <c r="A847" s="231" t="s">
        <v>1133</v>
      </c>
      <c r="B847" s="231">
        <v>100</v>
      </c>
      <c r="C847" s="231">
        <v>0</v>
      </c>
      <c r="D847" s="231">
        <v>0</v>
      </c>
      <c r="E847" s="231">
        <v>0</v>
      </c>
      <c r="F847" s="231">
        <v>0</v>
      </c>
      <c r="G847" s="231">
        <v>0</v>
      </c>
      <c r="H847" t="str">
        <f t="shared" si="13"/>
        <v>A18582</v>
      </c>
    </row>
    <row r="848" spans="1:8">
      <c r="A848" s="231" t="s">
        <v>1134</v>
      </c>
      <c r="B848" s="231">
        <v>100</v>
      </c>
      <c r="C848" s="231">
        <v>0</v>
      </c>
      <c r="D848" s="231">
        <v>0</v>
      </c>
      <c r="E848" s="231">
        <v>0</v>
      </c>
      <c r="F848" s="231">
        <v>0</v>
      </c>
      <c r="G848" s="231">
        <v>0</v>
      </c>
      <c r="H848" t="str">
        <f t="shared" si="13"/>
        <v>A18602</v>
      </c>
    </row>
    <row r="849" spans="1:8">
      <c r="A849" s="231" t="s">
        <v>1135</v>
      </c>
      <c r="B849" s="231">
        <v>100</v>
      </c>
      <c r="C849" s="231">
        <v>0</v>
      </c>
      <c r="D849" s="231">
        <v>0</v>
      </c>
      <c r="E849" s="231">
        <v>0</v>
      </c>
      <c r="F849" s="231">
        <v>0</v>
      </c>
      <c r="G849" s="231">
        <v>0</v>
      </c>
      <c r="H849" t="str">
        <f t="shared" si="13"/>
        <v>A18622</v>
      </c>
    </row>
    <row r="850" spans="1:8">
      <c r="A850" s="231" t="s">
        <v>1136</v>
      </c>
      <c r="B850" s="231">
        <v>100</v>
      </c>
      <c r="C850" s="231">
        <v>0</v>
      </c>
      <c r="D850" s="231">
        <v>0</v>
      </c>
      <c r="E850" s="231">
        <v>0</v>
      </c>
      <c r="F850" s="231">
        <v>0</v>
      </c>
      <c r="G850" s="231">
        <v>0</v>
      </c>
      <c r="H850" t="str">
        <f t="shared" si="13"/>
        <v>A18642</v>
      </c>
    </row>
    <row r="851" spans="1:8">
      <c r="A851" s="231" t="s">
        <v>1137</v>
      </c>
      <c r="B851" s="231">
        <v>100</v>
      </c>
      <c r="C851" s="231">
        <v>0</v>
      </c>
      <c r="D851" s="231">
        <v>0</v>
      </c>
      <c r="E851" s="231">
        <v>0</v>
      </c>
      <c r="F851" s="231">
        <v>0</v>
      </c>
      <c r="G851" s="231">
        <v>0</v>
      </c>
      <c r="H851" t="str">
        <f t="shared" si="13"/>
        <v>A18661</v>
      </c>
    </row>
    <row r="852" spans="1:8">
      <c r="A852" s="231" t="s">
        <v>1138</v>
      </c>
      <c r="B852" s="231">
        <v>100</v>
      </c>
      <c r="C852" s="231">
        <v>0</v>
      </c>
      <c r="D852" s="231">
        <v>0</v>
      </c>
      <c r="E852" s="231">
        <v>0</v>
      </c>
      <c r="F852" s="231">
        <v>0</v>
      </c>
      <c r="G852" s="231">
        <v>0</v>
      </c>
      <c r="H852" t="str">
        <f t="shared" si="13"/>
        <v>A18682</v>
      </c>
    </row>
    <row r="853" spans="1:8">
      <c r="A853" s="231" t="s">
        <v>1139</v>
      </c>
      <c r="B853" s="231">
        <v>100</v>
      </c>
      <c r="C853" s="231">
        <v>0</v>
      </c>
      <c r="D853" s="231">
        <v>0</v>
      </c>
      <c r="E853" s="231">
        <v>0</v>
      </c>
      <c r="F853" s="231">
        <v>0</v>
      </c>
      <c r="G853" s="231">
        <v>0</v>
      </c>
      <c r="H853" t="str">
        <f t="shared" si="13"/>
        <v>A18704.8</v>
      </c>
    </row>
    <row r="854" spans="1:8">
      <c r="A854" s="231" t="s">
        <v>1140</v>
      </c>
      <c r="B854" s="231">
        <v>100</v>
      </c>
      <c r="C854" s="231">
        <v>0</v>
      </c>
      <c r="D854" s="231">
        <v>0</v>
      </c>
      <c r="E854" s="231">
        <v>0</v>
      </c>
      <c r="F854" s="231">
        <v>0</v>
      </c>
      <c r="G854" s="231">
        <v>0</v>
      </c>
      <c r="H854" t="str">
        <f t="shared" si="13"/>
        <v>A18722</v>
      </c>
    </row>
    <row r="855" spans="1:8">
      <c r="A855" s="231" t="s">
        <v>1141</v>
      </c>
      <c r="B855" s="231">
        <v>100</v>
      </c>
      <c r="C855" s="231">
        <v>0</v>
      </c>
      <c r="D855" s="231">
        <v>0</v>
      </c>
      <c r="E855" s="231">
        <v>0</v>
      </c>
      <c r="F855" s="231">
        <v>0</v>
      </c>
      <c r="G855" s="231">
        <v>0</v>
      </c>
      <c r="H855" t="str">
        <f t="shared" si="13"/>
        <v>A18743</v>
      </c>
    </row>
    <row r="856" spans="1:8">
      <c r="A856" s="231" t="s">
        <v>1142</v>
      </c>
      <c r="B856" s="231">
        <v>100</v>
      </c>
      <c r="C856" s="231">
        <v>0</v>
      </c>
      <c r="D856" s="231">
        <v>0</v>
      </c>
      <c r="E856" s="231">
        <v>0</v>
      </c>
      <c r="F856" s="231">
        <v>0</v>
      </c>
      <c r="G856" s="231">
        <v>0</v>
      </c>
      <c r="H856" t="str">
        <f t="shared" si="13"/>
        <v>A18763</v>
      </c>
    </row>
    <row r="857" spans="1:8">
      <c r="A857" s="231" t="s">
        <v>1143</v>
      </c>
      <c r="B857" s="231">
        <v>100</v>
      </c>
      <c r="C857" s="231">
        <v>0</v>
      </c>
      <c r="D857" s="231">
        <v>0</v>
      </c>
      <c r="E857" s="231">
        <v>0</v>
      </c>
      <c r="F857" s="231">
        <v>0</v>
      </c>
      <c r="G857" s="231">
        <v>0</v>
      </c>
      <c r="H857" t="str">
        <f t="shared" si="13"/>
        <v>A18782</v>
      </c>
    </row>
    <row r="858" spans="1:8">
      <c r="A858" s="231" t="s">
        <v>1144</v>
      </c>
      <c r="B858" s="231">
        <v>100</v>
      </c>
      <c r="C858" s="231">
        <v>0</v>
      </c>
      <c r="D858" s="231">
        <v>0</v>
      </c>
      <c r="E858" s="231">
        <v>0</v>
      </c>
      <c r="F858" s="231">
        <v>0</v>
      </c>
      <c r="G858" s="231">
        <v>0</v>
      </c>
      <c r="H858" t="str">
        <f t="shared" si="13"/>
        <v>A18802</v>
      </c>
    </row>
    <row r="859" spans="1:8">
      <c r="A859" s="231" t="s">
        <v>1145</v>
      </c>
      <c r="B859" s="231">
        <v>100</v>
      </c>
      <c r="C859" s="231">
        <v>0</v>
      </c>
      <c r="D859" s="231">
        <v>0</v>
      </c>
      <c r="E859" s="231">
        <v>0</v>
      </c>
      <c r="F859" s="231">
        <v>0</v>
      </c>
      <c r="G859" s="231">
        <v>0</v>
      </c>
      <c r="H859" t="str">
        <f t="shared" si="13"/>
        <v>A18822</v>
      </c>
    </row>
    <row r="860" spans="1:8">
      <c r="A860" s="231" t="s">
        <v>1146</v>
      </c>
      <c r="B860" s="231">
        <v>100</v>
      </c>
      <c r="C860" s="231">
        <v>0</v>
      </c>
      <c r="D860" s="231">
        <v>0</v>
      </c>
      <c r="E860" s="231">
        <v>0</v>
      </c>
      <c r="F860" s="231">
        <v>0</v>
      </c>
      <c r="G860" s="231">
        <v>0</v>
      </c>
      <c r="H860" t="str">
        <f t="shared" si="13"/>
        <v>A18842</v>
      </c>
    </row>
    <row r="861" spans="1:8">
      <c r="A861" s="231" t="s">
        <v>1147</v>
      </c>
      <c r="B861" s="231">
        <v>100</v>
      </c>
      <c r="C861" s="231">
        <v>0</v>
      </c>
      <c r="D861" s="231">
        <v>0</v>
      </c>
      <c r="E861" s="231">
        <v>0</v>
      </c>
      <c r="F861" s="231">
        <v>0</v>
      </c>
      <c r="G861" s="231">
        <v>0</v>
      </c>
      <c r="H861" t="str">
        <f t="shared" si="13"/>
        <v>A18863</v>
      </c>
    </row>
    <row r="862" spans="1:8">
      <c r="A862" s="231" t="s">
        <v>1148</v>
      </c>
      <c r="B862" s="231">
        <v>100</v>
      </c>
      <c r="C862" s="231">
        <v>0</v>
      </c>
      <c r="D862" s="231">
        <v>0</v>
      </c>
      <c r="E862" s="231">
        <v>0</v>
      </c>
      <c r="F862" s="231">
        <v>0</v>
      </c>
      <c r="G862" s="231">
        <v>0</v>
      </c>
      <c r="H862" t="str">
        <f t="shared" si="13"/>
        <v>A18884.2</v>
      </c>
    </row>
    <row r="863" spans="1:8">
      <c r="A863" s="231" t="s">
        <v>1149</v>
      </c>
      <c r="B863" s="231">
        <v>100</v>
      </c>
      <c r="C863" s="231">
        <v>0</v>
      </c>
      <c r="D863" s="231">
        <v>0</v>
      </c>
      <c r="E863" s="231">
        <v>0</v>
      </c>
      <c r="F863" s="231">
        <v>0</v>
      </c>
      <c r="G863" s="231">
        <v>0</v>
      </c>
      <c r="H863" t="str">
        <f t="shared" si="13"/>
        <v>A18902</v>
      </c>
    </row>
    <row r="864" spans="1:8">
      <c r="A864" s="231" t="s">
        <v>1150</v>
      </c>
      <c r="B864" s="231">
        <v>100</v>
      </c>
      <c r="C864" s="231">
        <v>0</v>
      </c>
      <c r="D864" s="231">
        <v>0</v>
      </c>
      <c r="E864" s="231">
        <v>0</v>
      </c>
      <c r="F864" s="231">
        <v>0</v>
      </c>
      <c r="G864" s="231">
        <v>0</v>
      </c>
      <c r="H864" t="str">
        <f t="shared" si="13"/>
        <v>A18922</v>
      </c>
    </row>
    <row r="865" spans="1:8">
      <c r="A865" s="231" t="s">
        <v>1151</v>
      </c>
      <c r="B865" s="231">
        <v>100</v>
      </c>
      <c r="C865" s="231">
        <v>0</v>
      </c>
      <c r="D865" s="231">
        <v>0</v>
      </c>
      <c r="E865" s="231">
        <v>0</v>
      </c>
      <c r="F865" s="231">
        <v>0</v>
      </c>
      <c r="G865" s="231">
        <v>0</v>
      </c>
      <c r="H865" t="str">
        <f t="shared" si="13"/>
        <v>A18942</v>
      </c>
    </row>
    <row r="866" spans="1:8">
      <c r="A866" s="231" t="s">
        <v>1152</v>
      </c>
      <c r="B866" s="231">
        <v>100</v>
      </c>
      <c r="C866" s="231">
        <v>0</v>
      </c>
      <c r="D866" s="231">
        <v>0</v>
      </c>
      <c r="E866" s="231">
        <v>0</v>
      </c>
      <c r="F866" s="231">
        <v>0</v>
      </c>
      <c r="G866" s="231">
        <v>0</v>
      </c>
      <c r="H866" t="str">
        <f t="shared" si="13"/>
        <v>A18960.3</v>
      </c>
    </row>
    <row r="867" spans="1:8">
      <c r="A867" s="231" t="s">
        <v>1153</v>
      </c>
      <c r="B867" s="231">
        <v>100</v>
      </c>
      <c r="C867" s="231">
        <v>0</v>
      </c>
      <c r="D867" s="231">
        <v>0</v>
      </c>
      <c r="E867" s="231">
        <v>0</v>
      </c>
      <c r="F867" s="231">
        <v>0</v>
      </c>
      <c r="G867" s="231">
        <v>0</v>
      </c>
      <c r="H867" t="str">
        <f t="shared" si="13"/>
        <v>A18983.6</v>
      </c>
    </row>
    <row r="868" spans="1:8">
      <c r="A868" s="231" t="s">
        <v>1154</v>
      </c>
      <c r="B868" s="231">
        <v>100</v>
      </c>
      <c r="C868" s="231">
        <v>0</v>
      </c>
      <c r="D868" s="231">
        <v>0</v>
      </c>
      <c r="E868" s="231">
        <v>0</v>
      </c>
      <c r="F868" s="231">
        <v>0</v>
      </c>
      <c r="G868" s="231">
        <v>0</v>
      </c>
      <c r="H868" t="str">
        <f t="shared" si="13"/>
        <v>A18997.6</v>
      </c>
    </row>
    <row r="869" spans="1:8">
      <c r="A869" s="231" t="s">
        <v>1155</v>
      </c>
      <c r="B869" s="231">
        <v>0</v>
      </c>
      <c r="C869" s="231">
        <v>100</v>
      </c>
      <c r="D869" s="231">
        <v>0</v>
      </c>
      <c r="E869" s="231">
        <v>0</v>
      </c>
      <c r="F869" s="231">
        <v>0</v>
      </c>
      <c r="G869" s="231">
        <v>0</v>
      </c>
      <c r="H869" t="str">
        <f t="shared" si="13"/>
        <v>A19014</v>
      </c>
    </row>
    <row r="870" spans="1:8">
      <c r="A870" s="231" t="s">
        <v>1156</v>
      </c>
      <c r="B870" s="231">
        <v>0</v>
      </c>
      <c r="C870" s="231">
        <v>100</v>
      </c>
      <c r="D870" s="231">
        <v>0</v>
      </c>
      <c r="E870" s="231">
        <v>0</v>
      </c>
      <c r="F870" s="231">
        <v>0</v>
      </c>
      <c r="G870" s="231">
        <v>0</v>
      </c>
      <c r="H870" t="str">
        <f t="shared" si="13"/>
        <v>A19034</v>
      </c>
    </row>
    <row r="871" spans="1:8">
      <c r="A871" s="231" t="s">
        <v>1157</v>
      </c>
      <c r="B871" s="231">
        <v>0</v>
      </c>
      <c r="C871" s="231">
        <v>100</v>
      </c>
      <c r="D871" s="231">
        <v>0</v>
      </c>
      <c r="E871" s="231">
        <v>0</v>
      </c>
      <c r="F871" s="231">
        <v>0</v>
      </c>
      <c r="G871" s="231">
        <v>0</v>
      </c>
      <c r="H871" t="str">
        <f t="shared" si="13"/>
        <v>A19048</v>
      </c>
    </row>
    <row r="872" spans="1:8">
      <c r="A872" s="231" t="s">
        <v>1158</v>
      </c>
      <c r="B872" s="231">
        <v>0</v>
      </c>
      <c r="C872" s="231">
        <v>75</v>
      </c>
      <c r="D872" s="231">
        <v>25</v>
      </c>
      <c r="E872" s="231">
        <v>0</v>
      </c>
      <c r="F872" s="231">
        <v>0</v>
      </c>
      <c r="G872" s="231">
        <v>0</v>
      </c>
      <c r="H872" t="str">
        <f t="shared" si="13"/>
        <v>A19067</v>
      </c>
    </row>
    <row r="873" spans="1:8">
      <c r="A873" s="231" t="s">
        <v>1159</v>
      </c>
      <c r="B873" s="231">
        <v>0</v>
      </c>
      <c r="C873" s="231">
        <v>22</v>
      </c>
      <c r="D873" s="231">
        <v>30</v>
      </c>
      <c r="E873" s="231">
        <v>48</v>
      </c>
      <c r="F873" s="231">
        <v>0</v>
      </c>
      <c r="G873" s="231">
        <v>0</v>
      </c>
      <c r="H873" t="str">
        <f t="shared" si="13"/>
        <v>A19087</v>
      </c>
    </row>
    <row r="874" spans="1:8">
      <c r="A874" s="231" t="s">
        <v>1160</v>
      </c>
      <c r="B874" s="231">
        <v>0</v>
      </c>
      <c r="C874" s="231">
        <v>4</v>
      </c>
      <c r="D874" s="231">
        <v>12</v>
      </c>
      <c r="E874" s="231">
        <v>84</v>
      </c>
      <c r="F874" s="231">
        <v>0</v>
      </c>
      <c r="G874" s="231">
        <v>0</v>
      </c>
      <c r="H874" t="str">
        <f t="shared" ref="H874:H937" si="14">LEFT(A874,1)&amp;((MID(A874,2,10))+1)</f>
        <v>A19104</v>
      </c>
    </row>
    <row r="875" spans="1:8">
      <c r="A875" s="231" t="s">
        <v>1161</v>
      </c>
      <c r="B875" s="231">
        <v>0</v>
      </c>
      <c r="C875" s="231">
        <v>3</v>
      </c>
      <c r="D875" s="231">
        <v>9</v>
      </c>
      <c r="E875" s="231">
        <v>88</v>
      </c>
      <c r="F875" s="231">
        <v>0</v>
      </c>
      <c r="G875" s="231">
        <v>0</v>
      </c>
      <c r="H875" t="str">
        <f t="shared" si="14"/>
        <v>A19122</v>
      </c>
    </row>
    <row r="876" spans="1:8">
      <c r="A876" s="231" t="s">
        <v>1162</v>
      </c>
      <c r="B876" s="231">
        <v>0</v>
      </c>
      <c r="C876" s="231">
        <v>3</v>
      </c>
      <c r="D876" s="231">
        <v>9</v>
      </c>
      <c r="E876" s="231">
        <v>88</v>
      </c>
      <c r="F876" s="231">
        <v>0</v>
      </c>
      <c r="G876" s="231">
        <v>0</v>
      </c>
      <c r="H876" t="str">
        <f t="shared" si="14"/>
        <v>A19142</v>
      </c>
    </row>
    <row r="877" spans="1:8">
      <c r="A877" s="231" t="s">
        <v>1163</v>
      </c>
      <c r="B877" s="231">
        <v>0</v>
      </c>
      <c r="C877" s="231">
        <v>25</v>
      </c>
      <c r="D877" s="231">
        <v>33</v>
      </c>
      <c r="E877" s="231">
        <v>42</v>
      </c>
      <c r="F877" s="231">
        <v>0</v>
      </c>
      <c r="G877" s="231">
        <v>0</v>
      </c>
      <c r="H877" t="str">
        <f t="shared" si="14"/>
        <v>A19162</v>
      </c>
    </row>
    <row r="878" spans="1:8">
      <c r="A878" s="231" t="s">
        <v>1164</v>
      </c>
      <c r="B878" s="231">
        <v>0</v>
      </c>
      <c r="C878" s="231">
        <v>72</v>
      </c>
      <c r="D878" s="231">
        <v>28</v>
      </c>
      <c r="E878" s="231">
        <v>0</v>
      </c>
      <c r="F878" s="231">
        <v>0</v>
      </c>
      <c r="G878" s="231">
        <v>0</v>
      </c>
      <c r="H878" t="str">
        <f t="shared" si="14"/>
        <v>A19182</v>
      </c>
    </row>
    <row r="879" spans="1:8">
      <c r="A879" s="231" t="s">
        <v>1165</v>
      </c>
      <c r="B879" s="231">
        <v>0</v>
      </c>
      <c r="C879" s="231">
        <v>100</v>
      </c>
      <c r="D879" s="231">
        <v>0</v>
      </c>
      <c r="E879" s="231">
        <v>0</v>
      </c>
      <c r="F879" s="231">
        <v>0</v>
      </c>
      <c r="G879" s="231">
        <v>0</v>
      </c>
      <c r="H879" t="str">
        <f t="shared" si="14"/>
        <v>A19195.6</v>
      </c>
    </row>
    <row r="880" spans="1:8">
      <c r="A880" s="231" t="s">
        <v>1166</v>
      </c>
      <c r="B880" s="231">
        <v>0</v>
      </c>
      <c r="C880" s="231">
        <v>100</v>
      </c>
      <c r="D880" s="231">
        <v>0</v>
      </c>
      <c r="E880" s="231">
        <v>0</v>
      </c>
      <c r="F880" s="231">
        <v>0</v>
      </c>
      <c r="G880" s="231">
        <v>0</v>
      </c>
      <c r="H880" t="str">
        <f t="shared" si="14"/>
        <v>A19217</v>
      </c>
    </row>
    <row r="881" spans="1:8">
      <c r="A881" s="231" t="s">
        <v>1167</v>
      </c>
      <c r="B881" s="231">
        <v>0</v>
      </c>
      <c r="C881" s="231">
        <v>100</v>
      </c>
      <c r="D881" s="231">
        <v>0</v>
      </c>
      <c r="E881" s="231">
        <v>0</v>
      </c>
      <c r="F881" s="231">
        <v>0</v>
      </c>
      <c r="G881" s="231">
        <v>0</v>
      </c>
      <c r="H881" t="str">
        <f t="shared" si="14"/>
        <v>A19238</v>
      </c>
    </row>
    <row r="882" spans="1:8">
      <c r="A882" s="231" t="s">
        <v>1168</v>
      </c>
      <c r="B882" s="231">
        <v>100</v>
      </c>
      <c r="C882" s="231">
        <v>0</v>
      </c>
      <c r="D882" s="231">
        <v>0</v>
      </c>
      <c r="E882" s="231">
        <v>0</v>
      </c>
      <c r="F882" s="231">
        <v>0</v>
      </c>
      <c r="G882" s="231">
        <v>0</v>
      </c>
      <c r="H882" t="str">
        <f t="shared" si="14"/>
        <v>A19257</v>
      </c>
    </row>
    <row r="883" spans="1:8">
      <c r="A883" s="231" t="s">
        <v>1169</v>
      </c>
      <c r="B883" s="231">
        <v>100</v>
      </c>
      <c r="C883" s="231">
        <v>0</v>
      </c>
      <c r="D883" s="231">
        <v>0</v>
      </c>
      <c r="E883" s="231">
        <v>0</v>
      </c>
      <c r="F883" s="231">
        <v>0</v>
      </c>
      <c r="G883" s="231">
        <v>0</v>
      </c>
      <c r="H883" t="str">
        <f t="shared" si="14"/>
        <v>A19277</v>
      </c>
    </row>
    <row r="884" spans="1:8">
      <c r="A884" s="231" t="s">
        <v>1170</v>
      </c>
      <c r="B884" s="231">
        <v>100</v>
      </c>
      <c r="C884" s="231">
        <v>0</v>
      </c>
      <c r="D884" s="231">
        <v>0</v>
      </c>
      <c r="E884" s="231">
        <v>0</v>
      </c>
      <c r="F884" s="231">
        <v>0</v>
      </c>
      <c r="G884" s="231">
        <v>0</v>
      </c>
      <c r="H884" t="str">
        <f t="shared" si="14"/>
        <v>A19297</v>
      </c>
    </row>
    <row r="885" spans="1:8">
      <c r="A885" s="231" t="s">
        <v>1171</v>
      </c>
      <c r="B885" s="231">
        <v>100</v>
      </c>
      <c r="C885" s="231">
        <v>0</v>
      </c>
      <c r="D885" s="231">
        <v>0</v>
      </c>
      <c r="E885" s="231">
        <v>0</v>
      </c>
      <c r="F885" s="231">
        <v>0</v>
      </c>
      <c r="G885" s="231">
        <v>0</v>
      </c>
      <c r="H885" t="str">
        <f t="shared" si="14"/>
        <v>A19317</v>
      </c>
    </row>
    <row r="886" spans="1:8">
      <c r="A886" s="231" t="s">
        <v>1172</v>
      </c>
      <c r="B886" s="231">
        <v>0</v>
      </c>
      <c r="C886" s="231">
        <v>100</v>
      </c>
      <c r="D886" s="231">
        <v>0</v>
      </c>
      <c r="E886" s="231">
        <v>0</v>
      </c>
      <c r="F886" s="231">
        <v>0</v>
      </c>
      <c r="G886" s="231">
        <v>0</v>
      </c>
      <c r="H886" t="str">
        <f t="shared" si="14"/>
        <v>A19337</v>
      </c>
    </row>
    <row r="887" spans="1:8">
      <c r="A887" s="231" t="s">
        <v>1173</v>
      </c>
      <c r="B887" s="231">
        <v>0</v>
      </c>
      <c r="C887" s="231">
        <v>100</v>
      </c>
      <c r="D887" s="231">
        <v>0</v>
      </c>
      <c r="E887" s="231">
        <v>0</v>
      </c>
      <c r="F887" s="231">
        <v>0</v>
      </c>
      <c r="G887" s="231">
        <v>0</v>
      </c>
      <c r="H887" t="str">
        <f t="shared" si="14"/>
        <v>A19357</v>
      </c>
    </row>
    <row r="888" spans="1:8">
      <c r="A888" s="231" t="s">
        <v>1174</v>
      </c>
      <c r="B888" s="231">
        <v>0</v>
      </c>
      <c r="C888" s="231">
        <v>100</v>
      </c>
      <c r="D888" s="231">
        <v>0</v>
      </c>
      <c r="E888" s="231">
        <v>0</v>
      </c>
      <c r="F888" s="231">
        <v>0</v>
      </c>
      <c r="G888" s="231">
        <v>0</v>
      </c>
      <c r="H888" t="str">
        <f t="shared" si="14"/>
        <v>A19377</v>
      </c>
    </row>
    <row r="889" spans="1:8">
      <c r="A889" s="231" t="s">
        <v>1175</v>
      </c>
      <c r="B889" s="231">
        <v>0</v>
      </c>
      <c r="C889" s="231">
        <v>100</v>
      </c>
      <c r="D889" s="231">
        <v>0</v>
      </c>
      <c r="E889" s="231">
        <v>0</v>
      </c>
      <c r="F889" s="231">
        <v>0</v>
      </c>
      <c r="G889" s="231">
        <v>0</v>
      </c>
      <c r="H889" t="str">
        <f t="shared" si="14"/>
        <v>A19399</v>
      </c>
    </row>
    <row r="890" spans="1:8">
      <c r="A890" s="231" t="s">
        <v>1176</v>
      </c>
      <c r="B890" s="231">
        <v>0</v>
      </c>
      <c r="C890" s="231">
        <v>100</v>
      </c>
      <c r="D890" s="231">
        <v>0</v>
      </c>
      <c r="E890" s="231">
        <v>0</v>
      </c>
      <c r="F890" s="231">
        <v>0</v>
      </c>
      <c r="G890" s="231">
        <v>0</v>
      </c>
      <c r="H890" t="str">
        <f t="shared" si="14"/>
        <v>A19422</v>
      </c>
    </row>
    <row r="891" spans="1:8">
      <c r="A891" s="231" t="s">
        <v>1177</v>
      </c>
      <c r="B891" s="231">
        <v>0</v>
      </c>
      <c r="C891" s="231">
        <v>53</v>
      </c>
      <c r="D891" s="231">
        <v>47</v>
      </c>
      <c r="E891" s="231">
        <v>0</v>
      </c>
      <c r="F891" s="231">
        <v>0</v>
      </c>
      <c r="G891" s="231">
        <v>0</v>
      </c>
      <c r="H891" t="str">
        <f t="shared" si="14"/>
        <v>A19442</v>
      </c>
    </row>
    <row r="892" spans="1:8">
      <c r="A892" s="231" t="s">
        <v>1178</v>
      </c>
      <c r="B892" s="231">
        <v>0</v>
      </c>
      <c r="C892" s="231">
        <v>28</v>
      </c>
      <c r="D892" s="231">
        <v>37</v>
      </c>
      <c r="E892" s="231">
        <v>35</v>
      </c>
      <c r="F892" s="231">
        <v>0</v>
      </c>
      <c r="G892" s="231">
        <v>0</v>
      </c>
      <c r="H892" t="str">
        <f t="shared" si="14"/>
        <v>A19462</v>
      </c>
    </row>
    <row r="893" spans="1:8">
      <c r="A893" s="231" t="s">
        <v>1179</v>
      </c>
      <c r="B893" s="231">
        <v>0</v>
      </c>
      <c r="C893" s="231">
        <v>19</v>
      </c>
      <c r="D893" s="231">
        <v>26</v>
      </c>
      <c r="E893" s="231">
        <v>55</v>
      </c>
      <c r="F893" s="231">
        <v>0</v>
      </c>
      <c r="G893" s="231">
        <v>0</v>
      </c>
      <c r="H893" t="str">
        <f t="shared" si="14"/>
        <v>A19482</v>
      </c>
    </row>
    <row r="894" spans="1:8">
      <c r="A894" s="231" t="s">
        <v>1180</v>
      </c>
      <c r="B894" s="231">
        <v>0</v>
      </c>
      <c r="C894" s="231">
        <v>12</v>
      </c>
      <c r="D894" s="231">
        <v>16</v>
      </c>
      <c r="E894" s="231">
        <v>72</v>
      </c>
      <c r="F894" s="231">
        <v>0</v>
      </c>
      <c r="G894" s="231">
        <v>0</v>
      </c>
      <c r="H894" t="str">
        <f t="shared" si="14"/>
        <v>A19498.8</v>
      </c>
    </row>
    <row r="895" spans="1:8">
      <c r="A895" s="231" t="s">
        <v>1181</v>
      </c>
      <c r="B895" s="231">
        <v>0</v>
      </c>
      <c r="C895" s="231">
        <v>3</v>
      </c>
      <c r="D895" s="231">
        <v>9</v>
      </c>
      <c r="E895" s="231">
        <v>88</v>
      </c>
      <c r="F895" s="231">
        <v>0</v>
      </c>
      <c r="G895" s="231">
        <v>0</v>
      </c>
      <c r="H895" t="str">
        <f t="shared" si="14"/>
        <v>A19510</v>
      </c>
    </row>
    <row r="896" spans="1:8">
      <c r="A896" s="231" t="s">
        <v>1182</v>
      </c>
      <c r="B896" s="231">
        <v>0</v>
      </c>
      <c r="C896" s="231">
        <v>2</v>
      </c>
      <c r="D896" s="231">
        <v>6</v>
      </c>
      <c r="E896" s="231">
        <v>92</v>
      </c>
      <c r="F896" s="231">
        <v>0</v>
      </c>
      <c r="G896" s="231">
        <v>0</v>
      </c>
      <c r="H896" t="str">
        <f t="shared" si="14"/>
        <v>A19526.5</v>
      </c>
    </row>
    <row r="897" spans="1:8">
      <c r="A897" s="231" t="s">
        <v>1183</v>
      </c>
      <c r="B897" s="231">
        <v>0</v>
      </c>
      <c r="C897" s="231">
        <v>2</v>
      </c>
      <c r="D897" s="231">
        <v>4</v>
      </c>
      <c r="E897" s="231">
        <v>94</v>
      </c>
      <c r="F897" s="231">
        <v>0</v>
      </c>
      <c r="G897" s="231">
        <v>0</v>
      </c>
      <c r="H897" t="str">
        <f t="shared" si="14"/>
        <v>A19541</v>
      </c>
    </row>
    <row r="898" spans="1:8">
      <c r="A898" s="231" t="s">
        <v>1184</v>
      </c>
      <c r="B898" s="231">
        <v>0</v>
      </c>
      <c r="C898" s="231">
        <v>1</v>
      </c>
      <c r="D898" s="231">
        <v>3</v>
      </c>
      <c r="E898" s="231">
        <v>96</v>
      </c>
      <c r="F898" s="231">
        <v>0</v>
      </c>
      <c r="G898" s="231">
        <v>0</v>
      </c>
      <c r="H898" t="str">
        <f t="shared" si="14"/>
        <v>A19559</v>
      </c>
    </row>
    <row r="899" spans="1:8">
      <c r="A899" s="231" t="s">
        <v>1185</v>
      </c>
      <c r="B899" s="231">
        <v>0</v>
      </c>
      <c r="C899" s="231">
        <v>1</v>
      </c>
      <c r="D899" s="231">
        <v>3</v>
      </c>
      <c r="E899" s="231">
        <v>96</v>
      </c>
      <c r="F899" s="231">
        <v>0</v>
      </c>
      <c r="G899" s="231">
        <v>0</v>
      </c>
      <c r="H899" t="str">
        <f t="shared" si="14"/>
        <v>A19579</v>
      </c>
    </row>
    <row r="900" spans="1:8">
      <c r="A900" s="231" t="s">
        <v>1186</v>
      </c>
      <c r="B900" s="231">
        <v>0</v>
      </c>
      <c r="C900" s="231">
        <v>1</v>
      </c>
      <c r="D900" s="231">
        <v>3</v>
      </c>
      <c r="E900" s="231">
        <v>96</v>
      </c>
      <c r="F900" s="231">
        <v>0</v>
      </c>
      <c r="G900" s="231">
        <v>0</v>
      </c>
      <c r="H900" t="str">
        <f t="shared" si="14"/>
        <v>A19600</v>
      </c>
    </row>
    <row r="901" spans="1:8">
      <c r="A901" s="231" t="s">
        <v>1187</v>
      </c>
      <c r="B901" s="231">
        <v>0</v>
      </c>
      <c r="C901" s="231">
        <v>1</v>
      </c>
      <c r="D901" s="231">
        <v>4</v>
      </c>
      <c r="E901" s="231">
        <v>95</v>
      </c>
      <c r="F901" s="231">
        <v>0</v>
      </c>
      <c r="G901" s="231">
        <v>0</v>
      </c>
      <c r="H901" t="str">
        <f t="shared" si="14"/>
        <v>A19623</v>
      </c>
    </row>
    <row r="902" spans="1:8">
      <c r="A902" s="231" t="s">
        <v>1188</v>
      </c>
      <c r="B902" s="231">
        <v>0</v>
      </c>
      <c r="C902" s="231">
        <v>2</v>
      </c>
      <c r="D902" s="231">
        <v>5</v>
      </c>
      <c r="E902" s="231">
        <v>93</v>
      </c>
      <c r="F902" s="231">
        <v>0</v>
      </c>
      <c r="G902" s="231">
        <v>0</v>
      </c>
      <c r="H902" t="str">
        <f t="shared" si="14"/>
        <v>A19642</v>
      </c>
    </row>
    <row r="903" spans="1:8">
      <c r="A903" s="231" t="s">
        <v>1189</v>
      </c>
      <c r="B903" s="231">
        <v>0</v>
      </c>
      <c r="C903" s="231">
        <v>7</v>
      </c>
      <c r="D903" s="231">
        <v>9</v>
      </c>
      <c r="E903" s="231">
        <v>84</v>
      </c>
      <c r="F903" s="231">
        <v>0</v>
      </c>
      <c r="G903" s="231">
        <v>0</v>
      </c>
      <c r="H903" t="str">
        <f t="shared" si="14"/>
        <v>A19662</v>
      </c>
    </row>
    <row r="904" spans="1:8">
      <c r="A904" s="231" t="s">
        <v>1190</v>
      </c>
      <c r="B904" s="231">
        <v>0</v>
      </c>
      <c r="C904" s="231">
        <v>49</v>
      </c>
      <c r="D904" s="231">
        <v>51</v>
      </c>
      <c r="E904" s="231">
        <v>0</v>
      </c>
      <c r="F904" s="231">
        <v>0</v>
      </c>
      <c r="G904" s="231">
        <v>0</v>
      </c>
      <c r="H904" t="str">
        <f t="shared" si="14"/>
        <v>A19682</v>
      </c>
    </row>
    <row r="905" spans="1:8">
      <c r="A905" s="231" t="s">
        <v>1191</v>
      </c>
      <c r="B905" s="231">
        <v>0</v>
      </c>
      <c r="C905" s="231">
        <v>100</v>
      </c>
      <c r="D905" s="231">
        <v>0</v>
      </c>
      <c r="E905" s="231">
        <v>0</v>
      </c>
      <c r="F905" s="231">
        <v>0</v>
      </c>
      <c r="G905" s="231">
        <v>0</v>
      </c>
      <c r="H905" t="str">
        <f t="shared" si="14"/>
        <v>A19702</v>
      </c>
    </row>
    <row r="906" spans="1:8">
      <c r="A906" s="231" t="s">
        <v>1192</v>
      </c>
      <c r="B906" s="231">
        <v>0</v>
      </c>
      <c r="C906" s="231">
        <v>100</v>
      </c>
      <c r="D906" s="231">
        <v>0</v>
      </c>
      <c r="E906" s="231">
        <v>0</v>
      </c>
      <c r="F906" s="231">
        <v>0</v>
      </c>
      <c r="G906" s="231">
        <v>0</v>
      </c>
      <c r="H906" t="str">
        <f t="shared" si="14"/>
        <v>A19720</v>
      </c>
    </row>
    <row r="907" spans="1:8">
      <c r="A907" s="231" t="s">
        <v>1193</v>
      </c>
      <c r="B907" s="231">
        <v>0</v>
      </c>
      <c r="C907" s="231">
        <v>100</v>
      </c>
      <c r="D907" s="231">
        <v>0</v>
      </c>
      <c r="E907" s="231">
        <v>0</v>
      </c>
      <c r="F907" s="231">
        <v>0</v>
      </c>
      <c r="G907" s="231">
        <v>0</v>
      </c>
      <c r="H907" t="str">
        <f t="shared" si="14"/>
        <v>A19742</v>
      </c>
    </row>
    <row r="908" spans="1:8">
      <c r="A908" s="231" t="s">
        <v>1194</v>
      </c>
      <c r="B908" s="231">
        <v>0</v>
      </c>
      <c r="C908" s="231">
        <v>100</v>
      </c>
      <c r="D908" s="231">
        <v>0</v>
      </c>
      <c r="E908" s="231">
        <v>0</v>
      </c>
      <c r="F908" s="231">
        <v>0</v>
      </c>
      <c r="G908" s="231">
        <v>0</v>
      </c>
      <c r="H908" t="str">
        <f t="shared" si="14"/>
        <v>A19762</v>
      </c>
    </row>
    <row r="909" spans="1:8">
      <c r="A909" s="231" t="s">
        <v>1195</v>
      </c>
      <c r="B909" s="231">
        <v>0</v>
      </c>
      <c r="C909" s="231">
        <v>100</v>
      </c>
      <c r="D909" s="231">
        <v>0</v>
      </c>
      <c r="E909" s="231">
        <v>0</v>
      </c>
      <c r="F909" s="231">
        <v>0</v>
      </c>
      <c r="G909" s="231">
        <v>0</v>
      </c>
      <c r="H909" t="str">
        <f t="shared" si="14"/>
        <v>A19782</v>
      </c>
    </row>
    <row r="910" spans="1:8">
      <c r="A910" s="231" t="s">
        <v>1196</v>
      </c>
      <c r="B910" s="231">
        <v>0</v>
      </c>
      <c r="C910" s="231">
        <v>100</v>
      </c>
      <c r="D910" s="231">
        <v>0</v>
      </c>
      <c r="E910" s="231">
        <v>0</v>
      </c>
      <c r="F910" s="231">
        <v>0</v>
      </c>
      <c r="G910" s="231">
        <v>0</v>
      </c>
      <c r="H910" t="str">
        <f t="shared" si="14"/>
        <v>A19802</v>
      </c>
    </row>
    <row r="911" spans="1:8">
      <c r="A911" s="231" t="s">
        <v>1197</v>
      </c>
      <c r="B911" s="231">
        <v>100</v>
      </c>
      <c r="C911" s="231">
        <v>0</v>
      </c>
      <c r="D911" s="231">
        <v>0</v>
      </c>
      <c r="E911" s="231">
        <v>0</v>
      </c>
      <c r="F911" s="231">
        <v>0</v>
      </c>
      <c r="G911" s="231">
        <v>0</v>
      </c>
      <c r="H911" t="str">
        <f t="shared" si="14"/>
        <v>A19822</v>
      </c>
    </row>
    <row r="912" spans="1:8">
      <c r="A912" s="231" t="s">
        <v>1198</v>
      </c>
      <c r="B912" s="231">
        <v>100</v>
      </c>
      <c r="C912" s="231">
        <v>0</v>
      </c>
      <c r="D912" s="231">
        <v>0</v>
      </c>
      <c r="E912" s="231">
        <v>0</v>
      </c>
      <c r="F912" s="231">
        <v>0</v>
      </c>
      <c r="G912" s="231">
        <v>0</v>
      </c>
      <c r="H912" t="str">
        <f t="shared" si="14"/>
        <v>A19844</v>
      </c>
    </row>
    <row r="913" spans="1:8">
      <c r="A913" s="231" t="s">
        <v>1199</v>
      </c>
      <c r="B913" s="231">
        <v>100</v>
      </c>
      <c r="C913" s="231">
        <v>0</v>
      </c>
      <c r="D913" s="231">
        <v>0</v>
      </c>
      <c r="E913" s="231">
        <v>0</v>
      </c>
      <c r="F913" s="231">
        <v>0</v>
      </c>
      <c r="G913" s="231">
        <v>0</v>
      </c>
      <c r="H913" t="str">
        <f t="shared" si="14"/>
        <v>A19862</v>
      </c>
    </row>
    <row r="914" spans="1:8">
      <c r="A914" s="231" t="s">
        <v>1200</v>
      </c>
      <c r="B914" s="231">
        <v>100</v>
      </c>
      <c r="C914" s="231">
        <v>0</v>
      </c>
      <c r="D914" s="231">
        <v>0</v>
      </c>
      <c r="E914" s="231">
        <v>0</v>
      </c>
      <c r="F914" s="231">
        <v>0</v>
      </c>
      <c r="G914" s="231">
        <v>0</v>
      </c>
      <c r="H914" t="str">
        <f t="shared" si="14"/>
        <v>A19882</v>
      </c>
    </row>
    <row r="915" spans="1:8">
      <c r="A915" s="231" t="s">
        <v>1201</v>
      </c>
      <c r="B915" s="231">
        <v>100</v>
      </c>
      <c r="C915" s="231">
        <v>0</v>
      </c>
      <c r="D915" s="231">
        <v>0</v>
      </c>
      <c r="E915" s="231">
        <v>0</v>
      </c>
      <c r="F915" s="231">
        <v>0</v>
      </c>
      <c r="G915" s="231">
        <v>0</v>
      </c>
      <c r="H915" t="str">
        <f t="shared" si="14"/>
        <v>A19902</v>
      </c>
    </row>
    <row r="916" spans="1:8">
      <c r="A916" s="231" t="s">
        <v>1202</v>
      </c>
      <c r="B916" s="231">
        <v>100</v>
      </c>
      <c r="C916" s="231">
        <v>0</v>
      </c>
      <c r="D916" s="231">
        <v>0</v>
      </c>
      <c r="E916" s="231">
        <v>0</v>
      </c>
      <c r="F916" s="231">
        <v>0</v>
      </c>
      <c r="G916" s="231">
        <v>0</v>
      </c>
      <c r="H916" t="str">
        <f t="shared" si="14"/>
        <v>A19922</v>
      </c>
    </row>
    <row r="917" spans="1:8">
      <c r="A917" s="231" t="s">
        <v>1203</v>
      </c>
      <c r="B917" s="231">
        <v>100</v>
      </c>
      <c r="C917" s="231">
        <v>0</v>
      </c>
      <c r="D917" s="231">
        <v>0</v>
      </c>
      <c r="E917" s="231">
        <v>0</v>
      </c>
      <c r="F917" s="231">
        <v>0</v>
      </c>
      <c r="G917" s="231">
        <v>0</v>
      </c>
      <c r="H917" t="str">
        <f t="shared" si="14"/>
        <v>A19944</v>
      </c>
    </row>
    <row r="918" spans="1:8">
      <c r="A918" s="231" t="s">
        <v>1204</v>
      </c>
      <c r="B918" s="231">
        <v>100</v>
      </c>
      <c r="C918" s="231">
        <v>0</v>
      </c>
      <c r="D918" s="231">
        <v>0</v>
      </c>
      <c r="E918" s="231">
        <v>0</v>
      </c>
      <c r="F918" s="231">
        <v>0</v>
      </c>
      <c r="G918" s="231">
        <v>0</v>
      </c>
      <c r="H918" t="str">
        <f t="shared" si="14"/>
        <v>A19962</v>
      </c>
    </row>
    <row r="919" spans="1:8">
      <c r="A919" s="231" t="s">
        <v>1205</v>
      </c>
      <c r="B919" s="231">
        <v>100</v>
      </c>
      <c r="C919" s="231">
        <v>0</v>
      </c>
      <c r="D919" s="231">
        <v>0</v>
      </c>
      <c r="E919" s="231">
        <v>0</v>
      </c>
      <c r="F919" s="231">
        <v>0</v>
      </c>
      <c r="G919" s="231">
        <v>0</v>
      </c>
      <c r="H919" t="str">
        <f t="shared" si="14"/>
        <v>A19977.5</v>
      </c>
    </row>
    <row r="920" spans="1:8">
      <c r="A920" s="231" t="s">
        <v>1206</v>
      </c>
      <c r="B920" s="231">
        <v>100</v>
      </c>
      <c r="C920" s="231">
        <v>0</v>
      </c>
      <c r="D920" s="231">
        <v>0</v>
      </c>
      <c r="E920" s="231">
        <v>0</v>
      </c>
      <c r="F920" s="231">
        <v>0</v>
      </c>
      <c r="G920" s="231">
        <v>0</v>
      </c>
      <c r="H920" t="str">
        <f t="shared" si="14"/>
        <v>A20002</v>
      </c>
    </row>
    <row r="921" spans="1:8">
      <c r="A921" s="231" t="s">
        <v>1207</v>
      </c>
      <c r="B921" s="231">
        <v>100</v>
      </c>
      <c r="C921" s="231">
        <v>0</v>
      </c>
      <c r="D921" s="231">
        <v>0</v>
      </c>
      <c r="E921" s="231">
        <v>0</v>
      </c>
      <c r="F921" s="231">
        <v>0</v>
      </c>
      <c r="G921" s="231">
        <v>0</v>
      </c>
      <c r="H921" t="str">
        <f t="shared" si="14"/>
        <v>A20022</v>
      </c>
    </row>
    <row r="922" spans="1:8">
      <c r="A922" s="231" t="s">
        <v>1208</v>
      </c>
      <c r="B922" s="231">
        <v>100</v>
      </c>
      <c r="C922" s="231">
        <v>0</v>
      </c>
      <c r="D922" s="231">
        <v>0</v>
      </c>
      <c r="E922" s="231">
        <v>0</v>
      </c>
      <c r="F922" s="231">
        <v>0</v>
      </c>
      <c r="G922" s="231">
        <v>0</v>
      </c>
      <c r="H922" t="str">
        <f t="shared" si="14"/>
        <v>A20040.7</v>
      </c>
    </row>
    <row r="923" spans="1:8">
      <c r="A923" s="231" t="s">
        <v>1209</v>
      </c>
      <c r="B923" s="231">
        <v>100</v>
      </c>
      <c r="C923" s="231">
        <v>0</v>
      </c>
      <c r="D923" s="231">
        <v>0</v>
      </c>
      <c r="E923" s="231">
        <v>0</v>
      </c>
      <c r="F923" s="231">
        <v>0</v>
      </c>
      <c r="G923" s="231">
        <v>0</v>
      </c>
      <c r="H923" t="str">
        <f t="shared" si="14"/>
        <v>A20063</v>
      </c>
    </row>
    <row r="924" spans="1:8">
      <c r="A924" s="231" t="s">
        <v>1210</v>
      </c>
      <c r="B924" s="231">
        <v>100</v>
      </c>
      <c r="C924" s="231">
        <v>0</v>
      </c>
      <c r="D924" s="231">
        <v>0</v>
      </c>
      <c r="E924" s="231">
        <v>0</v>
      </c>
      <c r="F924" s="231">
        <v>0</v>
      </c>
      <c r="G924" s="231">
        <v>0</v>
      </c>
      <c r="H924" t="str">
        <f t="shared" si="14"/>
        <v>A20082</v>
      </c>
    </row>
    <row r="925" spans="1:8">
      <c r="A925" s="231" t="s">
        <v>1211</v>
      </c>
      <c r="B925" s="231">
        <v>100</v>
      </c>
      <c r="C925" s="231">
        <v>0</v>
      </c>
      <c r="D925" s="231">
        <v>0</v>
      </c>
      <c r="E925" s="231">
        <v>0</v>
      </c>
      <c r="F925" s="231">
        <v>0</v>
      </c>
      <c r="G925" s="231">
        <v>0</v>
      </c>
      <c r="H925" t="str">
        <f t="shared" si="14"/>
        <v>A20107</v>
      </c>
    </row>
    <row r="926" spans="1:8">
      <c r="A926" s="231" t="s">
        <v>1212</v>
      </c>
      <c r="B926" s="231">
        <v>100</v>
      </c>
      <c r="C926" s="231">
        <v>0</v>
      </c>
      <c r="D926" s="231">
        <v>0</v>
      </c>
      <c r="E926" s="231">
        <v>0</v>
      </c>
      <c r="F926" s="231">
        <v>0</v>
      </c>
      <c r="G926" s="231">
        <v>0</v>
      </c>
      <c r="H926" t="str">
        <f t="shared" si="14"/>
        <v>A20125</v>
      </c>
    </row>
    <row r="927" spans="1:8">
      <c r="A927" s="231" t="s">
        <v>1213</v>
      </c>
      <c r="B927" s="231">
        <v>100</v>
      </c>
      <c r="C927" s="231">
        <v>0</v>
      </c>
      <c r="D927" s="231">
        <v>0</v>
      </c>
      <c r="E927" s="231">
        <v>0</v>
      </c>
      <c r="F927" s="231">
        <v>0</v>
      </c>
      <c r="G927" s="231">
        <v>0</v>
      </c>
      <c r="H927" t="str">
        <f t="shared" si="14"/>
        <v>A20142</v>
      </c>
    </row>
    <row r="928" spans="1:8">
      <c r="A928" s="231" t="s">
        <v>1214</v>
      </c>
      <c r="B928" s="231">
        <v>100</v>
      </c>
      <c r="C928" s="231">
        <v>0</v>
      </c>
      <c r="D928" s="231">
        <v>0</v>
      </c>
      <c r="E928" s="231">
        <v>0</v>
      </c>
      <c r="F928" s="231">
        <v>0</v>
      </c>
      <c r="G928" s="231">
        <v>0</v>
      </c>
      <c r="H928" t="str">
        <f t="shared" si="14"/>
        <v>A20162</v>
      </c>
    </row>
    <row r="929" spans="1:8">
      <c r="A929" s="231" t="s">
        <v>1215</v>
      </c>
      <c r="B929" s="231">
        <v>100</v>
      </c>
      <c r="C929" s="231">
        <v>0</v>
      </c>
      <c r="D929" s="231">
        <v>0</v>
      </c>
      <c r="E929" s="231">
        <v>0</v>
      </c>
      <c r="F929" s="231">
        <v>0</v>
      </c>
      <c r="G929" s="231">
        <v>0</v>
      </c>
      <c r="H929" t="str">
        <f t="shared" si="14"/>
        <v>A20182</v>
      </c>
    </row>
    <row r="930" spans="1:8">
      <c r="A930" s="231" t="s">
        <v>1216</v>
      </c>
      <c r="B930" s="231">
        <v>100</v>
      </c>
      <c r="C930" s="231">
        <v>0</v>
      </c>
      <c r="D930" s="231">
        <v>0</v>
      </c>
      <c r="E930" s="231">
        <v>0</v>
      </c>
      <c r="F930" s="231">
        <v>0</v>
      </c>
      <c r="G930" s="231">
        <v>0</v>
      </c>
      <c r="H930" t="str">
        <f t="shared" si="14"/>
        <v>A20202</v>
      </c>
    </row>
    <row r="931" spans="1:8">
      <c r="A931" s="231" t="s">
        <v>1217</v>
      </c>
      <c r="B931" s="231">
        <v>100</v>
      </c>
      <c r="C931" s="231">
        <v>0</v>
      </c>
      <c r="D931" s="231">
        <v>0</v>
      </c>
      <c r="E931" s="231">
        <v>0</v>
      </c>
      <c r="F931" s="231">
        <v>0</v>
      </c>
      <c r="G931" s="231">
        <v>0</v>
      </c>
      <c r="H931" t="str">
        <f t="shared" si="14"/>
        <v>A20221</v>
      </c>
    </row>
    <row r="932" spans="1:8">
      <c r="A932" s="231" t="s">
        <v>1218</v>
      </c>
      <c r="B932" s="231">
        <v>100</v>
      </c>
      <c r="C932" s="231">
        <v>0</v>
      </c>
      <c r="D932" s="231">
        <v>0</v>
      </c>
      <c r="E932" s="231">
        <v>0</v>
      </c>
      <c r="F932" s="231">
        <v>0</v>
      </c>
      <c r="G932" s="231">
        <v>0</v>
      </c>
      <c r="H932" t="str">
        <f t="shared" si="14"/>
        <v>A20243</v>
      </c>
    </row>
    <row r="933" spans="1:8">
      <c r="A933" s="231" t="s">
        <v>1219</v>
      </c>
      <c r="B933" s="231">
        <v>100</v>
      </c>
      <c r="C933" s="231">
        <v>0</v>
      </c>
      <c r="D933" s="231">
        <v>0</v>
      </c>
      <c r="E933" s="231">
        <v>0</v>
      </c>
      <c r="F933" s="231">
        <v>0</v>
      </c>
      <c r="G933" s="231">
        <v>0</v>
      </c>
      <c r="H933" t="str">
        <f t="shared" si="14"/>
        <v>A20265</v>
      </c>
    </row>
    <row r="934" spans="1:8">
      <c r="A934" s="231" t="s">
        <v>1220</v>
      </c>
      <c r="B934" s="231">
        <v>100</v>
      </c>
      <c r="C934" s="231">
        <v>0</v>
      </c>
      <c r="D934" s="231">
        <v>0</v>
      </c>
      <c r="E934" s="231">
        <v>0</v>
      </c>
      <c r="F934" s="231">
        <v>0</v>
      </c>
      <c r="G934" s="231">
        <v>0</v>
      </c>
      <c r="H934" t="str">
        <f t="shared" si="14"/>
        <v>A20285</v>
      </c>
    </row>
    <row r="935" spans="1:8">
      <c r="A935" s="231" t="s">
        <v>1221</v>
      </c>
      <c r="B935" s="231">
        <v>100</v>
      </c>
      <c r="C935" s="231">
        <v>0</v>
      </c>
      <c r="D935" s="231">
        <v>0</v>
      </c>
      <c r="E935" s="231">
        <v>0</v>
      </c>
      <c r="F935" s="231">
        <v>0</v>
      </c>
      <c r="G935" s="231">
        <v>0</v>
      </c>
      <c r="H935" t="str">
        <f t="shared" si="14"/>
        <v>A20302</v>
      </c>
    </row>
    <row r="936" spans="1:8">
      <c r="A936" s="231" t="s">
        <v>1222</v>
      </c>
      <c r="B936" s="231">
        <v>100</v>
      </c>
      <c r="C936" s="231">
        <v>0</v>
      </c>
      <c r="D936" s="231">
        <v>0</v>
      </c>
      <c r="E936" s="231">
        <v>0</v>
      </c>
      <c r="F936" s="231">
        <v>0</v>
      </c>
      <c r="G936" s="231">
        <v>0</v>
      </c>
      <c r="H936" t="str">
        <f t="shared" si="14"/>
        <v>A20322</v>
      </c>
    </row>
    <row r="937" spans="1:8">
      <c r="A937" s="231" t="s">
        <v>1223</v>
      </c>
      <c r="B937" s="231">
        <v>100</v>
      </c>
      <c r="C937" s="231">
        <v>0</v>
      </c>
      <c r="D937" s="231">
        <v>0</v>
      </c>
      <c r="E937" s="231">
        <v>0</v>
      </c>
      <c r="F937" s="231">
        <v>0</v>
      </c>
      <c r="G937" s="231">
        <v>0</v>
      </c>
      <c r="H937" t="str">
        <f t="shared" si="14"/>
        <v>A20344</v>
      </c>
    </row>
    <row r="938" spans="1:8">
      <c r="A938" s="231" t="s">
        <v>1224</v>
      </c>
      <c r="B938" s="231">
        <v>100</v>
      </c>
      <c r="C938" s="231">
        <v>0</v>
      </c>
      <c r="D938" s="231">
        <v>0</v>
      </c>
      <c r="E938" s="231">
        <v>0</v>
      </c>
      <c r="F938" s="231">
        <v>0</v>
      </c>
      <c r="G938" s="231">
        <v>0</v>
      </c>
      <c r="H938" t="str">
        <f t="shared" ref="H938:H1001" si="15">LEFT(A938,1)&amp;((MID(A938,2,10))+1)</f>
        <v>A20366.6</v>
      </c>
    </row>
    <row r="939" spans="1:8">
      <c r="A939" s="231" t="s">
        <v>1225</v>
      </c>
      <c r="B939" s="231">
        <v>100</v>
      </c>
      <c r="C939" s="231">
        <v>0</v>
      </c>
      <c r="D939" s="231">
        <v>0</v>
      </c>
      <c r="E939" s="231">
        <v>0</v>
      </c>
      <c r="F939" s="231">
        <v>0</v>
      </c>
      <c r="G939" s="231">
        <v>0</v>
      </c>
      <c r="H939" t="str">
        <f t="shared" si="15"/>
        <v>A20384</v>
      </c>
    </row>
    <row r="940" spans="1:8">
      <c r="A940" s="231" t="s">
        <v>1226</v>
      </c>
      <c r="B940" s="231">
        <v>100</v>
      </c>
      <c r="C940" s="231">
        <v>0</v>
      </c>
      <c r="D940" s="231">
        <v>0</v>
      </c>
      <c r="E940" s="231">
        <v>0</v>
      </c>
      <c r="F940" s="231">
        <v>0</v>
      </c>
      <c r="G940" s="231">
        <v>0</v>
      </c>
      <c r="H940" t="str">
        <f t="shared" si="15"/>
        <v>A20404.5</v>
      </c>
    </row>
    <row r="941" spans="1:8">
      <c r="A941" s="231" t="s">
        <v>1227</v>
      </c>
      <c r="B941" s="231">
        <v>100</v>
      </c>
      <c r="C941" s="231">
        <v>0</v>
      </c>
      <c r="D941" s="231">
        <v>0</v>
      </c>
      <c r="E941" s="231">
        <v>0</v>
      </c>
      <c r="F941" s="231">
        <v>0</v>
      </c>
      <c r="G941" s="231">
        <v>0</v>
      </c>
      <c r="H941" t="str">
        <f t="shared" si="15"/>
        <v>A20423</v>
      </c>
    </row>
    <row r="942" spans="1:8">
      <c r="A942" s="231" t="s">
        <v>1228</v>
      </c>
      <c r="B942" s="231">
        <v>100</v>
      </c>
      <c r="C942" s="231">
        <v>0</v>
      </c>
      <c r="D942" s="231">
        <v>0</v>
      </c>
      <c r="E942" s="231">
        <v>0</v>
      </c>
      <c r="F942" s="231">
        <v>0</v>
      </c>
      <c r="G942" s="231">
        <v>0</v>
      </c>
      <c r="H942" t="str">
        <f t="shared" si="15"/>
        <v>A20439</v>
      </c>
    </row>
    <row r="943" spans="1:8">
      <c r="A943" s="231" t="s">
        <v>1229</v>
      </c>
      <c r="B943" s="231">
        <v>100</v>
      </c>
      <c r="C943" s="231">
        <v>0</v>
      </c>
      <c r="D943" s="231">
        <v>0</v>
      </c>
      <c r="E943" s="231">
        <v>0</v>
      </c>
      <c r="F943" s="231">
        <v>0</v>
      </c>
      <c r="G943" s="231">
        <v>0</v>
      </c>
      <c r="H943" t="str">
        <f t="shared" si="15"/>
        <v>A20462</v>
      </c>
    </row>
    <row r="944" spans="1:8">
      <c r="A944" s="231" t="s">
        <v>1230</v>
      </c>
      <c r="B944" s="231">
        <v>100</v>
      </c>
      <c r="C944" s="231">
        <v>0</v>
      </c>
      <c r="D944" s="231">
        <v>0</v>
      </c>
      <c r="E944" s="231">
        <v>0</v>
      </c>
      <c r="F944" s="231">
        <v>0</v>
      </c>
      <c r="G944" s="231">
        <v>0</v>
      </c>
      <c r="H944" t="str">
        <f t="shared" si="15"/>
        <v>A20482</v>
      </c>
    </row>
    <row r="945" spans="1:8">
      <c r="A945" s="231" t="s">
        <v>1231</v>
      </c>
      <c r="B945" s="231">
        <v>100</v>
      </c>
      <c r="C945" s="231">
        <v>0</v>
      </c>
      <c r="D945" s="231">
        <v>0</v>
      </c>
      <c r="E945" s="231">
        <v>0</v>
      </c>
      <c r="F945" s="231">
        <v>0</v>
      </c>
      <c r="G945" s="231">
        <v>0</v>
      </c>
      <c r="H945" t="str">
        <f t="shared" si="15"/>
        <v>A20506</v>
      </c>
    </row>
    <row r="946" spans="1:8">
      <c r="A946" s="231" t="s">
        <v>1232</v>
      </c>
      <c r="B946" s="231">
        <v>100</v>
      </c>
      <c r="C946" s="231">
        <v>0</v>
      </c>
      <c r="D946" s="231">
        <v>0</v>
      </c>
      <c r="E946" s="231">
        <v>0</v>
      </c>
      <c r="F946" s="231">
        <v>0</v>
      </c>
      <c r="G946" s="231">
        <v>0</v>
      </c>
      <c r="H946" t="str">
        <f t="shared" si="15"/>
        <v>A20527</v>
      </c>
    </row>
    <row r="947" spans="1:8">
      <c r="A947" s="231" t="s">
        <v>1233</v>
      </c>
      <c r="B947" s="231">
        <v>100</v>
      </c>
      <c r="C947" s="231">
        <v>0</v>
      </c>
      <c r="D947" s="231">
        <v>0</v>
      </c>
      <c r="E947" s="231">
        <v>0</v>
      </c>
      <c r="F947" s="231">
        <v>0</v>
      </c>
      <c r="G947" s="231">
        <v>0</v>
      </c>
      <c r="H947" t="str">
        <f t="shared" si="15"/>
        <v>A20552</v>
      </c>
    </row>
    <row r="948" spans="1:8">
      <c r="A948" s="231" t="s">
        <v>1234</v>
      </c>
      <c r="B948" s="231">
        <v>100</v>
      </c>
      <c r="C948" s="231">
        <v>0</v>
      </c>
      <c r="D948" s="231">
        <v>0</v>
      </c>
      <c r="E948" s="231">
        <v>0</v>
      </c>
      <c r="F948" s="231">
        <v>0</v>
      </c>
      <c r="G948" s="231">
        <v>0</v>
      </c>
      <c r="H948" t="str">
        <f t="shared" si="15"/>
        <v>A20572</v>
      </c>
    </row>
    <row r="949" spans="1:8">
      <c r="A949" s="231" t="s">
        <v>1235</v>
      </c>
      <c r="B949" s="231">
        <v>100</v>
      </c>
      <c r="C949" s="231">
        <v>0</v>
      </c>
      <c r="D949" s="231">
        <v>0</v>
      </c>
      <c r="E949" s="231">
        <v>0</v>
      </c>
      <c r="F949" s="231">
        <v>0</v>
      </c>
      <c r="G949" s="231">
        <v>0</v>
      </c>
      <c r="H949" t="str">
        <f t="shared" si="15"/>
        <v>A20592</v>
      </c>
    </row>
    <row r="950" spans="1:8">
      <c r="A950" s="231" t="s">
        <v>1236</v>
      </c>
      <c r="B950" s="231">
        <v>100</v>
      </c>
      <c r="C950" s="231">
        <v>0</v>
      </c>
      <c r="D950" s="231">
        <v>0</v>
      </c>
      <c r="E950" s="231">
        <v>0</v>
      </c>
      <c r="F950" s="231">
        <v>0</v>
      </c>
      <c r="G950" s="231">
        <v>0</v>
      </c>
      <c r="H950" t="str">
        <f t="shared" si="15"/>
        <v>A20612</v>
      </c>
    </row>
    <row r="951" spans="1:8">
      <c r="A951" s="231" t="s">
        <v>1237</v>
      </c>
      <c r="B951" s="231">
        <v>100</v>
      </c>
      <c r="C951" s="231">
        <v>0</v>
      </c>
      <c r="D951" s="231">
        <v>0</v>
      </c>
      <c r="E951" s="231">
        <v>0</v>
      </c>
      <c r="F951" s="231">
        <v>0</v>
      </c>
      <c r="G951" s="231">
        <v>0</v>
      </c>
      <c r="H951" t="str">
        <f t="shared" si="15"/>
        <v>A20632</v>
      </c>
    </row>
    <row r="952" spans="1:8">
      <c r="A952" s="231" t="s">
        <v>1238</v>
      </c>
      <c r="B952" s="231">
        <v>100</v>
      </c>
      <c r="C952" s="231">
        <v>0</v>
      </c>
      <c r="D952" s="231">
        <v>0</v>
      </c>
      <c r="E952" s="231">
        <v>0</v>
      </c>
      <c r="F952" s="231">
        <v>0</v>
      </c>
      <c r="G952" s="231">
        <v>0</v>
      </c>
      <c r="H952" t="str">
        <f t="shared" si="15"/>
        <v>A20656</v>
      </c>
    </row>
    <row r="953" spans="1:8">
      <c r="A953" s="231" t="s">
        <v>1239</v>
      </c>
      <c r="B953" s="231">
        <v>100</v>
      </c>
      <c r="C953" s="231">
        <v>0</v>
      </c>
      <c r="D953" s="231">
        <v>0</v>
      </c>
      <c r="E953" s="231">
        <v>0</v>
      </c>
      <c r="F953" s="231">
        <v>0</v>
      </c>
      <c r="G953" s="231">
        <v>0</v>
      </c>
      <c r="H953" t="str">
        <f t="shared" si="15"/>
        <v>A20672</v>
      </c>
    </row>
    <row r="954" spans="1:8">
      <c r="A954" s="231" t="s">
        <v>1240</v>
      </c>
      <c r="B954" s="231">
        <v>100</v>
      </c>
      <c r="C954" s="231">
        <v>0</v>
      </c>
      <c r="D954" s="231">
        <v>0</v>
      </c>
      <c r="E954" s="231">
        <v>0</v>
      </c>
      <c r="F954" s="231">
        <v>0</v>
      </c>
      <c r="G954" s="231">
        <v>0</v>
      </c>
      <c r="H954" t="str">
        <f t="shared" si="15"/>
        <v>A20693</v>
      </c>
    </row>
    <row r="955" spans="1:8">
      <c r="A955" s="231" t="s">
        <v>1241</v>
      </c>
      <c r="B955" s="231">
        <v>100</v>
      </c>
      <c r="C955" s="231">
        <v>0</v>
      </c>
      <c r="D955" s="231">
        <v>0</v>
      </c>
      <c r="E955" s="231">
        <v>0</v>
      </c>
      <c r="F955" s="231">
        <v>0</v>
      </c>
      <c r="G955" s="231">
        <v>0</v>
      </c>
      <c r="H955" t="str">
        <f t="shared" si="15"/>
        <v>A20712</v>
      </c>
    </row>
    <row r="956" spans="1:8">
      <c r="A956" s="231" t="s">
        <v>1242</v>
      </c>
      <c r="B956" s="231">
        <v>100</v>
      </c>
      <c r="C956" s="231">
        <v>0</v>
      </c>
      <c r="D956" s="231">
        <v>0</v>
      </c>
      <c r="E956" s="231">
        <v>0</v>
      </c>
      <c r="F956" s="231">
        <v>0</v>
      </c>
      <c r="G956" s="231">
        <v>0</v>
      </c>
      <c r="H956" t="str">
        <f t="shared" si="15"/>
        <v>A20732</v>
      </c>
    </row>
    <row r="957" spans="1:8">
      <c r="A957" s="231" t="s">
        <v>1243</v>
      </c>
      <c r="B957" s="231">
        <v>100</v>
      </c>
      <c r="C957" s="231">
        <v>0</v>
      </c>
      <c r="D957" s="231">
        <v>0</v>
      </c>
      <c r="E957" s="231">
        <v>0</v>
      </c>
      <c r="F957" s="231">
        <v>0</v>
      </c>
      <c r="G957" s="231">
        <v>0</v>
      </c>
      <c r="H957" t="str">
        <f t="shared" si="15"/>
        <v>A20752</v>
      </c>
    </row>
    <row r="958" spans="1:8">
      <c r="A958" s="231" t="s">
        <v>1244</v>
      </c>
      <c r="B958" s="231">
        <v>100</v>
      </c>
      <c r="C958" s="231">
        <v>0</v>
      </c>
      <c r="D958" s="231">
        <v>0</v>
      </c>
      <c r="E958" s="231">
        <v>0</v>
      </c>
      <c r="F958" s="231">
        <v>0</v>
      </c>
      <c r="G958" s="231">
        <v>0</v>
      </c>
      <c r="H958" t="str">
        <f t="shared" si="15"/>
        <v>A20777</v>
      </c>
    </row>
    <row r="959" spans="1:8">
      <c r="A959" s="231" t="s">
        <v>1245</v>
      </c>
      <c r="B959" s="231">
        <v>100</v>
      </c>
      <c r="C959" s="231">
        <v>0</v>
      </c>
      <c r="D959" s="231">
        <v>0</v>
      </c>
      <c r="E959" s="231">
        <v>0</v>
      </c>
      <c r="F959" s="231">
        <v>0</v>
      </c>
      <c r="G959" s="231">
        <v>0</v>
      </c>
      <c r="H959" t="str">
        <f t="shared" si="15"/>
        <v>A20793.6</v>
      </c>
    </row>
    <row r="960" spans="1:8">
      <c r="A960" s="231" t="s">
        <v>1246</v>
      </c>
      <c r="B960" s="231">
        <v>100</v>
      </c>
      <c r="C960" s="231">
        <v>0</v>
      </c>
      <c r="D960" s="231">
        <v>0</v>
      </c>
      <c r="E960" s="231">
        <v>0</v>
      </c>
      <c r="F960" s="231">
        <v>0</v>
      </c>
      <c r="G960" s="231">
        <v>0</v>
      </c>
      <c r="H960" t="str">
        <f t="shared" si="15"/>
        <v>A20815</v>
      </c>
    </row>
    <row r="961" spans="1:8">
      <c r="A961" s="231" t="s">
        <v>1247</v>
      </c>
      <c r="B961" s="231">
        <v>100</v>
      </c>
      <c r="C961" s="231">
        <v>0</v>
      </c>
      <c r="D961" s="231">
        <v>0</v>
      </c>
      <c r="E961" s="231">
        <v>0</v>
      </c>
      <c r="F961" s="231">
        <v>0</v>
      </c>
      <c r="G961" s="231">
        <v>0</v>
      </c>
      <c r="H961" t="str">
        <f t="shared" si="15"/>
        <v>A20841</v>
      </c>
    </row>
    <row r="962" spans="1:8">
      <c r="A962" s="231" t="s">
        <v>1248</v>
      </c>
      <c r="B962" s="231">
        <v>100</v>
      </c>
      <c r="C962" s="231">
        <v>0</v>
      </c>
      <c r="D962" s="231">
        <v>0</v>
      </c>
      <c r="E962" s="231">
        <v>0</v>
      </c>
      <c r="F962" s="231">
        <v>0</v>
      </c>
      <c r="G962" s="231">
        <v>0</v>
      </c>
      <c r="H962" t="str">
        <f t="shared" si="15"/>
        <v>A20861</v>
      </c>
    </row>
    <row r="963" spans="1:8">
      <c r="A963" s="231" t="s">
        <v>1249</v>
      </c>
      <c r="B963" s="231">
        <v>100</v>
      </c>
      <c r="C963" s="231">
        <v>0</v>
      </c>
      <c r="D963" s="231">
        <v>0</v>
      </c>
      <c r="E963" s="231">
        <v>0</v>
      </c>
      <c r="F963" s="231">
        <v>0</v>
      </c>
      <c r="G963" s="231">
        <v>0</v>
      </c>
      <c r="H963" t="str">
        <f t="shared" si="15"/>
        <v>A20882</v>
      </c>
    </row>
    <row r="964" spans="1:8">
      <c r="A964" s="231" t="s">
        <v>1250</v>
      </c>
      <c r="B964" s="231">
        <v>100</v>
      </c>
      <c r="C964" s="231">
        <v>0</v>
      </c>
      <c r="D964" s="231">
        <v>0</v>
      </c>
      <c r="E964" s="231">
        <v>0</v>
      </c>
      <c r="F964" s="231">
        <v>0</v>
      </c>
      <c r="G964" s="231">
        <v>0</v>
      </c>
      <c r="H964" t="str">
        <f t="shared" si="15"/>
        <v>A20902.5</v>
      </c>
    </row>
    <row r="965" spans="1:8">
      <c r="A965" s="231" t="s">
        <v>1251</v>
      </c>
      <c r="B965" s="231">
        <v>100</v>
      </c>
      <c r="C965" s="231">
        <v>0</v>
      </c>
      <c r="D965" s="231">
        <v>0</v>
      </c>
      <c r="E965" s="231">
        <v>0</v>
      </c>
      <c r="F965" s="231">
        <v>0</v>
      </c>
      <c r="G965" s="231">
        <v>0</v>
      </c>
      <c r="H965" t="str">
        <f t="shared" si="15"/>
        <v>A20926</v>
      </c>
    </row>
    <row r="966" spans="1:8">
      <c r="A966" s="231" t="s">
        <v>1252</v>
      </c>
      <c r="B966" s="231">
        <v>100</v>
      </c>
      <c r="C966" s="231">
        <v>0</v>
      </c>
      <c r="D966" s="231">
        <v>0</v>
      </c>
      <c r="E966" s="231">
        <v>0</v>
      </c>
      <c r="F966" s="231">
        <v>0</v>
      </c>
      <c r="G966" s="231">
        <v>0</v>
      </c>
      <c r="H966" t="str">
        <f t="shared" si="15"/>
        <v>A20942</v>
      </c>
    </row>
    <row r="967" spans="1:8">
      <c r="A967" s="231" t="s">
        <v>1253</v>
      </c>
      <c r="B967" s="231">
        <v>100</v>
      </c>
      <c r="C967" s="231">
        <v>0</v>
      </c>
      <c r="D967" s="231">
        <v>0</v>
      </c>
      <c r="E967" s="231">
        <v>0</v>
      </c>
      <c r="F967" s="231">
        <v>0</v>
      </c>
      <c r="G967" s="231">
        <v>0</v>
      </c>
      <c r="H967" t="str">
        <f t="shared" si="15"/>
        <v>A20964</v>
      </c>
    </row>
    <row r="968" spans="1:8">
      <c r="A968" s="231" t="s">
        <v>1254</v>
      </c>
      <c r="B968" s="231">
        <v>100</v>
      </c>
      <c r="C968" s="231">
        <v>0</v>
      </c>
      <c r="D968" s="231">
        <v>0</v>
      </c>
      <c r="E968" s="231">
        <v>0</v>
      </c>
      <c r="F968" s="231">
        <v>0</v>
      </c>
      <c r="G968" s="231">
        <v>0</v>
      </c>
      <c r="H968" t="str">
        <f t="shared" si="15"/>
        <v>A20982</v>
      </c>
    </row>
    <row r="969" spans="1:8">
      <c r="A969" s="231" t="s">
        <v>1255</v>
      </c>
      <c r="B969" s="231">
        <v>100</v>
      </c>
      <c r="C969" s="231">
        <v>0</v>
      </c>
      <c r="D969" s="231">
        <v>0</v>
      </c>
      <c r="E969" s="231">
        <v>0</v>
      </c>
      <c r="F969" s="231">
        <v>0</v>
      </c>
      <c r="G969" s="231">
        <v>0</v>
      </c>
      <c r="H969" t="str">
        <f t="shared" si="15"/>
        <v>A21002</v>
      </c>
    </row>
    <row r="970" spans="1:8">
      <c r="A970" s="231" t="s">
        <v>1256</v>
      </c>
      <c r="B970" s="231">
        <v>100</v>
      </c>
      <c r="C970" s="231">
        <v>0</v>
      </c>
      <c r="D970" s="231">
        <v>0</v>
      </c>
      <c r="E970" s="231">
        <v>0</v>
      </c>
      <c r="F970" s="231">
        <v>0</v>
      </c>
      <c r="G970" s="231">
        <v>0</v>
      </c>
      <c r="H970" t="str">
        <f t="shared" si="15"/>
        <v>A21022</v>
      </c>
    </row>
    <row r="971" spans="1:8">
      <c r="A971" s="231" t="s">
        <v>1257</v>
      </c>
      <c r="B971" s="231">
        <v>100</v>
      </c>
      <c r="C971" s="231">
        <v>0</v>
      </c>
      <c r="D971" s="231">
        <v>0</v>
      </c>
      <c r="E971" s="231">
        <v>0</v>
      </c>
      <c r="F971" s="231">
        <v>0</v>
      </c>
      <c r="G971" s="231">
        <v>0</v>
      </c>
      <c r="H971" t="str">
        <f t="shared" si="15"/>
        <v>A21044</v>
      </c>
    </row>
    <row r="972" spans="1:8">
      <c r="A972" s="231" t="s">
        <v>1258</v>
      </c>
      <c r="B972" s="231">
        <v>100</v>
      </c>
      <c r="C972" s="231">
        <v>0</v>
      </c>
      <c r="D972" s="231">
        <v>0</v>
      </c>
      <c r="E972" s="231">
        <v>0</v>
      </c>
      <c r="F972" s="231">
        <v>0</v>
      </c>
      <c r="G972" s="231">
        <v>0</v>
      </c>
      <c r="H972" t="str">
        <f t="shared" si="15"/>
        <v>A21067</v>
      </c>
    </row>
    <row r="973" spans="1:8">
      <c r="A973" s="231" t="s">
        <v>1259</v>
      </c>
      <c r="B973" s="231">
        <v>100</v>
      </c>
      <c r="C973" s="231">
        <v>0</v>
      </c>
      <c r="D973" s="231">
        <v>0</v>
      </c>
      <c r="E973" s="231">
        <v>0</v>
      </c>
      <c r="F973" s="231">
        <v>0</v>
      </c>
      <c r="G973" s="231">
        <v>0</v>
      </c>
      <c r="H973" t="str">
        <f t="shared" si="15"/>
        <v>A21082</v>
      </c>
    </row>
    <row r="974" spans="1:8">
      <c r="A974" s="231" t="s">
        <v>1260</v>
      </c>
      <c r="B974" s="231">
        <v>100</v>
      </c>
      <c r="C974" s="231">
        <v>0</v>
      </c>
      <c r="D974" s="231">
        <v>0</v>
      </c>
      <c r="E974" s="231">
        <v>0</v>
      </c>
      <c r="F974" s="231">
        <v>0</v>
      </c>
      <c r="G974" s="231">
        <v>0</v>
      </c>
      <c r="H974" t="str">
        <f t="shared" si="15"/>
        <v>A21103</v>
      </c>
    </row>
    <row r="975" spans="1:8">
      <c r="A975" s="231" t="s">
        <v>1261</v>
      </c>
      <c r="B975" s="231">
        <v>100</v>
      </c>
      <c r="C975" s="231">
        <v>0</v>
      </c>
      <c r="D975" s="231">
        <v>0</v>
      </c>
      <c r="E975" s="231">
        <v>0</v>
      </c>
      <c r="F975" s="231">
        <v>0</v>
      </c>
      <c r="G975" s="231">
        <v>0</v>
      </c>
      <c r="H975" t="str">
        <f t="shared" si="15"/>
        <v>A21122</v>
      </c>
    </row>
    <row r="976" spans="1:8">
      <c r="A976" s="231" t="s">
        <v>1262</v>
      </c>
      <c r="B976" s="231">
        <v>100</v>
      </c>
      <c r="C976" s="231">
        <v>0</v>
      </c>
      <c r="D976" s="231">
        <v>0</v>
      </c>
      <c r="E976" s="231">
        <v>0</v>
      </c>
      <c r="F976" s="231">
        <v>0</v>
      </c>
      <c r="G976" s="231">
        <v>0</v>
      </c>
      <c r="H976" t="str">
        <f t="shared" si="15"/>
        <v>A21144</v>
      </c>
    </row>
    <row r="977" spans="1:8">
      <c r="A977" s="231" t="s">
        <v>1263</v>
      </c>
      <c r="B977" s="231">
        <v>100</v>
      </c>
      <c r="C977" s="231">
        <v>0</v>
      </c>
      <c r="D977" s="231">
        <v>0</v>
      </c>
      <c r="E977" s="231">
        <v>0</v>
      </c>
      <c r="F977" s="231">
        <v>0</v>
      </c>
      <c r="G977" s="231">
        <v>0</v>
      </c>
      <c r="H977" t="str">
        <f t="shared" si="15"/>
        <v>A21162</v>
      </c>
    </row>
    <row r="978" spans="1:8">
      <c r="A978" s="231" t="s">
        <v>1264</v>
      </c>
      <c r="B978" s="231">
        <v>100</v>
      </c>
      <c r="C978" s="231">
        <v>0</v>
      </c>
      <c r="D978" s="231">
        <v>0</v>
      </c>
      <c r="E978" s="231">
        <v>0</v>
      </c>
      <c r="F978" s="231">
        <v>0</v>
      </c>
      <c r="G978" s="231">
        <v>0</v>
      </c>
      <c r="H978" t="str">
        <f t="shared" si="15"/>
        <v>A21182</v>
      </c>
    </row>
    <row r="979" spans="1:8">
      <c r="A979" s="231" t="s">
        <v>1265</v>
      </c>
      <c r="B979" s="231">
        <v>100</v>
      </c>
      <c r="C979" s="231">
        <v>0</v>
      </c>
      <c r="D979" s="231">
        <v>0</v>
      </c>
      <c r="E979" s="231">
        <v>0</v>
      </c>
      <c r="F979" s="231">
        <v>0</v>
      </c>
      <c r="G979" s="231">
        <v>0</v>
      </c>
      <c r="H979" t="str">
        <f t="shared" si="15"/>
        <v>A21202</v>
      </c>
    </row>
    <row r="980" spans="1:8">
      <c r="A980" s="231" t="s">
        <v>1266</v>
      </c>
      <c r="B980" s="231">
        <v>100</v>
      </c>
      <c r="C980" s="231">
        <v>0</v>
      </c>
      <c r="D980" s="231">
        <v>0</v>
      </c>
      <c r="E980" s="231">
        <v>0</v>
      </c>
      <c r="F980" s="231">
        <v>0</v>
      </c>
      <c r="G980" s="231">
        <v>0</v>
      </c>
      <c r="H980" t="str">
        <f t="shared" si="15"/>
        <v>A21222</v>
      </c>
    </row>
    <row r="981" spans="1:8">
      <c r="A981" s="231" t="s">
        <v>1267</v>
      </c>
      <c r="B981" s="231">
        <v>100</v>
      </c>
      <c r="C981" s="231">
        <v>0</v>
      </c>
      <c r="D981" s="231">
        <v>0</v>
      </c>
      <c r="E981" s="231">
        <v>0</v>
      </c>
      <c r="F981" s="231">
        <v>0</v>
      </c>
      <c r="G981" s="231">
        <v>0</v>
      </c>
      <c r="H981" t="str">
        <f t="shared" si="15"/>
        <v>A21241</v>
      </c>
    </row>
    <row r="982" spans="1:8">
      <c r="A982" s="231" t="s">
        <v>1268</v>
      </c>
      <c r="B982" s="231">
        <v>100</v>
      </c>
      <c r="C982" s="231">
        <v>0</v>
      </c>
      <c r="D982" s="231">
        <v>0</v>
      </c>
      <c r="E982" s="231">
        <v>0</v>
      </c>
      <c r="F982" s="231">
        <v>0</v>
      </c>
      <c r="G982" s="231">
        <v>0</v>
      </c>
      <c r="H982" t="str">
        <f t="shared" si="15"/>
        <v>A21262</v>
      </c>
    </row>
    <row r="983" spans="1:8">
      <c r="A983" s="231" t="s">
        <v>1269</v>
      </c>
      <c r="B983" s="231">
        <v>100</v>
      </c>
      <c r="C983" s="231">
        <v>0</v>
      </c>
      <c r="D983" s="231">
        <v>0</v>
      </c>
      <c r="E983" s="231">
        <v>0</v>
      </c>
      <c r="F983" s="231">
        <v>0</v>
      </c>
      <c r="G983" s="231">
        <v>0</v>
      </c>
      <c r="H983" t="str">
        <f t="shared" si="15"/>
        <v>A21282</v>
      </c>
    </row>
    <row r="984" spans="1:8">
      <c r="A984" s="231" t="s">
        <v>1270</v>
      </c>
      <c r="B984" s="231">
        <v>100</v>
      </c>
      <c r="C984" s="231">
        <v>0</v>
      </c>
      <c r="D984" s="231">
        <v>0</v>
      </c>
      <c r="E984" s="231">
        <v>0</v>
      </c>
      <c r="F984" s="231">
        <v>0</v>
      </c>
      <c r="G984" s="231">
        <v>0</v>
      </c>
      <c r="H984" t="str">
        <f t="shared" si="15"/>
        <v>A21302</v>
      </c>
    </row>
    <row r="985" spans="1:8">
      <c r="A985" s="231" t="s">
        <v>1271</v>
      </c>
      <c r="B985" s="231">
        <v>100</v>
      </c>
      <c r="C985" s="231">
        <v>0</v>
      </c>
      <c r="D985" s="231">
        <v>0</v>
      </c>
      <c r="E985" s="231">
        <v>0</v>
      </c>
      <c r="F985" s="231">
        <v>0</v>
      </c>
      <c r="G985" s="231">
        <v>0</v>
      </c>
      <c r="H985" t="str">
        <f t="shared" si="15"/>
        <v>A21321</v>
      </c>
    </row>
    <row r="986" spans="1:8">
      <c r="A986" s="231" t="s">
        <v>1272</v>
      </c>
      <c r="B986" s="231">
        <v>100</v>
      </c>
      <c r="C986" s="231">
        <v>0</v>
      </c>
      <c r="D986" s="231">
        <v>0</v>
      </c>
      <c r="E986" s="231">
        <v>0</v>
      </c>
      <c r="F986" s="231">
        <v>0</v>
      </c>
      <c r="G986" s="231">
        <v>0</v>
      </c>
      <c r="H986" t="str">
        <f t="shared" si="15"/>
        <v>A21342</v>
      </c>
    </row>
    <row r="987" spans="1:8">
      <c r="A987" s="231" t="s">
        <v>1273</v>
      </c>
      <c r="B987" s="231">
        <v>100</v>
      </c>
      <c r="C987" s="231">
        <v>0</v>
      </c>
      <c r="D987" s="231">
        <v>0</v>
      </c>
      <c r="E987" s="231">
        <v>0</v>
      </c>
      <c r="F987" s="231">
        <v>0</v>
      </c>
      <c r="G987" s="231">
        <v>0</v>
      </c>
      <c r="H987" t="str">
        <f t="shared" si="15"/>
        <v>A21362</v>
      </c>
    </row>
    <row r="988" spans="1:8">
      <c r="A988" s="231" t="s">
        <v>1274</v>
      </c>
      <c r="B988" s="231">
        <v>100</v>
      </c>
      <c r="C988" s="231">
        <v>0</v>
      </c>
      <c r="D988" s="231">
        <v>0</v>
      </c>
      <c r="E988" s="231">
        <v>0</v>
      </c>
      <c r="F988" s="231">
        <v>0</v>
      </c>
      <c r="G988" s="231">
        <v>0</v>
      </c>
      <c r="H988" t="str">
        <f t="shared" si="15"/>
        <v>A21382</v>
      </c>
    </row>
    <row r="989" spans="1:8">
      <c r="A989" s="231" t="s">
        <v>1275</v>
      </c>
      <c r="B989" s="231">
        <v>100</v>
      </c>
      <c r="C989" s="231">
        <v>0</v>
      </c>
      <c r="D989" s="231">
        <v>0</v>
      </c>
      <c r="E989" s="231">
        <v>0</v>
      </c>
      <c r="F989" s="231">
        <v>0</v>
      </c>
      <c r="G989" s="231">
        <v>0</v>
      </c>
      <c r="H989" t="str">
        <f t="shared" si="15"/>
        <v>A21401</v>
      </c>
    </row>
    <row r="990" spans="1:8">
      <c r="A990" s="231" t="s">
        <v>1276</v>
      </c>
      <c r="B990" s="231">
        <v>100</v>
      </c>
      <c r="C990" s="231">
        <v>0</v>
      </c>
      <c r="D990" s="231">
        <v>0</v>
      </c>
      <c r="E990" s="231">
        <v>0</v>
      </c>
      <c r="F990" s="231">
        <v>0</v>
      </c>
      <c r="G990" s="231">
        <v>0</v>
      </c>
      <c r="H990" t="str">
        <f t="shared" si="15"/>
        <v>A21420</v>
      </c>
    </row>
    <row r="991" spans="1:8">
      <c r="A991" s="231" t="s">
        <v>1277</v>
      </c>
      <c r="B991" s="231">
        <v>100</v>
      </c>
      <c r="C991" s="231">
        <v>0</v>
      </c>
      <c r="D991" s="231">
        <v>0</v>
      </c>
      <c r="E991" s="231">
        <v>0</v>
      </c>
      <c r="F991" s="231">
        <v>0</v>
      </c>
      <c r="G991" s="231">
        <v>0</v>
      </c>
      <c r="H991" t="str">
        <f t="shared" si="15"/>
        <v>A21442</v>
      </c>
    </row>
    <row r="992" spans="1:8">
      <c r="A992" s="231" t="s">
        <v>1278</v>
      </c>
      <c r="B992" s="231">
        <v>100</v>
      </c>
      <c r="C992" s="231">
        <v>0</v>
      </c>
      <c r="D992" s="231">
        <v>0</v>
      </c>
      <c r="E992" s="231">
        <v>0</v>
      </c>
      <c r="F992" s="231">
        <v>0</v>
      </c>
      <c r="G992" s="231">
        <v>0</v>
      </c>
      <c r="H992" t="str">
        <f t="shared" si="15"/>
        <v>A21465</v>
      </c>
    </row>
    <row r="993" spans="1:8">
      <c r="A993" s="231" t="s">
        <v>1279</v>
      </c>
      <c r="B993" s="231">
        <v>100</v>
      </c>
      <c r="C993" s="231">
        <v>0</v>
      </c>
      <c r="D993" s="231">
        <v>0</v>
      </c>
      <c r="E993" s="231">
        <v>0</v>
      </c>
      <c r="F993" s="231">
        <v>0</v>
      </c>
      <c r="G993" s="231">
        <v>0</v>
      </c>
      <c r="H993" t="str">
        <f t="shared" si="15"/>
        <v>A21481</v>
      </c>
    </row>
    <row r="994" spans="1:8">
      <c r="A994" s="231" t="s">
        <v>1280</v>
      </c>
      <c r="B994" s="231">
        <v>100</v>
      </c>
      <c r="C994" s="231">
        <v>0</v>
      </c>
      <c r="D994" s="231">
        <v>0</v>
      </c>
      <c r="E994" s="231">
        <v>0</v>
      </c>
      <c r="F994" s="231">
        <v>0</v>
      </c>
      <c r="G994" s="231">
        <v>0</v>
      </c>
      <c r="H994" t="str">
        <f t="shared" si="15"/>
        <v>A21500</v>
      </c>
    </row>
    <row r="995" spans="1:8">
      <c r="A995" s="231" t="s">
        <v>1281</v>
      </c>
      <c r="B995" s="231">
        <v>0</v>
      </c>
      <c r="C995" s="231">
        <v>100</v>
      </c>
      <c r="D995" s="231">
        <v>0</v>
      </c>
      <c r="E995" s="231">
        <v>0</v>
      </c>
      <c r="F995" s="231">
        <v>0</v>
      </c>
      <c r="G995" s="231">
        <v>0</v>
      </c>
      <c r="H995" t="str">
        <f t="shared" si="15"/>
        <v>A21522</v>
      </c>
    </row>
    <row r="996" spans="1:8">
      <c r="A996" s="231" t="s">
        <v>1282</v>
      </c>
      <c r="B996" s="231">
        <v>0</v>
      </c>
      <c r="C996" s="231">
        <v>50</v>
      </c>
      <c r="D996" s="231">
        <v>50</v>
      </c>
      <c r="E996" s="231">
        <v>0</v>
      </c>
      <c r="F996" s="231">
        <v>0</v>
      </c>
      <c r="G996" s="231">
        <v>0</v>
      </c>
      <c r="H996" t="str">
        <f t="shared" si="15"/>
        <v>A21542</v>
      </c>
    </row>
    <row r="997" spans="1:8">
      <c r="A997" s="231" t="s">
        <v>1283</v>
      </c>
      <c r="B997" s="231">
        <v>0</v>
      </c>
      <c r="C997" s="231">
        <v>6</v>
      </c>
      <c r="D997" s="231">
        <v>11</v>
      </c>
      <c r="E997" s="231">
        <v>83</v>
      </c>
      <c r="F997" s="231">
        <v>0</v>
      </c>
      <c r="G997" s="231">
        <v>0</v>
      </c>
      <c r="H997" t="str">
        <f t="shared" si="15"/>
        <v>A21562</v>
      </c>
    </row>
    <row r="998" spans="1:8">
      <c r="A998" s="231" t="s">
        <v>1284</v>
      </c>
      <c r="B998" s="231">
        <v>0</v>
      </c>
      <c r="C998" s="231">
        <v>4</v>
      </c>
      <c r="D998" s="231">
        <v>8</v>
      </c>
      <c r="E998" s="231">
        <v>88</v>
      </c>
      <c r="F998" s="231">
        <v>0</v>
      </c>
      <c r="G998" s="231">
        <v>0</v>
      </c>
      <c r="H998" t="str">
        <f t="shared" si="15"/>
        <v>A21582</v>
      </c>
    </row>
    <row r="999" spans="1:8">
      <c r="A999" s="231" t="s">
        <v>1285</v>
      </c>
      <c r="B999" s="231">
        <v>0</v>
      </c>
      <c r="C999" s="231">
        <v>6</v>
      </c>
      <c r="D999" s="231">
        <v>12</v>
      </c>
      <c r="E999" s="231">
        <v>82</v>
      </c>
      <c r="F999" s="231">
        <v>0</v>
      </c>
      <c r="G999" s="231">
        <v>0</v>
      </c>
      <c r="H999" t="str">
        <f t="shared" si="15"/>
        <v>A21602</v>
      </c>
    </row>
    <row r="1000" spans="1:8">
      <c r="A1000" s="231" t="s">
        <v>1286</v>
      </c>
      <c r="B1000" s="231">
        <v>0</v>
      </c>
      <c r="C1000" s="231">
        <v>100</v>
      </c>
      <c r="D1000" s="231">
        <v>0</v>
      </c>
      <c r="E1000" s="231">
        <v>0</v>
      </c>
      <c r="F1000" s="231">
        <v>0</v>
      </c>
      <c r="G1000" s="231">
        <v>0</v>
      </c>
      <c r="H1000" t="str">
        <f t="shared" si="15"/>
        <v>A21626</v>
      </c>
    </row>
    <row r="1001" spans="1:8">
      <c r="A1001" s="231" t="s">
        <v>1287</v>
      </c>
      <c r="B1001" s="231">
        <v>0</v>
      </c>
      <c r="C1001" s="231">
        <v>100</v>
      </c>
      <c r="D1001" s="231">
        <v>0</v>
      </c>
      <c r="E1001" s="231">
        <v>0</v>
      </c>
      <c r="F1001" s="231">
        <v>0</v>
      </c>
      <c r="G1001" s="231">
        <v>0</v>
      </c>
      <c r="H1001" t="str">
        <f t="shared" si="15"/>
        <v>A21643</v>
      </c>
    </row>
    <row r="1002" spans="1:8">
      <c r="A1002" s="231" t="s">
        <v>1288</v>
      </c>
      <c r="B1002" s="231">
        <v>0</v>
      </c>
      <c r="C1002" s="231">
        <v>100</v>
      </c>
      <c r="D1002" s="231">
        <v>0</v>
      </c>
      <c r="E1002" s="231">
        <v>0</v>
      </c>
      <c r="F1002" s="231">
        <v>0</v>
      </c>
      <c r="G1002" s="231">
        <v>0</v>
      </c>
      <c r="H1002" t="str">
        <f t="shared" ref="H1002:H1065" si="16">LEFT(A1002,1)&amp;((MID(A1002,2,10))+1)</f>
        <v>A21665</v>
      </c>
    </row>
    <row r="1003" spans="1:8">
      <c r="A1003" s="231" t="s">
        <v>1289</v>
      </c>
      <c r="B1003" s="231">
        <v>100</v>
      </c>
      <c r="C1003" s="231">
        <v>0</v>
      </c>
      <c r="D1003" s="231">
        <v>0</v>
      </c>
      <c r="E1003" s="231">
        <v>0</v>
      </c>
      <c r="F1003" s="231">
        <v>0</v>
      </c>
      <c r="G1003" s="231">
        <v>0</v>
      </c>
      <c r="H1003" t="str">
        <f t="shared" si="16"/>
        <v>A21683.5</v>
      </c>
    </row>
    <row r="1004" spans="1:8">
      <c r="A1004" s="231" t="s">
        <v>1290</v>
      </c>
      <c r="B1004" s="231">
        <v>100</v>
      </c>
      <c r="C1004" s="231">
        <v>0</v>
      </c>
      <c r="D1004" s="231">
        <v>0</v>
      </c>
      <c r="E1004" s="231">
        <v>0</v>
      </c>
      <c r="F1004" s="231">
        <v>0</v>
      </c>
      <c r="G1004" s="231">
        <v>0</v>
      </c>
      <c r="H1004" t="str">
        <f t="shared" si="16"/>
        <v>A21704</v>
      </c>
    </row>
    <row r="1005" spans="1:8">
      <c r="A1005" s="231" t="s">
        <v>1291</v>
      </c>
      <c r="B1005" s="231">
        <v>100</v>
      </c>
      <c r="C1005" s="231">
        <v>0</v>
      </c>
      <c r="D1005" s="231">
        <v>0</v>
      </c>
      <c r="E1005" s="231">
        <v>0</v>
      </c>
      <c r="F1005" s="231">
        <v>0</v>
      </c>
      <c r="G1005" s="231">
        <v>0</v>
      </c>
      <c r="H1005" t="str">
        <f t="shared" si="16"/>
        <v>A21726</v>
      </c>
    </row>
    <row r="1006" spans="1:8">
      <c r="A1006" s="231" t="s">
        <v>1292</v>
      </c>
      <c r="B1006" s="231">
        <v>100</v>
      </c>
      <c r="C1006" s="231">
        <v>0</v>
      </c>
      <c r="D1006" s="231">
        <v>0</v>
      </c>
      <c r="E1006" s="231">
        <v>0</v>
      </c>
      <c r="F1006" s="231">
        <v>0</v>
      </c>
      <c r="G1006" s="231">
        <v>0</v>
      </c>
      <c r="H1006" t="str">
        <f t="shared" si="16"/>
        <v>A21742</v>
      </c>
    </row>
    <row r="1007" spans="1:8">
      <c r="A1007" s="231" t="s">
        <v>1293</v>
      </c>
      <c r="B1007" s="231">
        <v>0</v>
      </c>
      <c r="C1007" s="231">
        <v>100</v>
      </c>
      <c r="D1007" s="231">
        <v>0</v>
      </c>
      <c r="E1007" s="231">
        <v>0</v>
      </c>
      <c r="F1007" s="231">
        <v>0</v>
      </c>
      <c r="G1007" s="231">
        <v>0</v>
      </c>
      <c r="H1007" t="str">
        <f t="shared" si="16"/>
        <v>A21763</v>
      </c>
    </row>
    <row r="1008" spans="1:8">
      <c r="A1008" s="231" t="s">
        <v>1294</v>
      </c>
      <c r="B1008" s="231">
        <v>0</v>
      </c>
      <c r="C1008" s="231">
        <v>52</v>
      </c>
      <c r="D1008" s="231">
        <v>48</v>
      </c>
      <c r="E1008" s="231">
        <v>0</v>
      </c>
      <c r="F1008" s="231">
        <v>0</v>
      </c>
      <c r="G1008" s="231">
        <v>0</v>
      </c>
      <c r="H1008" t="str">
        <f t="shared" si="16"/>
        <v>A21787</v>
      </c>
    </row>
    <row r="1009" spans="1:8">
      <c r="A1009" s="231" t="s">
        <v>1295</v>
      </c>
      <c r="B1009" s="231">
        <v>0</v>
      </c>
      <c r="C1009" s="231">
        <v>12</v>
      </c>
      <c r="D1009" s="231">
        <v>16</v>
      </c>
      <c r="E1009" s="231">
        <v>72</v>
      </c>
      <c r="F1009" s="231">
        <v>0</v>
      </c>
      <c r="G1009" s="231">
        <v>0</v>
      </c>
      <c r="H1009" t="str">
        <f t="shared" si="16"/>
        <v>A21802</v>
      </c>
    </row>
    <row r="1010" spans="1:8">
      <c r="A1010" s="231" t="s">
        <v>1296</v>
      </c>
      <c r="B1010" s="231">
        <v>0</v>
      </c>
      <c r="C1010" s="231">
        <v>7</v>
      </c>
      <c r="D1010" s="231">
        <v>10</v>
      </c>
      <c r="E1010" s="231">
        <v>83</v>
      </c>
      <c r="F1010" s="231">
        <v>0</v>
      </c>
      <c r="G1010" s="231">
        <v>0</v>
      </c>
      <c r="H1010" t="str">
        <f t="shared" si="16"/>
        <v>A21822</v>
      </c>
    </row>
    <row r="1011" spans="1:8">
      <c r="A1011" s="231" t="s">
        <v>1297</v>
      </c>
      <c r="B1011" s="231">
        <v>0</v>
      </c>
      <c r="C1011" s="231">
        <v>10</v>
      </c>
      <c r="D1011" s="231">
        <v>13</v>
      </c>
      <c r="E1011" s="231">
        <v>77</v>
      </c>
      <c r="F1011" s="231">
        <v>0</v>
      </c>
      <c r="G1011" s="231">
        <v>0</v>
      </c>
      <c r="H1011" t="str">
        <f t="shared" si="16"/>
        <v>A21843</v>
      </c>
    </row>
    <row r="1012" spans="1:8">
      <c r="A1012" s="231" t="s">
        <v>1298</v>
      </c>
      <c r="B1012" s="231">
        <v>0</v>
      </c>
      <c r="C1012" s="231">
        <v>28</v>
      </c>
      <c r="D1012" s="231">
        <v>38</v>
      </c>
      <c r="E1012" s="231">
        <v>34</v>
      </c>
      <c r="F1012" s="231">
        <v>0</v>
      </c>
      <c r="G1012" s="231">
        <v>0</v>
      </c>
      <c r="H1012" t="str">
        <f t="shared" si="16"/>
        <v>A21862</v>
      </c>
    </row>
    <row r="1013" spans="1:8">
      <c r="A1013" s="231" t="s">
        <v>1299</v>
      </c>
      <c r="B1013" s="231">
        <v>0</v>
      </c>
      <c r="C1013" s="231">
        <v>100</v>
      </c>
      <c r="D1013" s="231">
        <v>0</v>
      </c>
      <c r="E1013" s="231">
        <v>0</v>
      </c>
      <c r="F1013" s="231">
        <v>0</v>
      </c>
      <c r="G1013" s="231">
        <v>0</v>
      </c>
      <c r="H1013" t="str">
        <f t="shared" si="16"/>
        <v>A21884</v>
      </c>
    </row>
    <row r="1014" spans="1:8">
      <c r="A1014" s="231" t="s">
        <v>1300</v>
      </c>
      <c r="B1014" s="231">
        <v>0</v>
      </c>
      <c r="C1014" s="231">
        <v>100</v>
      </c>
      <c r="D1014" s="231">
        <v>0</v>
      </c>
      <c r="E1014" s="231">
        <v>0</v>
      </c>
      <c r="F1014" s="231">
        <v>0</v>
      </c>
      <c r="G1014" s="231">
        <v>0</v>
      </c>
      <c r="H1014" t="str">
        <f t="shared" si="16"/>
        <v>A21902</v>
      </c>
    </row>
    <row r="1015" spans="1:8">
      <c r="A1015" s="231" t="s">
        <v>1301</v>
      </c>
      <c r="B1015" s="231">
        <v>0</v>
      </c>
      <c r="C1015" s="231">
        <v>100</v>
      </c>
      <c r="D1015" s="231">
        <v>0</v>
      </c>
      <c r="E1015" s="231">
        <v>0</v>
      </c>
      <c r="F1015" s="231">
        <v>0</v>
      </c>
      <c r="G1015" s="231">
        <v>0</v>
      </c>
      <c r="H1015" t="str">
        <f t="shared" si="16"/>
        <v>A21925</v>
      </c>
    </row>
    <row r="1016" spans="1:8">
      <c r="A1016" s="231" t="s">
        <v>1302</v>
      </c>
      <c r="B1016" s="231">
        <v>0</v>
      </c>
      <c r="C1016" s="231">
        <v>100</v>
      </c>
      <c r="D1016" s="231">
        <v>0</v>
      </c>
      <c r="E1016" s="231">
        <v>0</v>
      </c>
      <c r="F1016" s="231">
        <v>0</v>
      </c>
      <c r="G1016" s="231">
        <v>0</v>
      </c>
      <c r="H1016" t="str">
        <f t="shared" si="16"/>
        <v>A21947</v>
      </c>
    </row>
    <row r="1017" spans="1:8">
      <c r="A1017" s="231" t="s">
        <v>1303</v>
      </c>
      <c r="B1017" s="231">
        <v>0</v>
      </c>
      <c r="C1017" s="231">
        <v>100</v>
      </c>
      <c r="D1017" s="231">
        <v>0</v>
      </c>
      <c r="E1017" s="231">
        <v>0</v>
      </c>
      <c r="F1017" s="231">
        <v>0</v>
      </c>
      <c r="G1017" s="231">
        <v>0</v>
      </c>
      <c r="H1017" t="str">
        <f t="shared" si="16"/>
        <v>A21967</v>
      </c>
    </row>
    <row r="1018" spans="1:8">
      <c r="A1018" s="231" t="s">
        <v>1304</v>
      </c>
      <c r="B1018" s="231">
        <v>0</v>
      </c>
      <c r="C1018" s="231">
        <v>100</v>
      </c>
      <c r="D1018" s="231">
        <v>0</v>
      </c>
      <c r="E1018" s="231">
        <v>0</v>
      </c>
      <c r="F1018" s="231">
        <v>0</v>
      </c>
      <c r="G1018" s="231">
        <v>0</v>
      </c>
      <c r="H1018" t="str">
        <f t="shared" si="16"/>
        <v>A21987</v>
      </c>
    </row>
    <row r="1019" spans="1:8">
      <c r="A1019" s="231" t="s">
        <v>1305</v>
      </c>
      <c r="B1019" s="231">
        <v>0</v>
      </c>
      <c r="C1019" s="231">
        <v>40</v>
      </c>
      <c r="D1019" s="231">
        <v>40</v>
      </c>
      <c r="E1019" s="231">
        <v>20</v>
      </c>
      <c r="F1019" s="231">
        <v>0</v>
      </c>
      <c r="G1019" s="231">
        <v>0</v>
      </c>
      <c r="H1019" t="str">
        <f t="shared" si="16"/>
        <v>A22002</v>
      </c>
    </row>
    <row r="1020" spans="1:8">
      <c r="A1020" s="231" t="s">
        <v>1306</v>
      </c>
      <c r="B1020" s="231">
        <v>0</v>
      </c>
      <c r="C1020" s="231">
        <v>40</v>
      </c>
      <c r="D1020" s="231">
        <v>40</v>
      </c>
      <c r="E1020" s="231">
        <v>20</v>
      </c>
      <c r="F1020" s="231">
        <v>0</v>
      </c>
      <c r="G1020" s="231">
        <v>0</v>
      </c>
      <c r="H1020" t="str">
        <f t="shared" si="16"/>
        <v>A22022</v>
      </c>
    </row>
    <row r="1021" spans="1:8">
      <c r="A1021" s="231" t="s">
        <v>1307</v>
      </c>
      <c r="B1021" s="231">
        <v>0</v>
      </c>
      <c r="C1021" s="231">
        <v>56</v>
      </c>
      <c r="D1021" s="231">
        <v>44</v>
      </c>
      <c r="E1021" s="231">
        <v>0</v>
      </c>
      <c r="F1021" s="231">
        <v>0</v>
      </c>
      <c r="G1021" s="231">
        <v>0</v>
      </c>
      <c r="H1021" t="str">
        <f t="shared" si="16"/>
        <v>A22042</v>
      </c>
    </row>
    <row r="1022" spans="1:8">
      <c r="A1022" s="231" t="s">
        <v>1308</v>
      </c>
      <c r="B1022" s="231">
        <v>0</v>
      </c>
      <c r="C1022" s="231">
        <v>12</v>
      </c>
      <c r="D1022" s="231">
        <v>17</v>
      </c>
      <c r="E1022" s="231">
        <v>71</v>
      </c>
      <c r="F1022" s="231">
        <v>0</v>
      </c>
      <c r="G1022" s="231">
        <v>0</v>
      </c>
      <c r="H1022" t="str">
        <f t="shared" si="16"/>
        <v>A22059</v>
      </c>
    </row>
    <row r="1023" spans="1:8">
      <c r="A1023" s="231" t="s">
        <v>1309</v>
      </c>
      <c r="B1023" s="231">
        <v>0</v>
      </c>
      <c r="C1023" s="231">
        <v>5</v>
      </c>
      <c r="D1023" s="231">
        <v>7</v>
      </c>
      <c r="E1023" s="231">
        <v>88</v>
      </c>
      <c r="F1023" s="231">
        <v>0</v>
      </c>
      <c r="G1023" s="231">
        <v>0</v>
      </c>
      <c r="H1023" t="str">
        <f t="shared" si="16"/>
        <v>A22077</v>
      </c>
    </row>
    <row r="1024" spans="1:8">
      <c r="A1024" s="231" t="s">
        <v>1310</v>
      </c>
      <c r="B1024" s="231">
        <v>0</v>
      </c>
      <c r="C1024" s="231">
        <v>4</v>
      </c>
      <c r="D1024" s="231">
        <v>6</v>
      </c>
      <c r="E1024" s="231">
        <v>90</v>
      </c>
      <c r="F1024" s="231">
        <v>0</v>
      </c>
      <c r="G1024" s="231">
        <v>0</v>
      </c>
      <c r="H1024" t="str">
        <f t="shared" si="16"/>
        <v>A22092</v>
      </c>
    </row>
    <row r="1025" spans="1:8">
      <c r="A1025" s="231" t="s">
        <v>1311</v>
      </c>
      <c r="B1025" s="231">
        <v>0</v>
      </c>
      <c r="C1025" s="231">
        <v>2</v>
      </c>
      <c r="D1025" s="231">
        <v>4</v>
      </c>
      <c r="E1025" s="231">
        <v>94</v>
      </c>
      <c r="F1025" s="231">
        <v>0</v>
      </c>
      <c r="G1025" s="231">
        <v>0</v>
      </c>
      <c r="H1025" t="str">
        <f t="shared" si="16"/>
        <v>A22112</v>
      </c>
    </row>
    <row r="1026" spans="1:8">
      <c r="A1026" s="231" t="s">
        <v>1312</v>
      </c>
      <c r="B1026" s="231">
        <v>0</v>
      </c>
      <c r="C1026" s="231">
        <v>2</v>
      </c>
      <c r="D1026" s="231">
        <v>5</v>
      </c>
      <c r="E1026" s="231">
        <v>93</v>
      </c>
      <c r="F1026" s="231">
        <v>0</v>
      </c>
      <c r="G1026" s="231">
        <v>0</v>
      </c>
      <c r="H1026" t="str">
        <f t="shared" si="16"/>
        <v>A22132</v>
      </c>
    </row>
    <row r="1027" spans="1:8">
      <c r="A1027" s="231" t="s">
        <v>1313</v>
      </c>
      <c r="B1027" s="231">
        <v>0</v>
      </c>
      <c r="C1027" s="231">
        <v>2</v>
      </c>
      <c r="D1027" s="231">
        <v>7</v>
      </c>
      <c r="E1027" s="231">
        <v>91</v>
      </c>
      <c r="F1027" s="231">
        <v>0</v>
      </c>
      <c r="G1027" s="231">
        <v>0</v>
      </c>
      <c r="H1027" t="str">
        <f t="shared" si="16"/>
        <v>A22146</v>
      </c>
    </row>
    <row r="1028" spans="1:8">
      <c r="A1028" s="231" t="s">
        <v>1314</v>
      </c>
      <c r="B1028" s="231">
        <v>0</v>
      </c>
      <c r="C1028" s="231">
        <v>8</v>
      </c>
      <c r="D1028" s="231">
        <v>10</v>
      </c>
      <c r="E1028" s="231">
        <v>82</v>
      </c>
      <c r="F1028" s="231">
        <v>0</v>
      </c>
      <c r="G1028" s="231">
        <v>0</v>
      </c>
      <c r="H1028" t="str">
        <f t="shared" si="16"/>
        <v>A22163</v>
      </c>
    </row>
    <row r="1029" spans="1:8">
      <c r="A1029" s="231" t="s">
        <v>1315</v>
      </c>
      <c r="B1029" s="231">
        <v>0</v>
      </c>
      <c r="C1029" s="231">
        <v>100</v>
      </c>
      <c r="D1029" s="231">
        <v>0</v>
      </c>
      <c r="E1029" s="231">
        <v>0</v>
      </c>
      <c r="F1029" s="231">
        <v>0</v>
      </c>
      <c r="G1029" s="231">
        <v>0</v>
      </c>
      <c r="H1029" t="str">
        <f t="shared" si="16"/>
        <v>A22183</v>
      </c>
    </row>
    <row r="1030" spans="1:8">
      <c r="A1030" s="231" t="s">
        <v>1316</v>
      </c>
      <c r="B1030" s="231">
        <v>0</v>
      </c>
      <c r="C1030" s="231">
        <v>100</v>
      </c>
      <c r="D1030" s="231">
        <v>0</v>
      </c>
      <c r="E1030" s="231">
        <v>0</v>
      </c>
      <c r="F1030" s="231">
        <v>0</v>
      </c>
      <c r="G1030" s="231">
        <v>0</v>
      </c>
      <c r="H1030" t="str">
        <f t="shared" si="16"/>
        <v>A22202</v>
      </c>
    </row>
    <row r="1031" spans="1:8">
      <c r="A1031" s="231" t="s">
        <v>1317</v>
      </c>
      <c r="B1031" s="231">
        <v>0</v>
      </c>
      <c r="C1031" s="231">
        <v>100</v>
      </c>
      <c r="D1031" s="231">
        <v>0</v>
      </c>
      <c r="E1031" s="231">
        <v>0</v>
      </c>
      <c r="F1031" s="231">
        <v>0</v>
      </c>
      <c r="G1031" s="231">
        <v>0</v>
      </c>
      <c r="H1031" t="str">
        <f t="shared" si="16"/>
        <v>A22222</v>
      </c>
    </row>
    <row r="1032" spans="1:8">
      <c r="A1032" s="231" t="s">
        <v>1318</v>
      </c>
      <c r="B1032" s="231">
        <v>0</v>
      </c>
      <c r="C1032" s="231">
        <v>100</v>
      </c>
      <c r="D1032" s="231">
        <v>0</v>
      </c>
      <c r="E1032" s="231">
        <v>0</v>
      </c>
      <c r="F1032" s="231">
        <v>0</v>
      </c>
      <c r="G1032" s="231">
        <v>0</v>
      </c>
      <c r="H1032" t="str">
        <f t="shared" si="16"/>
        <v>A22240</v>
      </c>
    </row>
    <row r="1033" spans="1:8">
      <c r="A1033" s="231" t="s">
        <v>1319</v>
      </c>
      <c r="B1033" s="231">
        <v>0</v>
      </c>
      <c r="C1033" s="231">
        <v>18</v>
      </c>
      <c r="D1033" s="231">
        <v>24</v>
      </c>
      <c r="E1033" s="231">
        <v>58</v>
      </c>
      <c r="F1033" s="231">
        <v>0</v>
      </c>
      <c r="G1033" s="231">
        <v>0</v>
      </c>
      <c r="H1033" t="str">
        <f t="shared" si="16"/>
        <v>A22255</v>
      </c>
    </row>
    <row r="1034" spans="1:8">
      <c r="A1034" s="231" t="s">
        <v>1320</v>
      </c>
      <c r="B1034" s="231">
        <v>0</v>
      </c>
      <c r="C1034" s="231">
        <v>6</v>
      </c>
      <c r="D1034" s="231">
        <v>8</v>
      </c>
      <c r="E1034" s="231">
        <v>86</v>
      </c>
      <c r="F1034" s="231">
        <v>0</v>
      </c>
      <c r="G1034" s="231">
        <v>0</v>
      </c>
      <c r="H1034" t="str">
        <f t="shared" si="16"/>
        <v>A22274</v>
      </c>
    </row>
    <row r="1035" spans="1:8">
      <c r="A1035" s="231" t="s">
        <v>1321</v>
      </c>
      <c r="B1035" s="231">
        <v>0</v>
      </c>
      <c r="C1035" s="231">
        <v>4</v>
      </c>
      <c r="D1035" s="231">
        <v>6</v>
      </c>
      <c r="E1035" s="231">
        <v>90</v>
      </c>
      <c r="F1035" s="231">
        <v>0</v>
      </c>
      <c r="G1035" s="231">
        <v>0</v>
      </c>
      <c r="H1035" t="str">
        <f t="shared" si="16"/>
        <v>A22292</v>
      </c>
    </row>
    <row r="1036" spans="1:8">
      <c r="A1036" s="231" t="s">
        <v>1322</v>
      </c>
      <c r="B1036" s="231">
        <v>0</v>
      </c>
      <c r="C1036" s="231">
        <v>5</v>
      </c>
      <c r="D1036" s="231">
        <v>7</v>
      </c>
      <c r="E1036" s="231">
        <v>88</v>
      </c>
      <c r="F1036" s="231">
        <v>0</v>
      </c>
      <c r="G1036" s="231">
        <v>0</v>
      </c>
      <c r="H1036" t="str">
        <f t="shared" si="16"/>
        <v>A22314</v>
      </c>
    </row>
    <row r="1037" spans="1:8">
      <c r="A1037" s="231" t="s">
        <v>1323</v>
      </c>
      <c r="B1037" s="231">
        <v>0</v>
      </c>
      <c r="C1037" s="231">
        <v>8</v>
      </c>
      <c r="D1037" s="231">
        <v>11</v>
      </c>
      <c r="E1037" s="231">
        <v>81</v>
      </c>
      <c r="F1037" s="231">
        <v>0</v>
      </c>
      <c r="G1037" s="231">
        <v>0</v>
      </c>
      <c r="H1037" t="str">
        <f t="shared" si="16"/>
        <v>A22332</v>
      </c>
    </row>
    <row r="1038" spans="1:8">
      <c r="A1038" s="231" t="s">
        <v>1324</v>
      </c>
      <c r="B1038" s="231">
        <v>0</v>
      </c>
      <c r="C1038" s="231">
        <v>10</v>
      </c>
      <c r="D1038" s="231">
        <v>13</v>
      </c>
      <c r="E1038" s="231">
        <v>77</v>
      </c>
      <c r="F1038" s="231">
        <v>0</v>
      </c>
      <c r="G1038" s="231">
        <v>0</v>
      </c>
      <c r="H1038" t="str">
        <f t="shared" si="16"/>
        <v>A22352</v>
      </c>
    </row>
    <row r="1039" spans="1:8">
      <c r="A1039" s="231" t="s">
        <v>1325</v>
      </c>
      <c r="B1039" s="231">
        <v>0</v>
      </c>
      <c r="C1039" s="231">
        <v>22</v>
      </c>
      <c r="D1039" s="231">
        <v>18</v>
      </c>
      <c r="E1039" s="231">
        <v>60</v>
      </c>
      <c r="F1039" s="231">
        <v>0</v>
      </c>
      <c r="G1039" s="231">
        <v>0</v>
      </c>
      <c r="H1039" t="str">
        <f t="shared" si="16"/>
        <v>A22372</v>
      </c>
    </row>
    <row r="1040" spans="1:8">
      <c r="A1040" s="231" t="s">
        <v>1326</v>
      </c>
      <c r="B1040" s="231">
        <v>0</v>
      </c>
      <c r="C1040" s="231">
        <v>44</v>
      </c>
      <c r="D1040" s="231">
        <v>35</v>
      </c>
      <c r="E1040" s="231">
        <v>21</v>
      </c>
      <c r="F1040" s="231">
        <v>0</v>
      </c>
      <c r="G1040" s="231">
        <v>0</v>
      </c>
      <c r="H1040" t="str">
        <f t="shared" si="16"/>
        <v>A22391</v>
      </c>
    </row>
    <row r="1041" spans="1:8">
      <c r="A1041" s="231" t="s">
        <v>1327</v>
      </c>
      <c r="B1041" s="231">
        <v>0</v>
      </c>
      <c r="C1041" s="231">
        <v>86</v>
      </c>
      <c r="D1041" s="231">
        <v>14</v>
      </c>
      <c r="E1041" s="231">
        <v>0</v>
      </c>
      <c r="F1041" s="231">
        <v>0</v>
      </c>
      <c r="G1041" s="231">
        <v>0</v>
      </c>
      <c r="H1041" t="str">
        <f t="shared" si="16"/>
        <v>A22412</v>
      </c>
    </row>
    <row r="1042" spans="1:8">
      <c r="A1042" s="231" t="s">
        <v>1328</v>
      </c>
      <c r="B1042" s="231">
        <v>0</v>
      </c>
      <c r="C1042" s="231">
        <v>100</v>
      </c>
      <c r="D1042" s="231">
        <v>0</v>
      </c>
      <c r="E1042" s="231">
        <v>0</v>
      </c>
      <c r="F1042" s="231">
        <v>0</v>
      </c>
      <c r="G1042" s="231">
        <v>0</v>
      </c>
      <c r="H1042" t="str">
        <f t="shared" si="16"/>
        <v>A22432</v>
      </c>
    </row>
    <row r="1043" spans="1:8">
      <c r="A1043" s="231" t="s">
        <v>1329</v>
      </c>
      <c r="B1043" s="231">
        <v>0</v>
      </c>
      <c r="C1043" s="231">
        <v>100</v>
      </c>
      <c r="D1043" s="231">
        <v>0</v>
      </c>
      <c r="E1043" s="231">
        <v>0</v>
      </c>
      <c r="F1043" s="231">
        <v>0</v>
      </c>
      <c r="G1043" s="231">
        <v>0</v>
      </c>
      <c r="H1043" t="str">
        <f t="shared" si="16"/>
        <v>A22453.6</v>
      </c>
    </row>
    <row r="1044" spans="1:8">
      <c r="A1044" s="231" t="s">
        <v>1330</v>
      </c>
      <c r="B1044" s="231">
        <v>0</v>
      </c>
      <c r="C1044" s="231">
        <v>100</v>
      </c>
      <c r="D1044" s="231">
        <v>0</v>
      </c>
      <c r="E1044" s="231">
        <v>0</v>
      </c>
      <c r="F1044" s="231">
        <v>0</v>
      </c>
      <c r="G1044" s="231">
        <v>0</v>
      </c>
      <c r="H1044" t="str">
        <f t="shared" si="16"/>
        <v>A22473</v>
      </c>
    </row>
    <row r="1045" spans="1:8">
      <c r="A1045" s="231" t="s">
        <v>1331</v>
      </c>
      <c r="B1045" s="231">
        <v>100</v>
      </c>
      <c r="C1045" s="231">
        <v>0</v>
      </c>
      <c r="D1045" s="231">
        <v>0</v>
      </c>
      <c r="E1045" s="231">
        <v>0</v>
      </c>
      <c r="F1045" s="231">
        <v>0</v>
      </c>
      <c r="G1045" s="231">
        <v>0</v>
      </c>
      <c r="H1045" t="str">
        <f t="shared" si="16"/>
        <v>A22496</v>
      </c>
    </row>
    <row r="1046" spans="1:8">
      <c r="A1046" s="231" t="s">
        <v>1332</v>
      </c>
      <c r="B1046" s="231">
        <v>100</v>
      </c>
      <c r="C1046" s="231">
        <v>0</v>
      </c>
      <c r="D1046" s="231">
        <v>0</v>
      </c>
      <c r="E1046" s="231">
        <v>0</v>
      </c>
      <c r="F1046" s="231">
        <v>0</v>
      </c>
      <c r="G1046" s="231">
        <v>0</v>
      </c>
      <c r="H1046" t="str">
        <f t="shared" si="16"/>
        <v>A22517.4</v>
      </c>
    </row>
    <row r="1047" spans="1:8">
      <c r="A1047" s="231" t="s">
        <v>1333</v>
      </c>
      <c r="B1047" s="231">
        <v>100</v>
      </c>
      <c r="C1047" s="231">
        <v>0</v>
      </c>
      <c r="D1047" s="231">
        <v>0</v>
      </c>
      <c r="E1047" s="231">
        <v>0</v>
      </c>
      <c r="F1047" s="231">
        <v>0</v>
      </c>
      <c r="G1047" s="231">
        <v>0</v>
      </c>
      <c r="H1047" t="str">
        <f t="shared" si="16"/>
        <v>A22537</v>
      </c>
    </row>
    <row r="1048" spans="1:8">
      <c r="A1048" s="231" t="s">
        <v>1334</v>
      </c>
      <c r="B1048" s="231">
        <v>100</v>
      </c>
      <c r="C1048" s="231">
        <v>0</v>
      </c>
      <c r="D1048" s="231">
        <v>0</v>
      </c>
      <c r="E1048" s="231">
        <v>0</v>
      </c>
      <c r="F1048" s="231">
        <v>0</v>
      </c>
      <c r="G1048" s="231">
        <v>0</v>
      </c>
      <c r="H1048" t="str">
        <f t="shared" si="16"/>
        <v>A22557</v>
      </c>
    </row>
    <row r="1049" spans="1:8">
      <c r="A1049" s="231" t="s">
        <v>1335</v>
      </c>
      <c r="B1049" s="231">
        <v>100</v>
      </c>
      <c r="C1049" s="231">
        <v>0</v>
      </c>
      <c r="D1049" s="231">
        <v>0</v>
      </c>
      <c r="E1049" s="231">
        <v>0</v>
      </c>
      <c r="F1049" s="231">
        <v>0</v>
      </c>
      <c r="G1049" s="231">
        <v>0</v>
      </c>
      <c r="H1049" t="str">
        <f t="shared" si="16"/>
        <v>A22577</v>
      </c>
    </row>
    <row r="1050" spans="1:8">
      <c r="A1050" s="231" t="s">
        <v>1336</v>
      </c>
      <c r="B1050" s="231">
        <v>100</v>
      </c>
      <c r="C1050" s="231">
        <v>0</v>
      </c>
      <c r="D1050" s="231">
        <v>0</v>
      </c>
      <c r="E1050" s="231">
        <v>0</v>
      </c>
      <c r="F1050" s="231">
        <v>0</v>
      </c>
      <c r="G1050" s="231">
        <v>0</v>
      </c>
      <c r="H1050" t="str">
        <f t="shared" si="16"/>
        <v>A22596</v>
      </c>
    </row>
    <row r="1051" spans="1:8">
      <c r="A1051" s="231" t="s">
        <v>1337</v>
      </c>
      <c r="B1051" s="231">
        <v>100</v>
      </c>
      <c r="C1051" s="231">
        <v>0</v>
      </c>
      <c r="D1051" s="231">
        <v>0</v>
      </c>
      <c r="E1051" s="231">
        <v>0</v>
      </c>
      <c r="F1051" s="231">
        <v>0</v>
      </c>
      <c r="G1051" s="231">
        <v>0</v>
      </c>
      <c r="H1051" t="str">
        <f t="shared" si="16"/>
        <v>A22616</v>
      </c>
    </row>
    <row r="1052" spans="1:8">
      <c r="A1052" s="231" t="s">
        <v>1338</v>
      </c>
      <c r="B1052" s="231">
        <v>100</v>
      </c>
      <c r="C1052" s="231">
        <v>0</v>
      </c>
      <c r="D1052" s="231">
        <v>0</v>
      </c>
      <c r="E1052" s="231">
        <v>0</v>
      </c>
      <c r="F1052" s="231">
        <v>0</v>
      </c>
      <c r="G1052" s="231">
        <v>0</v>
      </c>
      <c r="H1052" t="str">
        <f t="shared" si="16"/>
        <v>A22632</v>
      </c>
    </row>
    <row r="1053" spans="1:8">
      <c r="A1053" s="231" t="s">
        <v>1339</v>
      </c>
      <c r="B1053" s="231">
        <v>100</v>
      </c>
      <c r="C1053" s="231">
        <v>0</v>
      </c>
      <c r="D1053" s="231">
        <v>0</v>
      </c>
      <c r="E1053" s="231">
        <v>0</v>
      </c>
      <c r="F1053" s="231">
        <v>0</v>
      </c>
      <c r="G1053" s="231">
        <v>0</v>
      </c>
      <c r="H1053" t="str">
        <f t="shared" si="16"/>
        <v>A22652</v>
      </c>
    </row>
    <row r="1054" spans="1:8">
      <c r="A1054" s="231" t="s">
        <v>1340</v>
      </c>
      <c r="B1054" s="231">
        <v>100</v>
      </c>
      <c r="C1054" s="231">
        <v>0</v>
      </c>
      <c r="D1054" s="231">
        <v>0</v>
      </c>
      <c r="E1054" s="231">
        <v>0</v>
      </c>
      <c r="F1054" s="231">
        <v>0</v>
      </c>
      <c r="G1054" s="231">
        <v>0</v>
      </c>
      <c r="H1054" t="str">
        <f t="shared" si="16"/>
        <v>A22672</v>
      </c>
    </row>
    <row r="1055" spans="1:8">
      <c r="A1055" s="231" t="s">
        <v>1341</v>
      </c>
      <c r="B1055" s="231">
        <v>100</v>
      </c>
      <c r="C1055" s="231">
        <v>0</v>
      </c>
      <c r="D1055" s="231">
        <v>0</v>
      </c>
      <c r="E1055" s="231">
        <v>0</v>
      </c>
      <c r="F1055" s="231">
        <v>0</v>
      </c>
      <c r="G1055" s="231">
        <v>0</v>
      </c>
      <c r="H1055" t="str">
        <f t="shared" si="16"/>
        <v>A22692</v>
      </c>
    </row>
    <row r="1056" spans="1:8">
      <c r="A1056" s="231" t="s">
        <v>1342</v>
      </c>
      <c r="B1056" s="231">
        <v>100</v>
      </c>
      <c r="C1056" s="231">
        <v>0</v>
      </c>
      <c r="D1056" s="231">
        <v>0</v>
      </c>
      <c r="E1056" s="231">
        <v>0</v>
      </c>
      <c r="F1056" s="231">
        <v>0</v>
      </c>
      <c r="G1056" s="231">
        <v>0</v>
      </c>
      <c r="H1056" t="str">
        <f t="shared" si="16"/>
        <v>A22712</v>
      </c>
    </row>
    <row r="1057" spans="1:8">
      <c r="A1057" s="231" t="s">
        <v>1343</v>
      </c>
      <c r="B1057" s="231">
        <v>100</v>
      </c>
      <c r="C1057" s="231">
        <v>0</v>
      </c>
      <c r="D1057" s="231">
        <v>0</v>
      </c>
      <c r="E1057" s="231">
        <v>0</v>
      </c>
      <c r="F1057" s="231">
        <v>0</v>
      </c>
      <c r="G1057" s="231">
        <v>0</v>
      </c>
      <c r="H1057" t="str">
        <f t="shared" si="16"/>
        <v>A22732</v>
      </c>
    </row>
    <row r="1058" spans="1:8">
      <c r="A1058" s="231" t="s">
        <v>1344</v>
      </c>
      <c r="B1058" s="231">
        <v>100</v>
      </c>
      <c r="C1058" s="231">
        <v>0</v>
      </c>
      <c r="D1058" s="231">
        <v>0</v>
      </c>
      <c r="E1058" s="231">
        <v>0</v>
      </c>
      <c r="F1058" s="231">
        <v>0</v>
      </c>
      <c r="G1058" s="231">
        <v>0</v>
      </c>
      <c r="H1058" t="str">
        <f t="shared" si="16"/>
        <v>A22754</v>
      </c>
    </row>
    <row r="1059" spans="1:8">
      <c r="A1059" s="231" t="s">
        <v>1345</v>
      </c>
      <c r="B1059" s="231">
        <v>100</v>
      </c>
      <c r="C1059" s="231">
        <v>0</v>
      </c>
      <c r="D1059" s="231">
        <v>0</v>
      </c>
      <c r="E1059" s="231">
        <v>0</v>
      </c>
      <c r="F1059" s="231">
        <v>0</v>
      </c>
      <c r="G1059" s="231">
        <v>0</v>
      </c>
      <c r="H1059" t="str">
        <f t="shared" si="16"/>
        <v>A22770.5</v>
      </c>
    </row>
    <row r="1060" spans="1:8">
      <c r="A1060" s="231" t="s">
        <v>1346</v>
      </c>
      <c r="B1060" s="231">
        <v>100</v>
      </c>
      <c r="C1060" s="231">
        <v>0</v>
      </c>
      <c r="D1060" s="231">
        <v>0</v>
      </c>
      <c r="E1060" s="231">
        <v>0</v>
      </c>
      <c r="F1060" s="231">
        <v>0</v>
      </c>
      <c r="G1060" s="231">
        <v>0</v>
      </c>
      <c r="H1060" t="str">
        <f t="shared" si="16"/>
        <v>A22792</v>
      </c>
    </row>
    <row r="1061" spans="1:8">
      <c r="A1061" s="231" t="s">
        <v>1347</v>
      </c>
      <c r="B1061" s="231">
        <v>100</v>
      </c>
      <c r="C1061" s="231">
        <v>0</v>
      </c>
      <c r="D1061" s="231">
        <v>0</v>
      </c>
      <c r="E1061" s="231">
        <v>0</v>
      </c>
      <c r="F1061" s="231">
        <v>0</v>
      </c>
      <c r="G1061" s="231">
        <v>0</v>
      </c>
      <c r="H1061" t="str">
        <f t="shared" si="16"/>
        <v>A22812</v>
      </c>
    </row>
    <row r="1062" spans="1:8">
      <c r="A1062" s="231" t="s">
        <v>1348</v>
      </c>
      <c r="B1062" s="231">
        <v>100</v>
      </c>
      <c r="C1062" s="231">
        <v>0</v>
      </c>
      <c r="D1062" s="231">
        <v>0</v>
      </c>
      <c r="E1062" s="231">
        <v>0</v>
      </c>
      <c r="F1062" s="231">
        <v>0</v>
      </c>
      <c r="G1062" s="231">
        <v>0</v>
      </c>
      <c r="H1062" t="str">
        <f t="shared" si="16"/>
        <v>A22832</v>
      </c>
    </row>
    <row r="1063" spans="1:8">
      <c r="A1063" s="231" t="s">
        <v>1349</v>
      </c>
      <c r="B1063" s="231">
        <v>50</v>
      </c>
      <c r="C1063" s="231">
        <v>50</v>
      </c>
      <c r="D1063" s="231">
        <v>0</v>
      </c>
      <c r="E1063" s="231">
        <v>0</v>
      </c>
      <c r="F1063" s="231">
        <v>0</v>
      </c>
      <c r="G1063" s="231">
        <v>0</v>
      </c>
      <c r="H1063" t="str">
        <f t="shared" si="16"/>
        <v>A22852</v>
      </c>
    </row>
    <row r="1064" spans="1:8">
      <c r="A1064" s="231" t="s">
        <v>1350</v>
      </c>
      <c r="B1064" s="231">
        <v>0</v>
      </c>
      <c r="C1064" s="231">
        <v>100</v>
      </c>
      <c r="D1064" s="231">
        <v>0</v>
      </c>
      <c r="E1064" s="231">
        <v>0</v>
      </c>
      <c r="F1064" s="231">
        <v>0</v>
      </c>
      <c r="G1064" s="231">
        <v>0</v>
      </c>
      <c r="H1064" t="str">
        <f t="shared" si="16"/>
        <v>A22876</v>
      </c>
    </row>
    <row r="1065" spans="1:8">
      <c r="A1065" s="231" t="s">
        <v>1351</v>
      </c>
      <c r="B1065" s="231">
        <v>0</v>
      </c>
      <c r="C1065" s="231">
        <v>100</v>
      </c>
      <c r="D1065" s="231">
        <v>0</v>
      </c>
      <c r="E1065" s="231">
        <v>0</v>
      </c>
      <c r="F1065" s="231">
        <v>0</v>
      </c>
      <c r="G1065" s="231">
        <v>0</v>
      </c>
      <c r="H1065" t="str">
        <f t="shared" si="16"/>
        <v>A22897</v>
      </c>
    </row>
    <row r="1066" spans="1:8">
      <c r="A1066" s="231" t="s">
        <v>1352</v>
      </c>
      <c r="B1066" s="231">
        <v>100</v>
      </c>
      <c r="C1066" s="231">
        <v>0</v>
      </c>
      <c r="D1066" s="231">
        <v>0</v>
      </c>
      <c r="E1066" s="231">
        <v>0</v>
      </c>
      <c r="F1066" s="231">
        <v>0</v>
      </c>
      <c r="G1066" s="231">
        <v>0</v>
      </c>
      <c r="H1066" t="str">
        <f t="shared" ref="H1066:H1129" si="17">LEFT(A1066,1)&amp;((MID(A1066,2,10))+1)</f>
        <v>A22917</v>
      </c>
    </row>
    <row r="1067" spans="1:8">
      <c r="A1067" s="231" t="s">
        <v>1353</v>
      </c>
      <c r="B1067" s="231">
        <v>100</v>
      </c>
      <c r="C1067" s="231">
        <v>0</v>
      </c>
      <c r="D1067" s="231">
        <v>0</v>
      </c>
      <c r="E1067" s="231">
        <v>0</v>
      </c>
      <c r="F1067" s="231">
        <v>0</v>
      </c>
      <c r="G1067" s="231">
        <v>0</v>
      </c>
      <c r="H1067" t="str">
        <f t="shared" si="17"/>
        <v>A22937</v>
      </c>
    </row>
    <row r="1068" spans="1:8">
      <c r="A1068" s="231" t="s">
        <v>1354</v>
      </c>
      <c r="B1068" s="231">
        <v>100</v>
      </c>
      <c r="C1068" s="231">
        <v>0</v>
      </c>
      <c r="D1068" s="231">
        <v>0</v>
      </c>
      <c r="E1068" s="231">
        <v>0</v>
      </c>
      <c r="F1068" s="231">
        <v>0</v>
      </c>
      <c r="G1068" s="231">
        <v>0</v>
      </c>
      <c r="H1068" t="str">
        <f t="shared" si="17"/>
        <v>A22958</v>
      </c>
    </row>
    <row r="1069" spans="1:8">
      <c r="A1069" s="231" t="s">
        <v>1355</v>
      </c>
      <c r="B1069" s="231">
        <v>100</v>
      </c>
      <c r="C1069" s="231">
        <v>0</v>
      </c>
      <c r="D1069" s="231">
        <v>0</v>
      </c>
      <c r="E1069" s="231">
        <v>0</v>
      </c>
      <c r="F1069" s="231">
        <v>0</v>
      </c>
      <c r="G1069" s="231">
        <v>0</v>
      </c>
      <c r="H1069" t="str">
        <f t="shared" si="17"/>
        <v>A22982</v>
      </c>
    </row>
    <row r="1070" spans="1:8">
      <c r="A1070" s="231" t="s">
        <v>1356</v>
      </c>
      <c r="B1070" s="231">
        <v>100</v>
      </c>
      <c r="C1070" s="231">
        <v>0</v>
      </c>
      <c r="D1070" s="231">
        <v>0</v>
      </c>
      <c r="E1070" s="231">
        <v>0</v>
      </c>
      <c r="F1070" s="231">
        <v>0</v>
      </c>
      <c r="G1070" s="231">
        <v>0</v>
      </c>
      <c r="H1070" t="str">
        <f t="shared" si="17"/>
        <v>A23002</v>
      </c>
    </row>
    <row r="1071" spans="1:8">
      <c r="A1071" s="231" t="s">
        <v>1357</v>
      </c>
      <c r="B1071" s="231">
        <v>100</v>
      </c>
      <c r="C1071" s="231">
        <v>0</v>
      </c>
      <c r="D1071" s="231">
        <v>0</v>
      </c>
      <c r="E1071" s="231">
        <v>0</v>
      </c>
      <c r="F1071" s="231">
        <v>0</v>
      </c>
      <c r="G1071" s="231">
        <v>0</v>
      </c>
      <c r="H1071" t="str">
        <f t="shared" si="17"/>
        <v>A23020</v>
      </c>
    </row>
    <row r="1072" spans="1:8">
      <c r="A1072" s="231" t="s">
        <v>1358</v>
      </c>
      <c r="B1072" s="231">
        <v>100</v>
      </c>
      <c r="C1072" s="231">
        <v>0</v>
      </c>
      <c r="D1072" s="231">
        <v>0</v>
      </c>
      <c r="E1072" s="231">
        <v>0</v>
      </c>
      <c r="F1072" s="231">
        <v>0</v>
      </c>
      <c r="G1072" s="231">
        <v>0</v>
      </c>
      <c r="H1072" t="str">
        <f t="shared" si="17"/>
        <v>A23042</v>
      </c>
    </row>
    <row r="1073" spans="1:8">
      <c r="A1073" s="231" t="s">
        <v>1359</v>
      </c>
      <c r="B1073" s="231">
        <v>100</v>
      </c>
      <c r="C1073" s="231">
        <v>0</v>
      </c>
      <c r="D1073" s="231">
        <v>0</v>
      </c>
      <c r="E1073" s="231">
        <v>0</v>
      </c>
      <c r="F1073" s="231">
        <v>0</v>
      </c>
      <c r="G1073" s="231">
        <v>0</v>
      </c>
      <c r="H1073" t="str">
        <f t="shared" si="17"/>
        <v>A23061</v>
      </c>
    </row>
    <row r="1074" spans="1:8">
      <c r="A1074" s="231" t="s">
        <v>1360</v>
      </c>
      <c r="B1074" s="231">
        <v>100</v>
      </c>
      <c r="C1074" s="231">
        <v>0</v>
      </c>
      <c r="D1074" s="231">
        <v>0</v>
      </c>
      <c r="E1074" s="231">
        <v>0</v>
      </c>
      <c r="F1074" s="231">
        <v>0</v>
      </c>
      <c r="G1074" s="231">
        <v>0</v>
      </c>
      <c r="H1074" t="str">
        <f t="shared" si="17"/>
        <v>A23082</v>
      </c>
    </row>
    <row r="1075" spans="1:8">
      <c r="A1075" s="231" t="s">
        <v>1361</v>
      </c>
      <c r="B1075" s="231">
        <v>0</v>
      </c>
      <c r="C1075" s="231">
        <v>100</v>
      </c>
      <c r="D1075" s="231">
        <v>0</v>
      </c>
      <c r="E1075" s="231">
        <v>0</v>
      </c>
      <c r="F1075" s="231">
        <v>0</v>
      </c>
      <c r="G1075" s="231">
        <v>0</v>
      </c>
      <c r="H1075" t="str">
        <f t="shared" si="17"/>
        <v>A23102</v>
      </c>
    </row>
    <row r="1076" spans="1:8">
      <c r="A1076" s="231" t="s">
        <v>1362</v>
      </c>
      <c r="B1076" s="231">
        <v>0</v>
      </c>
      <c r="C1076" s="231">
        <v>100</v>
      </c>
      <c r="D1076" s="231">
        <v>0</v>
      </c>
      <c r="E1076" s="231">
        <v>0</v>
      </c>
      <c r="F1076" s="231">
        <v>0</v>
      </c>
      <c r="G1076" s="231">
        <v>0</v>
      </c>
      <c r="H1076" t="str">
        <f t="shared" si="17"/>
        <v>A23117</v>
      </c>
    </row>
    <row r="1077" spans="1:8">
      <c r="A1077" s="231" t="s">
        <v>1363</v>
      </c>
      <c r="B1077" s="231">
        <v>0</v>
      </c>
      <c r="C1077" s="231">
        <v>12</v>
      </c>
      <c r="D1077" s="231">
        <v>16</v>
      </c>
      <c r="E1077" s="231">
        <v>72</v>
      </c>
      <c r="F1077" s="231">
        <v>0</v>
      </c>
      <c r="G1077" s="231">
        <v>0</v>
      </c>
      <c r="H1077" t="str">
        <f t="shared" si="17"/>
        <v>A23137</v>
      </c>
    </row>
    <row r="1078" spans="1:8">
      <c r="A1078" s="231" t="s">
        <v>1364</v>
      </c>
      <c r="B1078" s="231">
        <v>0</v>
      </c>
      <c r="C1078" s="231">
        <v>11</v>
      </c>
      <c r="D1078" s="231">
        <v>15</v>
      </c>
      <c r="E1078" s="231">
        <v>74</v>
      </c>
      <c r="F1078" s="231">
        <v>0</v>
      </c>
      <c r="G1078" s="231">
        <v>0</v>
      </c>
      <c r="H1078" t="str">
        <f t="shared" si="17"/>
        <v>A23157</v>
      </c>
    </row>
    <row r="1079" spans="1:8">
      <c r="A1079" s="231" t="s">
        <v>1365</v>
      </c>
      <c r="B1079" s="231">
        <v>0</v>
      </c>
      <c r="C1079" s="231">
        <v>100</v>
      </c>
      <c r="D1079" s="231">
        <v>0</v>
      </c>
      <c r="E1079" s="231">
        <v>0</v>
      </c>
      <c r="F1079" s="231">
        <v>0</v>
      </c>
      <c r="G1079" s="231">
        <v>0</v>
      </c>
      <c r="H1079" t="str">
        <f t="shared" si="17"/>
        <v>A23177</v>
      </c>
    </row>
    <row r="1080" spans="1:8">
      <c r="A1080" s="231" t="s">
        <v>1366</v>
      </c>
      <c r="B1080" s="231">
        <v>100</v>
      </c>
      <c r="C1080" s="231">
        <v>0</v>
      </c>
      <c r="D1080" s="231">
        <v>0</v>
      </c>
      <c r="E1080" s="231">
        <v>0</v>
      </c>
      <c r="F1080" s="231">
        <v>0</v>
      </c>
      <c r="G1080" s="231">
        <v>0</v>
      </c>
      <c r="H1080" t="str">
        <f t="shared" si="17"/>
        <v>A23197</v>
      </c>
    </row>
    <row r="1081" spans="1:8">
      <c r="A1081" s="231" t="s">
        <v>1367</v>
      </c>
      <c r="B1081" s="231">
        <v>100</v>
      </c>
      <c r="C1081" s="231">
        <v>0</v>
      </c>
      <c r="D1081" s="231">
        <v>0</v>
      </c>
      <c r="E1081" s="231">
        <v>0</v>
      </c>
      <c r="F1081" s="231">
        <v>0</v>
      </c>
      <c r="G1081" s="231">
        <v>0</v>
      </c>
      <c r="H1081" t="str">
        <f t="shared" si="17"/>
        <v>A23221</v>
      </c>
    </row>
    <row r="1082" spans="1:8">
      <c r="A1082" s="231" t="s">
        <v>1368</v>
      </c>
      <c r="B1082" s="231">
        <v>100</v>
      </c>
      <c r="C1082" s="231">
        <v>0</v>
      </c>
      <c r="D1082" s="231">
        <v>0</v>
      </c>
      <c r="E1082" s="231">
        <v>0</v>
      </c>
      <c r="F1082" s="231">
        <v>0</v>
      </c>
      <c r="G1082" s="231">
        <v>0</v>
      </c>
      <c r="H1082" t="str">
        <f t="shared" si="17"/>
        <v>A23242</v>
      </c>
    </row>
    <row r="1083" spans="1:8">
      <c r="A1083" s="231" t="s">
        <v>1369</v>
      </c>
      <c r="B1083" s="231">
        <v>100</v>
      </c>
      <c r="C1083" s="231">
        <v>0</v>
      </c>
      <c r="D1083" s="231">
        <v>0</v>
      </c>
      <c r="E1083" s="231">
        <v>0</v>
      </c>
      <c r="F1083" s="231">
        <v>0</v>
      </c>
      <c r="G1083" s="231">
        <v>0</v>
      </c>
      <c r="H1083" t="str">
        <f t="shared" si="17"/>
        <v>A23262</v>
      </c>
    </row>
    <row r="1084" spans="1:8">
      <c r="A1084" s="231" t="s">
        <v>1370</v>
      </c>
      <c r="B1084" s="231">
        <v>100</v>
      </c>
      <c r="C1084" s="231">
        <v>0</v>
      </c>
      <c r="D1084" s="231">
        <v>0</v>
      </c>
      <c r="E1084" s="231">
        <v>0</v>
      </c>
      <c r="F1084" s="231">
        <v>0</v>
      </c>
      <c r="G1084" s="231">
        <v>0</v>
      </c>
      <c r="H1084" t="str">
        <f t="shared" si="17"/>
        <v>A23279</v>
      </c>
    </row>
    <row r="1085" spans="1:8">
      <c r="A1085" s="231" t="s">
        <v>1371</v>
      </c>
      <c r="B1085" s="231">
        <v>100</v>
      </c>
      <c r="C1085" s="231">
        <v>0</v>
      </c>
      <c r="D1085" s="231">
        <v>0</v>
      </c>
      <c r="E1085" s="231">
        <v>0</v>
      </c>
      <c r="F1085" s="231">
        <v>0</v>
      </c>
      <c r="G1085" s="231">
        <v>0</v>
      </c>
      <c r="H1085" t="str">
        <f t="shared" si="17"/>
        <v>A23302</v>
      </c>
    </row>
    <row r="1086" spans="1:8">
      <c r="A1086" s="231" t="s">
        <v>1372</v>
      </c>
      <c r="B1086" s="231">
        <v>100</v>
      </c>
      <c r="C1086" s="231">
        <v>0</v>
      </c>
      <c r="D1086" s="231">
        <v>0</v>
      </c>
      <c r="E1086" s="231">
        <v>0</v>
      </c>
      <c r="F1086" s="231">
        <v>0</v>
      </c>
      <c r="G1086" s="231">
        <v>0</v>
      </c>
      <c r="H1086" t="str">
        <f t="shared" si="17"/>
        <v>A23322</v>
      </c>
    </row>
    <row r="1087" spans="1:8">
      <c r="A1087" s="231" t="s">
        <v>1373</v>
      </c>
      <c r="B1087" s="231">
        <v>100</v>
      </c>
      <c r="C1087" s="231">
        <v>0</v>
      </c>
      <c r="D1087" s="231">
        <v>0</v>
      </c>
      <c r="E1087" s="231">
        <v>0</v>
      </c>
      <c r="F1087" s="231">
        <v>0</v>
      </c>
      <c r="G1087" s="231">
        <v>0</v>
      </c>
      <c r="H1087" t="str">
        <f t="shared" si="17"/>
        <v>A23342</v>
      </c>
    </row>
    <row r="1088" spans="1:8">
      <c r="A1088" s="231" t="s">
        <v>1374</v>
      </c>
      <c r="B1088" s="231">
        <v>100</v>
      </c>
      <c r="C1088" s="231">
        <v>0</v>
      </c>
      <c r="D1088" s="231">
        <v>0</v>
      </c>
      <c r="E1088" s="231">
        <v>0</v>
      </c>
      <c r="F1088" s="231">
        <v>0</v>
      </c>
      <c r="G1088" s="231">
        <v>0</v>
      </c>
      <c r="H1088" t="str">
        <f t="shared" si="17"/>
        <v>A23362</v>
      </c>
    </row>
    <row r="1089" spans="1:8">
      <c r="A1089" s="231" t="s">
        <v>1375</v>
      </c>
      <c r="B1089" s="231">
        <v>100</v>
      </c>
      <c r="C1089" s="231">
        <v>0</v>
      </c>
      <c r="D1089" s="231">
        <v>0</v>
      </c>
      <c r="E1089" s="231">
        <v>0</v>
      </c>
      <c r="F1089" s="231">
        <v>0</v>
      </c>
      <c r="G1089" s="231">
        <v>0</v>
      </c>
      <c r="H1089" t="str">
        <f t="shared" si="17"/>
        <v>A23382</v>
      </c>
    </row>
    <row r="1090" spans="1:8">
      <c r="A1090" s="231" t="s">
        <v>1376</v>
      </c>
      <c r="B1090" s="231">
        <v>100</v>
      </c>
      <c r="C1090" s="231">
        <v>0</v>
      </c>
      <c r="D1090" s="231">
        <v>0</v>
      </c>
      <c r="E1090" s="231">
        <v>0</v>
      </c>
      <c r="F1090" s="231">
        <v>0</v>
      </c>
      <c r="G1090" s="231">
        <v>0</v>
      </c>
      <c r="H1090" t="str">
        <f t="shared" si="17"/>
        <v>A23402</v>
      </c>
    </row>
    <row r="1091" spans="1:8">
      <c r="A1091" s="231" t="s">
        <v>1377</v>
      </c>
      <c r="B1091" s="231">
        <v>100</v>
      </c>
      <c r="C1091" s="231">
        <v>0</v>
      </c>
      <c r="D1091" s="231">
        <v>0</v>
      </c>
      <c r="E1091" s="231">
        <v>0</v>
      </c>
      <c r="F1091" s="231">
        <v>0</v>
      </c>
      <c r="G1091" s="231">
        <v>0</v>
      </c>
      <c r="H1091" t="str">
        <f t="shared" si="17"/>
        <v>A23422</v>
      </c>
    </row>
    <row r="1092" spans="1:8">
      <c r="A1092" s="231" t="s">
        <v>1378</v>
      </c>
      <c r="B1092" s="231">
        <v>100</v>
      </c>
      <c r="C1092" s="231">
        <v>0</v>
      </c>
      <c r="D1092" s="231">
        <v>0</v>
      </c>
      <c r="E1092" s="231">
        <v>0</v>
      </c>
      <c r="F1092" s="231">
        <v>0</v>
      </c>
      <c r="G1092" s="231">
        <v>0</v>
      </c>
      <c r="H1092" t="str">
        <f t="shared" si="17"/>
        <v>A23442</v>
      </c>
    </row>
    <row r="1093" spans="1:8">
      <c r="A1093" s="231" t="s">
        <v>1379</v>
      </c>
      <c r="B1093" s="231">
        <v>100</v>
      </c>
      <c r="C1093" s="231">
        <v>0</v>
      </c>
      <c r="D1093" s="231">
        <v>0</v>
      </c>
      <c r="E1093" s="231">
        <v>0</v>
      </c>
      <c r="F1093" s="231">
        <v>0</v>
      </c>
      <c r="G1093" s="231">
        <v>0</v>
      </c>
      <c r="H1093" t="str">
        <f t="shared" si="17"/>
        <v>A23462</v>
      </c>
    </row>
    <row r="1094" spans="1:8">
      <c r="A1094" s="231" t="s">
        <v>1380</v>
      </c>
      <c r="B1094" s="231">
        <v>100</v>
      </c>
      <c r="C1094" s="231">
        <v>0</v>
      </c>
      <c r="D1094" s="231">
        <v>0</v>
      </c>
      <c r="E1094" s="231">
        <v>0</v>
      </c>
      <c r="F1094" s="231">
        <v>0</v>
      </c>
      <c r="G1094" s="231">
        <v>0</v>
      </c>
      <c r="H1094" t="str">
        <f t="shared" si="17"/>
        <v>A23482</v>
      </c>
    </row>
    <row r="1095" spans="1:8">
      <c r="A1095" s="231" t="s">
        <v>1381</v>
      </c>
      <c r="B1095" s="231">
        <v>0</v>
      </c>
      <c r="C1095" s="231">
        <v>100</v>
      </c>
      <c r="D1095" s="231">
        <v>0</v>
      </c>
      <c r="E1095" s="231">
        <v>0</v>
      </c>
      <c r="F1095" s="231">
        <v>0</v>
      </c>
      <c r="G1095" s="231">
        <v>0</v>
      </c>
      <c r="H1095" t="str">
        <f t="shared" si="17"/>
        <v>A23505</v>
      </c>
    </row>
    <row r="1096" spans="1:8">
      <c r="A1096" s="231" t="s">
        <v>1382</v>
      </c>
      <c r="B1096" s="231">
        <v>0</v>
      </c>
      <c r="C1096" s="231">
        <v>30</v>
      </c>
      <c r="D1096" s="231">
        <v>40</v>
      </c>
      <c r="E1096" s="231">
        <v>30</v>
      </c>
      <c r="F1096" s="231">
        <v>0</v>
      </c>
      <c r="G1096" s="231">
        <v>0</v>
      </c>
      <c r="H1096" t="str">
        <f t="shared" si="17"/>
        <v>A23524.6</v>
      </c>
    </row>
    <row r="1097" spans="1:8">
      <c r="A1097" s="231" t="s">
        <v>1383</v>
      </c>
      <c r="B1097" s="231">
        <v>0</v>
      </c>
      <c r="C1097" s="231">
        <v>10</v>
      </c>
      <c r="D1097" s="231">
        <v>13</v>
      </c>
      <c r="E1097" s="231">
        <v>77</v>
      </c>
      <c r="F1097" s="231">
        <v>0</v>
      </c>
      <c r="G1097" s="231">
        <v>0</v>
      </c>
      <c r="H1097" t="str">
        <f t="shared" si="17"/>
        <v>A23542</v>
      </c>
    </row>
    <row r="1098" spans="1:8">
      <c r="A1098" s="231" t="s">
        <v>1384</v>
      </c>
      <c r="B1098" s="231">
        <v>0</v>
      </c>
      <c r="C1098" s="231">
        <v>6</v>
      </c>
      <c r="D1098" s="231">
        <v>8</v>
      </c>
      <c r="E1098" s="231">
        <v>86</v>
      </c>
      <c r="F1098" s="231">
        <v>0</v>
      </c>
      <c r="G1098" s="231">
        <v>0</v>
      </c>
      <c r="H1098" t="str">
        <f t="shared" si="17"/>
        <v>A23564</v>
      </c>
    </row>
    <row r="1099" spans="1:8">
      <c r="A1099" s="231" t="s">
        <v>1385</v>
      </c>
      <c r="B1099" s="231">
        <v>0</v>
      </c>
      <c r="C1099" s="231">
        <v>4</v>
      </c>
      <c r="D1099" s="231">
        <v>6</v>
      </c>
      <c r="E1099" s="231">
        <v>90</v>
      </c>
      <c r="F1099" s="231">
        <v>0</v>
      </c>
      <c r="G1099" s="231">
        <v>0</v>
      </c>
      <c r="H1099" t="str">
        <f t="shared" si="17"/>
        <v>A23583</v>
      </c>
    </row>
    <row r="1100" spans="1:8">
      <c r="A1100" s="231" t="s">
        <v>1386</v>
      </c>
      <c r="B1100" s="231">
        <v>0</v>
      </c>
      <c r="C1100" s="231">
        <v>2</v>
      </c>
      <c r="D1100" s="231">
        <v>5</v>
      </c>
      <c r="E1100" s="231">
        <v>93</v>
      </c>
      <c r="F1100" s="231">
        <v>0</v>
      </c>
      <c r="G1100" s="231">
        <v>0</v>
      </c>
      <c r="H1100" t="str">
        <f t="shared" si="17"/>
        <v>A23607</v>
      </c>
    </row>
    <row r="1101" spans="1:8">
      <c r="A1101" s="231" t="s">
        <v>1387</v>
      </c>
      <c r="B1101" s="231">
        <v>0</v>
      </c>
      <c r="C1101" s="231">
        <v>1</v>
      </c>
      <c r="D1101" s="231">
        <v>4</v>
      </c>
      <c r="E1101" s="231">
        <v>95</v>
      </c>
      <c r="F1101" s="231">
        <v>0</v>
      </c>
      <c r="G1101" s="231">
        <v>0</v>
      </c>
      <c r="H1101" t="str">
        <f t="shared" si="17"/>
        <v>A23622</v>
      </c>
    </row>
    <row r="1102" spans="1:8">
      <c r="A1102" s="231" t="s">
        <v>1388</v>
      </c>
      <c r="B1102" s="231">
        <v>0</v>
      </c>
      <c r="C1102" s="231">
        <v>1</v>
      </c>
      <c r="D1102" s="231">
        <v>4</v>
      </c>
      <c r="E1102" s="231">
        <v>95</v>
      </c>
      <c r="F1102" s="231">
        <v>0</v>
      </c>
      <c r="G1102" s="231">
        <v>0</v>
      </c>
      <c r="H1102" t="str">
        <f t="shared" si="17"/>
        <v>A23642</v>
      </c>
    </row>
    <row r="1103" spans="1:8">
      <c r="A1103" s="231" t="s">
        <v>1389</v>
      </c>
      <c r="B1103" s="231">
        <v>0</v>
      </c>
      <c r="C1103" s="231">
        <v>2</v>
      </c>
      <c r="D1103" s="231">
        <v>5</v>
      </c>
      <c r="E1103" s="231">
        <v>93</v>
      </c>
      <c r="F1103" s="231">
        <v>0</v>
      </c>
      <c r="G1103" s="231">
        <v>0</v>
      </c>
      <c r="H1103" t="str">
        <f t="shared" si="17"/>
        <v>A23664</v>
      </c>
    </row>
    <row r="1104" spans="1:8">
      <c r="A1104" s="231" t="s">
        <v>1390</v>
      </c>
      <c r="B1104" s="231">
        <v>0</v>
      </c>
      <c r="C1104" s="231">
        <v>5</v>
      </c>
      <c r="D1104" s="231">
        <v>6</v>
      </c>
      <c r="E1104" s="231">
        <v>89</v>
      </c>
      <c r="F1104" s="231">
        <v>0</v>
      </c>
      <c r="G1104" s="231">
        <v>0</v>
      </c>
      <c r="H1104" t="str">
        <f t="shared" si="17"/>
        <v>A23684</v>
      </c>
    </row>
    <row r="1105" spans="1:8">
      <c r="A1105" s="231" t="s">
        <v>1391</v>
      </c>
      <c r="B1105" s="231">
        <v>0</v>
      </c>
      <c r="C1105" s="231">
        <v>6</v>
      </c>
      <c r="D1105" s="231">
        <v>9</v>
      </c>
      <c r="E1105" s="231">
        <v>85</v>
      </c>
      <c r="F1105" s="231">
        <v>0</v>
      </c>
      <c r="G1105" s="231">
        <v>0</v>
      </c>
      <c r="H1105" t="str">
        <f t="shared" si="17"/>
        <v>A23702</v>
      </c>
    </row>
    <row r="1106" spans="1:8">
      <c r="A1106" s="231" t="s">
        <v>1392</v>
      </c>
      <c r="B1106" s="231">
        <v>0</v>
      </c>
      <c r="C1106" s="231">
        <v>12</v>
      </c>
      <c r="D1106" s="231">
        <v>17</v>
      </c>
      <c r="E1106" s="231">
        <v>71</v>
      </c>
      <c r="F1106" s="231">
        <v>0</v>
      </c>
      <c r="G1106" s="231">
        <v>0</v>
      </c>
      <c r="H1106" t="str">
        <f t="shared" si="17"/>
        <v>A23723</v>
      </c>
    </row>
    <row r="1107" spans="1:8">
      <c r="A1107" s="231" t="s">
        <v>1393</v>
      </c>
      <c r="B1107" s="231">
        <v>0</v>
      </c>
      <c r="C1107" s="231">
        <v>100</v>
      </c>
      <c r="D1107" s="231">
        <v>0</v>
      </c>
      <c r="E1107" s="231">
        <v>0</v>
      </c>
      <c r="F1107" s="231">
        <v>0</v>
      </c>
      <c r="G1107" s="231">
        <v>0</v>
      </c>
      <c r="H1107" t="str">
        <f t="shared" si="17"/>
        <v>A23742</v>
      </c>
    </row>
    <row r="1108" spans="1:8">
      <c r="A1108" s="231" t="s">
        <v>1394</v>
      </c>
      <c r="B1108" s="231">
        <v>0</v>
      </c>
      <c r="C1108" s="231">
        <v>100</v>
      </c>
      <c r="D1108" s="231">
        <v>0</v>
      </c>
      <c r="E1108" s="231">
        <v>0</v>
      </c>
      <c r="F1108" s="231">
        <v>0</v>
      </c>
      <c r="G1108" s="231">
        <v>0</v>
      </c>
      <c r="H1108" t="str">
        <f t="shared" si="17"/>
        <v>A23764</v>
      </c>
    </row>
    <row r="1109" spans="1:8">
      <c r="A1109" s="231" t="s">
        <v>1395</v>
      </c>
      <c r="B1109" s="231">
        <v>0</v>
      </c>
      <c r="C1109" s="231">
        <v>10</v>
      </c>
      <c r="D1109" s="231">
        <v>13</v>
      </c>
      <c r="E1109" s="231">
        <v>77</v>
      </c>
      <c r="F1109" s="231">
        <v>0</v>
      </c>
      <c r="G1109" s="231">
        <v>0</v>
      </c>
      <c r="H1109" t="str">
        <f t="shared" si="17"/>
        <v>A23784</v>
      </c>
    </row>
    <row r="1110" spans="1:8">
      <c r="A1110" s="231" t="s">
        <v>1396</v>
      </c>
      <c r="B1110" s="231">
        <v>0</v>
      </c>
      <c r="C1110" s="231">
        <v>5</v>
      </c>
      <c r="D1110" s="231">
        <v>6</v>
      </c>
      <c r="E1110" s="231">
        <v>89</v>
      </c>
      <c r="F1110" s="231">
        <v>0</v>
      </c>
      <c r="G1110" s="231">
        <v>0</v>
      </c>
      <c r="H1110" t="str">
        <f t="shared" si="17"/>
        <v>A23802</v>
      </c>
    </row>
    <row r="1111" spans="1:8">
      <c r="A1111" s="231" t="s">
        <v>1397</v>
      </c>
      <c r="B1111" s="231">
        <v>0</v>
      </c>
      <c r="C1111" s="231">
        <v>4</v>
      </c>
      <c r="D1111" s="231">
        <v>5</v>
      </c>
      <c r="E1111" s="231">
        <v>91</v>
      </c>
      <c r="F1111" s="231">
        <v>0</v>
      </c>
      <c r="G1111" s="231">
        <v>0</v>
      </c>
      <c r="H1111" t="str">
        <f t="shared" si="17"/>
        <v>A23822</v>
      </c>
    </row>
    <row r="1112" spans="1:8">
      <c r="A1112" s="231" t="s">
        <v>1398</v>
      </c>
      <c r="B1112" s="231">
        <v>0</v>
      </c>
      <c r="C1112" s="231">
        <v>4</v>
      </c>
      <c r="D1112" s="231">
        <v>5</v>
      </c>
      <c r="E1112" s="231">
        <v>91</v>
      </c>
      <c r="F1112" s="231">
        <v>0</v>
      </c>
      <c r="G1112" s="231">
        <v>0</v>
      </c>
      <c r="H1112" t="str">
        <f t="shared" si="17"/>
        <v>A23842</v>
      </c>
    </row>
    <row r="1113" spans="1:8">
      <c r="A1113" s="231" t="s">
        <v>1399</v>
      </c>
      <c r="B1113" s="231">
        <v>0</v>
      </c>
      <c r="C1113" s="231">
        <v>6</v>
      </c>
      <c r="D1113" s="231">
        <v>8</v>
      </c>
      <c r="E1113" s="231">
        <v>86</v>
      </c>
      <c r="F1113" s="231">
        <v>0</v>
      </c>
      <c r="G1113" s="231">
        <v>0</v>
      </c>
      <c r="H1113" t="str">
        <f t="shared" si="17"/>
        <v>A23867</v>
      </c>
    </row>
    <row r="1114" spans="1:8">
      <c r="A1114" s="231" t="s">
        <v>1400</v>
      </c>
      <c r="B1114" s="231">
        <v>0</v>
      </c>
      <c r="C1114" s="231">
        <v>8</v>
      </c>
      <c r="D1114" s="231">
        <v>10</v>
      </c>
      <c r="E1114" s="231">
        <v>82</v>
      </c>
      <c r="F1114" s="231">
        <v>0</v>
      </c>
      <c r="G1114" s="231">
        <v>0</v>
      </c>
      <c r="H1114" t="str">
        <f t="shared" si="17"/>
        <v>A23887</v>
      </c>
    </row>
    <row r="1115" spans="1:8">
      <c r="A1115" s="231" t="s">
        <v>1401</v>
      </c>
      <c r="B1115" s="231">
        <v>0</v>
      </c>
      <c r="C1115" s="231">
        <v>5</v>
      </c>
      <c r="D1115" s="231">
        <v>6</v>
      </c>
      <c r="E1115" s="231">
        <v>89</v>
      </c>
      <c r="F1115" s="231">
        <v>0</v>
      </c>
      <c r="G1115" s="231">
        <v>0</v>
      </c>
      <c r="H1115" t="str">
        <f t="shared" si="17"/>
        <v>A23906</v>
      </c>
    </row>
    <row r="1116" spans="1:8">
      <c r="A1116" s="231" t="s">
        <v>1402</v>
      </c>
      <c r="B1116" s="231">
        <v>0</v>
      </c>
      <c r="C1116" s="231">
        <v>2</v>
      </c>
      <c r="D1116" s="231">
        <v>5</v>
      </c>
      <c r="E1116" s="231">
        <v>93</v>
      </c>
      <c r="F1116" s="231">
        <v>0</v>
      </c>
      <c r="G1116" s="231">
        <v>0</v>
      </c>
      <c r="H1116" t="str">
        <f t="shared" si="17"/>
        <v>A23925</v>
      </c>
    </row>
    <row r="1117" spans="1:8">
      <c r="A1117" s="231" t="s">
        <v>1403</v>
      </c>
      <c r="B1117" s="231">
        <v>0</v>
      </c>
      <c r="C1117" s="231">
        <v>2</v>
      </c>
      <c r="D1117" s="231">
        <v>5</v>
      </c>
      <c r="E1117" s="231">
        <v>93</v>
      </c>
      <c r="F1117" s="231">
        <v>0</v>
      </c>
      <c r="G1117" s="231">
        <v>0</v>
      </c>
      <c r="H1117" t="str">
        <f t="shared" si="17"/>
        <v>A23943</v>
      </c>
    </row>
    <row r="1118" spans="1:8">
      <c r="A1118" s="231" t="s">
        <v>1404</v>
      </c>
      <c r="B1118" s="231">
        <v>0</v>
      </c>
      <c r="C1118" s="231">
        <v>2</v>
      </c>
      <c r="D1118" s="231">
        <v>6</v>
      </c>
      <c r="E1118" s="231">
        <v>92</v>
      </c>
      <c r="F1118" s="231">
        <v>0</v>
      </c>
      <c r="G1118" s="231">
        <v>0</v>
      </c>
      <c r="H1118" t="str">
        <f t="shared" si="17"/>
        <v>A23962</v>
      </c>
    </row>
    <row r="1119" spans="1:8">
      <c r="A1119" s="231" t="s">
        <v>1405</v>
      </c>
      <c r="B1119" s="231">
        <v>0</v>
      </c>
      <c r="C1119" s="231">
        <v>3</v>
      </c>
      <c r="D1119" s="231">
        <v>7</v>
      </c>
      <c r="E1119" s="231">
        <v>90</v>
      </c>
      <c r="F1119" s="231">
        <v>0</v>
      </c>
      <c r="G1119" s="231">
        <v>0</v>
      </c>
      <c r="H1119" t="str">
        <f t="shared" si="17"/>
        <v>A23981</v>
      </c>
    </row>
    <row r="1120" spans="1:8">
      <c r="A1120" s="231" t="s">
        <v>1406</v>
      </c>
      <c r="B1120" s="231">
        <v>0</v>
      </c>
      <c r="C1120" s="231">
        <v>3</v>
      </c>
      <c r="D1120" s="231">
        <v>9</v>
      </c>
      <c r="E1120" s="231">
        <v>88</v>
      </c>
      <c r="F1120" s="231">
        <v>0</v>
      </c>
      <c r="G1120" s="231">
        <v>0</v>
      </c>
      <c r="H1120" t="str">
        <f t="shared" si="17"/>
        <v>A24002</v>
      </c>
    </row>
    <row r="1121" spans="1:8">
      <c r="A1121" s="231" t="s">
        <v>1407</v>
      </c>
      <c r="B1121" s="231">
        <v>0</v>
      </c>
      <c r="C1121" s="231">
        <v>2</v>
      </c>
      <c r="D1121" s="231">
        <v>5</v>
      </c>
      <c r="E1121" s="231">
        <v>93</v>
      </c>
      <c r="F1121" s="231">
        <v>0</v>
      </c>
      <c r="G1121" s="231">
        <v>0</v>
      </c>
      <c r="H1121" t="str">
        <f t="shared" si="17"/>
        <v>A24020</v>
      </c>
    </row>
    <row r="1122" spans="1:8">
      <c r="A1122" s="231" t="s">
        <v>1408</v>
      </c>
      <c r="B1122" s="231">
        <v>0</v>
      </c>
      <c r="C1122" s="231">
        <v>2</v>
      </c>
      <c r="D1122" s="231">
        <v>5</v>
      </c>
      <c r="E1122" s="231">
        <v>93</v>
      </c>
      <c r="F1122" s="231">
        <v>0</v>
      </c>
      <c r="G1122" s="231">
        <v>0</v>
      </c>
      <c r="H1122" t="str">
        <f t="shared" si="17"/>
        <v>A24042</v>
      </c>
    </row>
    <row r="1123" spans="1:8">
      <c r="A1123" s="231" t="s">
        <v>1409</v>
      </c>
      <c r="B1123" s="231">
        <v>0</v>
      </c>
      <c r="C1123" s="231">
        <v>2</v>
      </c>
      <c r="D1123" s="231">
        <v>4</v>
      </c>
      <c r="E1123" s="231">
        <v>94</v>
      </c>
      <c r="F1123" s="231">
        <v>0</v>
      </c>
      <c r="G1123" s="231">
        <v>0</v>
      </c>
      <c r="H1123" t="str">
        <f t="shared" si="17"/>
        <v>A24062</v>
      </c>
    </row>
    <row r="1124" spans="1:8">
      <c r="A1124" s="231" t="s">
        <v>1410</v>
      </c>
      <c r="B1124" s="231">
        <v>0</v>
      </c>
      <c r="C1124" s="231">
        <v>2</v>
      </c>
      <c r="D1124" s="231">
        <v>5</v>
      </c>
      <c r="E1124" s="231">
        <v>93</v>
      </c>
      <c r="F1124" s="231">
        <v>0</v>
      </c>
      <c r="G1124" s="231">
        <v>0</v>
      </c>
      <c r="H1124" t="str">
        <f t="shared" si="17"/>
        <v>A24082</v>
      </c>
    </row>
    <row r="1125" spans="1:8">
      <c r="A1125" s="231" t="s">
        <v>1411</v>
      </c>
      <c r="B1125" s="231">
        <v>0</v>
      </c>
      <c r="C1125" s="231">
        <v>2</v>
      </c>
      <c r="D1125" s="231">
        <v>5</v>
      </c>
      <c r="E1125" s="231">
        <v>93</v>
      </c>
      <c r="F1125" s="231">
        <v>0</v>
      </c>
      <c r="G1125" s="231">
        <v>0</v>
      </c>
      <c r="H1125" t="str">
        <f t="shared" si="17"/>
        <v>A24102</v>
      </c>
    </row>
    <row r="1126" spans="1:8">
      <c r="A1126" s="231" t="s">
        <v>1412</v>
      </c>
      <c r="B1126" s="231">
        <v>0</v>
      </c>
      <c r="C1126" s="231">
        <v>5</v>
      </c>
      <c r="D1126" s="231">
        <v>7</v>
      </c>
      <c r="E1126" s="231">
        <v>88</v>
      </c>
      <c r="F1126" s="231">
        <v>0</v>
      </c>
      <c r="G1126" s="231">
        <v>0</v>
      </c>
      <c r="H1126" t="str">
        <f t="shared" si="17"/>
        <v>A24127</v>
      </c>
    </row>
    <row r="1127" spans="1:8">
      <c r="A1127" s="231" t="s">
        <v>1413</v>
      </c>
      <c r="B1127" s="231">
        <v>0</v>
      </c>
      <c r="C1127" s="231">
        <v>7</v>
      </c>
      <c r="D1127" s="231">
        <v>10</v>
      </c>
      <c r="E1127" s="231">
        <v>83</v>
      </c>
      <c r="F1127" s="231">
        <v>0</v>
      </c>
      <c r="G1127" s="231">
        <v>0</v>
      </c>
      <c r="H1127" t="str">
        <f t="shared" si="17"/>
        <v>A24142</v>
      </c>
    </row>
    <row r="1128" spans="1:8">
      <c r="A1128" s="231" t="s">
        <v>1414</v>
      </c>
      <c r="B1128" s="231">
        <v>0</v>
      </c>
      <c r="C1128" s="231">
        <v>23</v>
      </c>
      <c r="D1128" s="231">
        <v>31</v>
      </c>
      <c r="E1128" s="231">
        <v>46</v>
      </c>
      <c r="F1128" s="231">
        <v>0</v>
      </c>
      <c r="G1128" s="231">
        <v>0</v>
      </c>
      <c r="H1128" t="str">
        <f t="shared" si="17"/>
        <v>A24163</v>
      </c>
    </row>
    <row r="1129" spans="1:8">
      <c r="A1129" s="231" t="s">
        <v>1415</v>
      </c>
      <c r="B1129" s="231">
        <v>0</v>
      </c>
      <c r="C1129" s="231">
        <v>100</v>
      </c>
      <c r="D1129" s="231">
        <v>0</v>
      </c>
      <c r="E1129" s="231">
        <v>0</v>
      </c>
      <c r="F1129" s="231">
        <v>0</v>
      </c>
      <c r="G1129" s="231">
        <v>0</v>
      </c>
      <c r="H1129" t="str">
        <f t="shared" si="17"/>
        <v>A24181</v>
      </c>
    </row>
    <row r="1130" spans="1:8">
      <c r="A1130" s="231" t="s">
        <v>1416</v>
      </c>
      <c r="B1130" s="231">
        <v>0</v>
      </c>
      <c r="C1130" s="231">
        <v>100</v>
      </c>
      <c r="D1130" s="231">
        <v>0</v>
      </c>
      <c r="E1130" s="231">
        <v>0</v>
      </c>
      <c r="F1130" s="231">
        <v>0</v>
      </c>
      <c r="G1130" s="231">
        <v>0</v>
      </c>
      <c r="H1130" t="str">
        <f t="shared" ref="H1130:H1193" si="18">LEFT(A1130,1)&amp;((MID(A1130,2,10))+1)</f>
        <v>A24205</v>
      </c>
    </row>
    <row r="1131" spans="1:8">
      <c r="A1131" s="231" t="s">
        <v>1417</v>
      </c>
      <c r="B1131" s="231">
        <v>0</v>
      </c>
      <c r="C1131" s="231">
        <v>100</v>
      </c>
      <c r="D1131" s="231">
        <v>0</v>
      </c>
      <c r="E1131" s="231">
        <v>0</v>
      </c>
      <c r="F1131" s="231">
        <v>0</v>
      </c>
      <c r="G1131" s="231">
        <v>0</v>
      </c>
      <c r="H1131" t="str">
        <f t="shared" si="18"/>
        <v>A24224</v>
      </c>
    </row>
    <row r="1132" spans="1:8">
      <c r="A1132" s="231" t="s">
        <v>1418</v>
      </c>
      <c r="B1132" s="231">
        <v>0</v>
      </c>
      <c r="C1132" s="231">
        <v>100</v>
      </c>
      <c r="D1132" s="231">
        <v>0</v>
      </c>
      <c r="E1132" s="231">
        <v>0</v>
      </c>
      <c r="F1132" s="231">
        <v>0</v>
      </c>
      <c r="G1132" s="231">
        <v>0</v>
      </c>
      <c r="H1132" t="str">
        <f t="shared" si="18"/>
        <v>A24241</v>
      </c>
    </row>
    <row r="1133" spans="1:8">
      <c r="A1133" s="231" t="s">
        <v>1419</v>
      </c>
      <c r="B1133" s="231">
        <v>0</v>
      </c>
      <c r="C1133" s="231">
        <v>100</v>
      </c>
      <c r="D1133" s="231">
        <v>0</v>
      </c>
      <c r="E1133" s="231">
        <v>0</v>
      </c>
      <c r="F1133" s="231">
        <v>0</v>
      </c>
      <c r="G1133" s="231">
        <v>0</v>
      </c>
      <c r="H1133" t="str">
        <f t="shared" si="18"/>
        <v>A24266</v>
      </c>
    </row>
    <row r="1134" spans="1:8">
      <c r="A1134" s="231" t="s">
        <v>1420</v>
      </c>
      <c r="B1134" s="231">
        <v>0</v>
      </c>
      <c r="C1134" s="231">
        <v>100</v>
      </c>
      <c r="D1134" s="231">
        <v>0</v>
      </c>
      <c r="E1134" s="231">
        <v>0</v>
      </c>
      <c r="F1134" s="231">
        <v>0</v>
      </c>
      <c r="G1134" s="231">
        <v>0</v>
      </c>
      <c r="H1134" t="str">
        <f t="shared" si="18"/>
        <v>A24291</v>
      </c>
    </row>
    <row r="1135" spans="1:8">
      <c r="A1135" s="231" t="s">
        <v>1421</v>
      </c>
      <c r="B1135" s="231">
        <v>100</v>
      </c>
      <c r="C1135" s="231">
        <v>0</v>
      </c>
      <c r="D1135" s="231">
        <v>0</v>
      </c>
      <c r="E1135" s="231">
        <v>0</v>
      </c>
      <c r="F1135" s="231">
        <v>0</v>
      </c>
      <c r="G1135" s="231">
        <v>0</v>
      </c>
      <c r="H1135" t="str">
        <f t="shared" si="18"/>
        <v>A24312</v>
      </c>
    </row>
    <row r="1136" spans="1:8">
      <c r="A1136" s="231" t="s">
        <v>1422</v>
      </c>
      <c r="B1136" s="231">
        <v>100</v>
      </c>
      <c r="C1136" s="231">
        <v>0</v>
      </c>
      <c r="D1136" s="231">
        <v>0</v>
      </c>
      <c r="E1136" s="231">
        <v>0</v>
      </c>
      <c r="F1136" s="231">
        <v>0</v>
      </c>
      <c r="G1136" s="231">
        <v>0</v>
      </c>
      <c r="H1136" t="str">
        <f t="shared" si="18"/>
        <v>A24328</v>
      </c>
    </row>
    <row r="1137" spans="1:8">
      <c r="A1137" s="231" t="s">
        <v>1423</v>
      </c>
      <c r="B1137" s="231">
        <v>100</v>
      </c>
      <c r="C1137" s="231">
        <v>0</v>
      </c>
      <c r="D1137" s="231">
        <v>0</v>
      </c>
      <c r="E1137" s="231">
        <v>0</v>
      </c>
      <c r="F1137" s="231">
        <v>0</v>
      </c>
      <c r="G1137" s="231">
        <v>0</v>
      </c>
      <c r="H1137" t="str">
        <f t="shared" si="18"/>
        <v>A24349</v>
      </c>
    </row>
    <row r="1138" spans="1:8">
      <c r="A1138" s="231" t="s">
        <v>1424</v>
      </c>
      <c r="B1138" s="231">
        <v>100</v>
      </c>
      <c r="C1138" s="231">
        <v>0</v>
      </c>
      <c r="D1138" s="231">
        <v>0</v>
      </c>
      <c r="E1138" s="231">
        <v>0</v>
      </c>
      <c r="F1138" s="231">
        <v>0</v>
      </c>
      <c r="G1138" s="231">
        <v>0</v>
      </c>
      <c r="H1138" t="str">
        <f t="shared" si="18"/>
        <v>A24363</v>
      </c>
    </row>
    <row r="1139" spans="1:8">
      <c r="A1139" s="231" t="s">
        <v>1425</v>
      </c>
      <c r="B1139" s="231">
        <v>100</v>
      </c>
      <c r="C1139" s="231">
        <v>0</v>
      </c>
      <c r="D1139" s="231">
        <v>0</v>
      </c>
      <c r="E1139" s="231">
        <v>0</v>
      </c>
      <c r="F1139" s="231">
        <v>0</v>
      </c>
      <c r="G1139" s="231">
        <v>0</v>
      </c>
      <c r="H1139" t="str">
        <f t="shared" si="18"/>
        <v>A24388</v>
      </c>
    </row>
    <row r="1140" spans="1:8">
      <c r="A1140" s="231" t="s">
        <v>1426</v>
      </c>
      <c r="B1140" s="231">
        <v>0</v>
      </c>
      <c r="C1140" s="231">
        <v>100</v>
      </c>
      <c r="D1140" s="231">
        <v>0</v>
      </c>
      <c r="E1140" s="231">
        <v>0</v>
      </c>
      <c r="F1140" s="231">
        <v>0</v>
      </c>
      <c r="G1140" s="231">
        <v>0</v>
      </c>
      <c r="H1140" t="str">
        <f t="shared" si="18"/>
        <v>A24406</v>
      </c>
    </row>
    <row r="1141" spans="1:8">
      <c r="A1141" s="231" t="s">
        <v>1427</v>
      </c>
      <c r="B1141" s="231">
        <v>0</v>
      </c>
      <c r="C1141" s="231">
        <v>100</v>
      </c>
      <c r="D1141" s="231">
        <v>0</v>
      </c>
      <c r="E1141" s="231">
        <v>0</v>
      </c>
      <c r="F1141" s="231">
        <v>0</v>
      </c>
      <c r="G1141" s="231">
        <v>0</v>
      </c>
      <c r="H1141" t="str">
        <f t="shared" si="18"/>
        <v>A24424.6</v>
      </c>
    </row>
    <row r="1142" spans="1:8">
      <c r="A1142" s="231" t="s">
        <v>1428</v>
      </c>
      <c r="B1142" s="231">
        <v>0</v>
      </c>
      <c r="C1142" s="231">
        <v>100</v>
      </c>
      <c r="D1142" s="231">
        <v>0</v>
      </c>
      <c r="E1142" s="231">
        <v>0</v>
      </c>
      <c r="F1142" s="231">
        <v>0</v>
      </c>
      <c r="G1142" s="231">
        <v>0</v>
      </c>
      <c r="H1142" t="str">
        <f t="shared" si="18"/>
        <v>A24447</v>
      </c>
    </row>
    <row r="1143" spans="1:8">
      <c r="A1143" s="231" t="s">
        <v>1429</v>
      </c>
      <c r="B1143" s="231">
        <v>0</v>
      </c>
      <c r="C1143" s="231">
        <v>100</v>
      </c>
      <c r="D1143" s="231">
        <v>0</v>
      </c>
      <c r="E1143" s="231">
        <v>0</v>
      </c>
      <c r="F1143" s="231">
        <v>0</v>
      </c>
      <c r="G1143" s="231">
        <v>0</v>
      </c>
      <c r="H1143" t="str">
        <f t="shared" si="18"/>
        <v>A24465</v>
      </c>
    </row>
    <row r="1144" spans="1:8">
      <c r="A1144" s="231" t="s">
        <v>1430</v>
      </c>
      <c r="B1144" s="231">
        <v>0</v>
      </c>
      <c r="C1144" s="231">
        <v>22</v>
      </c>
      <c r="D1144" s="231">
        <v>17</v>
      </c>
      <c r="E1144" s="231">
        <v>61</v>
      </c>
      <c r="F1144" s="231">
        <v>0</v>
      </c>
      <c r="G1144" s="231">
        <v>0</v>
      </c>
      <c r="H1144" t="str">
        <f t="shared" si="18"/>
        <v>A24485</v>
      </c>
    </row>
    <row r="1145" spans="1:8">
      <c r="A1145" s="231" t="s">
        <v>1431</v>
      </c>
      <c r="B1145" s="231">
        <v>0</v>
      </c>
      <c r="C1145" s="231">
        <v>19</v>
      </c>
      <c r="D1145" s="231">
        <v>15</v>
      </c>
      <c r="E1145" s="231">
        <v>66</v>
      </c>
      <c r="F1145" s="231">
        <v>0</v>
      </c>
      <c r="G1145" s="231">
        <v>0</v>
      </c>
      <c r="H1145" t="str">
        <f t="shared" si="18"/>
        <v>A24502</v>
      </c>
    </row>
    <row r="1146" spans="1:8">
      <c r="A1146" s="231" t="s">
        <v>1432</v>
      </c>
      <c r="B1146" s="231">
        <v>0</v>
      </c>
      <c r="C1146" s="231">
        <v>56</v>
      </c>
      <c r="D1146" s="231">
        <v>44</v>
      </c>
      <c r="E1146" s="231">
        <v>0</v>
      </c>
      <c r="F1146" s="231">
        <v>0</v>
      </c>
      <c r="G1146" s="231">
        <v>0</v>
      </c>
      <c r="H1146" t="str">
        <f t="shared" si="18"/>
        <v>A24522</v>
      </c>
    </row>
    <row r="1147" spans="1:8">
      <c r="A1147" s="231" t="s">
        <v>1433</v>
      </c>
      <c r="B1147" s="231">
        <v>0</v>
      </c>
      <c r="C1147" s="231">
        <v>100</v>
      </c>
      <c r="D1147" s="231">
        <v>0</v>
      </c>
      <c r="E1147" s="231">
        <v>0</v>
      </c>
      <c r="F1147" s="231">
        <v>0</v>
      </c>
      <c r="G1147" s="231">
        <v>0</v>
      </c>
      <c r="H1147" t="str">
        <f t="shared" si="18"/>
        <v>A24542</v>
      </c>
    </row>
    <row r="1148" spans="1:8">
      <c r="A1148" s="231" t="s">
        <v>1434</v>
      </c>
      <c r="B1148" s="231">
        <v>100</v>
      </c>
      <c r="C1148" s="231">
        <v>0</v>
      </c>
      <c r="D1148" s="231">
        <v>0</v>
      </c>
      <c r="E1148" s="231">
        <v>0</v>
      </c>
      <c r="F1148" s="231">
        <v>0</v>
      </c>
      <c r="G1148" s="231">
        <v>0</v>
      </c>
      <c r="H1148" t="str">
        <f t="shared" si="18"/>
        <v>A24561</v>
      </c>
    </row>
    <row r="1149" spans="1:8">
      <c r="A1149" s="231" t="s">
        <v>1435</v>
      </c>
      <c r="B1149" s="231">
        <v>100</v>
      </c>
      <c r="C1149" s="231">
        <v>0</v>
      </c>
      <c r="D1149" s="231">
        <v>0</v>
      </c>
      <c r="E1149" s="231">
        <v>0</v>
      </c>
      <c r="F1149" s="231">
        <v>0</v>
      </c>
      <c r="G1149" s="231">
        <v>0</v>
      </c>
      <c r="H1149" t="str">
        <f t="shared" si="18"/>
        <v>A24581</v>
      </c>
    </row>
    <row r="1150" spans="1:8">
      <c r="A1150" s="231" t="s">
        <v>1436</v>
      </c>
      <c r="B1150" s="231">
        <v>100</v>
      </c>
      <c r="C1150" s="231">
        <v>0</v>
      </c>
      <c r="D1150" s="231">
        <v>0</v>
      </c>
      <c r="E1150" s="231">
        <v>0</v>
      </c>
      <c r="F1150" s="231">
        <v>0</v>
      </c>
      <c r="G1150" s="231">
        <v>0</v>
      </c>
      <c r="H1150" t="str">
        <f t="shared" si="18"/>
        <v>A24602</v>
      </c>
    </row>
    <row r="1151" spans="1:8">
      <c r="A1151" s="231" t="s">
        <v>1437</v>
      </c>
      <c r="B1151" s="231">
        <v>100</v>
      </c>
      <c r="C1151" s="231">
        <v>0</v>
      </c>
      <c r="D1151" s="231">
        <v>0</v>
      </c>
      <c r="E1151" s="231">
        <v>0</v>
      </c>
      <c r="F1151" s="231">
        <v>0</v>
      </c>
      <c r="G1151" s="231">
        <v>0</v>
      </c>
      <c r="H1151" t="str">
        <f t="shared" si="18"/>
        <v>A24622</v>
      </c>
    </row>
    <row r="1152" spans="1:8">
      <c r="A1152" s="231" t="s">
        <v>1438</v>
      </c>
      <c r="B1152" s="231">
        <v>100</v>
      </c>
      <c r="C1152" s="231">
        <v>0</v>
      </c>
      <c r="D1152" s="231">
        <v>0</v>
      </c>
      <c r="E1152" s="231">
        <v>0</v>
      </c>
      <c r="F1152" s="231">
        <v>0</v>
      </c>
      <c r="G1152" s="231">
        <v>0</v>
      </c>
      <c r="H1152" t="str">
        <f t="shared" si="18"/>
        <v>A24643</v>
      </c>
    </row>
    <row r="1153" spans="1:8">
      <c r="A1153" s="231" t="s">
        <v>1439</v>
      </c>
      <c r="B1153" s="231">
        <v>100</v>
      </c>
      <c r="C1153" s="231">
        <v>0</v>
      </c>
      <c r="D1153" s="231">
        <v>0</v>
      </c>
      <c r="E1153" s="231">
        <v>0</v>
      </c>
      <c r="F1153" s="231">
        <v>0</v>
      </c>
      <c r="G1153" s="231">
        <v>0</v>
      </c>
      <c r="H1153" t="str">
        <f t="shared" si="18"/>
        <v>A24662</v>
      </c>
    </row>
    <row r="1154" spans="1:8">
      <c r="A1154" s="231" t="s">
        <v>1440</v>
      </c>
      <c r="B1154" s="231">
        <v>100</v>
      </c>
      <c r="C1154" s="231">
        <v>0</v>
      </c>
      <c r="D1154" s="231">
        <v>0</v>
      </c>
      <c r="E1154" s="231">
        <v>0</v>
      </c>
      <c r="F1154" s="231">
        <v>0</v>
      </c>
      <c r="G1154" s="231">
        <v>0</v>
      </c>
      <c r="H1154" t="str">
        <f t="shared" si="18"/>
        <v>A24683</v>
      </c>
    </row>
    <row r="1155" spans="1:8">
      <c r="A1155" s="231" t="s">
        <v>1441</v>
      </c>
      <c r="B1155" s="231">
        <v>100</v>
      </c>
      <c r="C1155" s="231">
        <v>0</v>
      </c>
      <c r="D1155" s="231">
        <v>0</v>
      </c>
      <c r="E1155" s="231">
        <v>0</v>
      </c>
      <c r="F1155" s="231">
        <v>0</v>
      </c>
      <c r="G1155" s="231">
        <v>0</v>
      </c>
      <c r="H1155" t="str">
        <f t="shared" si="18"/>
        <v>A24702</v>
      </c>
    </row>
    <row r="1156" spans="1:8">
      <c r="A1156" s="231" t="s">
        <v>1442</v>
      </c>
      <c r="B1156" s="231">
        <v>100</v>
      </c>
      <c r="C1156" s="231">
        <v>0</v>
      </c>
      <c r="D1156" s="231">
        <v>0</v>
      </c>
      <c r="E1156" s="231">
        <v>0</v>
      </c>
      <c r="F1156" s="231">
        <v>0</v>
      </c>
      <c r="G1156" s="231">
        <v>0</v>
      </c>
      <c r="H1156" t="str">
        <f t="shared" si="18"/>
        <v>A24722</v>
      </c>
    </row>
    <row r="1157" spans="1:8">
      <c r="A1157" s="231" t="s">
        <v>1443</v>
      </c>
      <c r="B1157" s="231">
        <v>100</v>
      </c>
      <c r="C1157" s="231">
        <v>0</v>
      </c>
      <c r="D1157" s="231">
        <v>0</v>
      </c>
      <c r="E1157" s="231">
        <v>0</v>
      </c>
      <c r="F1157" s="231">
        <v>0</v>
      </c>
      <c r="G1157" s="231">
        <v>0</v>
      </c>
      <c r="H1157" t="str">
        <f t="shared" si="18"/>
        <v>A24742</v>
      </c>
    </row>
    <row r="1158" spans="1:8">
      <c r="A1158" s="231" t="s">
        <v>1444</v>
      </c>
      <c r="B1158" s="231">
        <v>100</v>
      </c>
      <c r="C1158" s="231">
        <v>0</v>
      </c>
      <c r="D1158" s="231">
        <v>0</v>
      </c>
      <c r="E1158" s="231">
        <v>0</v>
      </c>
      <c r="F1158" s="231">
        <v>0</v>
      </c>
      <c r="G1158" s="231">
        <v>0</v>
      </c>
      <c r="H1158" t="str">
        <f t="shared" si="18"/>
        <v>A24763</v>
      </c>
    </row>
    <row r="1159" spans="1:8">
      <c r="A1159" s="231" t="s">
        <v>1445</v>
      </c>
      <c r="B1159" s="231">
        <v>100</v>
      </c>
      <c r="C1159" s="231">
        <v>0</v>
      </c>
      <c r="D1159" s="231">
        <v>0</v>
      </c>
      <c r="E1159" s="231">
        <v>0</v>
      </c>
      <c r="F1159" s="231">
        <v>0</v>
      </c>
      <c r="G1159" s="231">
        <v>0</v>
      </c>
      <c r="H1159" t="str">
        <f t="shared" si="18"/>
        <v>A24786</v>
      </c>
    </row>
    <row r="1160" spans="1:8">
      <c r="A1160" s="231" t="s">
        <v>1446</v>
      </c>
      <c r="B1160" s="231">
        <v>100</v>
      </c>
      <c r="C1160" s="231">
        <v>0</v>
      </c>
      <c r="D1160" s="231">
        <v>0</v>
      </c>
      <c r="E1160" s="231">
        <v>0</v>
      </c>
      <c r="F1160" s="231">
        <v>0</v>
      </c>
      <c r="G1160" s="231">
        <v>0</v>
      </c>
      <c r="H1160" t="str">
        <f t="shared" si="18"/>
        <v>A24802.6</v>
      </c>
    </row>
    <row r="1161" spans="1:8">
      <c r="A1161" s="231" t="s">
        <v>1447</v>
      </c>
      <c r="B1161" s="231">
        <v>100</v>
      </c>
      <c r="C1161" s="231">
        <v>0</v>
      </c>
      <c r="D1161" s="231">
        <v>0</v>
      </c>
      <c r="E1161" s="231">
        <v>0</v>
      </c>
      <c r="F1161" s="231">
        <v>0</v>
      </c>
      <c r="G1161" s="231">
        <v>0</v>
      </c>
      <c r="H1161" t="str">
        <f t="shared" si="18"/>
        <v>A24818</v>
      </c>
    </row>
    <row r="1162" spans="1:8">
      <c r="A1162" s="231" t="s">
        <v>1448</v>
      </c>
      <c r="B1162" s="231">
        <v>100</v>
      </c>
      <c r="C1162" s="231">
        <v>0</v>
      </c>
      <c r="D1162" s="231">
        <v>0</v>
      </c>
      <c r="E1162" s="231">
        <v>0</v>
      </c>
      <c r="F1162" s="231">
        <v>0</v>
      </c>
      <c r="G1162" s="231">
        <v>0</v>
      </c>
      <c r="H1162" t="str">
        <f t="shared" si="18"/>
        <v>A24835</v>
      </c>
    </row>
    <row r="1163" spans="1:8">
      <c r="A1163" s="231" t="s">
        <v>1449</v>
      </c>
      <c r="B1163" s="231">
        <v>100</v>
      </c>
      <c r="C1163" s="231">
        <v>0</v>
      </c>
      <c r="D1163" s="231">
        <v>0</v>
      </c>
      <c r="E1163" s="231">
        <v>0</v>
      </c>
      <c r="F1163" s="231">
        <v>0</v>
      </c>
      <c r="G1163" s="231">
        <v>0</v>
      </c>
      <c r="H1163" t="str">
        <f t="shared" si="18"/>
        <v>A24848.4</v>
      </c>
    </row>
    <row r="1164" spans="1:8">
      <c r="A1164" s="231" t="s">
        <v>1450</v>
      </c>
      <c r="B1164" s="231">
        <v>100</v>
      </c>
      <c r="C1164" s="231">
        <v>0</v>
      </c>
      <c r="D1164" s="231">
        <v>0</v>
      </c>
      <c r="E1164" s="231">
        <v>0</v>
      </c>
      <c r="F1164" s="231">
        <v>0</v>
      </c>
      <c r="G1164" s="231">
        <v>0</v>
      </c>
      <c r="H1164" t="str">
        <f t="shared" si="18"/>
        <v>A24861.7</v>
      </c>
    </row>
    <row r="1165" spans="1:8">
      <c r="A1165" s="231" t="s">
        <v>1451</v>
      </c>
      <c r="B1165" s="231">
        <v>100</v>
      </c>
      <c r="C1165" s="231">
        <v>0</v>
      </c>
      <c r="D1165" s="231">
        <v>0</v>
      </c>
      <c r="E1165" s="231">
        <v>0</v>
      </c>
      <c r="F1165" s="231">
        <v>0</v>
      </c>
      <c r="G1165" s="231">
        <v>0</v>
      </c>
      <c r="H1165" t="str">
        <f t="shared" si="18"/>
        <v>A24876.4</v>
      </c>
    </row>
    <row r="1166" spans="1:8">
      <c r="A1166" s="231" t="s">
        <v>1452</v>
      </c>
      <c r="B1166" s="231">
        <v>100</v>
      </c>
      <c r="C1166" s="231">
        <v>0</v>
      </c>
      <c r="D1166" s="231">
        <v>0</v>
      </c>
      <c r="E1166" s="231">
        <v>0</v>
      </c>
      <c r="F1166" s="231">
        <v>0</v>
      </c>
      <c r="G1166" s="231">
        <v>0</v>
      </c>
      <c r="H1166" t="str">
        <f t="shared" si="18"/>
        <v>A24895</v>
      </c>
    </row>
    <row r="1167" spans="1:8">
      <c r="A1167" s="231" t="s">
        <v>1453</v>
      </c>
      <c r="B1167" s="231">
        <v>100</v>
      </c>
      <c r="C1167" s="231">
        <v>0</v>
      </c>
      <c r="D1167" s="231">
        <v>0</v>
      </c>
      <c r="E1167" s="231">
        <v>0</v>
      </c>
      <c r="F1167" s="231">
        <v>0</v>
      </c>
      <c r="G1167" s="231">
        <v>0</v>
      </c>
      <c r="H1167" t="str">
        <f t="shared" si="18"/>
        <v>A24915</v>
      </c>
    </row>
    <row r="1168" spans="1:8">
      <c r="A1168" s="231" t="s">
        <v>1454</v>
      </c>
      <c r="B1168" s="231">
        <v>100</v>
      </c>
      <c r="C1168" s="231">
        <v>0</v>
      </c>
      <c r="D1168" s="231">
        <v>0</v>
      </c>
      <c r="E1168" s="231">
        <v>0</v>
      </c>
      <c r="F1168" s="231">
        <v>0</v>
      </c>
      <c r="G1168" s="231">
        <v>0</v>
      </c>
      <c r="H1168" t="str">
        <f t="shared" si="18"/>
        <v>A24930</v>
      </c>
    </row>
    <row r="1169" spans="1:8">
      <c r="A1169" s="231" t="s">
        <v>1455</v>
      </c>
      <c r="B1169" s="231">
        <v>100</v>
      </c>
      <c r="C1169" s="231">
        <v>0</v>
      </c>
      <c r="D1169" s="231">
        <v>0</v>
      </c>
      <c r="E1169" s="231">
        <v>0</v>
      </c>
      <c r="F1169" s="231">
        <v>0</v>
      </c>
      <c r="G1169" s="231">
        <v>0</v>
      </c>
      <c r="H1169" t="str">
        <f t="shared" si="18"/>
        <v>A24946</v>
      </c>
    </row>
    <row r="1170" spans="1:8">
      <c r="A1170" s="231" t="s">
        <v>1456</v>
      </c>
      <c r="B1170" s="231">
        <v>100</v>
      </c>
      <c r="C1170" s="231">
        <v>0</v>
      </c>
      <c r="D1170" s="231">
        <v>0</v>
      </c>
      <c r="E1170" s="231">
        <v>0</v>
      </c>
      <c r="F1170" s="231">
        <v>0</v>
      </c>
      <c r="G1170" s="231">
        <v>0</v>
      </c>
      <c r="H1170" t="str">
        <f t="shared" si="18"/>
        <v>A24965</v>
      </c>
    </row>
    <row r="1171" spans="1:8">
      <c r="A1171" s="231" t="s">
        <v>1457</v>
      </c>
      <c r="B1171" s="231">
        <v>100</v>
      </c>
      <c r="C1171" s="231">
        <v>0</v>
      </c>
      <c r="D1171" s="231">
        <v>0</v>
      </c>
      <c r="E1171" s="231">
        <v>0</v>
      </c>
      <c r="F1171" s="231">
        <v>0</v>
      </c>
      <c r="G1171" s="231">
        <v>0</v>
      </c>
      <c r="H1171" t="str">
        <f t="shared" si="18"/>
        <v>A24982</v>
      </c>
    </row>
    <row r="1172" spans="1:8">
      <c r="A1172" s="231" t="s">
        <v>1458</v>
      </c>
      <c r="B1172" s="231">
        <v>100</v>
      </c>
      <c r="C1172" s="231">
        <v>0</v>
      </c>
      <c r="D1172" s="231">
        <v>0</v>
      </c>
      <c r="E1172" s="231">
        <v>0</v>
      </c>
      <c r="F1172" s="231">
        <v>0</v>
      </c>
      <c r="G1172" s="231">
        <v>0</v>
      </c>
      <c r="H1172" t="str">
        <f t="shared" si="18"/>
        <v>A25002</v>
      </c>
    </row>
    <row r="1173" spans="1:8">
      <c r="A1173" s="231" t="s">
        <v>1459</v>
      </c>
      <c r="B1173" s="231">
        <v>100</v>
      </c>
      <c r="C1173" s="231">
        <v>0</v>
      </c>
      <c r="D1173" s="231">
        <v>0</v>
      </c>
      <c r="E1173" s="231">
        <v>0</v>
      </c>
      <c r="F1173" s="231">
        <v>0</v>
      </c>
      <c r="G1173" s="231">
        <v>0</v>
      </c>
      <c r="H1173" t="str">
        <f t="shared" si="18"/>
        <v>A25024</v>
      </c>
    </row>
    <row r="1174" spans="1:8">
      <c r="A1174" s="231" t="s">
        <v>1460</v>
      </c>
      <c r="B1174" s="231">
        <v>100</v>
      </c>
      <c r="C1174" s="231">
        <v>0</v>
      </c>
      <c r="D1174" s="231">
        <v>0</v>
      </c>
      <c r="E1174" s="231">
        <v>0</v>
      </c>
      <c r="F1174" s="231">
        <v>0</v>
      </c>
      <c r="G1174" s="231">
        <v>0</v>
      </c>
      <c r="H1174" t="str">
        <f t="shared" si="18"/>
        <v>A25047</v>
      </c>
    </row>
    <row r="1175" spans="1:8">
      <c r="A1175" s="231" t="s">
        <v>1461</v>
      </c>
      <c r="B1175" s="231">
        <v>100</v>
      </c>
      <c r="C1175" s="231">
        <v>0</v>
      </c>
      <c r="D1175" s="231">
        <v>0</v>
      </c>
      <c r="E1175" s="231">
        <v>0</v>
      </c>
      <c r="F1175" s="231">
        <v>0</v>
      </c>
      <c r="G1175" s="231">
        <v>0</v>
      </c>
      <c r="H1175" t="str">
        <f t="shared" si="18"/>
        <v>A25067</v>
      </c>
    </row>
    <row r="1176" spans="1:8">
      <c r="A1176" s="231" t="s">
        <v>1462</v>
      </c>
      <c r="B1176" s="231">
        <v>100</v>
      </c>
      <c r="C1176" s="231">
        <v>0</v>
      </c>
      <c r="D1176" s="231">
        <v>0</v>
      </c>
      <c r="E1176" s="231">
        <v>0</v>
      </c>
      <c r="F1176" s="231">
        <v>0</v>
      </c>
      <c r="G1176" s="231">
        <v>0</v>
      </c>
      <c r="H1176" t="str">
        <f t="shared" si="18"/>
        <v>A25087</v>
      </c>
    </row>
    <row r="1177" spans="1:8">
      <c r="A1177" s="231" t="s">
        <v>1463</v>
      </c>
      <c r="B1177" s="231">
        <v>100</v>
      </c>
      <c r="C1177" s="231">
        <v>0</v>
      </c>
      <c r="D1177" s="231">
        <v>0</v>
      </c>
      <c r="E1177" s="231">
        <v>0</v>
      </c>
      <c r="F1177" s="231">
        <v>0</v>
      </c>
      <c r="G1177" s="231">
        <v>0</v>
      </c>
      <c r="H1177" t="str">
        <f t="shared" si="18"/>
        <v>A25108</v>
      </c>
    </row>
    <row r="1178" spans="1:8">
      <c r="A1178" s="231" t="s">
        <v>1464</v>
      </c>
      <c r="B1178" s="231">
        <v>100</v>
      </c>
      <c r="C1178" s="231">
        <v>0</v>
      </c>
      <c r="D1178" s="231">
        <v>0</v>
      </c>
      <c r="E1178" s="231">
        <v>0</v>
      </c>
      <c r="F1178" s="231">
        <v>0</v>
      </c>
      <c r="G1178" s="231">
        <v>0</v>
      </c>
      <c r="H1178" t="str">
        <f t="shared" si="18"/>
        <v>A25129</v>
      </c>
    </row>
    <row r="1179" spans="1:8">
      <c r="A1179" s="231" t="s">
        <v>1465</v>
      </c>
      <c r="B1179" s="231">
        <v>100</v>
      </c>
      <c r="C1179" s="231">
        <v>0</v>
      </c>
      <c r="D1179" s="231">
        <v>0</v>
      </c>
      <c r="E1179" s="231">
        <v>0</v>
      </c>
      <c r="F1179" s="231">
        <v>0</v>
      </c>
      <c r="G1179" s="231">
        <v>0</v>
      </c>
      <c r="H1179" t="str">
        <f t="shared" si="18"/>
        <v>A25149.3</v>
      </c>
    </row>
    <row r="1180" spans="1:8">
      <c r="A1180" s="231" t="s">
        <v>1466</v>
      </c>
      <c r="B1180" s="231">
        <v>100</v>
      </c>
      <c r="C1180" s="231">
        <v>0</v>
      </c>
      <c r="D1180" s="231">
        <v>0</v>
      </c>
      <c r="E1180" s="231">
        <v>0</v>
      </c>
      <c r="F1180" s="231">
        <v>0</v>
      </c>
      <c r="G1180" s="231">
        <v>0</v>
      </c>
      <c r="H1180" t="str">
        <f t="shared" si="18"/>
        <v>A25169.3</v>
      </c>
    </row>
    <row r="1181" spans="1:8">
      <c r="A1181" s="231" t="s">
        <v>1467</v>
      </c>
      <c r="B1181" s="231">
        <v>100</v>
      </c>
      <c r="C1181" s="231">
        <v>0</v>
      </c>
      <c r="D1181" s="231">
        <v>0</v>
      </c>
      <c r="E1181" s="231">
        <v>0</v>
      </c>
      <c r="F1181" s="231">
        <v>0</v>
      </c>
      <c r="G1181" s="231">
        <v>0</v>
      </c>
      <c r="H1181" t="str">
        <f t="shared" si="18"/>
        <v>A25182</v>
      </c>
    </row>
    <row r="1182" spans="1:8">
      <c r="A1182" s="231" t="s">
        <v>1468</v>
      </c>
      <c r="B1182" s="231">
        <v>100</v>
      </c>
      <c r="C1182" s="231">
        <v>0</v>
      </c>
      <c r="D1182" s="231">
        <v>0</v>
      </c>
      <c r="E1182" s="231">
        <v>0</v>
      </c>
      <c r="F1182" s="231">
        <v>0</v>
      </c>
      <c r="G1182" s="231">
        <v>0</v>
      </c>
      <c r="H1182" t="str">
        <f t="shared" si="18"/>
        <v>A25202</v>
      </c>
    </row>
    <row r="1183" spans="1:8">
      <c r="A1183" s="231" t="s">
        <v>1469</v>
      </c>
      <c r="B1183" s="231">
        <v>100</v>
      </c>
      <c r="C1183" s="231">
        <v>0</v>
      </c>
      <c r="D1183" s="231">
        <v>0</v>
      </c>
      <c r="E1183" s="231">
        <v>0</v>
      </c>
      <c r="F1183" s="231">
        <v>0</v>
      </c>
      <c r="G1183" s="231">
        <v>0</v>
      </c>
      <c r="H1183" t="str">
        <f t="shared" si="18"/>
        <v>A25222</v>
      </c>
    </row>
    <row r="1184" spans="1:8">
      <c r="A1184" s="231" t="s">
        <v>1470</v>
      </c>
      <c r="B1184" s="231">
        <v>100</v>
      </c>
      <c r="C1184" s="231">
        <v>0</v>
      </c>
      <c r="D1184" s="231">
        <v>0</v>
      </c>
      <c r="E1184" s="231">
        <v>0</v>
      </c>
      <c r="F1184" s="231">
        <v>0</v>
      </c>
      <c r="G1184" s="231">
        <v>0</v>
      </c>
      <c r="H1184" t="str">
        <f t="shared" si="18"/>
        <v>A25242</v>
      </c>
    </row>
    <row r="1185" spans="1:8">
      <c r="A1185" s="231" t="s">
        <v>1471</v>
      </c>
      <c r="B1185" s="231">
        <v>100</v>
      </c>
      <c r="C1185" s="231">
        <v>0</v>
      </c>
      <c r="D1185" s="231">
        <v>0</v>
      </c>
      <c r="E1185" s="231">
        <v>0</v>
      </c>
      <c r="F1185" s="231">
        <v>0</v>
      </c>
      <c r="G1185" s="231">
        <v>0</v>
      </c>
      <c r="H1185" t="str">
        <f t="shared" si="18"/>
        <v>A25263</v>
      </c>
    </row>
    <row r="1186" spans="1:8">
      <c r="A1186" s="231" t="s">
        <v>1472</v>
      </c>
      <c r="B1186" s="231">
        <v>100</v>
      </c>
      <c r="C1186" s="231">
        <v>0</v>
      </c>
      <c r="D1186" s="231">
        <v>0</v>
      </c>
      <c r="E1186" s="231">
        <v>0</v>
      </c>
      <c r="F1186" s="231">
        <v>0</v>
      </c>
      <c r="G1186" s="231">
        <v>0</v>
      </c>
      <c r="H1186" t="str">
        <f t="shared" si="18"/>
        <v>A25284</v>
      </c>
    </row>
    <row r="1187" spans="1:8">
      <c r="A1187" s="231" t="s">
        <v>1473</v>
      </c>
      <c r="B1187" s="231">
        <v>100</v>
      </c>
      <c r="C1187" s="231">
        <v>0</v>
      </c>
      <c r="D1187" s="231">
        <v>0</v>
      </c>
      <c r="E1187" s="231">
        <v>0</v>
      </c>
      <c r="F1187" s="231">
        <v>0</v>
      </c>
      <c r="G1187" s="231">
        <v>0</v>
      </c>
      <c r="H1187" t="str">
        <f t="shared" si="18"/>
        <v>A25303</v>
      </c>
    </row>
    <row r="1188" spans="1:8">
      <c r="A1188" s="231" t="s">
        <v>1474</v>
      </c>
      <c r="B1188" s="231">
        <v>100</v>
      </c>
      <c r="C1188" s="231">
        <v>0</v>
      </c>
      <c r="D1188" s="231">
        <v>0</v>
      </c>
      <c r="E1188" s="231">
        <v>0</v>
      </c>
      <c r="F1188" s="231">
        <v>0</v>
      </c>
      <c r="G1188" s="231">
        <v>0</v>
      </c>
      <c r="H1188" t="str">
        <f t="shared" si="18"/>
        <v>A25321</v>
      </c>
    </row>
    <row r="1189" spans="1:8">
      <c r="A1189" s="231" t="s">
        <v>1475</v>
      </c>
      <c r="B1189" s="231">
        <v>100</v>
      </c>
      <c r="C1189" s="231">
        <v>0</v>
      </c>
      <c r="D1189" s="231">
        <v>0</v>
      </c>
      <c r="E1189" s="231">
        <v>0</v>
      </c>
      <c r="F1189" s="231">
        <v>0</v>
      </c>
      <c r="G1189" s="231">
        <v>0</v>
      </c>
      <c r="H1189" t="str">
        <f t="shared" si="18"/>
        <v>A25343</v>
      </c>
    </row>
    <row r="1190" spans="1:8">
      <c r="A1190" s="231" t="s">
        <v>1476</v>
      </c>
      <c r="B1190" s="231">
        <v>100</v>
      </c>
      <c r="C1190" s="231">
        <v>0</v>
      </c>
      <c r="D1190" s="231">
        <v>0</v>
      </c>
      <c r="E1190" s="231">
        <v>0</v>
      </c>
      <c r="F1190" s="231">
        <v>0</v>
      </c>
      <c r="G1190" s="231">
        <v>0</v>
      </c>
      <c r="H1190" t="str">
        <f t="shared" si="18"/>
        <v>A25363</v>
      </c>
    </row>
    <row r="1191" spans="1:8">
      <c r="A1191" s="231" t="s">
        <v>1477</v>
      </c>
      <c r="B1191" s="231">
        <v>100</v>
      </c>
      <c r="C1191" s="231">
        <v>0</v>
      </c>
      <c r="D1191" s="231">
        <v>0</v>
      </c>
      <c r="E1191" s="231">
        <v>0</v>
      </c>
      <c r="F1191" s="231">
        <v>0</v>
      </c>
      <c r="G1191" s="231">
        <v>0</v>
      </c>
      <c r="H1191" t="str">
        <f t="shared" si="18"/>
        <v>A25382</v>
      </c>
    </row>
    <row r="1192" spans="1:8">
      <c r="A1192" s="231" t="s">
        <v>1478</v>
      </c>
      <c r="B1192" s="231">
        <v>100</v>
      </c>
      <c r="C1192" s="231">
        <v>0</v>
      </c>
      <c r="D1192" s="231">
        <v>0</v>
      </c>
      <c r="E1192" s="231">
        <v>0</v>
      </c>
      <c r="F1192" s="231">
        <v>0</v>
      </c>
      <c r="G1192" s="231">
        <v>0</v>
      </c>
      <c r="H1192" t="str">
        <f t="shared" si="18"/>
        <v>A25407</v>
      </c>
    </row>
    <row r="1193" spans="1:8">
      <c r="A1193" s="231" t="s">
        <v>1479</v>
      </c>
      <c r="B1193" s="231">
        <v>100</v>
      </c>
      <c r="C1193" s="231">
        <v>0</v>
      </c>
      <c r="D1193" s="231">
        <v>0</v>
      </c>
      <c r="E1193" s="231">
        <v>0</v>
      </c>
      <c r="F1193" s="231">
        <v>0</v>
      </c>
      <c r="G1193" s="231">
        <v>0</v>
      </c>
      <c r="H1193" t="str">
        <f t="shared" si="18"/>
        <v>A25429</v>
      </c>
    </row>
    <row r="1194" spans="1:8">
      <c r="A1194" s="231" t="s">
        <v>1480</v>
      </c>
      <c r="B1194" s="231">
        <v>100</v>
      </c>
      <c r="C1194" s="231">
        <v>0</v>
      </c>
      <c r="D1194" s="231">
        <v>0</v>
      </c>
      <c r="E1194" s="231">
        <v>0</v>
      </c>
      <c r="F1194" s="231">
        <v>0</v>
      </c>
      <c r="G1194" s="231">
        <v>0</v>
      </c>
      <c r="H1194" t="str">
        <f t="shared" ref="H1194:H1257" si="19">LEFT(A1194,1)&amp;((MID(A1194,2,10))+1)</f>
        <v>A25449.8</v>
      </c>
    </row>
    <row r="1195" spans="1:8">
      <c r="A1195" s="231" t="s">
        <v>1481</v>
      </c>
      <c r="B1195" s="231">
        <v>0</v>
      </c>
      <c r="C1195" s="231">
        <v>50</v>
      </c>
      <c r="D1195" s="231">
        <v>50</v>
      </c>
      <c r="E1195" s="231">
        <v>0</v>
      </c>
      <c r="F1195" s="231">
        <v>0</v>
      </c>
      <c r="G1195" s="231">
        <v>0</v>
      </c>
      <c r="H1195" t="str">
        <f t="shared" si="19"/>
        <v>A25469</v>
      </c>
    </row>
    <row r="1196" spans="1:8">
      <c r="A1196" s="231" t="s">
        <v>1482</v>
      </c>
      <c r="B1196" s="231">
        <v>0</v>
      </c>
      <c r="C1196" s="231">
        <v>36</v>
      </c>
      <c r="D1196" s="231">
        <v>36</v>
      </c>
      <c r="E1196" s="231">
        <v>28</v>
      </c>
      <c r="F1196" s="231">
        <v>0</v>
      </c>
      <c r="G1196" s="231">
        <v>0</v>
      </c>
      <c r="H1196" t="str">
        <f t="shared" si="19"/>
        <v>A25483</v>
      </c>
    </row>
    <row r="1197" spans="1:8">
      <c r="A1197" s="231" t="s">
        <v>1483</v>
      </c>
      <c r="B1197" s="231">
        <v>0</v>
      </c>
      <c r="C1197" s="231">
        <v>50</v>
      </c>
      <c r="D1197" s="231">
        <v>50</v>
      </c>
      <c r="E1197" s="231">
        <v>0</v>
      </c>
      <c r="F1197" s="231">
        <v>0</v>
      </c>
      <c r="G1197" s="231">
        <v>0</v>
      </c>
      <c r="H1197" t="str">
        <f t="shared" si="19"/>
        <v>A25505</v>
      </c>
    </row>
    <row r="1198" spans="1:8">
      <c r="A1198" s="231" t="s">
        <v>1484</v>
      </c>
      <c r="B1198" s="231">
        <v>0</v>
      </c>
      <c r="C1198" s="231">
        <v>100</v>
      </c>
      <c r="D1198" s="231">
        <v>0</v>
      </c>
      <c r="E1198" s="231">
        <v>0</v>
      </c>
      <c r="F1198" s="231">
        <v>0</v>
      </c>
      <c r="G1198" s="231">
        <v>0</v>
      </c>
      <c r="H1198" t="str">
        <f t="shared" si="19"/>
        <v>A25522</v>
      </c>
    </row>
    <row r="1199" spans="1:8">
      <c r="A1199" s="231" t="s">
        <v>1485</v>
      </c>
      <c r="B1199" s="231">
        <v>0</v>
      </c>
      <c r="C1199" s="231">
        <v>100</v>
      </c>
      <c r="D1199" s="231">
        <v>0</v>
      </c>
      <c r="E1199" s="231">
        <v>0</v>
      </c>
      <c r="F1199" s="231">
        <v>0</v>
      </c>
      <c r="G1199" s="231">
        <v>0</v>
      </c>
      <c r="H1199" t="str">
        <f t="shared" si="19"/>
        <v>A25542</v>
      </c>
    </row>
    <row r="1200" spans="1:8">
      <c r="A1200" s="231" t="s">
        <v>1486</v>
      </c>
      <c r="B1200" s="231">
        <v>0</v>
      </c>
      <c r="C1200" s="231">
        <v>100</v>
      </c>
      <c r="D1200" s="231">
        <v>0</v>
      </c>
      <c r="E1200" s="231">
        <v>0</v>
      </c>
      <c r="F1200" s="231">
        <v>0</v>
      </c>
      <c r="G1200" s="231">
        <v>0</v>
      </c>
      <c r="H1200" t="str">
        <f t="shared" si="19"/>
        <v>A25561</v>
      </c>
    </row>
    <row r="1201" spans="1:8">
      <c r="A1201" s="231" t="s">
        <v>1487</v>
      </c>
      <c r="B1201" s="231">
        <v>0</v>
      </c>
      <c r="C1201" s="231">
        <v>100</v>
      </c>
      <c r="D1201" s="231">
        <v>0</v>
      </c>
      <c r="E1201" s="231">
        <v>0</v>
      </c>
      <c r="F1201" s="231">
        <v>0</v>
      </c>
      <c r="G1201" s="231">
        <v>0</v>
      </c>
      <c r="H1201" t="str">
        <f t="shared" si="19"/>
        <v>A25581</v>
      </c>
    </row>
    <row r="1202" spans="1:8">
      <c r="A1202" s="231" t="s">
        <v>1488</v>
      </c>
      <c r="B1202" s="231">
        <v>0</v>
      </c>
      <c r="C1202" s="231">
        <v>100</v>
      </c>
      <c r="D1202" s="231">
        <v>0</v>
      </c>
      <c r="E1202" s="231">
        <v>0</v>
      </c>
      <c r="F1202" s="231">
        <v>0</v>
      </c>
      <c r="G1202" s="231">
        <v>0</v>
      </c>
      <c r="H1202" t="str">
        <f t="shared" si="19"/>
        <v>A25599</v>
      </c>
    </row>
    <row r="1203" spans="1:8">
      <c r="A1203" s="231" t="s">
        <v>1489</v>
      </c>
      <c r="B1203" s="231">
        <v>0</v>
      </c>
      <c r="C1203" s="231">
        <v>100</v>
      </c>
      <c r="D1203" s="231">
        <v>0</v>
      </c>
      <c r="E1203" s="231">
        <v>0</v>
      </c>
      <c r="F1203" s="231">
        <v>0</v>
      </c>
      <c r="G1203" s="231">
        <v>0</v>
      </c>
      <c r="H1203" t="str">
        <f t="shared" si="19"/>
        <v>A25617</v>
      </c>
    </row>
    <row r="1204" spans="1:8">
      <c r="A1204" s="231" t="s">
        <v>1490</v>
      </c>
      <c r="B1204" s="231">
        <v>0</v>
      </c>
      <c r="C1204" s="231">
        <v>100</v>
      </c>
      <c r="D1204" s="231">
        <v>0</v>
      </c>
      <c r="E1204" s="231">
        <v>0</v>
      </c>
      <c r="F1204" s="231">
        <v>0</v>
      </c>
      <c r="G1204" s="231">
        <v>0</v>
      </c>
      <c r="H1204" t="str">
        <f t="shared" si="19"/>
        <v>A25637</v>
      </c>
    </row>
    <row r="1205" spans="1:8">
      <c r="A1205" s="231" t="s">
        <v>1491</v>
      </c>
      <c r="B1205" s="231">
        <v>0</v>
      </c>
      <c r="C1205" s="231">
        <v>100</v>
      </c>
      <c r="D1205" s="231">
        <v>0</v>
      </c>
      <c r="E1205" s="231">
        <v>0</v>
      </c>
      <c r="F1205" s="231">
        <v>0</v>
      </c>
      <c r="G1205" s="231">
        <v>0</v>
      </c>
      <c r="H1205" t="str">
        <f t="shared" si="19"/>
        <v>A25648</v>
      </c>
    </row>
    <row r="1206" spans="1:8">
      <c r="A1206" s="231" t="s">
        <v>1492</v>
      </c>
      <c r="B1206" s="231">
        <v>0</v>
      </c>
      <c r="C1206" s="231">
        <v>9</v>
      </c>
      <c r="D1206" s="231">
        <v>14</v>
      </c>
      <c r="E1206" s="231">
        <v>77</v>
      </c>
      <c r="F1206" s="231">
        <v>0</v>
      </c>
      <c r="G1206" s="231">
        <v>0</v>
      </c>
      <c r="H1206" t="str">
        <f t="shared" si="19"/>
        <v>A25668</v>
      </c>
    </row>
    <row r="1207" spans="1:8">
      <c r="A1207" s="231" t="s">
        <v>1493</v>
      </c>
      <c r="B1207" s="231">
        <v>0</v>
      </c>
      <c r="C1207" s="231">
        <v>5</v>
      </c>
      <c r="D1207" s="231">
        <v>8</v>
      </c>
      <c r="E1207" s="231">
        <v>87</v>
      </c>
      <c r="F1207" s="231">
        <v>0</v>
      </c>
      <c r="G1207" s="231">
        <v>0</v>
      </c>
      <c r="H1207" t="str">
        <f t="shared" si="19"/>
        <v>A25687</v>
      </c>
    </row>
    <row r="1208" spans="1:8">
      <c r="A1208" s="231" t="s">
        <v>1494</v>
      </c>
      <c r="B1208" s="231">
        <v>0</v>
      </c>
      <c r="C1208" s="231">
        <v>6</v>
      </c>
      <c r="D1208" s="231">
        <v>9</v>
      </c>
      <c r="E1208" s="231">
        <v>85</v>
      </c>
      <c r="F1208" s="231">
        <v>0</v>
      </c>
      <c r="G1208" s="231">
        <v>0</v>
      </c>
      <c r="H1208" t="str">
        <f t="shared" si="19"/>
        <v>A25705</v>
      </c>
    </row>
    <row r="1209" spans="1:8">
      <c r="A1209" s="231" t="s">
        <v>1495</v>
      </c>
      <c r="B1209" s="231">
        <v>0</v>
      </c>
      <c r="C1209" s="231">
        <v>11</v>
      </c>
      <c r="D1209" s="231">
        <v>18</v>
      </c>
      <c r="E1209" s="231">
        <v>71</v>
      </c>
      <c r="F1209" s="231">
        <v>0</v>
      </c>
      <c r="G1209" s="231">
        <v>0</v>
      </c>
      <c r="H1209" t="str">
        <f t="shared" si="19"/>
        <v>A25718.2</v>
      </c>
    </row>
    <row r="1210" spans="1:8">
      <c r="A1210" s="231" t="s">
        <v>1496</v>
      </c>
      <c r="B1210" s="231">
        <v>0</v>
      </c>
      <c r="C1210" s="231">
        <v>51</v>
      </c>
      <c r="D1210" s="231">
        <v>49</v>
      </c>
      <c r="E1210" s="231">
        <v>0</v>
      </c>
      <c r="F1210" s="231">
        <v>0</v>
      </c>
      <c r="G1210" s="231">
        <v>0</v>
      </c>
      <c r="H1210" t="str">
        <f t="shared" si="19"/>
        <v>A25736.5</v>
      </c>
    </row>
    <row r="1211" spans="1:8">
      <c r="A1211" s="231" t="s">
        <v>1497</v>
      </c>
      <c r="B1211" s="231">
        <v>100</v>
      </c>
      <c r="C1211" s="231">
        <v>0</v>
      </c>
      <c r="D1211" s="231">
        <v>0</v>
      </c>
      <c r="E1211" s="231">
        <v>0</v>
      </c>
      <c r="F1211" s="231">
        <v>0</v>
      </c>
      <c r="G1211" s="231">
        <v>0</v>
      </c>
      <c r="H1211" t="str">
        <f t="shared" si="19"/>
        <v>A25756</v>
      </c>
    </row>
    <row r="1212" spans="1:8">
      <c r="A1212" s="231" t="s">
        <v>1498</v>
      </c>
      <c r="B1212" s="231">
        <v>100</v>
      </c>
      <c r="C1212" s="231">
        <v>0</v>
      </c>
      <c r="D1212" s="231">
        <v>0</v>
      </c>
      <c r="E1212" s="231">
        <v>0</v>
      </c>
      <c r="F1212" s="231">
        <v>0</v>
      </c>
      <c r="G1212" s="231">
        <v>0</v>
      </c>
      <c r="H1212" t="str">
        <f t="shared" si="19"/>
        <v>A25777</v>
      </c>
    </row>
    <row r="1213" spans="1:8">
      <c r="A1213" s="231" t="s">
        <v>1499</v>
      </c>
      <c r="B1213" s="231">
        <v>100</v>
      </c>
      <c r="C1213" s="231">
        <v>0</v>
      </c>
      <c r="D1213" s="231">
        <v>0</v>
      </c>
      <c r="E1213" s="231">
        <v>0</v>
      </c>
      <c r="F1213" s="231">
        <v>0</v>
      </c>
      <c r="G1213" s="231">
        <v>0</v>
      </c>
      <c r="H1213" t="str">
        <f t="shared" si="19"/>
        <v>A25797</v>
      </c>
    </row>
    <row r="1214" spans="1:8">
      <c r="A1214" s="231" t="s">
        <v>1500</v>
      </c>
      <c r="B1214" s="231">
        <v>100</v>
      </c>
      <c r="C1214" s="231">
        <v>0</v>
      </c>
      <c r="D1214" s="231">
        <v>0</v>
      </c>
      <c r="E1214" s="231">
        <v>0</v>
      </c>
      <c r="F1214" s="231">
        <v>0</v>
      </c>
      <c r="G1214" s="231">
        <v>0</v>
      </c>
      <c r="H1214" t="str">
        <f t="shared" si="19"/>
        <v>A25814</v>
      </c>
    </row>
    <row r="1215" spans="1:8">
      <c r="A1215" s="231" t="s">
        <v>1501</v>
      </c>
      <c r="B1215" s="231">
        <v>0</v>
      </c>
      <c r="C1215" s="231">
        <v>5</v>
      </c>
      <c r="D1215" s="231">
        <v>8</v>
      </c>
      <c r="E1215" s="231">
        <v>87</v>
      </c>
      <c r="F1215" s="231">
        <v>0</v>
      </c>
      <c r="G1215" s="231">
        <v>0</v>
      </c>
      <c r="H1215" t="str">
        <f t="shared" si="19"/>
        <v>A25837</v>
      </c>
    </row>
    <row r="1216" spans="1:8">
      <c r="A1216" s="231" t="s">
        <v>1502</v>
      </c>
      <c r="B1216" s="231">
        <v>0</v>
      </c>
      <c r="C1216" s="231">
        <v>5</v>
      </c>
      <c r="D1216" s="231">
        <v>8</v>
      </c>
      <c r="E1216" s="231">
        <v>87</v>
      </c>
      <c r="F1216" s="231">
        <v>0</v>
      </c>
      <c r="G1216" s="231">
        <v>0</v>
      </c>
      <c r="H1216" t="str">
        <f t="shared" si="19"/>
        <v>A25852</v>
      </c>
    </row>
    <row r="1217" spans="1:8">
      <c r="A1217" s="231" t="s">
        <v>1503</v>
      </c>
      <c r="B1217" s="231">
        <v>0</v>
      </c>
      <c r="C1217" s="231">
        <v>7</v>
      </c>
      <c r="D1217" s="231">
        <v>10</v>
      </c>
      <c r="E1217" s="231">
        <v>83</v>
      </c>
      <c r="F1217" s="231">
        <v>0</v>
      </c>
      <c r="G1217" s="231">
        <v>0</v>
      </c>
      <c r="H1217" t="str">
        <f t="shared" si="19"/>
        <v>A25865</v>
      </c>
    </row>
    <row r="1218" spans="1:8">
      <c r="A1218" s="231" t="s">
        <v>1504</v>
      </c>
      <c r="B1218" s="231">
        <v>0</v>
      </c>
      <c r="C1218" s="231">
        <v>19</v>
      </c>
      <c r="D1218" s="231">
        <v>30</v>
      </c>
      <c r="E1218" s="231">
        <v>51</v>
      </c>
      <c r="F1218" s="231">
        <v>0</v>
      </c>
      <c r="G1218" s="231">
        <v>0</v>
      </c>
      <c r="H1218" t="str">
        <f t="shared" si="19"/>
        <v>A25882</v>
      </c>
    </row>
    <row r="1219" spans="1:8">
      <c r="A1219" s="231" t="s">
        <v>1505</v>
      </c>
      <c r="B1219" s="231">
        <v>0</v>
      </c>
      <c r="C1219" s="231">
        <v>15</v>
      </c>
      <c r="D1219" s="231">
        <v>24</v>
      </c>
      <c r="E1219" s="231">
        <v>61</v>
      </c>
      <c r="F1219" s="231">
        <v>0</v>
      </c>
      <c r="G1219" s="231">
        <v>0</v>
      </c>
      <c r="H1219" t="str">
        <f t="shared" si="19"/>
        <v>A25902</v>
      </c>
    </row>
    <row r="1220" spans="1:8">
      <c r="A1220" s="231" t="s">
        <v>1506</v>
      </c>
      <c r="B1220" s="231">
        <v>0</v>
      </c>
      <c r="C1220" s="231">
        <v>15</v>
      </c>
      <c r="D1220" s="231">
        <v>24</v>
      </c>
      <c r="E1220" s="231">
        <v>61</v>
      </c>
      <c r="F1220" s="231">
        <v>0</v>
      </c>
      <c r="G1220" s="231">
        <v>0</v>
      </c>
      <c r="H1220" t="str">
        <f t="shared" si="19"/>
        <v>A25922</v>
      </c>
    </row>
    <row r="1221" spans="1:8">
      <c r="A1221" s="231" t="s">
        <v>1507</v>
      </c>
      <c r="B1221" s="231">
        <v>100</v>
      </c>
      <c r="C1221" s="231">
        <v>0</v>
      </c>
      <c r="D1221" s="231">
        <v>0</v>
      </c>
      <c r="E1221" s="231">
        <v>0</v>
      </c>
      <c r="F1221" s="231">
        <v>0</v>
      </c>
      <c r="G1221" s="231">
        <v>0</v>
      </c>
      <c r="H1221" t="str">
        <f t="shared" si="19"/>
        <v>A25942</v>
      </c>
    </row>
    <row r="1222" spans="1:8">
      <c r="A1222" s="231" t="s">
        <v>1508</v>
      </c>
      <c r="B1222" s="231">
        <v>100</v>
      </c>
      <c r="C1222" s="231">
        <v>0</v>
      </c>
      <c r="D1222" s="231">
        <v>0</v>
      </c>
      <c r="E1222" s="231">
        <v>0</v>
      </c>
      <c r="F1222" s="231">
        <v>0</v>
      </c>
      <c r="G1222" s="231">
        <v>0</v>
      </c>
      <c r="H1222" t="str">
        <f t="shared" si="19"/>
        <v>A25962</v>
      </c>
    </row>
    <row r="1223" spans="1:8">
      <c r="A1223" s="231" t="s">
        <v>1509</v>
      </c>
      <c r="B1223" s="231">
        <v>100</v>
      </c>
      <c r="C1223" s="231">
        <v>0</v>
      </c>
      <c r="D1223" s="231">
        <v>0</v>
      </c>
      <c r="E1223" s="231">
        <v>0</v>
      </c>
      <c r="F1223" s="231">
        <v>0</v>
      </c>
      <c r="G1223" s="231">
        <v>0</v>
      </c>
      <c r="H1223" t="str">
        <f t="shared" si="19"/>
        <v>A25982</v>
      </c>
    </row>
    <row r="1224" spans="1:8">
      <c r="A1224" s="231" t="s">
        <v>1510</v>
      </c>
      <c r="B1224" s="231">
        <v>0</v>
      </c>
      <c r="C1224" s="231">
        <v>13</v>
      </c>
      <c r="D1224" s="231">
        <v>20</v>
      </c>
      <c r="E1224" s="231">
        <v>67</v>
      </c>
      <c r="F1224" s="231">
        <v>0</v>
      </c>
      <c r="G1224" s="231">
        <v>0</v>
      </c>
      <c r="H1224" t="str">
        <f t="shared" si="19"/>
        <v>A26002</v>
      </c>
    </row>
    <row r="1225" spans="1:8">
      <c r="A1225" s="231" t="s">
        <v>1511</v>
      </c>
      <c r="B1225" s="231">
        <v>0</v>
      </c>
      <c r="C1225" s="231">
        <v>10</v>
      </c>
      <c r="D1225" s="231">
        <v>16</v>
      </c>
      <c r="E1225" s="231">
        <v>74</v>
      </c>
      <c r="F1225" s="231">
        <v>0</v>
      </c>
      <c r="G1225" s="231">
        <v>0</v>
      </c>
      <c r="H1225" t="str">
        <f t="shared" si="19"/>
        <v>A26022</v>
      </c>
    </row>
    <row r="1226" spans="1:8">
      <c r="A1226" s="231" t="s">
        <v>1512</v>
      </c>
      <c r="B1226" s="231">
        <v>0</v>
      </c>
      <c r="C1226" s="231">
        <v>100</v>
      </c>
      <c r="D1226" s="231">
        <v>0</v>
      </c>
      <c r="E1226" s="231">
        <v>0</v>
      </c>
      <c r="F1226" s="231">
        <v>0</v>
      </c>
      <c r="G1226" s="231">
        <v>0</v>
      </c>
      <c r="H1226" t="str">
        <f t="shared" si="19"/>
        <v>A26042</v>
      </c>
    </row>
    <row r="1227" spans="1:8">
      <c r="A1227" s="231" t="s">
        <v>1513</v>
      </c>
      <c r="B1227" s="231">
        <v>100</v>
      </c>
      <c r="C1227" s="231">
        <v>0</v>
      </c>
      <c r="D1227" s="231">
        <v>0</v>
      </c>
      <c r="E1227" s="231">
        <v>0</v>
      </c>
      <c r="F1227" s="231">
        <v>0</v>
      </c>
      <c r="G1227" s="231">
        <v>0</v>
      </c>
      <c r="H1227" t="str">
        <f t="shared" si="19"/>
        <v>A26062</v>
      </c>
    </row>
    <row r="1228" spans="1:8">
      <c r="A1228" s="231" t="s">
        <v>1514</v>
      </c>
      <c r="B1228" s="231">
        <v>100</v>
      </c>
      <c r="C1228" s="231">
        <v>0</v>
      </c>
      <c r="D1228" s="231">
        <v>0</v>
      </c>
      <c r="E1228" s="231">
        <v>0</v>
      </c>
      <c r="F1228" s="231">
        <v>0</v>
      </c>
      <c r="G1228" s="231">
        <v>0</v>
      </c>
      <c r="H1228" t="str">
        <f t="shared" si="19"/>
        <v>A26082</v>
      </c>
    </row>
    <row r="1229" spans="1:8">
      <c r="A1229" s="231" t="s">
        <v>1515</v>
      </c>
      <c r="B1229" s="231">
        <v>100</v>
      </c>
      <c r="C1229" s="231">
        <v>0</v>
      </c>
      <c r="D1229" s="231">
        <v>0</v>
      </c>
      <c r="E1229" s="231">
        <v>0</v>
      </c>
      <c r="F1229" s="231">
        <v>0</v>
      </c>
      <c r="G1229" s="231">
        <v>0</v>
      </c>
      <c r="H1229" t="str">
        <f t="shared" si="19"/>
        <v>A26100</v>
      </c>
    </row>
    <row r="1230" spans="1:8">
      <c r="A1230" s="231" t="s">
        <v>1516</v>
      </c>
      <c r="B1230" s="231">
        <v>0</v>
      </c>
      <c r="C1230" s="231">
        <v>18</v>
      </c>
      <c r="D1230" s="231">
        <v>29</v>
      </c>
      <c r="E1230" s="231">
        <v>53</v>
      </c>
      <c r="F1230" s="231">
        <v>0</v>
      </c>
      <c r="G1230" s="231">
        <v>0</v>
      </c>
      <c r="H1230" t="str">
        <f t="shared" si="19"/>
        <v>A26118</v>
      </c>
    </row>
    <row r="1231" spans="1:8">
      <c r="A1231" s="231" t="s">
        <v>1517</v>
      </c>
      <c r="B1231" s="231">
        <v>0</v>
      </c>
      <c r="C1231" s="231">
        <v>5</v>
      </c>
      <c r="D1231" s="231">
        <v>8</v>
      </c>
      <c r="E1231" s="231">
        <v>87</v>
      </c>
      <c r="F1231" s="231">
        <v>0</v>
      </c>
      <c r="G1231" s="231">
        <v>0</v>
      </c>
      <c r="H1231" t="str">
        <f t="shared" si="19"/>
        <v>A26137</v>
      </c>
    </row>
    <row r="1232" spans="1:8">
      <c r="A1232" s="231" t="s">
        <v>1518</v>
      </c>
      <c r="B1232" s="231">
        <v>0</v>
      </c>
      <c r="C1232" s="231">
        <v>5</v>
      </c>
      <c r="D1232" s="231">
        <v>8</v>
      </c>
      <c r="E1232" s="231">
        <v>87</v>
      </c>
      <c r="F1232" s="231">
        <v>0</v>
      </c>
      <c r="G1232" s="231">
        <v>0</v>
      </c>
      <c r="H1232" t="str">
        <f t="shared" si="19"/>
        <v>A26155</v>
      </c>
    </row>
    <row r="1233" spans="1:8">
      <c r="A1233" s="231" t="s">
        <v>1519</v>
      </c>
      <c r="B1233" s="231">
        <v>0</v>
      </c>
      <c r="C1233" s="231">
        <v>8</v>
      </c>
      <c r="D1233" s="231">
        <v>12</v>
      </c>
      <c r="E1233" s="231">
        <v>80</v>
      </c>
      <c r="F1233" s="231">
        <v>0</v>
      </c>
      <c r="G1233" s="231">
        <v>0</v>
      </c>
      <c r="H1233" t="str">
        <f t="shared" si="19"/>
        <v>A26166</v>
      </c>
    </row>
    <row r="1234" spans="1:8">
      <c r="A1234" s="231" t="s">
        <v>1520</v>
      </c>
      <c r="B1234" s="231">
        <v>0</v>
      </c>
      <c r="C1234" s="231">
        <v>14</v>
      </c>
      <c r="D1234" s="231">
        <v>22</v>
      </c>
      <c r="E1234" s="231">
        <v>64</v>
      </c>
      <c r="F1234" s="231">
        <v>0</v>
      </c>
      <c r="G1234" s="231">
        <v>0</v>
      </c>
      <c r="H1234" t="str">
        <f t="shared" si="19"/>
        <v>A26180</v>
      </c>
    </row>
    <row r="1235" spans="1:8">
      <c r="A1235" s="231" t="s">
        <v>1521</v>
      </c>
      <c r="B1235" s="231">
        <v>0</v>
      </c>
      <c r="C1235" s="231">
        <v>8</v>
      </c>
      <c r="D1235" s="231">
        <v>13</v>
      </c>
      <c r="E1235" s="231">
        <v>79</v>
      </c>
      <c r="F1235" s="231">
        <v>0</v>
      </c>
      <c r="G1235" s="231">
        <v>0</v>
      </c>
      <c r="H1235" t="str">
        <f t="shared" si="19"/>
        <v>A26202</v>
      </c>
    </row>
    <row r="1236" spans="1:8">
      <c r="A1236" s="231" t="s">
        <v>1522</v>
      </c>
      <c r="B1236" s="231">
        <v>0</v>
      </c>
      <c r="C1236" s="231">
        <v>14</v>
      </c>
      <c r="D1236" s="231">
        <v>23</v>
      </c>
      <c r="E1236" s="231">
        <v>63</v>
      </c>
      <c r="F1236" s="231">
        <v>0</v>
      </c>
      <c r="G1236" s="231">
        <v>0</v>
      </c>
      <c r="H1236" t="str">
        <f t="shared" si="19"/>
        <v>A26223</v>
      </c>
    </row>
    <row r="1237" spans="1:8">
      <c r="A1237" s="231" t="s">
        <v>1523</v>
      </c>
      <c r="B1237" s="231">
        <v>0</v>
      </c>
      <c r="C1237" s="231">
        <v>100</v>
      </c>
      <c r="D1237" s="231">
        <v>0</v>
      </c>
      <c r="E1237" s="231">
        <v>0</v>
      </c>
      <c r="F1237" s="231">
        <v>0</v>
      </c>
      <c r="G1237" s="231">
        <v>0</v>
      </c>
      <c r="H1237" t="str">
        <f t="shared" si="19"/>
        <v>A26239</v>
      </c>
    </row>
    <row r="1238" spans="1:8">
      <c r="A1238" s="231" t="s">
        <v>1524</v>
      </c>
      <c r="B1238" s="231">
        <v>100</v>
      </c>
      <c r="C1238" s="231">
        <v>0</v>
      </c>
      <c r="D1238" s="231">
        <v>0</v>
      </c>
      <c r="E1238" s="231">
        <v>0</v>
      </c>
      <c r="F1238" s="231">
        <v>0</v>
      </c>
      <c r="G1238" s="231">
        <v>0</v>
      </c>
      <c r="H1238" t="str">
        <f t="shared" si="19"/>
        <v>A26258.6</v>
      </c>
    </row>
    <row r="1239" spans="1:8">
      <c r="A1239" s="231" t="s">
        <v>1525</v>
      </c>
      <c r="B1239" s="231">
        <v>100</v>
      </c>
      <c r="C1239" s="231">
        <v>0</v>
      </c>
      <c r="D1239" s="231">
        <v>0</v>
      </c>
      <c r="E1239" s="231">
        <v>0</v>
      </c>
      <c r="F1239" s="231">
        <v>0</v>
      </c>
      <c r="G1239" s="231">
        <v>0</v>
      </c>
      <c r="H1239" t="str">
        <f t="shared" si="19"/>
        <v>A26277</v>
      </c>
    </row>
    <row r="1240" spans="1:8">
      <c r="A1240" s="231" t="s">
        <v>1526</v>
      </c>
      <c r="B1240" s="231">
        <v>100</v>
      </c>
      <c r="C1240" s="231">
        <v>0</v>
      </c>
      <c r="D1240" s="231">
        <v>0</v>
      </c>
      <c r="E1240" s="231">
        <v>0</v>
      </c>
      <c r="F1240" s="231">
        <v>0</v>
      </c>
      <c r="G1240" s="231">
        <v>0</v>
      </c>
      <c r="H1240" t="str">
        <f t="shared" si="19"/>
        <v>A26302</v>
      </c>
    </row>
    <row r="1241" spans="1:8">
      <c r="A1241" s="231" t="s">
        <v>1527</v>
      </c>
      <c r="B1241" s="231">
        <v>0</v>
      </c>
      <c r="C1241" s="231">
        <v>100</v>
      </c>
      <c r="D1241" s="231">
        <v>0</v>
      </c>
      <c r="E1241" s="231">
        <v>0</v>
      </c>
      <c r="F1241" s="231">
        <v>0</v>
      </c>
      <c r="G1241" s="231">
        <v>0</v>
      </c>
      <c r="H1241" t="str">
        <f t="shared" si="19"/>
        <v>A26322</v>
      </c>
    </row>
    <row r="1242" spans="1:8">
      <c r="A1242" s="231" t="s">
        <v>1528</v>
      </c>
      <c r="B1242" s="231">
        <v>100</v>
      </c>
      <c r="C1242" s="231">
        <v>0</v>
      </c>
      <c r="D1242" s="231">
        <v>0</v>
      </c>
      <c r="E1242" s="231">
        <v>0</v>
      </c>
      <c r="F1242" s="231">
        <v>0</v>
      </c>
      <c r="G1242" s="231">
        <v>0</v>
      </c>
      <c r="H1242" t="str">
        <f t="shared" si="19"/>
        <v>A26342</v>
      </c>
    </row>
    <row r="1243" spans="1:8">
      <c r="A1243" s="231" t="s">
        <v>1529</v>
      </c>
      <c r="B1243" s="231">
        <v>100</v>
      </c>
      <c r="C1243" s="231">
        <v>0</v>
      </c>
      <c r="D1243" s="231">
        <v>0</v>
      </c>
      <c r="E1243" s="231">
        <v>0</v>
      </c>
      <c r="F1243" s="231">
        <v>0</v>
      </c>
      <c r="G1243" s="231">
        <v>0</v>
      </c>
      <c r="H1243" t="str">
        <f t="shared" si="19"/>
        <v>A26362</v>
      </c>
    </row>
    <row r="1244" spans="1:8">
      <c r="A1244" s="231" t="s">
        <v>1530</v>
      </c>
      <c r="B1244" s="231">
        <v>100</v>
      </c>
      <c r="C1244" s="231">
        <v>0</v>
      </c>
      <c r="D1244" s="231">
        <v>0</v>
      </c>
      <c r="E1244" s="231">
        <v>0</v>
      </c>
      <c r="F1244" s="231">
        <v>0</v>
      </c>
      <c r="G1244" s="231">
        <v>0</v>
      </c>
      <c r="H1244" t="str">
        <f t="shared" si="19"/>
        <v>A26377</v>
      </c>
    </row>
    <row r="1245" spans="1:8">
      <c r="A1245" s="231" t="s">
        <v>1531</v>
      </c>
      <c r="B1245" s="231">
        <v>100</v>
      </c>
      <c r="C1245" s="231">
        <v>0</v>
      </c>
      <c r="D1245" s="231">
        <v>0</v>
      </c>
      <c r="E1245" s="231">
        <v>0</v>
      </c>
      <c r="F1245" s="231">
        <v>0</v>
      </c>
      <c r="G1245" s="231">
        <v>0</v>
      </c>
      <c r="H1245" t="str">
        <f t="shared" si="19"/>
        <v>A26397</v>
      </c>
    </row>
    <row r="1246" spans="1:8">
      <c r="A1246" s="231" t="s">
        <v>1532</v>
      </c>
      <c r="B1246" s="231">
        <v>100</v>
      </c>
      <c r="C1246" s="231">
        <v>0</v>
      </c>
      <c r="D1246" s="231">
        <v>0</v>
      </c>
      <c r="E1246" s="231">
        <v>0</v>
      </c>
      <c r="F1246" s="231">
        <v>0</v>
      </c>
      <c r="G1246" s="231">
        <v>0</v>
      </c>
      <c r="H1246" t="str">
        <f t="shared" si="19"/>
        <v>A26417</v>
      </c>
    </row>
    <row r="1247" spans="1:8">
      <c r="A1247" s="231" t="s">
        <v>1533</v>
      </c>
      <c r="B1247" s="231">
        <v>100</v>
      </c>
      <c r="C1247" s="231">
        <v>0</v>
      </c>
      <c r="D1247" s="231">
        <v>0</v>
      </c>
      <c r="E1247" s="231">
        <v>0</v>
      </c>
      <c r="F1247" s="231">
        <v>0</v>
      </c>
      <c r="G1247" s="231">
        <v>0</v>
      </c>
      <c r="H1247" t="str">
        <f t="shared" si="19"/>
        <v>A26437</v>
      </c>
    </row>
    <row r="1248" spans="1:8">
      <c r="A1248" s="231" t="s">
        <v>1534</v>
      </c>
      <c r="B1248" s="231">
        <v>100</v>
      </c>
      <c r="C1248" s="231">
        <v>0</v>
      </c>
      <c r="D1248" s="231">
        <v>0</v>
      </c>
      <c r="E1248" s="231">
        <v>0</v>
      </c>
      <c r="F1248" s="231">
        <v>0</v>
      </c>
      <c r="G1248" s="231">
        <v>0</v>
      </c>
      <c r="H1248" t="str">
        <f t="shared" si="19"/>
        <v>A26457</v>
      </c>
    </row>
    <row r="1249" spans="1:8">
      <c r="A1249" s="231" t="s">
        <v>1535</v>
      </c>
      <c r="B1249" s="231">
        <v>100</v>
      </c>
      <c r="C1249" s="231">
        <v>0</v>
      </c>
      <c r="D1249" s="231">
        <v>0</v>
      </c>
      <c r="E1249" s="231">
        <v>0</v>
      </c>
      <c r="F1249" s="231">
        <v>0</v>
      </c>
      <c r="G1249" s="231">
        <v>0</v>
      </c>
      <c r="H1249" t="str">
        <f t="shared" si="19"/>
        <v>A26477</v>
      </c>
    </row>
    <row r="1250" spans="1:8">
      <c r="A1250" s="231" t="s">
        <v>1536</v>
      </c>
      <c r="B1250" s="231">
        <v>100</v>
      </c>
      <c r="C1250" s="231">
        <v>0</v>
      </c>
      <c r="D1250" s="231">
        <v>0</v>
      </c>
      <c r="E1250" s="231">
        <v>0</v>
      </c>
      <c r="F1250" s="231">
        <v>0</v>
      </c>
      <c r="G1250" s="231">
        <v>0</v>
      </c>
      <c r="H1250" t="str">
        <f t="shared" si="19"/>
        <v>A26502</v>
      </c>
    </row>
    <row r="1251" spans="1:8">
      <c r="A1251" s="231" t="s">
        <v>1537</v>
      </c>
      <c r="B1251" s="231">
        <v>100</v>
      </c>
      <c r="C1251" s="231">
        <v>0</v>
      </c>
      <c r="D1251" s="231">
        <v>0</v>
      </c>
      <c r="E1251" s="231">
        <v>0</v>
      </c>
      <c r="F1251" s="231">
        <v>0</v>
      </c>
      <c r="G1251" s="231">
        <v>0</v>
      </c>
      <c r="H1251" t="str">
        <f t="shared" si="19"/>
        <v>A26522</v>
      </c>
    </row>
    <row r="1252" spans="1:8">
      <c r="A1252" s="231" t="s">
        <v>1538</v>
      </c>
      <c r="B1252" s="231">
        <v>100</v>
      </c>
      <c r="C1252" s="231">
        <v>0</v>
      </c>
      <c r="D1252" s="231">
        <v>0</v>
      </c>
      <c r="E1252" s="231">
        <v>0</v>
      </c>
      <c r="F1252" s="231">
        <v>0</v>
      </c>
      <c r="G1252" s="231">
        <v>0</v>
      </c>
      <c r="H1252" t="str">
        <f t="shared" si="19"/>
        <v>A26542</v>
      </c>
    </row>
    <row r="1253" spans="1:8">
      <c r="A1253" s="231" t="s">
        <v>1539</v>
      </c>
      <c r="B1253" s="231">
        <v>100</v>
      </c>
      <c r="C1253" s="231">
        <v>0</v>
      </c>
      <c r="D1253" s="231">
        <v>0</v>
      </c>
      <c r="E1253" s="231">
        <v>0</v>
      </c>
      <c r="F1253" s="231">
        <v>0</v>
      </c>
      <c r="G1253" s="231">
        <v>0</v>
      </c>
      <c r="H1253" t="str">
        <f t="shared" si="19"/>
        <v>A26563</v>
      </c>
    </row>
    <row r="1254" spans="1:8">
      <c r="A1254" s="231" t="s">
        <v>1540</v>
      </c>
      <c r="B1254" s="231">
        <v>100</v>
      </c>
      <c r="C1254" s="231">
        <v>0</v>
      </c>
      <c r="D1254" s="231">
        <v>0</v>
      </c>
      <c r="E1254" s="231">
        <v>0</v>
      </c>
      <c r="F1254" s="231">
        <v>0</v>
      </c>
      <c r="G1254" s="231">
        <v>0</v>
      </c>
      <c r="H1254" t="str">
        <f t="shared" si="19"/>
        <v>A26572</v>
      </c>
    </row>
    <row r="1255" spans="1:8">
      <c r="A1255" s="231" t="s">
        <v>1541</v>
      </c>
      <c r="B1255" s="231">
        <v>100</v>
      </c>
      <c r="C1255" s="231">
        <v>0</v>
      </c>
      <c r="D1255" s="231">
        <v>0</v>
      </c>
      <c r="E1255" s="231">
        <v>0</v>
      </c>
      <c r="F1255" s="231">
        <v>0</v>
      </c>
      <c r="G1255" s="231">
        <v>0</v>
      </c>
      <c r="H1255" t="str">
        <f t="shared" si="19"/>
        <v>A26582</v>
      </c>
    </row>
    <row r="1256" spans="1:8">
      <c r="A1256" s="231" t="s">
        <v>1542</v>
      </c>
      <c r="B1256" s="231">
        <v>100</v>
      </c>
      <c r="C1256" s="231">
        <v>0</v>
      </c>
      <c r="D1256" s="231">
        <v>0</v>
      </c>
      <c r="E1256" s="231">
        <v>0</v>
      </c>
      <c r="F1256" s="231">
        <v>0</v>
      </c>
      <c r="G1256" s="231">
        <v>0</v>
      </c>
      <c r="H1256" t="str">
        <f t="shared" si="19"/>
        <v>A26592</v>
      </c>
    </row>
    <row r="1257" spans="1:8">
      <c r="A1257" s="231" t="s">
        <v>1543</v>
      </c>
      <c r="B1257" s="231">
        <v>100</v>
      </c>
      <c r="C1257" s="231">
        <v>0</v>
      </c>
      <c r="D1257" s="231">
        <v>0</v>
      </c>
      <c r="E1257" s="231">
        <v>0</v>
      </c>
      <c r="F1257" s="231">
        <v>0</v>
      </c>
      <c r="G1257" s="231">
        <v>0</v>
      </c>
      <c r="H1257" t="str">
        <f t="shared" si="19"/>
        <v>A26604</v>
      </c>
    </row>
    <row r="1258" spans="1:8">
      <c r="A1258" s="231" t="s">
        <v>1544</v>
      </c>
      <c r="B1258" s="231">
        <v>100</v>
      </c>
      <c r="C1258" s="231">
        <v>0</v>
      </c>
      <c r="D1258" s="231">
        <v>0</v>
      </c>
      <c r="E1258" s="231">
        <v>0</v>
      </c>
      <c r="F1258" s="231">
        <v>0</v>
      </c>
      <c r="G1258" s="231">
        <v>0</v>
      </c>
      <c r="H1258" t="str">
        <f t="shared" ref="H1258:H1321" si="20">LEFT(A1258,1)&amp;((MID(A1258,2,10))+1)</f>
        <v>A26612</v>
      </c>
    </row>
    <row r="1259" spans="1:8">
      <c r="A1259" s="231" t="s">
        <v>1545</v>
      </c>
      <c r="B1259" s="231">
        <v>100</v>
      </c>
      <c r="C1259" s="231">
        <v>0</v>
      </c>
      <c r="D1259" s="231">
        <v>0</v>
      </c>
      <c r="E1259" s="231">
        <v>0</v>
      </c>
      <c r="F1259" s="231">
        <v>0</v>
      </c>
      <c r="G1259" s="231">
        <v>0</v>
      </c>
      <c r="H1259" t="str">
        <f t="shared" si="20"/>
        <v>A26622</v>
      </c>
    </row>
    <row r="1260" spans="1:8">
      <c r="A1260" s="231" t="s">
        <v>1546</v>
      </c>
      <c r="B1260" s="231">
        <v>100</v>
      </c>
      <c r="C1260" s="231">
        <v>0</v>
      </c>
      <c r="D1260" s="231">
        <v>0</v>
      </c>
      <c r="E1260" s="231">
        <v>0</v>
      </c>
      <c r="F1260" s="231">
        <v>0</v>
      </c>
      <c r="G1260" s="231">
        <v>0</v>
      </c>
      <c r="H1260" t="str">
        <f t="shared" si="20"/>
        <v>A26633</v>
      </c>
    </row>
    <row r="1261" spans="1:8">
      <c r="A1261" s="231" t="s">
        <v>1547</v>
      </c>
      <c r="B1261" s="231">
        <v>100</v>
      </c>
      <c r="C1261" s="231">
        <v>0</v>
      </c>
      <c r="D1261" s="231">
        <v>0</v>
      </c>
      <c r="E1261" s="231">
        <v>0</v>
      </c>
      <c r="F1261" s="231">
        <v>0</v>
      </c>
      <c r="G1261" s="231">
        <v>0</v>
      </c>
      <c r="H1261" t="str">
        <f t="shared" si="20"/>
        <v>A26642</v>
      </c>
    </row>
    <row r="1262" spans="1:8">
      <c r="A1262" s="231" t="s">
        <v>1548</v>
      </c>
      <c r="B1262" s="231">
        <v>100</v>
      </c>
      <c r="C1262" s="231">
        <v>0</v>
      </c>
      <c r="D1262" s="231">
        <v>0</v>
      </c>
      <c r="E1262" s="231">
        <v>0</v>
      </c>
      <c r="F1262" s="231">
        <v>0</v>
      </c>
      <c r="G1262" s="231">
        <v>0</v>
      </c>
      <c r="H1262" t="str">
        <f t="shared" si="20"/>
        <v>A26651.9</v>
      </c>
    </row>
    <row r="1263" spans="1:8">
      <c r="A1263" s="231" t="s">
        <v>1549</v>
      </c>
      <c r="B1263" s="231">
        <v>100</v>
      </c>
      <c r="C1263" s="231">
        <v>0</v>
      </c>
      <c r="D1263" s="231">
        <v>0</v>
      </c>
      <c r="E1263" s="231">
        <v>0</v>
      </c>
      <c r="F1263" s="231">
        <v>0</v>
      </c>
      <c r="G1263" s="231">
        <v>0</v>
      </c>
      <c r="H1263" t="str">
        <f t="shared" si="20"/>
        <v>A26662</v>
      </c>
    </row>
    <row r="1264" spans="1:8">
      <c r="A1264" s="231" t="s">
        <v>1550</v>
      </c>
      <c r="B1264" s="231">
        <v>100</v>
      </c>
      <c r="C1264" s="231">
        <v>0</v>
      </c>
      <c r="D1264" s="231">
        <v>0</v>
      </c>
      <c r="E1264" s="231">
        <v>0</v>
      </c>
      <c r="F1264" s="231">
        <v>0</v>
      </c>
      <c r="G1264" s="231">
        <v>0</v>
      </c>
      <c r="H1264" t="str">
        <f t="shared" si="20"/>
        <v>A26682</v>
      </c>
    </row>
    <row r="1265" spans="1:8">
      <c r="A1265" s="231" t="s">
        <v>1551</v>
      </c>
      <c r="B1265" s="231">
        <v>100</v>
      </c>
      <c r="C1265" s="231">
        <v>0</v>
      </c>
      <c r="D1265" s="231">
        <v>0</v>
      </c>
      <c r="E1265" s="231">
        <v>0</v>
      </c>
      <c r="F1265" s="231">
        <v>0</v>
      </c>
      <c r="G1265" s="231">
        <v>0</v>
      </c>
      <c r="H1265" t="str">
        <f t="shared" si="20"/>
        <v>A26702</v>
      </c>
    </row>
    <row r="1266" spans="1:8">
      <c r="A1266" s="231" t="s">
        <v>1552</v>
      </c>
      <c r="B1266" s="231">
        <v>100</v>
      </c>
      <c r="C1266" s="231">
        <v>0</v>
      </c>
      <c r="D1266" s="231">
        <v>0</v>
      </c>
      <c r="E1266" s="231">
        <v>0</v>
      </c>
      <c r="F1266" s="231">
        <v>0</v>
      </c>
      <c r="G1266" s="231">
        <v>0</v>
      </c>
      <c r="H1266" t="str">
        <f t="shared" si="20"/>
        <v>A26722</v>
      </c>
    </row>
    <row r="1267" spans="1:8">
      <c r="A1267" s="231" t="s">
        <v>1553</v>
      </c>
      <c r="B1267" s="231">
        <v>100</v>
      </c>
      <c r="C1267" s="231">
        <v>0</v>
      </c>
      <c r="D1267" s="231">
        <v>0</v>
      </c>
      <c r="E1267" s="231">
        <v>0</v>
      </c>
      <c r="F1267" s="231">
        <v>0</v>
      </c>
      <c r="G1267" s="231">
        <v>0</v>
      </c>
      <c r="H1267" t="str">
        <f t="shared" si="20"/>
        <v>A26742</v>
      </c>
    </row>
    <row r="1268" spans="1:8">
      <c r="A1268" s="231" t="s">
        <v>1554</v>
      </c>
      <c r="B1268" s="231">
        <v>100</v>
      </c>
      <c r="C1268" s="231">
        <v>0</v>
      </c>
      <c r="D1268" s="231">
        <v>0</v>
      </c>
      <c r="E1268" s="231">
        <v>0</v>
      </c>
      <c r="F1268" s="231">
        <v>0</v>
      </c>
      <c r="G1268" s="231">
        <v>0</v>
      </c>
      <c r="H1268" t="str">
        <f t="shared" si="20"/>
        <v>A26762</v>
      </c>
    </row>
    <row r="1269" spans="1:8">
      <c r="A1269" s="231" t="s">
        <v>1555</v>
      </c>
      <c r="B1269" s="231">
        <v>100</v>
      </c>
      <c r="C1269" s="231">
        <v>0</v>
      </c>
      <c r="D1269" s="231">
        <v>0</v>
      </c>
      <c r="E1269" s="231">
        <v>0</v>
      </c>
      <c r="F1269" s="231">
        <v>0</v>
      </c>
      <c r="G1269" s="231">
        <v>0</v>
      </c>
      <c r="H1269" t="str">
        <f t="shared" si="20"/>
        <v>A26782</v>
      </c>
    </row>
    <row r="1270" spans="1:8">
      <c r="A1270" s="231" t="s">
        <v>1556</v>
      </c>
      <c r="B1270" s="231">
        <v>100</v>
      </c>
      <c r="C1270" s="231">
        <v>0</v>
      </c>
      <c r="D1270" s="231">
        <v>0</v>
      </c>
      <c r="E1270" s="231">
        <v>0</v>
      </c>
      <c r="F1270" s="231">
        <v>0</v>
      </c>
      <c r="G1270" s="231">
        <v>0</v>
      </c>
      <c r="H1270" t="str">
        <f t="shared" si="20"/>
        <v>A26802</v>
      </c>
    </row>
    <row r="1271" spans="1:8">
      <c r="A1271" s="231" t="s">
        <v>1557</v>
      </c>
      <c r="B1271" s="231">
        <v>100</v>
      </c>
      <c r="C1271" s="231">
        <v>0</v>
      </c>
      <c r="D1271" s="231">
        <v>0</v>
      </c>
      <c r="E1271" s="231">
        <v>0</v>
      </c>
      <c r="F1271" s="231">
        <v>0</v>
      </c>
      <c r="G1271" s="231">
        <v>0</v>
      </c>
      <c r="H1271" t="str">
        <f t="shared" si="20"/>
        <v>A26822</v>
      </c>
    </row>
    <row r="1272" spans="1:8">
      <c r="A1272" s="231" t="s">
        <v>1558</v>
      </c>
      <c r="B1272" s="231">
        <v>100</v>
      </c>
      <c r="C1272" s="231">
        <v>0</v>
      </c>
      <c r="D1272" s="231">
        <v>0</v>
      </c>
      <c r="E1272" s="231">
        <v>0</v>
      </c>
      <c r="F1272" s="231">
        <v>0</v>
      </c>
      <c r="G1272" s="231">
        <v>0</v>
      </c>
      <c r="H1272" t="str">
        <f t="shared" si="20"/>
        <v>A26842</v>
      </c>
    </row>
    <row r="1273" spans="1:8">
      <c r="A1273" s="231" t="s">
        <v>1559</v>
      </c>
      <c r="B1273" s="231">
        <v>100</v>
      </c>
      <c r="C1273" s="231">
        <v>0</v>
      </c>
      <c r="D1273" s="231">
        <v>0</v>
      </c>
      <c r="E1273" s="231">
        <v>0</v>
      </c>
      <c r="F1273" s="231">
        <v>0</v>
      </c>
      <c r="G1273" s="231">
        <v>0</v>
      </c>
      <c r="H1273" t="str">
        <f t="shared" si="20"/>
        <v>A26862</v>
      </c>
    </row>
    <row r="1274" spans="1:8">
      <c r="A1274" s="231" t="s">
        <v>1560</v>
      </c>
      <c r="B1274" s="231">
        <v>100</v>
      </c>
      <c r="C1274" s="231">
        <v>0</v>
      </c>
      <c r="D1274" s="231">
        <v>0</v>
      </c>
      <c r="E1274" s="231">
        <v>0</v>
      </c>
      <c r="F1274" s="231">
        <v>0</v>
      </c>
      <c r="G1274" s="231">
        <v>0</v>
      </c>
      <c r="H1274" t="str">
        <f t="shared" si="20"/>
        <v>A26882</v>
      </c>
    </row>
    <row r="1275" spans="1:8">
      <c r="A1275" s="231" t="s">
        <v>1561</v>
      </c>
      <c r="B1275" s="231">
        <v>100</v>
      </c>
      <c r="C1275" s="231">
        <v>0</v>
      </c>
      <c r="D1275" s="231">
        <v>0</v>
      </c>
      <c r="E1275" s="231">
        <v>0</v>
      </c>
      <c r="F1275" s="231">
        <v>0</v>
      </c>
      <c r="G1275" s="231">
        <v>0</v>
      </c>
      <c r="H1275" t="str">
        <f t="shared" si="20"/>
        <v>A26902</v>
      </c>
    </row>
    <row r="1276" spans="1:8">
      <c r="A1276" s="231" t="s">
        <v>1562</v>
      </c>
      <c r="B1276" s="231">
        <v>100</v>
      </c>
      <c r="C1276" s="231">
        <v>0</v>
      </c>
      <c r="D1276" s="231">
        <v>0</v>
      </c>
      <c r="E1276" s="231">
        <v>0</v>
      </c>
      <c r="F1276" s="231">
        <v>0</v>
      </c>
      <c r="G1276" s="231">
        <v>0</v>
      </c>
      <c r="H1276" t="str">
        <f t="shared" si="20"/>
        <v>A26922</v>
      </c>
    </row>
    <row r="1277" spans="1:8">
      <c r="A1277" s="231" t="s">
        <v>1563</v>
      </c>
      <c r="B1277" s="231">
        <v>100</v>
      </c>
      <c r="C1277" s="231">
        <v>0</v>
      </c>
      <c r="D1277" s="231">
        <v>0</v>
      </c>
      <c r="E1277" s="231">
        <v>0</v>
      </c>
      <c r="F1277" s="231">
        <v>0</v>
      </c>
      <c r="G1277" s="231">
        <v>0</v>
      </c>
      <c r="H1277" t="str">
        <f t="shared" si="20"/>
        <v>A26942</v>
      </c>
    </row>
    <row r="1278" spans="1:8">
      <c r="A1278" s="231" t="s">
        <v>1564</v>
      </c>
      <c r="B1278" s="231">
        <v>100</v>
      </c>
      <c r="C1278" s="231">
        <v>0</v>
      </c>
      <c r="D1278" s="231">
        <v>0</v>
      </c>
      <c r="E1278" s="231">
        <v>0</v>
      </c>
      <c r="F1278" s="231">
        <v>0</v>
      </c>
      <c r="G1278" s="231">
        <v>0</v>
      </c>
      <c r="H1278" t="str">
        <f t="shared" si="20"/>
        <v>A26962</v>
      </c>
    </row>
    <row r="1279" spans="1:8">
      <c r="A1279" s="231" t="s">
        <v>1565</v>
      </c>
      <c r="B1279" s="231">
        <v>100</v>
      </c>
      <c r="C1279" s="231">
        <v>0</v>
      </c>
      <c r="D1279" s="231">
        <v>0</v>
      </c>
      <c r="E1279" s="231">
        <v>0</v>
      </c>
      <c r="F1279" s="231">
        <v>0</v>
      </c>
      <c r="G1279" s="231">
        <v>0</v>
      </c>
      <c r="H1279" t="str">
        <f t="shared" si="20"/>
        <v>A26982</v>
      </c>
    </row>
    <row r="1280" spans="1:8">
      <c r="A1280" s="231" t="s">
        <v>1566</v>
      </c>
      <c r="B1280" s="231">
        <v>100</v>
      </c>
      <c r="C1280" s="231">
        <v>0</v>
      </c>
      <c r="D1280" s="231">
        <v>0</v>
      </c>
      <c r="E1280" s="231">
        <v>0</v>
      </c>
      <c r="F1280" s="231">
        <v>0</v>
      </c>
      <c r="G1280" s="231">
        <v>0</v>
      </c>
      <c r="H1280" t="str">
        <f t="shared" si="20"/>
        <v>A27002</v>
      </c>
    </row>
    <row r="1281" spans="1:8">
      <c r="A1281" s="231" t="s">
        <v>1567</v>
      </c>
      <c r="B1281" s="231">
        <v>100</v>
      </c>
      <c r="C1281" s="231">
        <v>0</v>
      </c>
      <c r="D1281" s="231">
        <v>0</v>
      </c>
      <c r="E1281" s="231">
        <v>0</v>
      </c>
      <c r="F1281" s="231">
        <v>0</v>
      </c>
      <c r="G1281" s="231">
        <v>0</v>
      </c>
      <c r="H1281" t="str">
        <f t="shared" si="20"/>
        <v>A27022</v>
      </c>
    </row>
    <row r="1282" spans="1:8">
      <c r="A1282" s="231" t="s">
        <v>1568</v>
      </c>
      <c r="B1282" s="231">
        <v>100</v>
      </c>
      <c r="C1282" s="231">
        <v>0</v>
      </c>
      <c r="D1282" s="231">
        <v>0</v>
      </c>
      <c r="E1282" s="231">
        <v>0</v>
      </c>
      <c r="F1282" s="231">
        <v>0</v>
      </c>
      <c r="G1282" s="231">
        <v>0</v>
      </c>
      <c r="H1282" t="str">
        <f t="shared" si="20"/>
        <v>A27042</v>
      </c>
    </row>
    <row r="1283" spans="1:8">
      <c r="A1283" s="231" t="s">
        <v>1569</v>
      </c>
      <c r="B1283" s="231">
        <v>100</v>
      </c>
      <c r="C1283" s="231">
        <v>0</v>
      </c>
      <c r="D1283" s="231">
        <v>0</v>
      </c>
      <c r="E1283" s="231">
        <v>0</v>
      </c>
      <c r="F1283" s="231">
        <v>0</v>
      </c>
      <c r="G1283" s="231">
        <v>0</v>
      </c>
      <c r="H1283" t="str">
        <f t="shared" si="20"/>
        <v>A27062</v>
      </c>
    </row>
    <row r="1284" spans="1:8">
      <c r="A1284" s="231" t="s">
        <v>1570</v>
      </c>
      <c r="B1284" s="231">
        <v>100</v>
      </c>
      <c r="C1284" s="231">
        <v>0</v>
      </c>
      <c r="D1284" s="231">
        <v>0</v>
      </c>
      <c r="E1284" s="231">
        <v>0</v>
      </c>
      <c r="F1284" s="231">
        <v>0</v>
      </c>
      <c r="G1284" s="231">
        <v>0</v>
      </c>
      <c r="H1284" t="str">
        <f t="shared" si="20"/>
        <v>A27082</v>
      </c>
    </row>
    <row r="1285" spans="1:8">
      <c r="A1285" s="231" t="s">
        <v>1571</v>
      </c>
      <c r="B1285" s="231">
        <v>100</v>
      </c>
      <c r="C1285" s="231">
        <v>0</v>
      </c>
      <c r="D1285" s="231">
        <v>0</v>
      </c>
      <c r="E1285" s="231">
        <v>0</v>
      </c>
      <c r="F1285" s="231">
        <v>0</v>
      </c>
      <c r="G1285" s="231">
        <v>0</v>
      </c>
      <c r="H1285" t="str">
        <f t="shared" si="20"/>
        <v>A27102</v>
      </c>
    </row>
    <row r="1286" spans="1:8">
      <c r="A1286" s="231" t="s">
        <v>1572</v>
      </c>
      <c r="B1286" s="231">
        <v>100</v>
      </c>
      <c r="C1286" s="231">
        <v>0</v>
      </c>
      <c r="D1286" s="231">
        <v>0</v>
      </c>
      <c r="E1286" s="231">
        <v>0</v>
      </c>
      <c r="F1286" s="231">
        <v>0</v>
      </c>
      <c r="G1286" s="231">
        <v>0</v>
      </c>
      <c r="H1286" t="str">
        <f t="shared" si="20"/>
        <v>A27122</v>
      </c>
    </row>
    <row r="1287" spans="1:8">
      <c r="A1287" s="231" t="s">
        <v>1573</v>
      </c>
      <c r="B1287" s="231">
        <v>100</v>
      </c>
      <c r="C1287" s="231">
        <v>0</v>
      </c>
      <c r="D1287" s="231">
        <v>0</v>
      </c>
      <c r="E1287" s="231">
        <v>0</v>
      </c>
      <c r="F1287" s="231">
        <v>0</v>
      </c>
      <c r="G1287" s="231">
        <v>0</v>
      </c>
      <c r="H1287" t="str">
        <f t="shared" si="20"/>
        <v>A27142</v>
      </c>
    </row>
    <row r="1288" spans="1:8">
      <c r="A1288" s="231" t="s">
        <v>1574</v>
      </c>
      <c r="B1288" s="231">
        <v>100</v>
      </c>
      <c r="C1288" s="231">
        <v>0</v>
      </c>
      <c r="D1288" s="231">
        <v>0</v>
      </c>
      <c r="E1288" s="231">
        <v>0</v>
      </c>
      <c r="F1288" s="231">
        <v>0</v>
      </c>
      <c r="G1288" s="231">
        <v>0</v>
      </c>
      <c r="H1288" t="str">
        <f t="shared" si="20"/>
        <v>A27162</v>
      </c>
    </row>
    <row r="1289" spans="1:8">
      <c r="A1289" s="231" t="s">
        <v>1575</v>
      </c>
      <c r="B1289" s="231">
        <v>100</v>
      </c>
      <c r="C1289" s="231">
        <v>0</v>
      </c>
      <c r="D1289" s="231">
        <v>0</v>
      </c>
      <c r="E1289" s="231">
        <v>0</v>
      </c>
      <c r="F1289" s="231">
        <v>0</v>
      </c>
      <c r="G1289" s="231">
        <v>0</v>
      </c>
      <c r="H1289" t="str">
        <f t="shared" si="20"/>
        <v>A27182</v>
      </c>
    </row>
    <row r="1290" spans="1:8">
      <c r="A1290" s="231" t="s">
        <v>1576</v>
      </c>
      <c r="B1290" s="231">
        <v>100</v>
      </c>
      <c r="C1290" s="231">
        <v>0</v>
      </c>
      <c r="D1290" s="231">
        <v>0</v>
      </c>
      <c r="E1290" s="231">
        <v>0</v>
      </c>
      <c r="F1290" s="231">
        <v>0</v>
      </c>
      <c r="G1290" s="231">
        <v>0</v>
      </c>
      <c r="H1290" t="str">
        <f t="shared" si="20"/>
        <v>A27202</v>
      </c>
    </row>
    <row r="1291" spans="1:8">
      <c r="A1291" s="231" t="s">
        <v>1577</v>
      </c>
      <c r="B1291" s="231">
        <v>100</v>
      </c>
      <c r="C1291" s="231">
        <v>0</v>
      </c>
      <c r="D1291" s="231">
        <v>0</v>
      </c>
      <c r="E1291" s="231">
        <v>0</v>
      </c>
      <c r="F1291" s="231">
        <v>0</v>
      </c>
      <c r="G1291" s="231">
        <v>0</v>
      </c>
      <c r="H1291" t="str">
        <f t="shared" si="20"/>
        <v>A27222</v>
      </c>
    </row>
    <row r="1292" spans="1:8">
      <c r="A1292" s="231" t="s">
        <v>1578</v>
      </c>
      <c r="B1292" s="231">
        <v>100</v>
      </c>
      <c r="C1292" s="231">
        <v>0</v>
      </c>
      <c r="D1292" s="231">
        <v>0</v>
      </c>
      <c r="E1292" s="231">
        <v>0</v>
      </c>
      <c r="F1292" s="231">
        <v>0</v>
      </c>
      <c r="G1292" s="231">
        <v>0</v>
      </c>
      <c r="H1292" t="str">
        <f t="shared" si="20"/>
        <v>A27242</v>
      </c>
    </row>
    <row r="1293" spans="1:8">
      <c r="A1293" s="231" t="s">
        <v>1579</v>
      </c>
      <c r="B1293" s="231">
        <v>100</v>
      </c>
      <c r="C1293" s="231">
        <v>0</v>
      </c>
      <c r="D1293" s="231">
        <v>0</v>
      </c>
      <c r="E1293" s="231">
        <v>0</v>
      </c>
      <c r="F1293" s="231">
        <v>0</v>
      </c>
      <c r="G1293" s="231">
        <v>0</v>
      </c>
      <c r="H1293" t="str">
        <f t="shared" si="20"/>
        <v>A27262</v>
      </c>
    </row>
    <row r="1294" spans="1:8">
      <c r="A1294" s="231" t="s">
        <v>1580</v>
      </c>
      <c r="B1294" s="231">
        <v>100</v>
      </c>
      <c r="C1294" s="231">
        <v>0</v>
      </c>
      <c r="D1294" s="231">
        <v>0</v>
      </c>
      <c r="E1294" s="231">
        <v>0</v>
      </c>
      <c r="F1294" s="231">
        <v>0</v>
      </c>
      <c r="G1294" s="231">
        <v>0</v>
      </c>
      <c r="H1294" t="str">
        <f t="shared" si="20"/>
        <v>A27282</v>
      </c>
    </row>
    <row r="1295" spans="1:8">
      <c r="A1295" s="231" t="s">
        <v>1581</v>
      </c>
      <c r="B1295" s="231">
        <v>100</v>
      </c>
      <c r="C1295" s="231">
        <v>0</v>
      </c>
      <c r="D1295" s="231">
        <v>0</v>
      </c>
      <c r="E1295" s="231">
        <v>0</v>
      </c>
      <c r="F1295" s="231">
        <v>0</v>
      </c>
      <c r="G1295" s="231">
        <v>0</v>
      </c>
      <c r="H1295" t="str">
        <f t="shared" si="20"/>
        <v>A27298.655</v>
      </c>
    </row>
    <row r="1296" spans="1:8">
      <c r="A1296" s="231" t="s">
        <v>1582</v>
      </c>
      <c r="B1296" s="231">
        <v>100</v>
      </c>
      <c r="C1296" s="231">
        <v>0</v>
      </c>
      <c r="D1296" s="231">
        <v>0</v>
      </c>
      <c r="E1296" s="231">
        <v>0</v>
      </c>
      <c r="F1296" s="231">
        <v>0</v>
      </c>
      <c r="G1296" s="231">
        <v>0</v>
      </c>
      <c r="H1296" t="str">
        <f t="shared" si="20"/>
        <v>A27302</v>
      </c>
    </row>
    <row r="1297" spans="1:8">
      <c r="A1297" s="231" t="s">
        <v>1583</v>
      </c>
      <c r="B1297" s="231">
        <v>100</v>
      </c>
      <c r="C1297" s="231">
        <v>0</v>
      </c>
      <c r="D1297" s="231">
        <v>0</v>
      </c>
      <c r="E1297" s="231">
        <v>0</v>
      </c>
      <c r="F1297" s="231">
        <v>0</v>
      </c>
      <c r="G1297" s="231">
        <v>0</v>
      </c>
      <c r="H1297" t="str">
        <f t="shared" si="20"/>
        <v>A27322</v>
      </c>
    </row>
    <row r="1298" spans="1:8">
      <c r="A1298" s="231" t="s">
        <v>1584</v>
      </c>
      <c r="B1298" s="231">
        <v>100</v>
      </c>
      <c r="C1298" s="231">
        <v>0</v>
      </c>
      <c r="D1298" s="231">
        <v>0</v>
      </c>
      <c r="E1298" s="231">
        <v>0</v>
      </c>
      <c r="F1298" s="231">
        <v>0</v>
      </c>
      <c r="G1298" s="231">
        <v>0</v>
      </c>
      <c r="H1298" t="str">
        <f t="shared" si="20"/>
        <v>A27342</v>
      </c>
    </row>
    <row r="1299" spans="1:8">
      <c r="A1299" s="231" t="s">
        <v>1585</v>
      </c>
      <c r="B1299" s="231">
        <v>100</v>
      </c>
      <c r="C1299" s="231">
        <v>0</v>
      </c>
      <c r="D1299" s="231">
        <v>0</v>
      </c>
      <c r="E1299" s="231">
        <v>0</v>
      </c>
      <c r="F1299" s="231">
        <v>0</v>
      </c>
      <c r="G1299" s="231">
        <v>0</v>
      </c>
      <c r="H1299" t="str">
        <f t="shared" si="20"/>
        <v>A27362</v>
      </c>
    </row>
    <row r="1300" spans="1:8">
      <c r="A1300" s="231" t="s">
        <v>1586</v>
      </c>
      <c r="B1300" s="231">
        <v>100</v>
      </c>
      <c r="C1300" s="231">
        <v>0</v>
      </c>
      <c r="D1300" s="231">
        <v>0</v>
      </c>
      <c r="E1300" s="231">
        <v>0</v>
      </c>
      <c r="F1300" s="231">
        <v>0</v>
      </c>
      <c r="G1300" s="231">
        <v>0</v>
      </c>
      <c r="H1300" t="str">
        <f t="shared" si="20"/>
        <v>A27382</v>
      </c>
    </row>
    <row r="1301" spans="1:8">
      <c r="A1301" s="231" t="s">
        <v>1587</v>
      </c>
      <c r="B1301" s="231">
        <v>100</v>
      </c>
      <c r="C1301" s="231">
        <v>0</v>
      </c>
      <c r="D1301" s="231">
        <v>0</v>
      </c>
      <c r="E1301" s="231">
        <v>0</v>
      </c>
      <c r="F1301" s="231">
        <v>0</v>
      </c>
      <c r="G1301" s="231">
        <v>0</v>
      </c>
      <c r="H1301" t="str">
        <f t="shared" si="20"/>
        <v>A27402</v>
      </c>
    </row>
    <row r="1302" spans="1:8">
      <c r="A1302" s="231" t="s">
        <v>1588</v>
      </c>
      <c r="B1302" s="231">
        <v>100</v>
      </c>
      <c r="C1302" s="231">
        <v>0</v>
      </c>
      <c r="D1302" s="231">
        <v>0</v>
      </c>
      <c r="E1302" s="231">
        <v>0</v>
      </c>
      <c r="F1302" s="231">
        <v>0</v>
      </c>
      <c r="G1302" s="231">
        <v>0</v>
      </c>
      <c r="H1302" t="str">
        <f t="shared" si="20"/>
        <v>A27422</v>
      </c>
    </row>
    <row r="1303" spans="1:8">
      <c r="A1303" s="231" t="s">
        <v>1589</v>
      </c>
      <c r="B1303" s="231">
        <v>100</v>
      </c>
      <c r="C1303" s="231">
        <v>0</v>
      </c>
      <c r="D1303" s="231">
        <v>0</v>
      </c>
      <c r="E1303" s="231">
        <v>0</v>
      </c>
      <c r="F1303" s="231">
        <v>0</v>
      </c>
      <c r="G1303" s="231">
        <v>0</v>
      </c>
      <c r="H1303" t="str">
        <f t="shared" si="20"/>
        <v>A27442</v>
      </c>
    </row>
    <row r="1304" spans="1:8">
      <c r="A1304" s="231" t="s">
        <v>1590</v>
      </c>
      <c r="B1304" s="231">
        <v>100</v>
      </c>
      <c r="C1304" s="231">
        <v>0</v>
      </c>
      <c r="D1304" s="231">
        <v>0</v>
      </c>
      <c r="E1304" s="231">
        <v>0</v>
      </c>
      <c r="F1304" s="231">
        <v>0</v>
      </c>
      <c r="G1304" s="231">
        <v>0</v>
      </c>
      <c r="H1304" t="str">
        <f t="shared" si="20"/>
        <v>A27462</v>
      </c>
    </row>
    <row r="1305" spans="1:8">
      <c r="A1305" s="231" t="s">
        <v>1591</v>
      </c>
      <c r="B1305" s="231">
        <v>100</v>
      </c>
      <c r="C1305" s="231">
        <v>0</v>
      </c>
      <c r="D1305" s="231">
        <v>0</v>
      </c>
      <c r="E1305" s="231">
        <v>0</v>
      </c>
      <c r="F1305" s="231">
        <v>0</v>
      </c>
      <c r="G1305" s="231">
        <v>0</v>
      </c>
      <c r="H1305" t="str">
        <f t="shared" si="20"/>
        <v>A27482</v>
      </c>
    </row>
    <row r="1306" spans="1:8">
      <c r="A1306" s="231" t="s">
        <v>1592</v>
      </c>
      <c r="B1306" s="231">
        <v>100</v>
      </c>
      <c r="C1306" s="231">
        <v>0</v>
      </c>
      <c r="D1306" s="231">
        <v>0</v>
      </c>
      <c r="E1306" s="231">
        <v>0</v>
      </c>
      <c r="F1306" s="231">
        <v>0</v>
      </c>
      <c r="G1306" s="231">
        <v>0</v>
      </c>
      <c r="H1306" t="str">
        <f t="shared" si="20"/>
        <v>A27488.655</v>
      </c>
    </row>
    <row r="1307" spans="1:8">
      <c r="A1307" s="231" t="s">
        <v>1593</v>
      </c>
      <c r="B1307" s="231">
        <v>100</v>
      </c>
      <c r="C1307" s="231">
        <v>0</v>
      </c>
      <c r="D1307" s="231">
        <v>0</v>
      </c>
      <c r="E1307" s="231">
        <v>0</v>
      </c>
      <c r="F1307" s="231">
        <v>0</v>
      </c>
      <c r="G1307" s="231">
        <v>0</v>
      </c>
      <c r="H1307" t="str">
        <f t="shared" si="20"/>
        <v>A27502</v>
      </c>
    </row>
    <row r="1308" spans="1:8">
      <c r="A1308" s="231" t="s">
        <v>1594</v>
      </c>
      <c r="B1308" s="231">
        <v>100</v>
      </c>
      <c r="C1308" s="231">
        <v>0</v>
      </c>
      <c r="D1308" s="231">
        <v>0</v>
      </c>
      <c r="E1308" s="231">
        <v>0</v>
      </c>
      <c r="F1308" s="231">
        <v>0</v>
      </c>
      <c r="G1308" s="231">
        <v>0</v>
      </c>
      <c r="H1308" t="str">
        <f t="shared" si="20"/>
        <v>A27522</v>
      </c>
    </row>
    <row r="1309" spans="1:8">
      <c r="A1309" s="231" t="s">
        <v>1595</v>
      </c>
      <c r="B1309" s="231">
        <v>100</v>
      </c>
      <c r="C1309" s="231">
        <v>0</v>
      </c>
      <c r="D1309" s="231">
        <v>0</v>
      </c>
      <c r="E1309" s="231">
        <v>0</v>
      </c>
      <c r="F1309" s="231">
        <v>0</v>
      </c>
      <c r="G1309" s="231">
        <v>0</v>
      </c>
      <c r="H1309" t="str">
        <f t="shared" si="20"/>
        <v>A27542</v>
      </c>
    </row>
    <row r="1310" spans="1:8">
      <c r="A1310" s="231" t="s">
        <v>1596</v>
      </c>
      <c r="B1310" s="231">
        <v>100</v>
      </c>
      <c r="C1310" s="231">
        <v>0</v>
      </c>
      <c r="D1310" s="231">
        <v>0</v>
      </c>
      <c r="E1310" s="231">
        <v>0</v>
      </c>
      <c r="F1310" s="231">
        <v>0</v>
      </c>
      <c r="G1310" s="231">
        <v>0</v>
      </c>
      <c r="H1310" t="str">
        <f t="shared" si="20"/>
        <v>A27566</v>
      </c>
    </row>
    <row r="1311" spans="1:8">
      <c r="A1311" s="231" t="s">
        <v>1597</v>
      </c>
      <c r="B1311" s="231">
        <v>0</v>
      </c>
      <c r="C1311" s="231">
        <v>25</v>
      </c>
      <c r="D1311" s="231">
        <v>37</v>
      </c>
      <c r="E1311" s="231">
        <v>38</v>
      </c>
      <c r="F1311" s="231">
        <v>0</v>
      </c>
      <c r="G1311" s="231">
        <v>0</v>
      </c>
      <c r="H1311" t="str">
        <f t="shared" si="20"/>
        <v>A27577</v>
      </c>
    </row>
    <row r="1312" spans="1:8">
      <c r="A1312" s="231" t="s">
        <v>1598</v>
      </c>
      <c r="B1312" s="231">
        <v>0</v>
      </c>
      <c r="C1312" s="231">
        <v>40</v>
      </c>
      <c r="D1312" s="231">
        <v>60</v>
      </c>
      <c r="E1312" s="231">
        <v>0</v>
      </c>
      <c r="F1312" s="231">
        <v>0</v>
      </c>
      <c r="G1312" s="231">
        <v>0</v>
      </c>
      <c r="H1312" t="str">
        <f t="shared" si="20"/>
        <v>A27592</v>
      </c>
    </row>
    <row r="1313" spans="1:8">
      <c r="A1313" s="231" t="s">
        <v>1599</v>
      </c>
      <c r="B1313" s="231">
        <v>0</v>
      </c>
      <c r="C1313" s="231">
        <v>40</v>
      </c>
      <c r="D1313" s="231">
        <v>60</v>
      </c>
      <c r="E1313" s="231">
        <v>0</v>
      </c>
      <c r="F1313" s="231">
        <v>0</v>
      </c>
      <c r="G1313" s="231">
        <v>0</v>
      </c>
      <c r="H1313" t="str">
        <f t="shared" si="20"/>
        <v>A27604</v>
      </c>
    </row>
    <row r="1314" spans="1:8">
      <c r="A1314" s="231" t="s">
        <v>1600</v>
      </c>
      <c r="B1314" s="231">
        <v>0</v>
      </c>
      <c r="C1314" s="231">
        <v>44</v>
      </c>
      <c r="D1314" s="231">
        <v>56</v>
      </c>
      <c r="E1314" s="231">
        <v>0</v>
      </c>
      <c r="F1314" s="231">
        <v>0</v>
      </c>
      <c r="G1314" s="231">
        <v>0</v>
      </c>
      <c r="H1314" t="str">
        <f t="shared" si="20"/>
        <v>A27621.4</v>
      </c>
    </row>
    <row r="1315" spans="1:8">
      <c r="A1315" s="231" t="s">
        <v>1601</v>
      </c>
      <c r="B1315" s="231">
        <v>0</v>
      </c>
      <c r="C1315" s="231">
        <v>34</v>
      </c>
      <c r="D1315" s="231">
        <v>66</v>
      </c>
      <c r="E1315" s="231">
        <v>0</v>
      </c>
      <c r="F1315" s="231">
        <v>0</v>
      </c>
      <c r="G1315" s="231">
        <v>0</v>
      </c>
      <c r="H1315" t="str">
        <f t="shared" si="20"/>
        <v>A27634</v>
      </c>
    </row>
    <row r="1316" spans="1:8">
      <c r="A1316" s="231" t="s">
        <v>1602</v>
      </c>
      <c r="B1316" s="231">
        <v>0</v>
      </c>
      <c r="C1316" s="231">
        <v>36</v>
      </c>
      <c r="D1316" s="231">
        <v>62</v>
      </c>
      <c r="E1316" s="231">
        <v>2</v>
      </c>
      <c r="F1316" s="231">
        <v>0</v>
      </c>
      <c r="G1316" s="231">
        <v>0</v>
      </c>
      <c r="H1316" t="str">
        <f t="shared" si="20"/>
        <v>A27646</v>
      </c>
    </row>
    <row r="1317" spans="1:8">
      <c r="A1317" s="231" t="s">
        <v>1603</v>
      </c>
      <c r="B1317" s="231">
        <v>0</v>
      </c>
      <c r="C1317" s="231">
        <v>31</v>
      </c>
      <c r="D1317" s="231">
        <v>54</v>
      </c>
      <c r="E1317" s="231">
        <v>15</v>
      </c>
      <c r="F1317" s="231">
        <v>0</v>
      </c>
      <c r="G1317" s="231">
        <v>0</v>
      </c>
      <c r="H1317" t="str">
        <f t="shared" si="20"/>
        <v>A27657</v>
      </c>
    </row>
    <row r="1318" spans="1:8">
      <c r="A1318" s="231" t="s">
        <v>1604</v>
      </c>
      <c r="B1318" s="231">
        <v>0</v>
      </c>
      <c r="C1318" s="231">
        <v>30</v>
      </c>
      <c r="D1318" s="231">
        <v>53</v>
      </c>
      <c r="E1318" s="231">
        <v>17</v>
      </c>
      <c r="F1318" s="231">
        <v>0</v>
      </c>
      <c r="G1318" s="231">
        <v>0</v>
      </c>
      <c r="H1318" t="str">
        <f t="shared" si="20"/>
        <v>A27669</v>
      </c>
    </row>
    <row r="1319" spans="1:8">
      <c r="A1319" s="231" t="s">
        <v>1605</v>
      </c>
      <c r="B1319" s="231">
        <v>0</v>
      </c>
      <c r="C1319" s="231">
        <v>31</v>
      </c>
      <c r="D1319" s="231">
        <v>55</v>
      </c>
      <c r="E1319" s="231">
        <v>14</v>
      </c>
      <c r="F1319" s="231">
        <v>0</v>
      </c>
      <c r="G1319" s="231">
        <v>0</v>
      </c>
      <c r="H1319" t="str">
        <f t="shared" si="20"/>
        <v>A27686</v>
      </c>
    </row>
    <row r="1320" spans="1:8">
      <c r="A1320" s="231" t="s">
        <v>1606</v>
      </c>
      <c r="B1320" s="231">
        <v>0</v>
      </c>
      <c r="C1320" s="231">
        <v>50</v>
      </c>
      <c r="D1320" s="231">
        <v>50</v>
      </c>
      <c r="E1320" s="231">
        <v>0</v>
      </c>
      <c r="F1320" s="231">
        <v>0</v>
      </c>
      <c r="G1320" s="231">
        <v>0</v>
      </c>
      <c r="H1320" t="str">
        <f t="shared" si="20"/>
        <v>A27706</v>
      </c>
    </row>
    <row r="1321" spans="1:8">
      <c r="A1321" s="231" t="s">
        <v>1607</v>
      </c>
      <c r="B1321" s="231">
        <v>0</v>
      </c>
      <c r="C1321" s="231">
        <v>67</v>
      </c>
      <c r="D1321" s="231">
        <v>33</v>
      </c>
      <c r="E1321" s="231">
        <v>0</v>
      </c>
      <c r="F1321" s="231">
        <v>0</v>
      </c>
      <c r="G1321" s="231">
        <v>0</v>
      </c>
      <c r="H1321" t="str">
        <f t="shared" si="20"/>
        <v>A27722</v>
      </c>
    </row>
    <row r="1322" spans="1:8">
      <c r="A1322" s="231" t="s">
        <v>1608</v>
      </c>
      <c r="B1322" s="231">
        <v>0</v>
      </c>
      <c r="C1322" s="231">
        <v>67</v>
      </c>
      <c r="D1322" s="231">
        <v>33</v>
      </c>
      <c r="E1322" s="231">
        <v>0</v>
      </c>
      <c r="F1322" s="231">
        <v>0</v>
      </c>
      <c r="G1322" s="231">
        <v>0</v>
      </c>
      <c r="H1322" t="str">
        <f t="shared" ref="H1322:H1385" si="21">LEFT(A1322,1)&amp;((MID(A1322,2,10))+1)</f>
        <v>A27742</v>
      </c>
    </row>
    <row r="1323" spans="1:8">
      <c r="A1323" s="231" t="s">
        <v>1609</v>
      </c>
      <c r="B1323" s="231">
        <v>0</v>
      </c>
      <c r="C1323" s="231">
        <v>78</v>
      </c>
      <c r="D1323" s="231">
        <v>22</v>
      </c>
      <c r="E1323" s="231">
        <v>0</v>
      </c>
      <c r="F1323" s="231">
        <v>0</v>
      </c>
      <c r="G1323" s="231">
        <v>0</v>
      </c>
      <c r="H1323" t="str">
        <f t="shared" si="21"/>
        <v>A27763</v>
      </c>
    </row>
    <row r="1324" spans="1:8">
      <c r="A1324" s="231" t="s">
        <v>1610</v>
      </c>
      <c r="B1324" s="231">
        <v>0</v>
      </c>
      <c r="C1324" s="231">
        <v>100</v>
      </c>
      <c r="D1324" s="231">
        <v>0</v>
      </c>
      <c r="E1324" s="231">
        <v>0</v>
      </c>
      <c r="F1324" s="231">
        <v>0</v>
      </c>
      <c r="G1324" s="231">
        <v>0</v>
      </c>
      <c r="H1324" t="str">
        <f t="shared" si="21"/>
        <v>A27785</v>
      </c>
    </row>
    <row r="1325" spans="1:8">
      <c r="A1325" s="231" t="s">
        <v>1611</v>
      </c>
      <c r="B1325" s="231">
        <v>0</v>
      </c>
      <c r="C1325" s="231">
        <v>100</v>
      </c>
      <c r="D1325" s="231">
        <v>0</v>
      </c>
      <c r="E1325" s="231">
        <v>0</v>
      </c>
      <c r="F1325" s="231">
        <v>0</v>
      </c>
      <c r="G1325" s="231">
        <v>0</v>
      </c>
      <c r="H1325" t="str">
        <f t="shared" si="21"/>
        <v>A27804</v>
      </c>
    </row>
    <row r="1326" spans="1:8">
      <c r="A1326" s="231" t="s">
        <v>1612</v>
      </c>
      <c r="B1326" s="231">
        <v>100</v>
      </c>
      <c r="C1326" s="231">
        <v>0</v>
      </c>
      <c r="D1326" s="231">
        <v>0</v>
      </c>
      <c r="E1326" s="231">
        <v>0</v>
      </c>
      <c r="F1326" s="231">
        <v>0</v>
      </c>
      <c r="G1326" s="231">
        <v>0</v>
      </c>
      <c r="H1326" t="str">
        <f t="shared" si="21"/>
        <v>A27824</v>
      </c>
    </row>
    <row r="1327" spans="1:8">
      <c r="A1327" s="231" t="s">
        <v>1613</v>
      </c>
      <c r="B1327" s="231">
        <v>100</v>
      </c>
      <c r="C1327" s="231">
        <v>0</v>
      </c>
      <c r="D1327" s="231">
        <v>0</v>
      </c>
      <c r="E1327" s="231">
        <v>0</v>
      </c>
      <c r="F1327" s="231">
        <v>0</v>
      </c>
      <c r="G1327" s="231">
        <v>0</v>
      </c>
      <c r="H1327" t="str">
        <f t="shared" si="21"/>
        <v>A27846</v>
      </c>
    </row>
    <row r="1328" spans="1:8">
      <c r="A1328" s="231" t="s">
        <v>1614</v>
      </c>
      <c r="B1328" s="231">
        <v>100</v>
      </c>
      <c r="C1328" s="231">
        <v>0</v>
      </c>
      <c r="D1328" s="231">
        <v>0</v>
      </c>
      <c r="E1328" s="231">
        <v>0</v>
      </c>
      <c r="F1328" s="231">
        <v>0</v>
      </c>
      <c r="G1328" s="231">
        <v>0</v>
      </c>
      <c r="H1328" t="str">
        <f t="shared" si="21"/>
        <v>A27866</v>
      </c>
    </row>
    <row r="1329" spans="1:8">
      <c r="A1329" s="231" t="s">
        <v>1615</v>
      </c>
      <c r="B1329" s="231">
        <v>100</v>
      </c>
      <c r="C1329" s="231">
        <v>0</v>
      </c>
      <c r="D1329" s="231">
        <v>0</v>
      </c>
      <c r="E1329" s="231">
        <v>0</v>
      </c>
      <c r="F1329" s="231">
        <v>0</v>
      </c>
      <c r="G1329" s="231">
        <v>0</v>
      </c>
      <c r="H1329" t="str">
        <f t="shared" si="21"/>
        <v>A27884</v>
      </c>
    </row>
    <row r="1330" spans="1:8">
      <c r="A1330" s="231" t="s">
        <v>1616</v>
      </c>
      <c r="B1330" s="231">
        <v>100</v>
      </c>
      <c r="C1330" s="231">
        <v>0</v>
      </c>
      <c r="D1330" s="231">
        <v>0</v>
      </c>
      <c r="E1330" s="231">
        <v>0</v>
      </c>
      <c r="F1330" s="231">
        <v>0</v>
      </c>
      <c r="G1330" s="231">
        <v>0</v>
      </c>
      <c r="H1330" t="str">
        <f t="shared" si="21"/>
        <v>A27904.8</v>
      </c>
    </row>
    <row r="1331" spans="1:8">
      <c r="A1331" s="231" t="s">
        <v>1617</v>
      </c>
      <c r="B1331" s="231">
        <v>100</v>
      </c>
      <c r="C1331" s="231">
        <v>0</v>
      </c>
      <c r="D1331" s="231">
        <v>0</v>
      </c>
      <c r="E1331" s="231">
        <v>0</v>
      </c>
      <c r="F1331" s="231">
        <v>0</v>
      </c>
      <c r="G1331" s="231">
        <v>0</v>
      </c>
      <c r="H1331" t="str">
        <f t="shared" si="21"/>
        <v>A27922</v>
      </c>
    </row>
    <row r="1332" spans="1:8">
      <c r="A1332" s="231" t="s">
        <v>1618</v>
      </c>
      <c r="B1332" s="231">
        <v>100</v>
      </c>
      <c r="C1332" s="231">
        <v>0</v>
      </c>
      <c r="D1332" s="231">
        <v>0</v>
      </c>
      <c r="E1332" s="231">
        <v>0</v>
      </c>
      <c r="F1332" s="231">
        <v>0</v>
      </c>
      <c r="G1332" s="231">
        <v>0</v>
      </c>
      <c r="H1332" t="str">
        <f t="shared" si="21"/>
        <v>A27945</v>
      </c>
    </row>
    <row r="1333" spans="1:8">
      <c r="A1333" s="231" t="s">
        <v>1619</v>
      </c>
      <c r="B1333" s="231">
        <v>100</v>
      </c>
      <c r="C1333" s="231">
        <v>0</v>
      </c>
      <c r="D1333" s="231">
        <v>0</v>
      </c>
      <c r="E1333" s="231">
        <v>0</v>
      </c>
      <c r="F1333" s="231">
        <v>0</v>
      </c>
      <c r="G1333" s="231">
        <v>0</v>
      </c>
      <c r="H1333" t="str">
        <f t="shared" si="21"/>
        <v>A27963</v>
      </c>
    </row>
    <row r="1334" spans="1:8">
      <c r="A1334" s="231" t="s">
        <v>1620</v>
      </c>
      <c r="B1334" s="231">
        <v>100</v>
      </c>
      <c r="C1334" s="231">
        <v>0</v>
      </c>
      <c r="D1334" s="231">
        <v>0</v>
      </c>
      <c r="E1334" s="231">
        <v>0</v>
      </c>
      <c r="F1334" s="231">
        <v>0</v>
      </c>
      <c r="G1334" s="231">
        <v>0</v>
      </c>
      <c r="H1334" t="str">
        <f t="shared" si="21"/>
        <v>A27987</v>
      </c>
    </row>
    <row r="1335" spans="1:8">
      <c r="A1335" s="231" t="s">
        <v>1621</v>
      </c>
      <c r="B1335" s="231">
        <v>100</v>
      </c>
      <c r="C1335" s="231">
        <v>0</v>
      </c>
      <c r="D1335" s="231">
        <v>0</v>
      </c>
      <c r="E1335" s="231">
        <v>0</v>
      </c>
      <c r="F1335" s="231">
        <v>0</v>
      </c>
      <c r="G1335" s="231">
        <v>0</v>
      </c>
      <c r="H1335" t="str">
        <f t="shared" si="21"/>
        <v>A28007</v>
      </c>
    </row>
    <row r="1336" spans="1:8">
      <c r="A1336" s="231" t="s">
        <v>1622</v>
      </c>
      <c r="B1336" s="231">
        <v>100</v>
      </c>
      <c r="C1336" s="231">
        <v>0</v>
      </c>
      <c r="D1336" s="231">
        <v>0</v>
      </c>
      <c r="E1336" s="231">
        <v>0</v>
      </c>
      <c r="F1336" s="231">
        <v>0</v>
      </c>
      <c r="G1336" s="231">
        <v>0</v>
      </c>
      <c r="H1336" t="str">
        <f t="shared" si="21"/>
        <v>A28028</v>
      </c>
    </row>
    <row r="1337" spans="1:8">
      <c r="A1337" s="231" t="s">
        <v>1623</v>
      </c>
      <c r="B1337" s="231">
        <v>100</v>
      </c>
      <c r="C1337" s="231">
        <v>0</v>
      </c>
      <c r="D1337" s="231">
        <v>0</v>
      </c>
      <c r="E1337" s="231">
        <v>0</v>
      </c>
      <c r="F1337" s="231">
        <v>0</v>
      </c>
      <c r="G1337" s="231">
        <v>0</v>
      </c>
      <c r="H1337" t="str">
        <f t="shared" si="21"/>
        <v>A28039</v>
      </c>
    </row>
    <row r="1338" spans="1:8">
      <c r="A1338" s="231" t="s">
        <v>1624</v>
      </c>
      <c r="B1338" s="231">
        <v>100</v>
      </c>
      <c r="C1338" s="231">
        <v>0</v>
      </c>
      <c r="D1338" s="231">
        <v>0</v>
      </c>
      <c r="E1338" s="231">
        <v>0</v>
      </c>
      <c r="F1338" s="231">
        <v>0</v>
      </c>
      <c r="G1338" s="231">
        <v>0</v>
      </c>
      <c r="H1338" t="str">
        <f t="shared" si="21"/>
        <v>A28047</v>
      </c>
    </row>
    <row r="1339" spans="1:8">
      <c r="A1339" s="231" t="s">
        <v>1625</v>
      </c>
      <c r="B1339" s="231">
        <v>100</v>
      </c>
      <c r="C1339" s="231">
        <v>0</v>
      </c>
      <c r="D1339" s="231">
        <v>0</v>
      </c>
      <c r="E1339" s="231">
        <v>0</v>
      </c>
      <c r="F1339" s="231">
        <v>0</v>
      </c>
      <c r="G1339" s="231">
        <v>0</v>
      </c>
      <c r="H1339" t="str">
        <f t="shared" si="21"/>
        <v>A28067</v>
      </c>
    </row>
    <row r="1340" spans="1:8">
      <c r="A1340" s="231" t="s">
        <v>1626</v>
      </c>
      <c r="B1340" s="231">
        <v>100</v>
      </c>
      <c r="C1340" s="231">
        <v>0</v>
      </c>
      <c r="D1340" s="231">
        <v>0</v>
      </c>
      <c r="E1340" s="231">
        <v>0</v>
      </c>
      <c r="F1340" s="231">
        <v>0</v>
      </c>
      <c r="G1340" s="231">
        <v>0</v>
      </c>
      <c r="H1340" t="str">
        <f t="shared" si="21"/>
        <v>A28088</v>
      </c>
    </row>
    <row r="1341" spans="1:8">
      <c r="A1341" s="231" t="s">
        <v>1627</v>
      </c>
      <c r="B1341" s="231">
        <v>100</v>
      </c>
      <c r="C1341" s="231">
        <v>0</v>
      </c>
      <c r="D1341" s="231">
        <v>0</v>
      </c>
      <c r="E1341" s="231">
        <v>0</v>
      </c>
      <c r="F1341" s="231">
        <v>0</v>
      </c>
      <c r="G1341" s="231">
        <v>0</v>
      </c>
      <c r="H1341" t="str">
        <f t="shared" si="21"/>
        <v>A28108</v>
      </c>
    </row>
    <row r="1342" spans="1:8">
      <c r="A1342" s="231" t="s">
        <v>1628</v>
      </c>
      <c r="B1342" s="231">
        <v>100</v>
      </c>
      <c r="C1342" s="231">
        <v>0</v>
      </c>
      <c r="D1342" s="231">
        <v>0</v>
      </c>
      <c r="E1342" s="231">
        <v>0</v>
      </c>
      <c r="F1342" s="231">
        <v>0</v>
      </c>
      <c r="G1342" s="231">
        <v>0</v>
      </c>
      <c r="H1342" t="str">
        <f t="shared" si="21"/>
        <v>A28129.6</v>
      </c>
    </row>
    <row r="1343" spans="1:8">
      <c r="A1343" s="231" t="s">
        <v>1629</v>
      </c>
      <c r="B1343" s="231">
        <v>100</v>
      </c>
      <c r="C1343" s="231">
        <v>0</v>
      </c>
      <c r="D1343" s="231">
        <v>0</v>
      </c>
      <c r="E1343" s="231">
        <v>0</v>
      </c>
      <c r="F1343" s="231">
        <v>0</v>
      </c>
      <c r="G1343" s="231">
        <v>0</v>
      </c>
      <c r="H1343" t="str">
        <f t="shared" si="21"/>
        <v>A28147</v>
      </c>
    </row>
    <row r="1344" spans="1:8">
      <c r="A1344" s="231" t="s">
        <v>1630</v>
      </c>
      <c r="B1344" s="231">
        <v>100</v>
      </c>
      <c r="C1344" s="231">
        <v>0</v>
      </c>
      <c r="D1344" s="231">
        <v>0</v>
      </c>
      <c r="E1344" s="231">
        <v>0</v>
      </c>
      <c r="F1344" s="231">
        <v>0</v>
      </c>
      <c r="G1344" s="231">
        <v>0</v>
      </c>
      <c r="H1344" t="str">
        <f t="shared" si="21"/>
        <v>A28167</v>
      </c>
    </row>
    <row r="1345" spans="1:8">
      <c r="A1345" s="231" t="s">
        <v>1631</v>
      </c>
      <c r="B1345" s="231">
        <v>100</v>
      </c>
      <c r="C1345" s="231">
        <v>0</v>
      </c>
      <c r="D1345" s="231">
        <v>0</v>
      </c>
      <c r="E1345" s="231">
        <v>0</v>
      </c>
      <c r="F1345" s="231">
        <v>0</v>
      </c>
      <c r="G1345" s="231">
        <v>0</v>
      </c>
      <c r="H1345" t="str">
        <f t="shared" si="21"/>
        <v>A28188.6</v>
      </c>
    </row>
    <row r="1346" spans="1:8">
      <c r="A1346" s="231" t="s">
        <v>1632</v>
      </c>
      <c r="B1346" s="231">
        <v>100</v>
      </c>
      <c r="C1346" s="231">
        <v>0</v>
      </c>
      <c r="D1346" s="231">
        <v>0</v>
      </c>
      <c r="E1346" s="231">
        <v>0</v>
      </c>
      <c r="F1346" s="231">
        <v>0</v>
      </c>
      <c r="G1346" s="231">
        <v>0</v>
      </c>
      <c r="H1346" t="str">
        <f t="shared" si="21"/>
        <v>A28202</v>
      </c>
    </row>
    <row r="1347" spans="1:8">
      <c r="A1347" s="231" t="s">
        <v>1633</v>
      </c>
      <c r="B1347" s="231">
        <v>100</v>
      </c>
      <c r="C1347" s="231">
        <v>0</v>
      </c>
      <c r="D1347" s="231">
        <v>0</v>
      </c>
      <c r="E1347" s="231">
        <v>0</v>
      </c>
      <c r="F1347" s="231">
        <v>0</v>
      </c>
      <c r="G1347" s="231">
        <v>0</v>
      </c>
      <c r="H1347" t="str">
        <f t="shared" si="21"/>
        <v>A28222</v>
      </c>
    </row>
    <row r="1348" spans="1:8">
      <c r="A1348" s="231" t="s">
        <v>1634</v>
      </c>
      <c r="B1348" s="231">
        <v>100</v>
      </c>
      <c r="C1348" s="231">
        <v>0</v>
      </c>
      <c r="D1348" s="231">
        <v>0</v>
      </c>
      <c r="E1348" s="231">
        <v>0</v>
      </c>
      <c r="F1348" s="231">
        <v>0</v>
      </c>
      <c r="G1348" s="231">
        <v>0</v>
      </c>
      <c r="H1348" t="str">
        <f t="shared" si="21"/>
        <v>A28241</v>
      </c>
    </row>
    <row r="1349" spans="1:8">
      <c r="A1349" s="231" t="s">
        <v>1635</v>
      </c>
      <c r="B1349" s="231">
        <v>100</v>
      </c>
      <c r="C1349" s="231">
        <v>0</v>
      </c>
      <c r="D1349" s="231">
        <v>0</v>
      </c>
      <c r="E1349" s="231">
        <v>0</v>
      </c>
      <c r="F1349" s="231">
        <v>0</v>
      </c>
      <c r="G1349" s="231">
        <v>0</v>
      </c>
      <c r="H1349" t="str">
        <f t="shared" si="21"/>
        <v>A28262</v>
      </c>
    </row>
    <row r="1350" spans="1:8">
      <c r="A1350" s="231" t="s">
        <v>1636</v>
      </c>
      <c r="B1350" s="231">
        <v>100</v>
      </c>
      <c r="C1350" s="231">
        <v>0</v>
      </c>
      <c r="D1350" s="231">
        <v>0</v>
      </c>
      <c r="E1350" s="231">
        <v>0</v>
      </c>
      <c r="F1350" s="231">
        <v>0</v>
      </c>
      <c r="G1350" s="231">
        <v>0</v>
      </c>
      <c r="H1350" t="str">
        <f t="shared" si="21"/>
        <v>A28283</v>
      </c>
    </row>
    <row r="1351" spans="1:8">
      <c r="A1351" s="231" t="s">
        <v>1637</v>
      </c>
      <c r="B1351" s="231">
        <v>100</v>
      </c>
      <c r="C1351" s="231">
        <v>0</v>
      </c>
      <c r="D1351" s="231">
        <v>0</v>
      </c>
      <c r="E1351" s="231">
        <v>0</v>
      </c>
      <c r="F1351" s="231">
        <v>0</v>
      </c>
      <c r="G1351" s="231">
        <v>0</v>
      </c>
      <c r="H1351" t="str">
        <f t="shared" si="21"/>
        <v>A28303</v>
      </c>
    </row>
    <row r="1352" spans="1:8">
      <c r="A1352" s="231" t="s">
        <v>1638</v>
      </c>
      <c r="B1352" s="231">
        <v>0</v>
      </c>
      <c r="C1352" s="231">
        <v>100</v>
      </c>
      <c r="D1352" s="231">
        <v>0</v>
      </c>
      <c r="E1352" s="231">
        <v>0</v>
      </c>
      <c r="F1352" s="231">
        <v>0</v>
      </c>
      <c r="G1352" s="231">
        <v>0</v>
      </c>
      <c r="H1352" t="str">
        <f t="shared" si="21"/>
        <v>A28322</v>
      </c>
    </row>
    <row r="1353" spans="1:8">
      <c r="A1353" s="231" t="s">
        <v>1639</v>
      </c>
      <c r="B1353" s="231">
        <v>0</v>
      </c>
      <c r="C1353" s="231">
        <v>41</v>
      </c>
      <c r="D1353" s="231">
        <v>33</v>
      </c>
      <c r="E1353" s="231">
        <v>26</v>
      </c>
      <c r="F1353" s="231">
        <v>0</v>
      </c>
      <c r="G1353" s="231">
        <v>0</v>
      </c>
      <c r="H1353" t="str">
        <f t="shared" si="21"/>
        <v>A28342</v>
      </c>
    </row>
    <row r="1354" spans="1:8">
      <c r="A1354" s="231" t="s">
        <v>1640</v>
      </c>
      <c r="B1354" s="231">
        <v>0</v>
      </c>
      <c r="C1354" s="231">
        <v>28</v>
      </c>
      <c r="D1354" s="231">
        <v>23</v>
      </c>
      <c r="E1354" s="231">
        <v>49</v>
      </c>
      <c r="F1354" s="231">
        <v>0</v>
      </c>
      <c r="G1354" s="231">
        <v>0</v>
      </c>
      <c r="H1354" t="str">
        <f t="shared" si="21"/>
        <v>A28362</v>
      </c>
    </row>
    <row r="1355" spans="1:8">
      <c r="A1355" s="231" t="s">
        <v>1641</v>
      </c>
      <c r="B1355" s="231">
        <v>0</v>
      </c>
      <c r="C1355" s="231">
        <v>46</v>
      </c>
      <c r="D1355" s="231">
        <v>37</v>
      </c>
      <c r="E1355" s="231">
        <v>17</v>
      </c>
      <c r="F1355" s="231">
        <v>0</v>
      </c>
      <c r="G1355" s="231">
        <v>0</v>
      </c>
      <c r="H1355" t="str">
        <f t="shared" si="21"/>
        <v>A28382</v>
      </c>
    </row>
    <row r="1356" spans="1:8">
      <c r="A1356" s="231" t="s">
        <v>1642</v>
      </c>
      <c r="B1356" s="231">
        <v>0</v>
      </c>
      <c r="C1356" s="231">
        <v>26</v>
      </c>
      <c r="D1356" s="231">
        <v>35</v>
      </c>
      <c r="E1356" s="231">
        <v>39</v>
      </c>
      <c r="F1356" s="231">
        <v>0</v>
      </c>
      <c r="G1356" s="231">
        <v>0</v>
      </c>
      <c r="H1356" t="str">
        <f t="shared" si="21"/>
        <v>A28402</v>
      </c>
    </row>
    <row r="1357" spans="1:8">
      <c r="A1357" s="231" t="s">
        <v>1643</v>
      </c>
      <c r="B1357" s="231">
        <v>0</v>
      </c>
      <c r="C1357" s="231">
        <v>25</v>
      </c>
      <c r="D1357" s="231">
        <v>33</v>
      </c>
      <c r="E1357" s="231">
        <v>42</v>
      </c>
      <c r="F1357" s="231">
        <v>0</v>
      </c>
      <c r="G1357" s="231">
        <v>0</v>
      </c>
      <c r="H1357" t="str">
        <f t="shared" si="21"/>
        <v>A28422</v>
      </c>
    </row>
    <row r="1358" spans="1:8">
      <c r="A1358" s="231" t="s">
        <v>1644</v>
      </c>
      <c r="B1358" s="231">
        <v>0</v>
      </c>
      <c r="C1358" s="231">
        <v>28</v>
      </c>
      <c r="D1358" s="231">
        <v>38</v>
      </c>
      <c r="E1358" s="231">
        <v>34</v>
      </c>
      <c r="F1358" s="231">
        <v>0</v>
      </c>
      <c r="G1358" s="231">
        <v>0</v>
      </c>
      <c r="H1358" t="str">
        <f t="shared" si="21"/>
        <v>A28442</v>
      </c>
    </row>
    <row r="1359" spans="1:8">
      <c r="A1359" s="231" t="s">
        <v>1645</v>
      </c>
      <c r="B1359" s="231">
        <v>0</v>
      </c>
      <c r="C1359" s="231">
        <v>100</v>
      </c>
      <c r="D1359" s="231">
        <v>0</v>
      </c>
      <c r="E1359" s="231">
        <v>0</v>
      </c>
      <c r="F1359" s="231">
        <v>0</v>
      </c>
      <c r="G1359" s="231">
        <v>0</v>
      </c>
      <c r="H1359" t="str">
        <f t="shared" si="21"/>
        <v>A28462</v>
      </c>
    </row>
    <row r="1360" spans="1:8">
      <c r="A1360" s="231" t="s">
        <v>1646</v>
      </c>
      <c r="B1360" s="231">
        <v>0</v>
      </c>
      <c r="C1360" s="231">
        <v>100</v>
      </c>
      <c r="D1360" s="231">
        <v>0</v>
      </c>
      <c r="E1360" s="231">
        <v>0</v>
      </c>
      <c r="F1360" s="231">
        <v>0</v>
      </c>
      <c r="G1360" s="231">
        <v>0</v>
      </c>
      <c r="H1360" t="str">
        <f t="shared" si="21"/>
        <v>A28479.6</v>
      </c>
    </row>
    <row r="1361" spans="1:8">
      <c r="A1361" s="231" t="s">
        <v>1647</v>
      </c>
      <c r="B1361" s="231">
        <v>0</v>
      </c>
      <c r="C1361" s="231">
        <v>20</v>
      </c>
      <c r="D1361" s="231">
        <v>27</v>
      </c>
      <c r="E1361" s="231">
        <v>53</v>
      </c>
      <c r="F1361" s="231">
        <v>0</v>
      </c>
      <c r="G1361" s="231">
        <v>0</v>
      </c>
      <c r="H1361" t="str">
        <f t="shared" si="21"/>
        <v>A28502</v>
      </c>
    </row>
    <row r="1362" spans="1:8">
      <c r="A1362" s="231" t="s">
        <v>1648</v>
      </c>
      <c r="B1362" s="231">
        <v>0</v>
      </c>
      <c r="C1362" s="231">
        <v>34</v>
      </c>
      <c r="D1362" s="231">
        <v>46</v>
      </c>
      <c r="E1362" s="231">
        <v>20</v>
      </c>
      <c r="F1362" s="231">
        <v>0</v>
      </c>
      <c r="G1362" s="231">
        <v>0</v>
      </c>
      <c r="H1362" t="str">
        <f t="shared" si="21"/>
        <v>A28525</v>
      </c>
    </row>
    <row r="1363" spans="1:8">
      <c r="A1363" s="231" t="s">
        <v>1649</v>
      </c>
      <c r="B1363" s="231">
        <v>0</v>
      </c>
      <c r="C1363" s="231">
        <v>100</v>
      </c>
      <c r="D1363" s="231">
        <v>0</v>
      </c>
      <c r="E1363" s="231">
        <v>0</v>
      </c>
      <c r="F1363" s="231">
        <v>0</v>
      </c>
      <c r="G1363" s="231">
        <v>0</v>
      </c>
      <c r="H1363" t="str">
        <f t="shared" si="21"/>
        <v>A28538.3</v>
      </c>
    </row>
    <row r="1364" spans="1:8">
      <c r="A1364" s="231" t="s">
        <v>1650</v>
      </c>
      <c r="B1364" s="231">
        <v>0</v>
      </c>
      <c r="C1364" s="231">
        <v>100</v>
      </c>
      <c r="D1364" s="231">
        <v>0</v>
      </c>
      <c r="E1364" s="231">
        <v>0</v>
      </c>
      <c r="F1364" s="231">
        <v>0</v>
      </c>
      <c r="G1364" s="231">
        <v>0</v>
      </c>
      <c r="H1364" t="str">
        <f t="shared" si="21"/>
        <v>A28552</v>
      </c>
    </row>
    <row r="1365" spans="1:8">
      <c r="A1365" s="231" t="s">
        <v>1651</v>
      </c>
      <c r="B1365" s="231">
        <v>0</v>
      </c>
      <c r="C1365" s="231">
        <v>100</v>
      </c>
      <c r="D1365" s="231">
        <v>0</v>
      </c>
      <c r="E1365" s="231">
        <v>0</v>
      </c>
      <c r="F1365" s="231">
        <v>0</v>
      </c>
      <c r="G1365" s="231">
        <v>0</v>
      </c>
      <c r="H1365" t="str">
        <f t="shared" si="21"/>
        <v>A28572</v>
      </c>
    </row>
    <row r="1366" spans="1:8">
      <c r="A1366" s="231" t="s">
        <v>1652</v>
      </c>
      <c r="B1366" s="231">
        <v>0</v>
      </c>
      <c r="C1366" s="231">
        <v>63</v>
      </c>
      <c r="D1366" s="231">
        <v>37</v>
      </c>
      <c r="E1366" s="231">
        <v>0</v>
      </c>
      <c r="F1366" s="231">
        <v>0</v>
      </c>
      <c r="G1366" s="231">
        <v>0</v>
      </c>
      <c r="H1366" t="str">
        <f t="shared" si="21"/>
        <v>A28592</v>
      </c>
    </row>
    <row r="1367" spans="1:8">
      <c r="A1367" s="231" t="s">
        <v>1653</v>
      </c>
      <c r="B1367" s="231">
        <v>0</v>
      </c>
      <c r="C1367" s="231">
        <v>11</v>
      </c>
      <c r="D1367" s="231">
        <v>21</v>
      </c>
      <c r="E1367" s="231">
        <v>68</v>
      </c>
      <c r="F1367" s="231">
        <v>0</v>
      </c>
      <c r="G1367" s="231">
        <v>0</v>
      </c>
      <c r="H1367" t="str">
        <f t="shared" si="21"/>
        <v>A28612</v>
      </c>
    </row>
    <row r="1368" spans="1:8">
      <c r="A1368" s="231" t="s">
        <v>1654</v>
      </c>
      <c r="B1368" s="231">
        <v>0</v>
      </c>
      <c r="C1368" s="231">
        <v>27</v>
      </c>
      <c r="D1368" s="231">
        <v>54</v>
      </c>
      <c r="E1368" s="231">
        <v>19</v>
      </c>
      <c r="F1368" s="231">
        <v>0</v>
      </c>
      <c r="G1368" s="231">
        <v>0</v>
      </c>
      <c r="H1368" t="str">
        <f t="shared" si="21"/>
        <v>A28632</v>
      </c>
    </row>
    <row r="1369" spans="1:8">
      <c r="A1369" s="231" t="s">
        <v>1655</v>
      </c>
      <c r="B1369" s="231">
        <v>0</v>
      </c>
      <c r="C1369" s="231">
        <v>46</v>
      </c>
      <c r="D1369" s="231">
        <v>54</v>
      </c>
      <c r="E1369" s="231">
        <v>0</v>
      </c>
      <c r="F1369" s="231">
        <v>0</v>
      </c>
      <c r="G1369" s="231">
        <v>0</v>
      </c>
      <c r="H1369" t="str">
        <f t="shared" si="21"/>
        <v>A28650</v>
      </c>
    </row>
    <row r="1370" spans="1:8">
      <c r="A1370" s="231" t="s">
        <v>1656</v>
      </c>
      <c r="B1370" s="231">
        <v>100</v>
      </c>
      <c r="C1370" s="231">
        <v>0</v>
      </c>
      <c r="D1370" s="231">
        <v>0</v>
      </c>
      <c r="E1370" s="231">
        <v>0</v>
      </c>
      <c r="F1370" s="231">
        <v>0</v>
      </c>
      <c r="G1370" s="231">
        <v>0</v>
      </c>
      <c r="H1370" t="str">
        <f t="shared" si="21"/>
        <v>A28665</v>
      </c>
    </row>
    <row r="1371" spans="1:8">
      <c r="A1371" s="231" t="s">
        <v>1657</v>
      </c>
      <c r="B1371" s="231">
        <v>100</v>
      </c>
      <c r="C1371" s="231">
        <v>0</v>
      </c>
      <c r="D1371" s="231">
        <v>0</v>
      </c>
      <c r="E1371" s="231">
        <v>0</v>
      </c>
      <c r="F1371" s="231">
        <v>0</v>
      </c>
      <c r="G1371" s="231">
        <v>0</v>
      </c>
      <c r="H1371" t="str">
        <f t="shared" si="21"/>
        <v>A28689</v>
      </c>
    </row>
    <row r="1372" spans="1:8">
      <c r="A1372" s="231" t="s">
        <v>1658</v>
      </c>
      <c r="B1372" s="231">
        <v>100</v>
      </c>
      <c r="C1372" s="231">
        <v>0</v>
      </c>
      <c r="D1372" s="231">
        <v>0</v>
      </c>
      <c r="E1372" s="231">
        <v>0</v>
      </c>
      <c r="F1372" s="231">
        <v>0</v>
      </c>
      <c r="G1372" s="231">
        <v>0</v>
      </c>
      <c r="H1372" t="str">
        <f t="shared" si="21"/>
        <v>A28709</v>
      </c>
    </row>
    <row r="1373" spans="1:8">
      <c r="A1373" s="231" t="s">
        <v>1659</v>
      </c>
      <c r="B1373" s="231">
        <v>100</v>
      </c>
      <c r="C1373" s="231">
        <v>0</v>
      </c>
      <c r="D1373" s="231">
        <v>0</v>
      </c>
      <c r="E1373" s="231">
        <v>0</v>
      </c>
      <c r="F1373" s="231">
        <v>0</v>
      </c>
      <c r="G1373" s="231">
        <v>0</v>
      </c>
      <c r="H1373" t="str">
        <f t="shared" si="21"/>
        <v>A28732</v>
      </c>
    </row>
    <row r="1374" spans="1:8">
      <c r="A1374" s="231" t="s">
        <v>1660</v>
      </c>
      <c r="B1374" s="231">
        <v>100</v>
      </c>
      <c r="C1374" s="231">
        <v>0</v>
      </c>
      <c r="D1374" s="231">
        <v>0</v>
      </c>
      <c r="E1374" s="231">
        <v>0</v>
      </c>
      <c r="F1374" s="231">
        <v>0</v>
      </c>
      <c r="G1374" s="231">
        <v>0</v>
      </c>
      <c r="H1374" t="str">
        <f t="shared" si="21"/>
        <v>A28753</v>
      </c>
    </row>
    <row r="1375" spans="1:8">
      <c r="A1375" s="231" t="s">
        <v>1661</v>
      </c>
      <c r="B1375" s="231">
        <v>100</v>
      </c>
      <c r="C1375" s="231">
        <v>0</v>
      </c>
      <c r="D1375" s="231">
        <v>0</v>
      </c>
      <c r="E1375" s="231">
        <v>0</v>
      </c>
      <c r="F1375" s="231">
        <v>0</v>
      </c>
      <c r="G1375" s="231">
        <v>0</v>
      </c>
      <c r="H1375" t="str">
        <f t="shared" si="21"/>
        <v>A28772</v>
      </c>
    </row>
    <row r="1376" spans="1:8">
      <c r="A1376" s="231" t="s">
        <v>1662</v>
      </c>
      <c r="B1376" s="231">
        <v>100</v>
      </c>
      <c r="C1376" s="231">
        <v>0</v>
      </c>
      <c r="D1376" s="231">
        <v>0</v>
      </c>
      <c r="E1376" s="231">
        <v>0</v>
      </c>
      <c r="F1376" s="231">
        <v>0</v>
      </c>
      <c r="G1376" s="231">
        <v>0</v>
      </c>
      <c r="H1376" t="str">
        <f t="shared" si="21"/>
        <v>A28793</v>
      </c>
    </row>
    <row r="1377" spans="1:8">
      <c r="A1377" s="231" t="s">
        <v>1663</v>
      </c>
      <c r="B1377" s="231">
        <v>0</v>
      </c>
      <c r="C1377" s="231">
        <v>100</v>
      </c>
      <c r="D1377" s="231">
        <v>0</v>
      </c>
      <c r="E1377" s="231">
        <v>0</v>
      </c>
      <c r="F1377" s="231">
        <v>0</v>
      </c>
      <c r="G1377" s="231">
        <v>0</v>
      </c>
      <c r="H1377" t="str">
        <f t="shared" si="21"/>
        <v>A28812</v>
      </c>
    </row>
    <row r="1378" spans="1:8">
      <c r="A1378" s="231" t="s">
        <v>1664</v>
      </c>
      <c r="B1378" s="231">
        <v>0</v>
      </c>
      <c r="C1378" s="231">
        <v>100</v>
      </c>
      <c r="D1378" s="231">
        <v>0</v>
      </c>
      <c r="E1378" s="231">
        <v>0</v>
      </c>
      <c r="F1378" s="231">
        <v>0</v>
      </c>
      <c r="G1378" s="231">
        <v>0</v>
      </c>
      <c r="H1378" t="str">
        <f t="shared" si="21"/>
        <v>A28832</v>
      </c>
    </row>
    <row r="1379" spans="1:8">
      <c r="A1379" s="231" t="s">
        <v>1665</v>
      </c>
      <c r="B1379" s="231">
        <v>0</v>
      </c>
      <c r="C1379" s="231">
        <v>24</v>
      </c>
      <c r="D1379" s="231">
        <v>39</v>
      </c>
      <c r="E1379" s="231">
        <v>37</v>
      </c>
      <c r="F1379" s="231">
        <v>0</v>
      </c>
      <c r="G1379" s="231">
        <v>0</v>
      </c>
      <c r="H1379" t="str">
        <f t="shared" si="21"/>
        <v>A28857</v>
      </c>
    </row>
    <row r="1380" spans="1:8">
      <c r="A1380" s="231" t="s">
        <v>1666</v>
      </c>
      <c r="B1380" s="231">
        <v>100</v>
      </c>
      <c r="C1380" s="231">
        <v>0</v>
      </c>
      <c r="D1380" s="231">
        <v>0</v>
      </c>
      <c r="E1380" s="231">
        <v>0</v>
      </c>
      <c r="F1380" s="231">
        <v>0</v>
      </c>
      <c r="G1380" s="231">
        <v>0</v>
      </c>
      <c r="H1380" t="str">
        <f t="shared" si="21"/>
        <v>A28885</v>
      </c>
    </row>
    <row r="1381" spans="1:8">
      <c r="A1381" s="231" t="s">
        <v>1667</v>
      </c>
      <c r="B1381" s="231">
        <v>100</v>
      </c>
      <c r="C1381" s="231">
        <v>0</v>
      </c>
      <c r="D1381" s="231">
        <v>0</v>
      </c>
      <c r="E1381" s="231">
        <v>0</v>
      </c>
      <c r="F1381" s="231">
        <v>0</v>
      </c>
      <c r="G1381" s="231">
        <v>0</v>
      </c>
      <c r="H1381" t="str">
        <f t="shared" si="21"/>
        <v>A28907</v>
      </c>
    </row>
    <row r="1382" spans="1:8">
      <c r="A1382" s="231" t="s">
        <v>1668</v>
      </c>
      <c r="B1382" s="231">
        <v>100</v>
      </c>
      <c r="C1382" s="231">
        <v>0</v>
      </c>
      <c r="D1382" s="231">
        <v>0</v>
      </c>
      <c r="E1382" s="231">
        <v>0</v>
      </c>
      <c r="F1382" s="231">
        <v>0</v>
      </c>
      <c r="G1382" s="231">
        <v>0</v>
      </c>
      <c r="H1382" t="str">
        <f t="shared" si="21"/>
        <v>A28928</v>
      </c>
    </row>
    <row r="1383" spans="1:8">
      <c r="A1383" s="231" t="s">
        <v>1669</v>
      </c>
      <c r="B1383" s="231">
        <v>100</v>
      </c>
      <c r="C1383" s="231">
        <v>0</v>
      </c>
      <c r="D1383" s="231">
        <v>0</v>
      </c>
      <c r="E1383" s="231">
        <v>0</v>
      </c>
      <c r="F1383" s="231">
        <v>0</v>
      </c>
      <c r="G1383" s="231">
        <v>0</v>
      </c>
      <c r="H1383" t="str">
        <f t="shared" si="21"/>
        <v>A28953</v>
      </c>
    </row>
    <row r="1384" spans="1:8">
      <c r="A1384" s="231" t="s">
        <v>1670</v>
      </c>
      <c r="B1384" s="231">
        <v>100</v>
      </c>
      <c r="C1384" s="231">
        <v>0</v>
      </c>
      <c r="D1384" s="231">
        <v>0</v>
      </c>
      <c r="E1384" s="231">
        <v>0</v>
      </c>
      <c r="F1384" s="231">
        <v>0</v>
      </c>
      <c r="G1384" s="231">
        <v>0</v>
      </c>
      <c r="H1384" t="str">
        <f t="shared" si="21"/>
        <v>A28974</v>
      </c>
    </row>
    <row r="1385" spans="1:8">
      <c r="A1385" s="231" t="s">
        <v>1671</v>
      </c>
      <c r="B1385" s="231">
        <v>100</v>
      </c>
      <c r="C1385" s="231">
        <v>0</v>
      </c>
      <c r="D1385" s="231">
        <v>0</v>
      </c>
      <c r="E1385" s="231">
        <v>0</v>
      </c>
      <c r="F1385" s="231">
        <v>0</v>
      </c>
      <c r="G1385" s="231">
        <v>0</v>
      </c>
      <c r="H1385" t="str">
        <f t="shared" si="21"/>
        <v>A28990</v>
      </c>
    </row>
    <row r="1386" spans="1:8">
      <c r="A1386" s="231" t="s">
        <v>1672</v>
      </c>
      <c r="B1386" s="231">
        <v>0</v>
      </c>
      <c r="C1386" s="231">
        <v>61</v>
      </c>
      <c r="D1386" s="231">
        <v>39</v>
      </c>
      <c r="E1386" s="231">
        <v>0</v>
      </c>
      <c r="F1386" s="231">
        <v>0</v>
      </c>
      <c r="G1386" s="231">
        <v>0</v>
      </c>
      <c r="H1386" t="str">
        <f t="shared" ref="H1386:H1449" si="22">LEFT(A1386,1)&amp;((MID(A1386,2,10))+1)</f>
        <v>A29002</v>
      </c>
    </row>
    <row r="1387" spans="1:8">
      <c r="A1387" s="231" t="s">
        <v>1673</v>
      </c>
      <c r="B1387" s="231">
        <v>0</v>
      </c>
      <c r="C1387" s="231">
        <v>16</v>
      </c>
      <c r="D1387" s="231">
        <v>13</v>
      </c>
      <c r="E1387" s="231">
        <v>71</v>
      </c>
      <c r="F1387" s="231">
        <v>0</v>
      </c>
      <c r="G1387" s="231">
        <v>0</v>
      </c>
      <c r="H1387" t="str">
        <f t="shared" si="22"/>
        <v>A29027.3</v>
      </c>
    </row>
    <row r="1388" spans="1:8">
      <c r="A1388" s="231" t="s">
        <v>1674</v>
      </c>
      <c r="B1388" s="231">
        <v>0</v>
      </c>
      <c r="C1388" s="231">
        <v>13</v>
      </c>
      <c r="D1388" s="231">
        <v>10</v>
      </c>
      <c r="E1388" s="231">
        <v>77</v>
      </c>
      <c r="F1388" s="231">
        <v>0</v>
      </c>
      <c r="G1388" s="231">
        <v>0</v>
      </c>
      <c r="H1388" t="str">
        <f t="shared" si="22"/>
        <v>A29049</v>
      </c>
    </row>
    <row r="1389" spans="1:8">
      <c r="A1389" s="231" t="s">
        <v>1675</v>
      </c>
      <c r="B1389" s="231">
        <v>0</v>
      </c>
      <c r="C1389" s="231">
        <v>9</v>
      </c>
      <c r="D1389" s="231">
        <v>7</v>
      </c>
      <c r="E1389" s="231">
        <v>84</v>
      </c>
      <c r="F1389" s="231">
        <v>0</v>
      </c>
      <c r="G1389" s="231">
        <v>0</v>
      </c>
      <c r="H1389" t="str">
        <f t="shared" si="22"/>
        <v>A29071.459</v>
      </c>
    </row>
    <row r="1390" spans="1:8">
      <c r="A1390" s="231" t="s">
        <v>1676</v>
      </c>
      <c r="B1390" s="231">
        <v>0</v>
      </c>
      <c r="C1390" s="231">
        <v>10</v>
      </c>
      <c r="D1390" s="231">
        <v>8</v>
      </c>
      <c r="E1390" s="231">
        <v>82</v>
      </c>
      <c r="F1390" s="231">
        <v>0</v>
      </c>
      <c r="G1390" s="231">
        <v>0</v>
      </c>
      <c r="H1390" t="str">
        <f t="shared" si="22"/>
        <v>A29085</v>
      </c>
    </row>
    <row r="1391" spans="1:8">
      <c r="A1391" s="231" t="s">
        <v>1677</v>
      </c>
      <c r="B1391" s="231">
        <v>0</v>
      </c>
      <c r="C1391" s="231">
        <v>11</v>
      </c>
      <c r="D1391" s="231">
        <v>9</v>
      </c>
      <c r="E1391" s="231">
        <v>80</v>
      </c>
      <c r="F1391" s="231">
        <v>0</v>
      </c>
      <c r="G1391" s="231">
        <v>0</v>
      </c>
      <c r="H1391" t="str">
        <f t="shared" si="22"/>
        <v>A29107</v>
      </c>
    </row>
    <row r="1392" spans="1:8">
      <c r="A1392" s="231" t="s">
        <v>1678</v>
      </c>
      <c r="B1392" s="231">
        <v>0</v>
      </c>
      <c r="C1392" s="231">
        <v>13</v>
      </c>
      <c r="D1392" s="231">
        <v>10</v>
      </c>
      <c r="E1392" s="231">
        <v>77</v>
      </c>
      <c r="F1392" s="231">
        <v>0</v>
      </c>
      <c r="G1392" s="231">
        <v>0</v>
      </c>
      <c r="H1392" t="str">
        <f t="shared" si="22"/>
        <v>A29127</v>
      </c>
    </row>
    <row r="1393" spans="1:8">
      <c r="A1393" s="231" t="s">
        <v>1679</v>
      </c>
      <c r="B1393" s="231">
        <v>0</v>
      </c>
      <c r="C1393" s="231">
        <v>15</v>
      </c>
      <c r="D1393" s="231">
        <v>12</v>
      </c>
      <c r="E1393" s="231">
        <v>73</v>
      </c>
      <c r="F1393" s="231">
        <v>0</v>
      </c>
      <c r="G1393" s="231">
        <v>0</v>
      </c>
      <c r="H1393" t="str">
        <f t="shared" si="22"/>
        <v>A29147</v>
      </c>
    </row>
    <row r="1394" spans="1:8">
      <c r="A1394" s="231" t="s">
        <v>1680</v>
      </c>
      <c r="B1394" s="231">
        <v>0</v>
      </c>
      <c r="C1394" s="231">
        <v>21</v>
      </c>
      <c r="D1394" s="231">
        <v>17</v>
      </c>
      <c r="E1394" s="231">
        <v>62</v>
      </c>
      <c r="F1394" s="231">
        <v>0</v>
      </c>
      <c r="G1394" s="231">
        <v>0</v>
      </c>
      <c r="H1394" t="str">
        <f t="shared" si="22"/>
        <v>A29167</v>
      </c>
    </row>
    <row r="1395" spans="1:8">
      <c r="A1395" s="231" t="s">
        <v>1681</v>
      </c>
      <c r="B1395" s="231">
        <v>0</v>
      </c>
      <c r="C1395" s="231">
        <v>27</v>
      </c>
      <c r="D1395" s="231">
        <v>22</v>
      </c>
      <c r="E1395" s="231">
        <v>51</v>
      </c>
      <c r="F1395" s="231">
        <v>0</v>
      </c>
      <c r="G1395" s="231">
        <v>0</v>
      </c>
      <c r="H1395" t="str">
        <f t="shared" si="22"/>
        <v>A29184</v>
      </c>
    </row>
    <row r="1396" spans="1:8">
      <c r="A1396" s="231" t="s">
        <v>1682</v>
      </c>
      <c r="B1396" s="231">
        <v>0</v>
      </c>
      <c r="C1396" s="231">
        <v>41</v>
      </c>
      <c r="D1396" s="231">
        <v>33</v>
      </c>
      <c r="E1396" s="231">
        <v>26</v>
      </c>
      <c r="F1396" s="231">
        <v>0</v>
      </c>
      <c r="G1396" s="231">
        <v>0</v>
      </c>
      <c r="H1396" t="str">
        <f t="shared" si="22"/>
        <v>A29203</v>
      </c>
    </row>
    <row r="1397" spans="1:8">
      <c r="A1397" s="231" t="s">
        <v>1683</v>
      </c>
      <c r="B1397" s="231">
        <v>0</v>
      </c>
      <c r="C1397" s="231">
        <v>53</v>
      </c>
      <c r="D1397" s="231">
        <v>42</v>
      </c>
      <c r="E1397" s="231">
        <v>5</v>
      </c>
      <c r="F1397" s="231">
        <v>0</v>
      </c>
      <c r="G1397" s="231">
        <v>0</v>
      </c>
      <c r="H1397" t="str">
        <f t="shared" si="22"/>
        <v>A29221</v>
      </c>
    </row>
    <row r="1398" spans="1:8">
      <c r="A1398" s="231" t="s">
        <v>1684</v>
      </c>
      <c r="B1398" s="231">
        <v>0</v>
      </c>
      <c r="C1398" s="231">
        <v>42</v>
      </c>
      <c r="D1398" s="231">
        <v>34</v>
      </c>
      <c r="E1398" s="231">
        <v>24</v>
      </c>
      <c r="F1398" s="231">
        <v>0</v>
      </c>
      <c r="G1398" s="231">
        <v>0</v>
      </c>
      <c r="H1398" t="str">
        <f t="shared" si="22"/>
        <v>A29244</v>
      </c>
    </row>
    <row r="1399" spans="1:8">
      <c r="A1399" s="231" t="s">
        <v>1685</v>
      </c>
      <c r="B1399" s="231">
        <v>0</v>
      </c>
      <c r="C1399" s="231">
        <v>15</v>
      </c>
      <c r="D1399" s="231">
        <v>21</v>
      </c>
      <c r="E1399" s="231">
        <v>64</v>
      </c>
      <c r="F1399" s="231">
        <v>0</v>
      </c>
      <c r="G1399" s="231">
        <v>0</v>
      </c>
      <c r="H1399" t="str">
        <f t="shared" si="22"/>
        <v>A29262</v>
      </c>
    </row>
    <row r="1400" spans="1:8">
      <c r="A1400" s="231" t="s">
        <v>1686</v>
      </c>
      <c r="B1400" s="231">
        <v>0</v>
      </c>
      <c r="C1400" s="231">
        <v>8</v>
      </c>
      <c r="D1400" s="231">
        <v>11</v>
      </c>
      <c r="E1400" s="231">
        <v>81</v>
      </c>
      <c r="F1400" s="231">
        <v>0</v>
      </c>
      <c r="G1400" s="231">
        <v>0</v>
      </c>
      <c r="H1400" t="str">
        <f t="shared" si="22"/>
        <v>A29282</v>
      </c>
    </row>
    <row r="1401" spans="1:8">
      <c r="A1401" s="231" t="s">
        <v>1687</v>
      </c>
      <c r="B1401" s="231">
        <v>0</v>
      </c>
      <c r="C1401" s="231">
        <v>7</v>
      </c>
      <c r="D1401" s="231">
        <v>9</v>
      </c>
      <c r="E1401" s="231">
        <v>84</v>
      </c>
      <c r="F1401" s="231">
        <v>0</v>
      </c>
      <c r="G1401" s="231">
        <v>0</v>
      </c>
      <c r="H1401" t="str">
        <f t="shared" si="22"/>
        <v>A29302</v>
      </c>
    </row>
    <row r="1402" spans="1:8">
      <c r="A1402" s="231" t="s">
        <v>1688</v>
      </c>
      <c r="B1402" s="231">
        <v>0</v>
      </c>
      <c r="C1402" s="231">
        <v>9</v>
      </c>
      <c r="D1402" s="231">
        <v>12</v>
      </c>
      <c r="E1402" s="231">
        <v>79</v>
      </c>
      <c r="F1402" s="231">
        <v>0</v>
      </c>
      <c r="G1402" s="231">
        <v>0</v>
      </c>
      <c r="H1402" t="str">
        <f t="shared" si="22"/>
        <v>A29323</v>
      </c>
    </row>
    <row r="1403" spans="1:8">
      <c r="A1403" s="231" t="s">
        <v>1689</v>
      </c>
      <c r="B1403" s="231">
        <v>0</v>
      </c>
      <c r="C1403" s="231">
        <v>23</v>
      </c>
      <c r="D1403" s="231">
        <v>31</v>
      </c>
      <c r="E1403" s="231">
        <v>46</v>
      </c>
      <c r="F1403" s="231">
        <v>0</v>
      </c>
      <c r="G1403" s="231">
        <v>0</v>
      </c>
      <c r="H1403" t="str">
        <f t="shared" si="22"/>
        <v>A29340</v>
      </c>
    </row>
    <row r="1404" spans="1:8">
      <c r="A1404" s="231" t="s">
        <v>1690</v>
      </c>
      <c r="B1404" s="231">
        <v>100</v>
      </c>
      <c r="C1404" s="231">
        <v>0</v>
      </c>
      <c r="D1404" s="231">
        <v>0</v>
      </c>
      <c r="E1404" s="231">
        <v>0</v>
      </c>
      <c r="F1404" s="231">
        <v>0</v>
      </c>
      <c r="G1404" s="231">
        <v>0</v>
      </c>
      <c r="H1404" t="str">
        <f t="shared" si="22"/>
        <v>A29362</v>
      </c>
    </row>
    <row r="1405" spans="1:8">
      <c r="A1405" s="231" t="s">
        <v>1691</v>
      </c>
      <c r="B1405" s="231">
        <v>100</v>
      </c>
      <c r="C1405" s="231">
        <v>0</v>
      </c>
      <c r="D1405" s="231">
        <v>0</v>
      </c>
      <c r="E1405" s="231">
        <v>0</v>
      </c>
      <c r="F1405" s="231">
        <v>0</v>
      </c>
      <c r="G1405" s="231">
        <v>0</v>
      </c>
      <c r="H1405" t="str">
        <f t="shared" si="22"/>
        <v>A29386</v>
      </c>
    </row>
    <row r="1406" spans="1:8">
      <c r="A1406" s="231" t="s">
        <v>1692</v>
      </c>
      <c r="B1406" s="231">
        <v>100</v>
      </c>
      <c r="C1406" s="231">
        <v>0</v>
      </c>
      <c r="D1406" s="231">
        <v>0</v>
      </c>
      <c r="E1406" s="231">
        <v>0</v>
      </c>
      <c r="F1406" s="231">
        <v>0</v>
      </c>
      <c r="G1406" s="231">
        <v>0</v>
      </c>
      <c r="H1406" t="str">
        <f t="shared" si="22"/>
        <v>A29402</v>
      </c>
    </row>
    <row r="1407" spans="1:8">
      <c r="A1407" s="231" t="s">
        <v>1693</v>
      </c>
      <c r="B1407" s="231">
        <v>100</v>
      </c>
      <c r="C1407" s="231">
        <v>0</v>
      </c>
      <c r="D1407" s="231">
        <v>0</v>
      </c>
      <c r="E1407" s="231">
        <v>0</v>
      </c>
      <c r="F1407" s="231">
        <v>0</v>
      </c>
      <c r="G1407" s="231">
        <v>0</v>
      </c>
      <c r="H1407" t="str">
        <f t="shared" si="22"/>
        <v>A29418</v>
      </c>
    </row>
    <row r="1408" spans="1:8">
      <c r="A1408" s="231" t="s">
        <v>1694</v>
      </c>
      <c r="B1408" s="231">
        <v>0</v>
      </c>
      <c r="C1408" s="231">
        <v>100</v>
      </c>
      <c r="D1408" s="231">
        <v>0</v>
      </c>
      <c r="E1408" s="231">
        <v>0</v>
      </c>
      <c r="F1408" s="231">
        <v>0</v>
      </c>
      <c r="G1408" s="231">
        <v>0</v>
      </c>
      <c r="H1408" t="str">
        <f t="shared" si="22"/>
        <v>A29443</v>
      </c>
    </row>
    <row r="1409" spans="1:8">
      <c r="A1409" s="231" t="s">
        <v>1695</v>
      </c>
      <c r="B1409" s="231">
        <v>0</v>
      </c>
      <c r="C1409" s="231">
        <v>100</v>
      </c>
      <c r="D1409" s="231">
        <v>0</v>
      </c>
      <c r="E1409" s="231">
        <v>0</v>
      </c>
      <c r="F1409" s="231">
        <v>0</v>
      </c>
      <c r="G1409" s="231">
        <v>0</v>
      </c>
      <c r="H1409" t="str">
        <f t="shared" si="22"/>
        <v>A29462</v>
      </c>
    </row>
    <row r="1410" spans="1:8">
      <c r="A1410" s="231" t="s">
        <v>1696</v>
      </c>
      <c r="B1410" s="231">
        <v>20</v>
      </c>
      <c r="C1410" s="231">
        <v>50</v>
      </c>
      <c r="D1410" s="231">
        <v>30</v>
      </c>
      <c r="E1410" s="231">
        <v>0</v>
      </c>
      <c r="F1410" s="231">
        <v>0</v>
      </c>
      <c r="G1410" s="231">
        <v>0</v>
      </c>
      <c r="H1410" t="str">
        <f t="shared" si="22"/>
        <v>A29478</v>
      </c>
    </row>
    <row r="1411" spans="1:8">
      <c r="A1411" s="231" t="s">
        <v>1697</v>
      </c>
      <c r="B1411" s="231">
        <v>20</v>
      </c>
      <c r="C1411" s="231">
        <v>80</v>
      </c>
      <c r="D1411" s="231">
        <v>0</v>
      </c>
      <c r="E1411" s="231">
        <v>0</v>
      </c>
      <c r="F1411" s="231">
        <v>0</v>
      </c>
      <c r="G1411" s="231">
        <v>0</v>
      </c>
      <c r="H1411" t="str">
        <f t="shared" si="22"/>
        <v>A29493</v>
      </c>
    </row>
    <row r="1412" spans="1:8">
      <c r="A1412" s="231" t="s">
        <v>1698</v>
      </c>
      <c r="B1412" s="231">
        <v>0</v>
      </c>
      <c r="C1412" s="231">
        <v>100</v>
      </c>
      <c r="D1412" s="231">
        <v>0</v>
      </c>
      <c r="E1412" s="231">
        <v>0</v>
      </c>
      <c r="F1412" s="231">
        <v>0</v>
      </c>
      <c r="G1412" s="231">
        <v>0</v>
      </c>
      <c r="H1412" t="str">
        <f t="shared" si="22"/>
        <v>A29515</v>
      </c>
    </row>
    <row r="1413" spans="1:8">
      <c r="A1413" s="231" t="s">
        <v>1699</v>
      </c>
      <c r="B1413" s="231">
        <v>0</v>
      </c>
      <c r="C1413" s="231">
        <v>100</v>
      </c>
      <c r="D1413" s="231">
        <v>0</v>
      </c>
      <c r="E1413" s="231">
        <v>0</v>
      </c>
      <c r="F1413" s="231">
        <v>0</v>
      </c>
      <c r="G1413" s="231">
        <v>0</v>
      </c>
      <c r="H1413" t="str">
        <f t="shared" si="22"/>
        <v>A29530.5</v>
      </c>
    </row>
    <row r="1414" spans="1:8">
      <c r="A1414" s="231" t="s">
        <v>1700</v>
      </c>
      <c r="B1414" s="231">
        <v>0</v>
      </c>
      <c r="C1414" s="231">
        <v>100</v>
      </c>
      <c r="D1414" s="231">
        <v>0</v>
      </c>
      <c r="E1414" s="231">
        <v>0</v>
      </c>
      <c r="F1414" s="231">
        <v>0</v>
      </c>
      <c r="G1414" s="231">
        <v>0</v>
      </c>
      <c r="H1414" t="str">
        <f t="shared" si="22"/>
        <v>A29553</v>
      </c>
    </row>
    <row r="1415" spans="1:8">
      <c r="A1415" s="231" t="s">
        <v>1701</v>
      </c>
      <c r="B1415" s="231">
        <v>0</v>
      </c>
      <c r="C1415" s="231">
        <v>100</v>
      </c>
      <c r="D1415" s="231">
        <v>0</v>
      </c>
      <c r="E1415" s="231">
        <v>0</v>
      </c>
      <c r="F1415" s="231">
        <v>0</v>
      </c>
      <c r="G1415" s="231">
        <v>0</v>
      </c>
      <c r="H1415" t="str">
        <f t="shared" si="22"/>
        <v>A29575</v>
      </c>
    </row>
    <row r="1416" spans="1:8">
      <c r="A1416" s="231" t="s">
        <v>1702</v>
      </c>
      <c r="B1416" s="231">
        <v>0</v>
      </c>
      <c r="C1416" s="231">
        <v>50</v>
      </c>
      <c r="D1416" s="231">
        <v>50</v>
      </c>
      <c r="E1416" s="231">
        <v>0</v>
      </c>
      <c r="F1416" s="231">
        <v>0</v>
      </c>
      <c r="G1416" s="231">
        <v>0</v>
      </c>
      <c r="H1416" t="str">
        <f t="shared" si="22"/>
        <v>A29594</v>
      </c>
    </row>
    <row r="1417" spans="1:8">
      <c r="A1417" s="231" t="s">
        <v>1703</v>
      </c>
      <c r="B1417" s="231">
        <v>0</v>
      </c>
      <c r="C1417" s="231">
        <v>36</v>
      </c>
      <c r="D1417" s="231">
        <v>58</v>
      </c>
      <c r="E1417" s="231">
        <v>6</v>
      </c>
      <c r="F1417" s="231">
        <v>0</v>
      </c>
      <c r="G1417" s="231">
        <v>0</v>
      </c>
      <c r="H1417" t="str">
        <f t="shared" si="22"/>
        <v>A29612</v>
      </c>
    </row>
    <row r="1418" spans="1:8">
      <c r="A1418" s="231" t="s">
        <v>1704</v>
      </c>
      <c r="B1418" s="231">
        <v>0</v>
      </c>
      <c r="C1418" s="231">
        <v>12</v>
      </c>
      <c r="D1418" s="231">
        <v>19</v>
      </c>
      <c r="E1418" s="231">
        <v>69</v>
      </c>
      <c r="F1418" s="231">
        <v>0</v>
      </c>
      <c r="G1418" s="231">
        <v>0</v>
      </c>
      <c r="H1418" t="str">
        <f t="shared" si="22"/>
        <v>A29632</v>
      </c>
    </row>
    <row r="1419" spans="1:8">
      <c r="A1419" s="231" t="s">
        <v>1705</v>
      </c>
      <c r="B1419" s="231">
        <v>0</v>
      </c>
      <c r="C1419" s="231">
        <v>8</v>
      </c>
      <c r="D1419" s="231">
        <v>12</v>
      </c>
      <c r="E1419" s="231">
        <v>80</v>
      </c>
      <c r="F1419" s="231">
        <v>0</v>
      </c>
      <c r="G1419" s="231">
        <v>0</v>
      </c>
      <c r="H1419" t="str">
        <f t="shared" si="22"/>
        <v>A29653</v>
      </c>
    </row>
    <row r="1420" spans="1:8">
      <c r="A1420" s="231" t="s">
        <v>1706</v>
      </c>
      <c r="B1420" s="231">
        <v>0</v>
      </c>
      <c r="C1420" s="231">
        <v>6</v>
      </c>
      <c r="D1420" s="231">
        <v>10</v>
      </c>
      <c r="E1420" s="231">
        <v>84</v>
      </c>
      <c r="F1420" s="231">
        <v>0</v>
      </c>
      <c r="G1420" s="231">
        <v>0</v>
      </c>
      <c r="H1420" t="str">
        <f t="shared" si="22"/>
        <v>A29672</v>
      </c>
    </row>
    <row r="1421" spans="1:8">
      <c r="A1421" s="231" t="s">
        <v>1707</v>
      </c>
      <c r="B1421" s="231">
        <v>0</v>
      </c>
      <c r="C1421" s="231">
        <v>7</v>
      </c>
      <c r="D1421" s="231">
        <v>12</v>
      </c>
      <c r="E1421" s="231">
        <v>81</v>
      </c>
      <c r="F1421" s="231">
        <v>0</v>
      </c>
      <c r="G1421" s="231">
        <v>0</v>
      </c>
      <c r="H1421" t="str">
        <f t="shared" si="22"/>
        <v>A29692</v>
      </c>
    </row>
    <row r="1422" spans="1:8">
      <c r="A1422" s="231" t="s">
        <v>1708</v>
      </c>
      <c r="B1422" s="231">
        <v>0</v>
      </c>
      <c r="C1422" s="231">
        <v>11</v>
      </c>
      <c r="D1422" s="231">
        <v>18</v>
      </c>
      <c r="E1422" s="231">
        <v>71</v>
      </c>
      <c r="F1422" s="231">
        <v>0</v>
      </c>
      <c r="G1422" s="231">
        <v>0</v>
      </c>
      <c r="H1422" t="str">
        <f t="shared" si="22"/>
        <v>A29707</v>
      </c>
    </row>
    <row r="1423" spans="1:8">
      <c r="A1423" s="231" t="s">
        <v>1709</v>
      </c>
      <c r="B1423" s="231">
        <v>0</v>
      </c>
      <c r="C1423" s="231">
        <v>37</v>
      </c>
      <c r="D1423" s="231">
        <v>59</v>
      </c>
      <c r="E1423" s="231">
        <v>4</v>
      </c>
      <c r="F1423" s="231">
        <v>0</v>
      </c>
      <c r="G1423" s="231">
        <v>0</v>
      </c>
      <c r="H1423" t="str">
        <f t="shared" si="22"/>
        <v>A29722</v>
      </c>
    </row>
    <row r="1424" spans="1:8">
      <c r="A1424" s="231" t="s">
        <v>1710</v>
      </c>
      <c r="B1424" s="231">
        <v>0</v>
      </c>
      <c r="C1424" s="231">
        <v>100</v>
      </c>
      <c r="D1424" s="231">
        <v>0</v>
      </c>
      <c r="E1424" s="231">
        <v>0</v>
      </c>
      <c r="F1424" s="231">
        <v>0</v>
      </c>
      <c r="G1424" s="231">
        <v>0</v>
      </c>
      <c r="H1424" t="str">
        <f t="shared" si="22"/>
        <v>A29741.5</v>
      </c>
    </row>
    <row r="1425" spans="1:8">
      <c r="A1425" s="231" t="s">
        <v>1711</v>
      </c>
      <c r="B1425" s="231">
        <v>100</v>
      </c>
      <c r="C1425" s="231">
        <v>0</v>
      </c>
      <c r="D1425" s="231">
        <v>0</v>
      </c>
      <c r="E1425" s="231">
        <v>0</v>
      </c>
      <c r="F1425" s="231">
        <v>0</v>
      </c>
      <c r="G1425" s="231">
        <v>0</v>
      </c>
      <c r="H1425" t="str">
        <f t="shared" si="22"/>
        <v>A29761</v>
      </c>
    </row>
    <row r="1426" spans="1:8">
      <c r="A1426" s="231" t="s">
        <v>1712</v>
      </c>
      <c r="B1426" s="231">
        <v>100</v>
      </c>
      <c r="C1426" s="231">
        <v>0</v>
      </c>
      <c r="D1426" s="231">
        <v>0</v>
      </c>
      <c r="E1426" s="231">
        <v>0</v>
      </c>
      <c r="F1426" s="231">
        <v>0</v>
      </c>
      <c r="G1426" s="231">
        <v>0</v>
      </c>
      <c r="H1426" t="str">
        <f t="shared" si="22"/>
        <v>A29781</v>
      </c>
    </row>
    <row r="1427" spans="1:8">
      <c r="A1427" s="231" t="s">
        <v>1713</v>
      </c>
      <c r="B1427" s="231">
        <v>100</v>
      </c>
      <c r="C1427" s="231">
        <v>0</v>
      </c>
      <c r="D1427" s="231">
        <v>0</v>
      </c>
      <c r="E1427" s="231">
        <v>0</v>
      </c>
      <c r="F1427" s="231">
        <v>0</v>
      </c>
      <c r="G1427" s="231">
        <v>0</v>
      </c>
      <c r="H1427" t="str">
        <f t="shared" si="22"/>
        <v>A29802</v>
      </c>
    </row>
    <row r="1428" spans="1:8">
      <c r="A1428" s="231" t="s">
        <v>1714</v>
      </c>
      <c r="B1428" s="231">
        <v>100</v>
      </c>
      <c r="C1428" s="231">
        <v>0</v>
      </c>
      <c r="D1428" s="231">
        <v>0</v>
      </c>
      <c r="E1428" s="231">
        <v>0</v>
      </c>
      <c r="F1428" s="231">
        <v>0</v>
      </c>
      <c r="G1428" s="231">
        <v>0</v>
      </c>
      <c r="H1428" t="str">
        <f t="shared" si="22"/>
        <v>A29822</v>
      </c>
    </row>
    <row r="1429" spans="1:8">
      <c r="A1429" s="231" t="s">
        <v>1715</v>
      </c>
      <c r="B1429" s="231">
        <v>100</v>
      </c>
      <c r="C1429" s="231">
        <v>0</v>
      </c>
      <c r="D1429" s="231">
        <v>0</v>
      </c>
      <c r="E1429" s="231">
        <v>0</v>
      </c>
      <c r="F1429" s="231">
        <v>0</v>
      </c>
      <c r="G1429" s="231">
        <v>0</v>
      </c>
      <c r="H1429" t="str">
        <f t="shared" si="22"/>
        <v>A29840</v>
      </c>
    </row>
    <row r="1430" spans="1:8">
      <c r="A1430" s="231" t="s">
        <v>1716</v>
      </c>
      <c r="B1430" s="231">
        <v>100</v>
      </c>
      <c r="C1430" s="231">
        <v>0</v>
      </c>
      <c r="D1430" s="231">
        <v>0</v>
      </c>
      <c r="E1430" s="231">
        <v>0</v>
      </c>
      <c r="F1430" s="231">
        <v>0</v>
      </c>
      <c r="G1430" s="231">
        <v>0</v>
      </c>
      <c r="H1430" t="str">
        <f t="shared" si="22"/>
        <v>A29862</v>
      </c>
    </row>
    <row r="1431" spans="1:8">
      <c r="A1431" s="231" t="s">
        <v>1717</v>
      </c>
      <c r="B1431" s="231">
        <v>100</v>
      </c>
      <c r="C1431" s="231">
        <v>0</v>
      </c>
      <c r="D1431" s="231">
        <v>0</v>
      </c>
      <c r="E1431" s="231">
        <v>0</v>
      </c>
      <c r="F1431" s="231">
        <v>0</v>
      </c>
      <c r="G1431" s="231">
        <v>0</v>
      </c>
      <c r="H1431" t="str">
        <f t="shared" si="22"/>
        <v>A29883</v>
      </c>
    </row>
    <row r="1432" spans="1:8">
      <c r="A1432" s="231" t="s">
        <v>1718</v>
      </c>
      <c r="B1432" s="231">
        <v>100</v>
      </c>
      <c r="C1432" s="231">
        <v>0</v>
      </c>
      <c r="D1432" s="231">
        <v>0</v>
      </c>
      <c r="E1432" s="231">
        <v>0</v>
      </c>
      <c r="F1432" s="231">
        <v>0</v>
      </c>
      <c r="G1432" s="231">
        <v>0</v>
      </c>
      <c r="H1432" t="str">
        <f t="shared" si="22"/>
        <v>A29902</v>
      </c>
    </row>
    <row r="1433" spans="1:8">
      <c r="A1433" s="231" t="s">
        <v>1719</v>
      </c>
      <c r="B1433" s="231">
        <v>100</v>
      </c>
      <c r="C1433" s="231">
        <v>0</v>
      </c>
      <c r="D1433" s="231">
        <v>0</v>
      </c>
      <c r="E1433" s="231">
        <v>0</v>
      </c>
      <c r="F1433" s="231">
        <v>0</v>
      </c>
      <c r="G1433" s="231">
        <v>0</v>
      </c>
      <c r="H1433" t="str">
        <f t="shared" si="22"/>
        <v>A29927</v>
      </c>
    </row>
    <row r="1434" spans="1:8">
      <c r="A1434" s="231" t="s">
        <v>1720</v>
      </c>
      <c r="B1434" s="231">
        <v>100</v>
      </c>
      <c r="C1434" s="231">
        <v>0</v>
      </c>
      <c r="D1434" s="231">
        <v>0</v>
      </c>
      <c r="E1434" s="231">
        <v>0</v>
      </c>
      <c r="F1434" s="231">
        <v>0</v>
      </c>
      <c r="G1434" s="231">
        <v>0</v>
      </c>
      <c r="H1434" t="str">
        <f t="shared" si="22"/>
        <v>A29947</v>
      </c>
    </row>
    <row r="1435" spans="1:8">
      <c r="A1435" s="231" t="s">
        <v>1721</v>
      </c>
      <c r="B1435" s="231">
        <v>100</v>
      </c>
      <c r="C1435" s="231">
        <v>0</v>
      </c>
      <c r="D1435" s="231">
        <v>0</v>
      </c>
      <c r="E1435" s="231">
        <v>0</v>
      </c>
      <c r="F1435" s="231">
        <v>0</v>
      </c>
      <c r="G1435" s="231">
        <v>0</v>
      </c>
      <c r="H1435" t="str">
        <f t="shared" si="22"/>
        <v>A29967</v>
      </c>
    </row>
    <row r="1436" spans="1:8">
      <c r="A1436" s="231" t="s">
        <v>1722</v>
      </c>
      <c r="B1436" s="231">
        <v>100</v>
      </c>
      <c r="C1436" s="231">
        <v>0</v>
      </c>
      <c r="D1436" s="231">
        <v>0</v>
      </c>
      <c r="E1436" s="231">
        <v>0</v>
      </c>
      <c r="F1436" s="231">
        <v>0</v>
      </c>
      <c r="G1436" s="231">
        <v>0</v>
      </c>
      <c r="H1436" t="str">
        <f t="shared" si="22"/>
        <v>A29986.3</v>
      </c>
    </row>
    <row r="1437" spans="1:8">
      <c r="A1437" s="231" t="s">
        <v>1723</v>
      </c>
      <c r="B1437" s="231">
        <v>100</v>
      </c>
      <c r="C1437" s="231">
        <v>0</v>
      </c>
      <c r="D1437" s="231">
        <v>0</v>
      </c>
      <c r="E1437" s="231">
        <v>0</v>
      </c>
      <c r="F1437" s="231">
        <v>0</v>
      </c>
      <c r="G1437" s="231">
        <v>0</v>
      </c>
      <c r="H1437" t="str">
        <f t="shared" si="22"/>
        <v>A30005.4</v>
      </c>
    </row>
    <row r="1438" spans="1:8">
      <c r="A1438" s="231" t="s">
        <v>1724</v>
      </c>
      <c r="B1438" s="231">
        <v>100</v>
      </c>
      <c r="C1438" s="231">
        <v>0</v>
      </c>
      <c r="D1438" s="231">
        <v>0</v>
      </c>
      <c r="E1438" s="231">
        <v>0</v>
      </c>
      <c r="F1438" s="231">
        <v>0</v>
      </c>
      <c r="G1438" s="231">
        <v>0</v>
      </c>
      <c r="H1438" t="str">
        <f t="shared" si="22"/>
        <v>A30025</v>
      </c>
    </row>
    <row r="1439" spans="1:8">
      <c r="A1439" s="231" t="s">
        <v>1725</v>
      </c>
      <c r="B1439" s="231">
        <v>100</v>
      </c>
      <c r="C1439" s="231">
        <v>0</v>
      </c>
      <c r="D1439" s="231">
        <v>0</v>
      </c>
      <c r="E1439" s="231">
        <v>0</v>
      </c>
      <c r="F1439" s="231">
        <v>0</v>
      </c>
      <c r="G1439" s="231">
        <v>0</v>
      </c>
      <c r="H1439" t="str">
        <f t="shared" si="22"/>
        <v>A30047</v>
      </c>
    </row>
    <row r="1440" spans="1:8">
      <c r="A1440" s="231" t="s">
        <v>1726</v>
      </c>
      <c r="B1440" s="231">
        <v>100</v>
      </c>
      <c r="C1440" s="231">
        <v>0</v>
      </c>
      <c r="D1440" s="231">
        <v>0</v>
      </c>
      <c r="E1440" s="231">
        <v>0</v>
      </c>
      <c r="F1440" s="231">
        <v>0</v>
      </c>
      <c r="G1440" s="231">
        <v>0</v>
      </c>
      <c r="H1440" t="str">
        <f t="shared" si="22"/>
        <v>A30067</v>
      </c>
    </row>
    <row r="1441" spans="1:8">
      <c r="A1441" s="231" t="s">
        <v>1727</v>
      </c>
      <c r="B1441" s="231">
        <v>100</v>
      </c>
      <c r="C1441" s="231">
        <v>0</v>
      </c>
      <c r="D1441" s="231">
        <v>0</v>
      </c>
      <c r="E1441" s="231">
        <v>0</v>
      </c>
      <c r="F1441" s="231">
        <v>0</v>
      </c>
      <c r="G1441" s="231">
        <v>0</v>
      </c>
      <c r="H1441" t="str">
        <f t="shared" si="22"/>
        <v>A30086</v>
      </c>
    </row>
    <row r="1442" spans="1:8">
      <c r="A1442" s="231" t="s">
        <v>1728</v>
      </c>
      <c r="B1442" s="231">
        <v>0</v>
      </c>
      <c r="C1442" s="231">
        <v>100</v>
      </c>
      <c r="D1442" s="231">
        <v>0</v>
      </c>
      <c r="E1442" s="231">
        <v>0</v>
      </c>
      <c r="F1442" s="231">
        <v>0</v>
      </c>
      <c r="G1442" s="231">
        <v>0</v>
      </c>
      <c r="H1442" t="str">
        <f t="shared" si="22"/>
        <v>A30102</v>
      </c>
    </row>
    <row r="1443" spans="1:8">
      <c r="A1443" s="231" t="s">
        <v>1729</v>
      </c>
      <c r="B1443" s="231">
        <v>0</v>
      </c>
      <c r="C1443" s="231">
        <v>10</v>
      </c>
      <c r="D1443" s="231">
        <v>14</v>
      </c>
      <c r="E1443" s="231">
        <v>76</v>
      </c>
      <c r="F1443" s="231">
        <v>0</v>
      </c>
      <c r="G1443" s="231">
        <v>0</v>
      </c>
      <c r="H1443" t="str">
        <f t="shared" si="22"/>
        <v>A30122</v>
      </c>
    </row>
    <row r="1444" spans="1:8">
      <c r="A1444" s="231" t="s">
        <v>1730</v>
      </c>
      <c r="B1444" s="231">
        <v>0</v>
      </c>
      <c r="C1444" s="231">
        <v>9</v>
      </c>
      <c r="D1444" s="231">
        <v>12</v>
      </c>
      <c r="E1444" s="231">
        <v>79</v>
      </c>
      <c r="F1444" s="231">
        <v>0</v>
      </c>
      <c r="G1444" s="231">
        <v>0</v>
      </c>
      <c r="H1444" t="str">
        <f t="shared" si="22"/>
        <v>A30142</v>
      </c>
    </row>
    <row r="1445" spans="1:8">
      <c r="A1445" s="231" t="s">
        <v>1731</v>
      </c>
      <c r="B1445" s="231">
        <v>0</v>
      </c>
      <c r="C1445" s="231">
        <v>11</v>
      </c>
      <c r="D1445" s="231">
        <v>14</v>
      </c>
      <c r="E1445" s="231">
        <v>75</v>
      </c>
      <c r="F1445" s="231">
        <v>0</v>
      </c>
      <c r="G1445" s="231">
        <v>0</v>
      </c>
      <c r="H1445" t="str">
        <f t="shared" si="22"/>
        <v>A30162</v>
      </c>
    </row>
    <row r="1446" spans="1:8">
      <c r="A1446" s="231" t="s">
        <v>1732</v>
      </c>
      <c r="B1446" s="231">
        <v>0</v>
      </c>
      <c r="C1446" s="231">
        <v>27</v>
      </c>
      <c r="D1446" s="231">
        <v>22</v>
      </c>
      <c r="E1446" s="231">
        <v>51</v>
      </c>
      <c r="F1446" s="231">
        <v>0</v>
      </c>
      <c r="G1446" s="231">
        <v>0</v>
      </c>
      <c r="H1446" t="str">
        <f t="shared" si="22"/>
        <v>A30182</v>
      </c>
    </row>
    <row r="1447" spans="1:8">
      <c r="A1447" s="231" t="s">
        <v>1733</v>
      </c>
      <c r="B1447" s="231">
        <v>0</v>
      </c>
      <c r="C1447" s="231">
        <v>26</v>
      </c>
      <c r="D1447" s="231">
        <v>21</v>
      </c>
      <c r="E1447" s="231">
        <v>53</v>
      </c>
      <c r="F1447" s="231">
        <v>0</v>
      </c>
      <c r="G1447" s="231">
        <v>0</v>
      </c>
      <c r="H1447" t="str">
        <f t="shared" si="22"/>
        <v>A30205</v>
      </c>
    </row>
    <row r="1448" spans="1:8">
      <c r="A1448" s="231" t="s">
        <v>1734</v>
      </c>
      <c r="B1448" s="231">
        <v>0</v>
      </c>
      <c r="C1448" s="231">
        <v>15</v>
      </c>
      <c r="D1448" s="231">
        <v>12</v>
      </c>
      <c r="E1448" s="231">
        <v>73</v>
      </c>
      <c r="F1448" s="231">
        <v>0</v>
      </c>
      <c r="G1448" s="231">
        <v>0</v>
      </c>
      <c r="H1448" t="str">
        <f t="shared" si="22"/>
        <v>A30228</v>
      </c>
    </row>
    <row r="1449" spans="1:8">
      <c r="A1449" s="231" t="s">
        <v>1735</v>
      </c>
      <c r="B1449" s="231">
        <v>0</v>
      </c>
      <c r="C1449" s="231">
        <v>12</v>
      </c>
      <c r="D1449" s="231">
        <v>10</v>
      </c>
      <c r="E1449" s="231">
        <v>78</v>
      </c>
      <c r="F1449" s="231">
        <v>0</v>
      </c>
      <c r="G1449" s="231">
        <v>0</v>
      </c>
      <c r="H1449" t="str">
        <f t="shared" si="22"/>
        <v>A30242</v>
      </c>
    </row>
    <row r="1450" spans="1:8">
      <c r="A1450" s="231" t="s">
        <v>1736</v>
      </c>
      <c r="B1450" s="231">
        <v>0</v>
      </c>
      <c r="C1450" s="231">
        <v>7</v>
      </c>
      <c r="D1450" s="231">
        <v>9</v>
      </c>
      <c r="E1450" s="231">
        <v>84</v>
      </c>
      <c r="F1450" s="231">
        <v>0</v>
      </c>
      <c r="G1450" s="231">
        <v>0</v>
      </c>
      <c r="H1450" t="str">
        <f t="shared" ref="H1450:H1513" si="23">LEFT(A1450,1)&amp;((MID(A1450,2,10))+1)</f>
        <v>A30265</v>
      </c>
    </row>
    <row r="1451" spans="1:8">
      <c r="A1451" s="231" t="s">
        <v>1737</v>
      </c>
      <c r="B1451" s="231">
        <v>0</v>
      </c>
      <c r="C1451" s="231">
        <v>5</v>
      </c>
      <c r="D1451" s="231">
        <v>7</v>
      </c>
      <c r="E1451" s="231">
        <v>88</v>
      </c>
      <c r="F1451" s="231">
        <v>0</v>
      </c>
      <c r="G1451" s="231">
        <v>0</v>
      </c>
      <c r="H1451" t="str">
        <f t="shared" si="23"/>
        <v>A30282</v>
      </c>
    </row>
    <row r="1452" spans="1:8">
      <c r="A1452" s="231" t="s">
        <v>1738</v>
      </c>
      <c r="B1452" s="231">
        <v>0</v>
      </c>
      <c r="C1452" s="231">
        <v>5</v>
      </c>
      <c r="D1452" s="231">
        <v>7</v>
      </c>
      <c r="E1452" s="231">
        <v>88</v>
      </c>
      <c r="F1452" s="231">
        <v>0</v>
      </c>
      <c r="G1452" s="231">
        <v>0</v>
      </c>
      <c r="H1452" t="str">
        <f t="shared" si="23"/>
        <v>A30301</v>
      </c>
    </row>
    <row r="1453" spans="1:8">
      <c r="A1453" s="231" t="s">
        <v>1739</v>
      </c>
      <c r="B1453" s="231">
        <v>0</v>
      </c>
      <c r="C1453" s="231">
        <v>4</v>
      </c>
      <c r="D1453" s="231">
        <v>5</v>
      </c>
      <c r="E1453" s="231">
        <v>91</v>
      </c>
      <c r="F1453" s="231">
        <v>0</v>
      </c>
      <c r="G1453" s="231">
        <v>0</v>
      </c>
      <c r="H1453" t="str">
        <f t="shared" si="23"/>
        <v>A30322</v>
      </c>
    </row>
    <row r="1454" spans="1:8">
      <c r="A1454" s="231" t="s">
        <v>1740</v>
      </c>
      <c r="B1454" s="231">
        <v>0</v>
      </c>
      <c r="C1454" s="231">
        <v>2</v>
      </c>
      <c r="D1454" s="231">
        <v>5</v>
      </c>
      <c r="E1454" s="231">
        <v>93</v>
      </c>
      <c r="F1454" s="231">
        <v>0</v>
      </c>
      <c r="G1454" s="231">
        <v>0</v>
      </c>
      <c r="H1454" t="str">
        <f t="shared" si="23"/>
        <v>A30342</v>
      </c>
    </row>
    <row r="1455" spans="1:8">
      <c r="A1455" s="231" t="s">
        <v>1741</v>
      </c>
      <c r="B1455" s="231">
        <v>0</v>
      </c>
      <c r="C1455" s="231">
        <v>2</v>
      </c>
      <c r="D1455" s="231">
        <v>4</v>
      </c>
      <c r="E1455" s="231">
        <v>94</v>
      </c>
      <c r="F1455" s="231">
        <v>0</v>
      </c>
      <c r="G1455" s="231">
        <v>0</v>
      </c>
      <c r="H1455" t="str">
        <f t="shared" si="23"/>
        <v>A30362</v>
      </c>
    </row>
    <row r="1456" spans="1:8">
      <c r="A1456" s="231" t="s">
        <v>1742</v>
      </c>
      <c r="B1456" s="231">
        <v>0</v>
      </c>
      <c r="C1456" s="231">
        <v>1</v>
      </c>
      <c r="D1456" s="231">
        <v>4</v>
      </c>
      <c r="E1456" s="231">
        <v>95</v>
      </c>
      <c r="F1456" s="231">
        <v>0</v>
      </c>
      <c r="G1456" s="231">
        <v>0</v>
      </c>
      <c r="H1456" t="str">
        <f t="shared" si="23"/>
        <v>A30382</v>
      </c>
    </row>
    <row r="1457" spans="1:8">
      <c r="A1457" s="231" t="s">
        <v>1743</v>
      </c>
      <c r="B1457" s="231">
        <v>0</v>
      </c>
      <c r="C1457" s="231">
        <v>2</v>
      </c>
      <c r="D1457" s="231">
        <v>4</v>
      </c>
      <c r="E1457" s="231">
        <v>94</v>
      </c>
      <c r="F1457" s="231">
        <v>0</v>
      </c>
      <c r="G1457" s="231">
        <v>0</v>
      </c>
      <c r="H1457" t="str">
        <f t="shared" si="23"/>
        <v>A30402</v>
      </c>
    </row>
    <row r="1458" spans="1:8">
      <c r="A1458" s="231" t="s">
        <v>1744</v>
      </c>
      <c r="B1458" s="231">
        <v>0</v>
      </c>
      <c r="C1458" s="231">
        <v>2</v>
      </c>
      <c r="D1458" s="231">
        <v>5</v>
      </c>
      <c r="E1458" s="231">
        <v>93</v>
      </c>
      <c r="F1458" s="231">
        <v>0</v>
      </c>
      <c r="G1458" s="231">
        <v>0</v>
      </c>
      <c r="H1458" t="str">
        <f t="shared" si="23"/>
        <v>A30424.5</v>
      </c>
    </row>
    <row r="1459" spans="1:8">
      <c r="A1459" s="231" t="s">
        <v>1745</v>
      </c>
      <c r="B1459" s="231">
        <v>0</v>
      </c>
      <c r="C1459" s="231">
        <v>15</v>
      </c>
      <c r="D1459" s="231">
        <v>12</v>
      </c>
      <c r="E1459" s="231">
        <v>73</v>
      </c>
      <c r="F1459" s="231">
        <v>0</v>
      </c>
      <c r="G1459" s="231">
        <v>0</v>
      </c>
      <c r="H1459" t="str">
        <f t="shared" si="23"/>
        <v>A30439.5</v>
      </c>
    </row>
    <row r="1460" spans="1:8">
      <c r="A1460" s="231" t="s">
        <v>1746</v>
      </c>
      <c r="B1460" s="231">
        <v>0</v>
      </c>
      <c r="C1460" s="231">
        <v>100</v>
      </c>
      <c r="D1460" s="231">
        <v>0</v>
      </c>
      <c r="E1460" s="231">
        <v>0</v>
      </c>
      <c r="F1460" s="231">
        <v>0</v>
      </c>
      <c r="G1460" s="231">
        <v>0</v>
      </c>
      <c r="H1460" t="str">
        <f t="shared" si="23"/>
        <v>A30462</v>
      </c>
    </row>
    <row r="1461" spans="1:8">
      <c r="A1461" s="231" t="s">
        <v>1747</v>
      </c>
      <c r="B1461" s="231">
        <v>100</v>
      </c>
      <c r="C1461" s="231">
        <v>0</v>
      </c>
      <c r="D1461" s="231">
        <v>0</v>
      </c>
      <c r="E1461" s="231">
        <v>0</v>
      </c>
      <c r="F1461" s="231">
        <v>0</v>
      </c>
      <c r="G1461" s="231">
        <v>0</v>
      </c>
      <c r="H1461" t="str">
        <f t="shared" si="23"/>
        <v>A30482</v>
      </c>
    </row>
    <row r="1462" spans="1:8">
      <c r="A1462" s="231" t="s">
        <v>1748</v>
      </c>
      <c r="B1462" s="231">
        <v>100</v>
      </c>
      <c r="C1462" s="231">
        <v>0</v>
      </c>
      <c r="D1462" s="231">
        <v>0</v>
      </c>
      <c r="E1462" s="231">
        <v>0</v>
      </c>
      <c r="F1462" s="231">
        <v>0</v>
      </c>
      <c r="G1462" s="231">
        <v>0</v>
      </c>
      <c r="H1462" t="str">
        <f t="shared" si="23"/>
        <v>A30502</v>
      </c>
    </row>
    <row r="1463" spans="1:8">
      <c r="A1463" s="231" t="s">
        <v>1749</v>
      </c>
      <c r="B1463" s="231">
        <v>100</v>
      </c>
      <c r="C1463" s="231">
        <v>0</v>
      </c>
      <c r="D1463" s="231">
        <v>0</v>
      </c>
      <c r="E1463" s="231">
        <v>0</v>
      </c>
      <c r="F1463" s="231">
        <v>0</v>
      </c>
      <c r="G1463" s="231">
        <v>0</v>
      </c>
      <c r="H1463" t="str">
        <f t="shared" si="23"/>
        <v>A30522</v>
      </c>
    </row>
    <row r="1464" spans="1:8">
      <c r="A1464" s="231" t="s">
        <v>1750</v>
      </c>
      <c r="B1464" s="231">
        <v>0</v>
      </c>
      <c r="C1464" s="231">
        <v>100</v>
      </c>
      <c r="D1464" s="231">
        <v>0</v>
      </c>
      <c r="E1464" s="231">
        <v>0</v>
      </c>
      <c r="F1464" s="231">
        <v>0</v>
      </c>
      <c r="G1464" s="231">
        <v>0</v>
      </c>
      <c r="H1464" t="str">
        <f t="shared" si="23"/>
        <v>A30542</v>
      </c>
    </row>
    <row r="1465" spans="1:8">
      <c r="A1465" s="231" t="s">
        <v>1751</v>
      </c>
      <c r="B1465" s="231">
        <v>0</v>
      </c>
      <c r="C1465" s="231">
        <v>100</v>
      </c>
      <c r="D1465" s="231">
        <v>0</v>
      </c>
      <c r="E1465" s="231">
        <v>0</v>
      </c>
      <c r="F1465" s="231">
        <v>0</v>
      </c>
      <c r="G1465" s="231">
        <v>0</v>
      </c>
      <c r="H1465" t="str">
        <f t="shared" si="23"/>
        <v>A30562</v>
      </c>
    </row>
    <row r="1466" spans="1:8">
      <c r="A1466" s="231" t="s">
        <v>1752</v>
      </c>
      <c r="B1466" s="231">
        <v>100</v>
      </c>
      <c r="C1466" s="231">
        <v>0</v>
      </c>
      <c r="D1466" s="231">
        <v>0</v>
      </c>
      <c r="E1466" s="231">
        <v>0</v>
      </c>
      <c r="F1466" s="231">
        <v>0</v>
      </c>
      <c r="G1466" s="231">
        <v>0</v>
      </c>
      <c r="H1466" t="str">
        <f t="shared" si="23"/>
        <v>A30583</v>
      </c>
    </row>
    <row r="1467" spans="1:8">
      <c r="A1467" s="231" t="s">
        <v>1753</v>
      </c>
      <c r="B1467" s="231">
        <v>100</v>
      </c>
      <c r="C1467" s="231">
        <v>0</v>
      </c>
      <c r="D1467" s="231">
        <v>0</v>
      </c>
      <c r="E1467" s="231">
        <v>0</v>
      </c>
      <c r="F1467" s="231">
        <v>0</v>
      </c>
      <c r="G1467" s="231">
        <v>0</v>
      </c>
      <c r="H1467" t="str">
        <f t="shared" si="23"/>
        <v>A30602</v>
      </c>
    </row>
    <row r="1468" spans="1:8">
      <c r="A1468" s="231" t="s">
        <v>1754</v>
      </c>
      <c r="B1468" s="231">
        <v>100</v>
      </c>
      <c r="C1468" s="231">
        <v>0</v>
      </c>
      <c r="D1468" s="231">
        <v>0</v>
      </c>
      <c r="E1468" s="231">
        <v>0</v>
      </c>
      <c r="F1468" s="231">
        <v>0</v>
      </c>
      <c r="G1468" s="231">
        <v>0</v>
      </c>
      <c r="H1468" t="str">
        <f t="shared" si="23"/>
        <v>A30621</v>
      </c>
    </row>
    <row r="1469" spans="1:8">
      <c r="A1469" s="231" t="s">
        <v>1755</v>
      </c>
      <c r="B1469" s="231">
        <v>100</v>
      </c>
      <c r="C1469" s="231">
        <v>0</v>
      </c>
      <c r="D1469" s="231">
        <v>0</v>
      </c>
      <c r="E1469" s="231">
        <v>0</v>
      </c>
      <c r="F1469" s="231">
        <v>0</v>
      </c>
      <c r="G1469" s="231">
        <v>0</v>
      </c>
      <c r="H1469" t="str">
        <f t="shared" si="23"/>
        <v>A30642</v>
      </c>
    </row>
    <row r="1470" spans="1:8">
      <c r="A1470" s="231" t="s">
        <v>1756</v>
      </c>
      <c r="B1470" s="231">
        <v>100</v>
      </c>
      <c r="C1470" s="231">
        <v>0</v>
      </c>
      <c r="D1470" s="231">
        <v>0</v>
      </c>
      <c r="E1470" s="231">
        <v>0</v>
      </c>
      <c r="F1470" s="231">
        <v>0</v>
      </c>
      <c r="G1470" s="231">
        <v>0</v>
      </c>
      <c r="H1470" t="str">
        <f t="shared" si="23"/>
        <v>A30662</v>
      </c>
    </row>
    <row r="1471" spans="1:8">
      <c r="A1471" s="231" t="s">
        <v>1757</v>
      </c>
      <c r="B1471" s="231">
        <v>100</v>
      </c>
      <c r="C1471" s="231">
        <v>0</v>
      </c>
      <c r="D1471" s="231">
        <v>0</v>
      </c>
      <c r="E1471" s="231">
        <v>0</v>
      </c>
      <c r="F1471" s="231">
        <v>0</v>
      </c>
      <c r="G1471" s="231">
        <v>0</v>
      </c>
      <c r="H1471" t="str">
        <f t="shared" si="23"/>
        <v>A30682</v>
      </c>
    </row>
    <row r="1472" spans="1:8">
      <c r="A1472" s="231" t="s">
        <v>1758</v>
      </c>
      <c r="B1472" s="231">
        <v>100</v>
      </c>
      <c r="C1472" s="231">
        <v>0</v>
      </c>
      <c r="D1472" s="231">
        <v>0</v>
      </c>
      <c r="E1472" s="231">
        <v>0</v>
      </c>
      <c r="F1472" s="231">
        <v>0</v>
      </c>
      <c r="G1472" s="231">
        <v>0</v>
      </c>
      <c r="H1472" t="str">
        <f t="shared" si="23"/>
        <v>A30702</v>
      </c>
    </row>
    <row r="1473" spans="1:8">
      <c r="A1473" s="231" t="s">
        <v>1759</v>
      </c>
      <c r="B1473" s="231">
        <v>100</v>
      </c>
      <c r="C1473" s="231">
        <v>0</v>
      </c>
      <c r="D1473" s="231">
        <v>0</v>
      </c>
      <c r="E1473" s="231">
        <v>0</v>
      </c>
      <c r="F1473" s="231">
        <v>0</v>
      </c>
      <c r="G1473" s="231">
        <v>0</v>
      </c>
      <c r="H1473" t="str">
        <f t="shared" si="23"/>
        <v>A30725</v>
      </c>
    </row>
    <row r="1474" spans="1:8">
      <c r="A1474" s="231" t="s">
        <v>1760</v>
      </c>
      <c r="B1474" s="231">
        <v>100</v>
      </c>
      <c r="C1474" s="231">
        <v>0</v>
      </c>
      <c r="D1474" s="231">
        <v>0</v>
      </c>
      <c r="E1474" s="231">
        <v>0</v>
      </c>
      <c r="F1474" s="231">
        <v>0</v>
      </c>
      <c r="G1474" s="231">
        <v>0</v>
      </c>
      <c r="H1474" t="str">
        <f t="shared" si="23"/>
        <v>A30742</v>
      </c>
    </row>
    <row r="1475" spans="1:8">
      <c r="A1475" s="231" t="s">
        <v>1761</v>
      </c>
      <c r="B1475" s="231">
        <v>100</v>
      </c>
      <c r="C1475" s="231">
        <v>0</v>
      </c>
      <c r="D1475" s="231">
        <v>0</v>
      </c>
      <c r="E1475" s="231">
        <v>0</v>
      </c>
      <c r="F1475" s="231">
        <v>0</v>
      </c>
      <c r="G1475" s="231">
        <v>0</v>
      </c>
      <c r="H1475" t="str">
        <f t="shared" si="23"/>
        <v>A30765.7</v>
      </c>
    </row>
    <row r="1476" spans="1:8">
      <c r="A1476" s="231" t="s">
        <v>1762</v>
      </c>
      <c r="B1476" s="231">
        <v>100</v>
      </c>
      <c r="C1476" s="231">
        <v>0</v>
      </c>
      <c r="D1476" s="231">
        <v>0</v>
      </c>
      <c r="E1476" s="231">
        <v>0</v>
      </c>
      <c r="F1476" s="231">
        <v>0</v>
      </c>
      <c r="G1476" s="231">
        <v>0</v>
      </c>
      <c r="H1476" t="str">
        <f t="shared" si="23"/>
        <v>A30782</v>
      </c>
    </row>
    <row r="1477" spans="1:8">
      <c r="A1477" s="231" t="s">
        <v>1763</v>
      </c>
      <c r="B1477" s="231">
        <v>100</v>
      </c>
      <c r="C1477" s="231">
        <v>0</v>
      </c>
      <c r="D1477" s="231">
        <v>0</v>
      </c>
      <c r="E1477" s="231">
        <v>0</v>
      </c>
      <c r="F1477" s="231">
        <v>0</v>
      </c>
      <c r="G1477" s="231">
        <v>0</v>
      </c>
      <c r="H1477" t="str">
        <f t="shared" si="23"/>
        <v>A30802</v>
      </c>
    </row>
    <row r="1478" spans="1:8">
      <c r="A1478" s="231" t="s">
        <v>1764</v>
      </c>
      <c r="B1478" s="231">
        <v>100</v>
      </c>
      <c r="C1478" s="231">
        <v>0</v>
      </c>
      <c r="D1478" s="231">
        <v>0</v>
      </c>
      <c r="E1478" s="231">
        <v>0</v>
      </c>
      <c r="F1478" s="231">
        <v>0</v>
      </c>
      <c r="G1478" s="231">
        <v>0</v>
      </c>
      <c r="H1478" t="str">
        <f t="shared" si="23"/>
        <v>A30820</v>
      </c>
    </row>
    <row r="1479" spans="1:8">
      <c r="A1479" s="231" t="s">
        <v>1765</v>
      </c>
      <c r="B1479" s="231">
        <v>100</v>
      </c>
      <c r="C1479" s="231">
        <v>0</v>
      </c>
      <c r="D1479" s="231">
        <v>0</v>
      </c>
      <c r="E1479" s="231">
        <v>0</v>
      </c>
      <c r="F1479" s="231">
        <v>0</v>
      </c>
      <c r="G1479" s="231">
        <v>0</v>
      </c>
      <c r="H1479" t="str">
        <f t="shared" si="23"/>
        <v>A30840</v>
      </c>
    </row>
    <row r="1480" spans="1:8">
      <c r="A1480" s="231" t="s">
        <v>1766</v>
      </c>
      <c r="B1480" s="231">
        <v>100</v>
      </c>
      <c r="C1480" s="231">
        <v>0</v>
      </c>
      <c r="D1480" s="231">
        <v>0</v>
      </c>
      <c r="E1480" s="231">
        <v>0</v>
      </c>
      <c r="F1480" s="231">
        <v>0</v>
      </c>
      <c r="G1480" s="231">
        <v>0</v>
      </c>
      <c r="H1480" t="str">
        <f t="shared" si="23"/>
        <v>A30863</v>
      </c>
    </row>
    <row r="1481" spans="1:8">
      <c r="A1481" s="231" t="s">
        <v>1767</v>
      </c>
      <c r="B1481" s="231">
        <v>0</v>
      </c>
      <c r="C1481" s="231">
        <v>18</v>
      </c>
      <c r="D1481" s="231">
        <v>24</v>
      </c>
      <c r="E1481" s="231">
        <v>58</v>
      </c>
      <c r="F1481" s="231">
        <v>0</v>
      </c>
      <c r="G1481" s="231">
        <v>0</v>
      </c>
      <c r="H1481" t="str">
        <f t="shared" si="23"/>
        <v>A30881.3</v>
      </c>
    </row>
    <row r="1482" spans="1:8">
      <c r="A1482" s="231" t="s">
        <v>1768</v>
      </c>
      <c r="B1482" s="231">
        <v>0</v>
      </c>
      <c r="C1482" s="231">
        <v>20</v>
      </c>
      <c r="D1482" s="231">
        <v>27</v>
      </c>
      <c r="E1482" s="231">
        <v>53</v>
      </c>
      <c r="F1482" s="231">
        <v>0</v>
      </c>
      <c r="G1482" s="231">
        <v>0</v>
      </c>
      <c r="H1482" t="str">
        <f t="shared" si="23"/>
        <v>A30902</v>
      </c>
    </row>
    <row r="1483" spans="1:8">
      <c r="A1483" s="231" t="s">
        <v>1769</v>
      </c>
      <c r="B1483" s="231">
        <v>0</v>
      </c>
      <c r="C1483" s="231">
        <v>100</v>
      </c>
      <c r="D1483" s="231">
        <v>0</v>
      </c>
      <c r="E1483" s="231">
        <v>0</v>
      </c>
      <c r="F1483" s="231">
        <v>0</v>
      </c>
      <c r="G1483" s="231">
        <v>0</v>
      </c>
      <c r="H1483" t="str">
        <f t="shared" si="23"/>
        <v>A30922</v>
      </c>
    </row>
    <row r="1484" spans="1:8">
      <c r="A1484" s="231" t="s">
        <v>1770</v>
      </c>
      <c r="B1484" s="231">
        <v>0</v>
      </c>
      <c r="C1484" s="231">
        <v>100</v>
      </c>
      <c r="D1484" s="231">
        <v>0</v>
      </c>
      <c r="E1484" s="231">
        <v>0</v>
      </c>
      <c r="F1484" s="231">
        <v>0</v>
      </c>
      <c r="G1484" s="231">
        <v>0</v>
      </c>
      <c r="H1484" t="str">
        <f t="shared" si="23"/>
        <v>A30942</v>
      </c>
    </row>
    <row r="1485" spans="1:8">
      <c r="A1485" s="231" t="s">
        <v>1771</v>
      </c>
      <c r="B1485" s="231">
        <v>0</v>
      </c>
      <c r="C1485" s="231">
        <v>100</v>
      </c>
      <c r="D1485" s="231">
        <v>0</v>
      </c>
      <c r="E1485" s="231">
        <v>0</v>
      </c>
      <c r="F1485" s="231">
        <v>0</v>
      </c>
      <c r="G1485" s="231">
        <v>0</v>
      </c>
      <c r="H1485" t="str">
        <f t="shared" si="23"/>
        <v>A30962</v>
      </c>
    </row>
    <row r="1486" spans="1:8">
      <c r="A1486" s="231" t="s">
        <v>1772</v>
      </c>
      <c r="B1486" s="231">
        <v>100</v>
      </c>
      <c r="C1486" s="231">
        <v>0</v>
      </c>
      <c r="D1486" s="231">
        <v>0</v>
      </c>
      <c r="E1486" s="231">
        <v>0</v>
      </c>
      <c r="F1486" s="231">
        <v>0</v>
      </c>
      <c r="G1486" s="231">
        <v>0</v>
      </c>
      <c r="H1486" t="str">
        <f t="shared" si="23"/>
        <v>A30982</v>
      </c>
    </row>
    <row r="1487" spans="1:8">
      <c r="A1487" s="231" t="s">
        <v>1773</v>
      </c>
      <c r="B1487" s="231">
        <v>100</v>
      </c>
      <c r="C1487" s="231">
        <v>0</v>
      </c>
      <c r="D1487" s="231">
        <v>0</v>
      </c>
      <c r="E1487" s="231">
        <v>0</v>
      </c>
      <c r="F1487" s="231">
        <v>0</v>
      </c>
      <c r="G1487" s="231">
        <v>0</v>
      </c>
      <c r="H1487" t="str">
        <f t="shared" si="23"/>
        <v>A31002</v>
      </c>
    </row>
    <row r="1488" spans="1:8">
      <c r="A1488" s="231" t="s">
        <v>1774</v>
      </c>
      <c r="B1488" s="231">
        <v>100</v>
      </c>
      <c r="C1488" s="231">
        <v>0</v>
      </c>
      <c r="D1488" s="231">
        <v>0</v>
      </c>
      <c r="E1488" s="231">
        <v>0</v>
      </c>
      <c r="F1488" s="231">
        <v>0</v>
      </c>
      <c r="G1488" s="231">
        <v>0</v>
      </c>
      <c r="H1488" t="str">
        <f t="shared" si="23"/>
        <v>A31022</v>
      </c>
    </row>
    <row r="1489" spans="1:8">
      <c r="A1489" s="231" t="s">
        <v>1775</v>
      </c>
      <c r="B1489" s="231">
        <v>100</v>
      </c>
      <c r="C1489" s="231">
        <v>0</v>
      </c>
      <c r="D1489" s="231">
        <v>0</v>
      </c>
      <c r="E1489" s="231">
        <v>0</v>
      </c>
      <c r="F1489" s="231">
        <v>0</v>
      </c>
      <c r="G1489" s="231">
        <v>0</v>
      </c>
      <c r="H1489" t="str">
        <f t="shared" si="23"/>
        <v>A31042</v>
      </c>
    </row>
    <row r="1490" spans="1:8">
      <c r="A1490" s="231" t="s">
        <v>1776</v>
      </c>
      <c r="B1490" s="231">
        <v>100</v>
      </c>
      <c r="C1490" s="231">
        <v>0</v>
      </c>
      <c r="D1490" s="231">
        <v>0</v>
      </c>
      <c r="E1490" s="231">
        <v>0</v>
      </c>
      <c r="F1490" s="231">
        <v>0</v>
      </c>
      <c r="G1490" s="231">
        <v>0</v>
      </c>
      <c r="H1490" t="str">
        <f t="shared" si="23"/>
        <v>A31062</v>
      </c>
    </row>
    <row r="1491" spans="1:8">
      <c r="A1491" s="231" t="s">
        <v>1777</v>
      </c>
      <c r="B1491" s="231">
        <v>100</v>
      </c>
      <c r="C1491" s="231">
        <v>0</v>
      </c>
      <c r="D1491" s="231">
        <v>0</v>
      </c>
      <c r="E1491" s="231">
        <v>0</v>
      </c>
      <c r="F1491" s="231">
        <v>0</v>
      </c>
      <c r="G1491" s="231">
        <v>0</v>
      </c>
      <c r="H1491" t="str">
        <f t="shared" si="23"/>
        <v>A31082</v>
      </c>
    </row>
    <row r="1492" spans="1:8">
      <c r="A1492" s="231" t="s">
        <v>1778</v>
      </c>
      <c r="B1492" s="231">
        <v>100</v>
      </c>
      <c r="C1492" s="231">
        <v>0</v>
      </c>
      <c r="D1492" s="231">
        <v>0</v>
      </c>
      <c r="E1492" s="231">
        <v>0</v>
      </c>
      <c r="F1492" s="231">
        <v>0</v>
      </c>
      <c r="G1492" s="231">
        <v>0</v>
      </c>
      <c r="H1492" t="str">
        <f t="shared" si="23"/>
        <v>A31102</v>
      </c>
    </row>
    <row r="1493" spans="1:8">
      <c r="A1493" s="231" t="s">
        <v>1779</v>
      </c>
      <c r="B1493" s="231">
        <v>100</v>
      </c>
      <c r="C1493" s="231">
        <v>0</v>
      </c>
      <c r="D1493" s="231">
        <v>0</v>
      </c>
      <c r="E1493" s="231">
        <v>0</v>
      </c>
      <c r="F1493" s="231">
        <v>0</v>
      </c>
      <c r="G1493" s="231">
        <v>0</v>
      </c>
      <c r="H1493" t="str">
        <f t="shared" si="23"/>
        <v>A31122</v>
      </c>
    </row>
    <row r="1494" spans="1:8">
      <c r="A1494" s="231" t="s">
        <v>1780</v>
      </c>
      <c r="B1494" s="231">
        <v>100</v>
      </c>
      <c r="C1494" s="231">
        <v>0</v>
      </c>
      <c r="D1494" s="231">
        <v>0</v>
      </c>
      <c r="E1494" s="231">
        <v>0</v>
      </c>
      <c r="F1494" s="231">
        <v>0</v>
      </c>
      <c r="G1494" s="231">
        <v>0</v>
      </c>
      <c r="H1494" t="str">
        <f t="shared" si="23"/>
        <v>A31142</v>
      </c>
    </row>
    <row r="1495" spans="1:8">
      <c r="A1495" s="231" t="s">
        <v>1781</v>
      </c>
      <c r="B1495" s="231">
        <v>100</v>
      </c>
      <c r="C1495" s="231">
        <v>0</v>
      </c>
      <c r="D1495" s="231">
        <v>0</v>
      </c>
      <c r="E1495" s="231">
        <v>0</v>
      </c>
      <c r="F1495" s="231">
        <v>0</v>
      </c>
      <c r="G1495" s="231">
        <v>0</v>
      </c>
      <c r="H1495" t="str">
        <f t="shared" si="23"/>
        <v>A31162</v>
      </c>
    </row>
    <row r="1496" spans="1:8">
      <c r="A1496" s="231" t="s">
        <v>1782</v>
      </c>
      <c r="B1496" s="231">
        <v>100</v>
      </c>
      <c r="C1496" s="231">
        <v>0</v>
      </c>
      <c r="D1496" s="231">
        <v>0</v>
      </c>
      <c r="E1496" s="231">
        <v>0</v>
      </c>
      <c r="F1496" s="231">
        <v>0</v>
      </c>
      <c r="G1496" s="231">
        <v>0</v>
      </c>
      <c r="H1496" t="str">
        <f t="shared" si="23"/>
        <v>A31185</v>
      </c>
    </row>
    <row r="1497" spans="1:8">
      <c r="A1497" s="231" t="s">
        <v>1783</v>
      </c>
      <c r="B1497" s="231">
        <v>0</v>
      </c>
      <c r="C1497" s="231">
        <v>33</v>
      </c>
      <c r="D1497" s="231">
        <v>44</v>
      </c>
      <c r="E1497" s="231">
        <v>23</v>
      </c>
      <c r="F1497" s="231">
        <v>0</v>
      </c>
      <c r="G1497" s="231">
        <v>0</v>
      </c>
      <c r="H1497" t="str">
        <f t="shared" si="23"/>
        <v>A31202</v>
      </c>
    </row>
    <row r="1498" spans="1:8">
      <c r="A1498" s="231" t="s">
        <v>1784</v>
      </c>
      <c r="B1498" s="231">
        <v>0</v>
      </c>
      <c r="C1498" s="231">
        <v>39</v>
      </c>
      <c r="D1498" s="231">
        <v>15</v>
      </c>
      <c r="E1498" s="231">
        <v>46</v>
      </c>
      <c r="F1498" s="231">
        <v>0</v>
      </c>
      <c r="G1498" s="231">
        <v>0</v>
      </c>
      <c r="H1498" t="str">
        <f t="shared" si="23"/>
        <v>A31224</v>
      </c>
    </row>
    <row r="1499" spans="1:8">
      <c r="A1499" s="231" t="s">
        <v>1785</v>
      </c>
      <c r="B1499" s="231">
        <v>0</v>
      </c>
      <c r="C1499" s="231">
        <v>28</v>
      </c>
      <c r="D1499" s="231">
        <v>11</v>
      </c>
      <c r="E1499" s="231">
        <v>61</v>
      </c>
      <c r="F1499" s="231">
        <v>0</v>
      </c>
      <c r="G1499" s="231">
        <v>0</v>
      </c>
      <c r="H1499" t="str">
        <f t="shared" si="23"/>
        <v>A31242</v>
      </c>
    </row>
    <row r="1500" spans="1:8">
      <c r="A1500" s="231" t="s">
        <v>1786</v>
      </c>
      <c r="B1500" s="231">
        <v>0</v>
      </c>
      <c r="C1500" s="231">
        <v>25</v>
      </c>
      <c r="D1500" s="231">
        <v>10</v>
      </c>
      <c r="E1500" s="231">
        <v>65</v>
      </c>
      <c r="F1500" s="231">
        <v>0</v>
      </c>
      <c r="G1500" s="231">
        <v>0</v>
      </c>
      <c r="H1500" t="str">
        <f t="shared" si="23"/>
        <v>A31262</v>
      </c>
    </row>
    <row r="1501" spans="1:8">
      <c r="A1501" s="231" t="s">
        <v>1787</v>
      </c>
      <c r="B1501" s="231">
        <v>0</v>
      </c>
      <c r="C1501" s="231">
        <v>26</v>
      </c>
      <c r="D1501" s="231">
        <v>10</v>
      </c>
      <c r="E1501" s="231">
        <v>64</v>
      </c>
      <c r="F1501" s="231">
        <v>0</v>
      </c>
      <c r="G1501" s="231">
        <v>0</v>
      </c>
      <c r="H1501" t="str">
        <f t="shared" si="23"/>
        <v>A31281</v>
      </c>
    </row>
    <row r="1502" spans="1:8">
      <c r="A1502" s="231" t="s">
        <v>1788</v>
      </c>
      <c r="B1502" s="231">
        <v>0</v>
      </c>
      <c r="C1502" s="231">
        <v>12</v>
      </c>
      <c r="D1502" s="231">
        <v>9</v>
      </c>
      <c r="E1502" s="231">
        <v>79</v>
      </c>
      <c r="F1502" s="231">
        <v>0</v>
      </c>
      <c r="G1502" s="231">
        <v>0</v>
      </c>
      <c r="H1502" t="str">
        <f t="shared" si="23"/>
        <v>A31302</v>
      </c>
    </row>
    <row r="1503" spans="1:8">
      <c r="A1503" s="231" t="s">
        <v>1789</v>
      </c>
      <c r="B1503" s="231">
        <v>0</v>
      </c>
      <c r="C1503" s="231">
        <v>12</v>
      </c>
      <c r="D1503" s="231">
        <v>9</v>
      </c>
      <c r="E1503" s="231">
        <v>79</v>
      </c>
      <c r="F1503" s="231">
        <v>0</v>
      </c>
      <c r="G1503" s="231">
        <v>0</v>
      </c>
      <c r="H1503" t="str">
        <f t="shared" si="23"/>
        <v>A31322</v>
      </c>
    </row>
    <row r="1504" spans="1:8">
      <c r="A1504" s="231" t="s">
        <v>1790</v>
      </c>
      <c r="B1504" s="231">
        <v>0</v>
      </c>
      <c r="C1504" s="231">
        <v>12</v>
      </c>
      <c r="D1504" s="231">
        <v>9</v>
      </c>
      <c r="E1504" s="231">
        <v>79</v>
      </c>
      <c r="F1504" s="231">
        <v>0</v>
      </c>
      <c r="G1504" s="231">
        <v>0</v>
      </c>
      <c r="H1504" t="str">
        <f t="shared" si="23"/>
        <v>A31342</v>
      </c>
    </row>
    <row r="1505" spans="1:8">
      <c r="A1505" s="231" t="s">
        <v>1791</v>
      </c>
      <c r="B1505" s="231">
        <v>0</v>
      </c>
      <c r="C1505" s="231">
        <v>10</v>
      </c>
      <c r="D1505" s="231">
        <v>8</v>
      </c>
      <c r="E1505" s="231">
        <v>82</v>
      </c>
      <c r="F1505" s="231">
        <v>0</v>
      </c>
      <c r="G1505" s="231">
        <v>0</v>
      </c>
      <c r="H1505" t="str">
        <f t="shared" si="23"/>
        <v>A31362</v>
      </c>
    </row>
    <row r="1506" spans="1:8">
      <c r="A1506" s="231" t="s">
        <v>1792</v>
      </c>
      <c r="B1506" s="231">
        <v>0</v>
      </c>
      <c r="C1506" s="231">
        <v>11</v>
      </c>
      <c r="D1506" s="231">
        <v>9</v>
      </c>
      <c r="E1506" s="231">
        <v>80</v>
      </c>
      <c r="F1506" s="231">
        <v>0</v>
      </c>
      <c r="G1506" s="231">
        <v>0</v>
      </c>
      <c r="H1506" t="str">
        <f t="shared" si="23"/>
        <v>A31382</v>
      </c>
    </row>
    <row r="1507" spans="1:8">
      <c r="A1507" s="231" t="s">
        <v>1793</v>
      </c>
      <c r="B1507" s="231">
        <v>0</v>
      </c>
      <c r="C1507" s="231">
        <v>17</v>
      </c>
      <c r="D1507" s="231">
        <v>9</v>
      </c>
      <c r="E1507" s="231">
        <v>74</v>
      </c>
      <c r="F1507" s="231">
        <v>0</v>
      </c>
      <c r="G1507" s="231">
        <v>0</v>
      </c>
      <c r="H1507" t="str">
        <f t="shared" si="23"/>
        <v>A31402</v>
      </c>
    </row>
    <row r="1508" spans="1:8">
      <c r="A1508" s="231" t="s">
        <v>1794</v>
      </c>
      <c r="B1508" s="231">
        <v>0</v>
      </c>
      <c r="C1508" s="231">
        <v>17</v>
      </c>
      <c r="D1508" s="231">
        <v>9</v>
      </c>
      <c r="E1508" s="231">
        <v>74</v>
      </c>
      <c r="F1508" s="231">
        <v>0</v>
      </c>
      <c r="G1508" s="231">
        <v>0</v>
      </c>
      <c r="H1508" t="str">
        <f t="shared" si="23"/>
        <v>A31422</v>
      </c>
    </row>
    <row r="1509" spans="1:8">
      <c r="A1509" s="231" t="s">
        <v>1795</v>
      </c>
      <c r="B1509" s="231">
        <v>0</v>
      </c>
      <c r="C1509" s="231">
        <v>17</v>
      </c>
      <c r="D1509" s="231">
        <v>9</v>
      </c>
      <c r="E1509" s="231">
        <v>74</v>
      </c>
      <c r="F1509" s="231">
        <v>0</v>
      </c>
      <c r="G1509" s="231">
        <v>0</v>
      </c>
      <c r="H1509" t="str">
        <f t="shared" si="23"/>
        <v>A31442</v>
      </c>
    </row>
    <row r="1510" spans="1:8">
      <c r="A1510" s="231" t="s">
        <v>1796</v>
      </c>
      <c r="B1510" s="231">
        <v>0</v>
      </c>
      <c r="C1510" s="231">
        <v>18</v>
      </c>
      <c r="D1510" s="231">
        <v>10</v>
      </c>
      <c r="E1510" s="231">
        <v>72</v>
      </c>
      <c r="F1510" s="231">
        <v>0</v>
      </c>
      <c r="G1510" s="231">
        <v>0</v>
      </c>
      <c r="H1510" t="str">
        <f t="shared" si="23"/>
        <v>A31462</v>
      </c>
    </row>
    <row r="1511" spans="1:8">
      <c r="A1511" s="231" t="s">
        <v>1797</v>
      </c>
      <c r="B1511" s="231">
        <v>0</v>
      </c>
      <c r="C1511" s="231">
        <v>28</v>
      </c>
      <c r="D1511" s="231">
        <v>11</v>
      </c>
      <c r="E1511" s="231">
        <v>61</v>
      </c>
      <c r="F1511" s="231">
        <v>0</v>
      </c>
      <c r="G1511" s="231">
        <v>0</v>
      </c>
      <c r="H1511" t="str">
        <f t="shared" si="23"/>
        <v>A31482</v>
      </c>
    </row>
    <row r="1512" spans="1:8">
      <c r="A1512" s="231" t="s">
        <v>1798</v>
      </c>
      <c r="B1512" s="231">
        <v>0</v>
      </c>
      <c r="C1512" s="231">
        <v>33</v>
      </c>
      <c r="D1512" s="231">
        <v>13</v>
      </c>
      <c r="E1512" s="231">
        <v>54</v>
      </c>
      <c r="F1512" s="231">
        <v>0</v>
      </c>
      <c r="G1512" s="231">
        <v>0</v>
      </c>
      <c r="H1512" t="str">
        <f t="shared" si="23"/>
        <v>A31502</v>
      </c>
    </row>
    <row r="1513" spans="1:8">
      <c r="A1513" s="231" t="s">
        <v>1799</v>
      </c>
      <c r="B1513" s="231">
        <v>0</v>
      </c>
      <c r="C1513" s="231">
        <v>45</v>
      </c>
      <c r="D1513" s="231">
        <v>18</v>
      </c>
      <c r="E1513" s="231">
        <v>37</v>
      </c>
      <c r="F1513" s="231">
        <v>0</v>
      </c>
      <c r="G1513" s="231">
        <v>0</v>
      </c>
      <c r="H1513" t="str">
        <f t="shared" si="23"/>
        <v>A31522</v>
      </c>
    </row>
    <row r="1514" spans="1:8">
      <c r="A1514" s="231" t="s">
        <v>1800</v>
      </c>
      <c r="B1514" s="231">
        <v>0</v>
      </c>
      <c r="C1514" s="231">
        <v>52</v>
      </c>
      <c r="D1514" s="231">
        <v>21</v>
      </c>
      <c r="E1514" s="231">
        <v>27</v>
      </c>
      <c r="F1514" s="231">
        <v>0</v>
      </c>
      <c r="G1514" s="231">
        <v>0</v>
      </c>
      <c r="H1514" t="str">
        <f t="shared" ref="H1514:H1577" si="24">LEFT(A1514,1)&amp;((MID(A1514,2,10))+1)</f>
        <v>A31542</v>
      </c>
    </row>
    <row r="1515" spans="1:8">
      <c r="A1515" s="231" t="s">
        <v>1801</v>
      </c>
      <c r="B1515" s="231">
        <v>0</v>
      </c>
      <c r="C1515" s="231">
        <v>55</v>
      </c>
      <c r="D1515" s="231">
        <v>45</v>
      </c>
      <c r="E1515" s="231">
        <v>0</v>
      </c>
      <c r="F1515" s="231">
        <v>0</v>
      </c>
      <c r="G1515" s="231">
        <v>0</v>
      </c>
      <c r="H1515" t="str">
        <f t="shared" si="24"/>
        <v>A31555</v>
      </c>
    </row>
    <row r="1516" spans="1:8">
      <c r="A1516" s="231" t="s">
        <v>1802</v>
      </c>
      <c r="B1516" s="231">
        <v>100</v>
      </c>
      <c r="C1516" s="231">
        <v>0</v>
      </c>
      <c r="D1516" s="231">
        <v>0</v>
      </c>
      <c r="E1516" s="231">
        <v>0</v>
      </c>
      <c r="F1516" s="231">
        <v>0</v>
      </c>
      <c r="G1516" s="231">
        <v>0</v>
      </c>
      <c r="H1516" t="str">
        <f t="shared" si="24"/>
        <v>A31572</v>
      </c>
    </row>
    <row r="1517" spans="1:8">
      <c r="A1517" s="231" t="s">
        <v>1803</v>
      </c>
      <c r="B1517" s="231">
        <v>100</v>
      </c>
      <c r="C1517" s="231">
        <v>0</v>
      </c>
      <c r="D1517" s="231">
        <v>0</v>
      </c>
      <c r="E1517" s="231">
        <v>0</v>
      </c>
      <c r="F1517" s="231">
        <v>0</v>
      </c>
      <c r="G1517" s="231">
        <v>0</v>
      </c>
      <c r="H1517" t="str">
        <f t="shared" si="24"/>
        <v>A31589.3</v>
      </c>
    </row>
    <row r="1518" spans="1:8">
      <c r="A1518" s="231" t="s">
        <v>1804</v>
      </c>
      <c r="B1518" s="231">
        <v>100</v>
      </c>
      <c r="C1518" s="231">
        <v>0</v>
      </c>
      <c r="D1518" s="231">
        <v>0</v>
      </c>
      <c r="E1518" s="231">
        <v>0</v>
      </c>
      <c r="F1518" s="231">
        <v>0</v>
      </c>
      <c r="G1518" s="231">
        <v>0</v>
      </c>
      <c r="H1518" t="str">
        <f t="shared" si="24"/>
        <v>A31604</v>
      </c>
    </row>
    <row r="1519" spans="1:8">
      <c r="A1519" s="231" t="s">
        <v>1805</v>
      </c>
      <c r="B1519" s="231">
        <v>100</v>
      </c>
      <c r="C1519" s="231">
        <v>0</v>
      </c>
      <c r="D1519" s="231">
        <v>0</v>
      </c>
      <c r="E1519" s="231">
        <v>0</v>
      </c>
      <c r="F1519" s="231">
        <v>0</v>
      </c>
      <c r="G1519" s="231">
        <v>0</v>
      </c>
      <c r="H1519" t="str">
        <f t="shared" si="24"/>
        <v>A31622</v>
      </c>
    </row>
    <row r="1520" spans="1:8">
      <c r="A1520" s="231" t="s">
        <v>1806</v>
      </c>
      <c r="B1520" s="231">
        <v>100</v>
      </c>
      <c r="C1520" s="231">
        <v>0</v>
      </c>
      <c r="D1520" s="231">
        <v>0</v>
      </c>
      <c r="E1520" s="231">
        <v>0</v>
      </c>
      <c r="F1520" s="231">
        <v>0</v>
      </c>
      <c r="G1520" s="231">
        <v>0</v>
      </c>
      <c r="H1520" t="str">
        <f t="shared" si="24"/>
        <v>A31642</v>
      </c>
    </row>
    <row r="1521" spans="1:8">
      <c r="A1521" s="231" t="s">
        <v>1807</v>
      </c>
      <c r="B1521" s="231">
        <v>100</v>
      </c>
      <c r="C1521" s="231">
        <v>0</v>
      </c>
      <c r="D1521" s="231">
        <v>0</v>
      </c>
      <c r="E1521" s="231">
        <v>0</v>
      </c>
      <c r="F1521" s="231">
        <v>0</v>
      </c>
      <c r="G1521" s="231">
        <v>0</v>
      </c>
      <c r="H1521" t="str">
        <f t="shared" si="24"/>
        <v>A31662</v>
      </c>
    </row>
    <row r="1522" spans="1:8">
      <c r="A1522" s="231" t="s">
        <v>1808</v>
      </c>
      <c r="B1522" s="231">
        <v>100</v>
      </c>
      <c r="C1522" s="231">
        <v>0</v>
      </c>
      <c r="D1522" s="231">
        <v>0</v>
      </c>
      <c r="E1522" s="231">
        <v>0</v>
      </c>
      <c r="F1522" s="231">
        <v>0</v>
      </c>
      <c r="G1522" s="231">
        <v>0</v>
      </c>
      <c r="H1522" t="str">
        <f t="shared" si="24"/>
        <v>A31682</v>
      </c>
    </row>
    <row r="1523" spans="1:8">
      <c r="A1523" s="231" t="s">
        <v>1809</v>
      </c>
      <c r="B1523" s="231">
        <v>100</v>
      </c>
      <c r="C1523" s="231">
        <v>0</v>
      </c>
      <c r="D1523" s="231">
        <v>0</v>
      </c>
      <c r="E1523" s="231">
        <v>0</v>
      </c>
      <c r="F1523" s="231">
        <v>0</v>
      </c>
      <c r="G1523" s="231">
        <v>0</v>
      </c>
      <c r="H1523" t="str">
        <f t="shared" si="24"/>
        <v>A31702</v>
      </c>
    </row>
    <row r="1524" spans="1:8">
      <c r="A1524" s="231" t="s">
        <v>1810</v>
      </c>
      <c r="B1524" s="231">
        <v>100</v>
      </c>
      <c r="C1524" s="231">
        <v>0</v>
      </c>
      <c r="D1524" s="231">
        <v>0</v>
      </c>
      <c r="E1524" s="231">
        <v>0</v>
      </c>
      <c r="F1524" s="231">
        <v>0</v>
      </c>
      <c r="G1524" s="231">
        <v>0</v>
      </c>
      <c r="H1524" t="str">
        <f t="shared" si="24"/>
        <v>A31722</v>
      </c>
    </row>
    <row r="1525" spans="1:8">
      <c r="A1525" s="231" t="s">
        <v>1811</v>
      </c>
      <c r="B1525" s="231">
        <v>100</v>
      </c>
      <c r="C1525" s="231">
        <v>0</v>
      </c>
      <c r="D1525" s="231">
        <v>0</v>
      </c>
      <c r="E1525" s="231">
        <v>0</v>
      </c>
      <c r="F1525" s="231">
        <v>0</v>
      </c>
      <c r="G1525" s="231">
        <v>0</v>
      </c>
      <c r="H1525" t="str">
        <f t="shared" si="24"/>
        <v>A31742</v>
      </c>
    </row>
    <row r="1526" spans="1:8">
      <c r="A1526" s="231" t="s">
        <v>1812</v>
      </c>
      <c r="B1526" s="231">
        <v>100</v>
      </c>
      <c r="C1526" s="231">
        <v>0</v>
      </c>
      <c r="D1526" s="231">
        <v>0</v>
      </c>
      <c r="E1526" s="231">
        <v>0</v>
      </c>
      <c r="F1526" s="231">
        <v>0</v>
      </c>
      <c r="G1526" s="231">
        <v>0</v>
      </c>
      <c r="H1526" t="str">
        <f t="shared" si="24"/>
        <v>A31762</v>
      </c>
    </row>
    <row r="1527" spans="1:8">
      <c r="A1527" s="231" t="s">
        <v>1813</v>
      </c>
      <c r="B1527" s="231">
        <v>100</v>
      </c>
      <c r="C1527" s="231">
        <v>0</v>
      </c>
      <c r="D1527" s="231">
        <v>0</v>
      </c>
      <c r="E1527" s="231">
        <v>0</v>
      </c>
      <c r="F1527" s="231">
        <v>0</v>
      </c>
      <c r="G1527" s="231">
        <v>0</v>
      </c>
      <c r="H1527" t="str">
        <f t="shared" si="24"/>
        <v>A31782</v>
      </c>
    </row>
    <row r="1528" spans="1:8">
      <c r="A1528" s="231" t="s">
        <v>1814</v>
      </c>
      <c r="B1528" s="231">
        <v>100</v>
      </c>
      <c r="C1528" s="231">
        <v>0</v>
      </c>
      <c r="D1528" s="231">
        <v>0</v>
      </c>
      <c r="E1528" s="231">
        <v>0</v>
      </c>
      <c r="F1528" s="231">
        <v>0</v>
      </c>
      <c r="G1528" s="231">
        <v>0</v>
      </c>
      <c r="H1528" t="str">
        <f t="shared" si="24"/>
        <v>A31802</v>
      </c>
    </row>
    <row r="1529" spans="1:8">
      <c r="A1529" s="231" t="s">
        <v>1815</v>
      </c>
      <c r="B1529" s="231">
        <v>100</v>
      </c>
      <c r="C1529" s="231">
        <v>0</v>
      </c>
      <c r="D1529" s="231">
        <v>0</v>
      </c>
      <c r="E1529" s="231">
        <v>0</v>
      </c>
      <c r="F1529" s="231">
        <v>0</v>
      </c>
      <c r="G1529" s="231">
        <v>0</v>
      </c>
      <c r="H1529" t="str">
        <f t="shared" si="24"/>
        <v>A31822</v>
      </c>
    </row>
    <row r="1530" spans="1:8">
      <c r="A1530" s="231" t="s">
        <v>1816</v>
      </c>
      <c r="B1530" s="231">
        <v>100</v>
      </c>
      <c r="C1530" s="231">
        <v>0</v>
      </c>
      <c r="D1530" s="231">
        <v>0</v>
      </c>
      <c r="E1530" s="231">
        <v>0</v>
      </c>
      <c r="F1530" s="231">
        <v>0</v>
      </c>
      <c r="G1530" s="231">
        <v>0</v>
      </c>
      <c r="H1530" t="str">
        <f t="shared" si="24"/>
        <v>A31834</v>
      </c>
    </row>
    <row r="1531" spans="1:8">
      <c r="A1531" s="231" t="s">
        <v>1817</v>
      </c>
      <c r="B1531" s="231">
        <v>100</v>
      </c>
      <c r="C1531" s="231">
        <v>0</v>
      </c>
      <c r="D1531" s="231">
        <v>0</v>
      </c>
      <c r="E1531" s="231">
        <v>0</v>
      </c>
      <c r="F1531" s="231">
        <v>0</v>
      </c>
      <c r="G1531" s="231">
        <v>0</v>
      </c>
      <c r="H1531" t="str">
        <f t="shared" si="24"/>
        <v>A31846.001</v>
      </c>
    </row>
    <row r="1532" spans="1:8">
      <c r="A1532" s="231" t="s">
        <v>1818</v>
      </c>
      <c r="B1532" s="231">
        <v>0</v>
      </c>
      <c r="C1532" s="231">
        <v>35</v>
      </c>
      <c r="D1532" s="231">
        <v>46</v>
      </c>
      <c r="E1532" s="231">
        <v>19</v>
      </c>
      <c r="F1532" s="231">
        <v>0</v>
      </c>
      <c r="G1532" s="231">
        <v>0</v>
      </c>
      <c r="H1532" t="str">
        <f t="shared" si="24"/>
        <v>A31854.001</v>
      </c>
    </row>
    <row r="1533" spans="1:8">
      <c r="A1533" s="231" t="s">
        <v>1819</v>
      </c>
      <c r="B1533" s="231">
        <v>0</v>
      </c>
      <c r="C1533" s="231">
        <v>21</v>
      </c>
      <c r="D1533" s="231">
        <v>28</v>
      </c>
      <c r="E1533" s="231">
        <v>51</v>
      </c>
      <c r="F1533" s="231">
        <v>0</v>
      </c>
      <c r="G1533" s="231">
        <v>0</v>
      </c>
      <c r="H1533" t="str">
        <f t="shared" si="24"/>
        <v>A31869.001</v>
      </c>
    </row>
    <row r="1534" spans="1:8">
      <c r="A1534" s="231" t="s">
        <v>1820</v>
      </c>
      <c r="B1534" s="231">
        <v>0</v>
      </c>
      <c r="C1534" s="231">
        <v>9</v>
      </c>
      <c r="D1534" s="231">
        <v>18</v>
      </c>
      <c r="E1534" s="231">
        <v>73</v>
      </c>
      <c r="F1534" s="231">
        <v>0</v>
      </c>
      <c r="G1534" s="231">
        <v>0</v>
      </c>
      <c r="H1534" t="str">
        <f t="shared" si="24"/>
        <v>A31879.001</v>
      </c>
    </row>
    <row r="1535" spans="1:8">
      <c r="A1535" s="231" t="s">
        <v>1821</v>
      </c>
      <c r="B1535" s="231">
        <v>0</v>
      </c>
      <c r="C1535" s="231">
        <v>6</v>
      </c>
      <c r="D1535" s="231">
        <v>12</v>
      </c>
      <c r="E1535" s="231">
        <v>82</v>
      </c>
      <c r="F1535" s="231">
        <v>0</v>
      </c>
      <c r="G1535" s="231">
        <v>0</v>
      </c>
      <c r="H1535" t="str">
        <f t="shared" si="24"/>
        <v>A31899.001</v>
      </c>
    </row>
    <row r="1536" spans="1:8">
      <c r="A1536" s="231" t="s">
        <v>1822</v>
      </c>
      <c r="B1536" s="231">
        <v>0</v>
      </c>
      <c r="C1536" s="231">
        <v>5</v>
      </c>
      <c r="D1536" s="231">
        <v>10</v>
      </c>
      <c r="E1536" s="231">
        <v>85</v>
      </c>
      <c r="F1536" s="231">
        <v>0</v>
      </c>
      <c r="G1536" s="231">
        <v>0</v>
      </c>
      <c r="H1536" t="str">
        <f t="shared" si="24"/>
        <v>A31919.001</v>
      </c>
    </row>
    <row r="1537" spans="1:8">
      <c r="A1537" s="231" t="s">
        <v>1823</v>
      </c>
      <c r="B1537" s="231">
        <v>0</v>
      </c>
      <c r="C1537" s="231">
        <v>5</v>
      </c>
      <c r="D1537" s="231">
        <v>9</v>
      </c>
      <c r="E1537" s="231">
        <v>86</v>
      </c>
      <c r="F1537" s="231">
        <v>0</v>
      </c>
      <c r="G1537" s="231">
        <v>0</v>
      </c>
      <c r="H1537" t="str">
        <f t="shared" si="24"/>
        <v>A31939.001</v>
      </c>
    </row>
    <row r="1538" spans="1:8">
      <c r="A1538" s="231" t="s">
        <v>1824</v>
      </c>
      <c r="B1538" s="231">
        <v>0</v>
      </c>
      <c r="C1538" s="231">
        <v>4</v>
      </c>
      <c r="D1538" s="231">
        <v>9</v>
      </c>
      <c r="E1538" s="231">
        <v>87</v>
      </c>
      <c r="F1538" s="231">
        <v>0</v>
      </c>
      <c r="G1538" s="231">
        <v>0</v>
      </c>
      <c r="H1538" t="str">
        <f t="shared" si="24"/>
        <v>A31959.001</v>
      </c>
    </row>
    <row r="1539" spans="1:8">
      <c r="A1539" s="231" t="s">
        <v>1825</v>
      </c>
      <c r="B1539" s="231">
        <v>0</v>
      </c>
      <c r="C1539" s="231">
        <v>6</v>
      </c>
      <c r="D1539" s="231">
        <v>12</v>
      </c>
      <c r="E1539" s="231">
        <v>82</v>
      </c>
      <c r="F1539" s="231">
        <v>0</v>
      </c>
      <c r="G1539" s="231">
        <v>0</v>
      </c>
      <c r="H1539" t="str">
        <f t="shared" si="24"/>
        <v>A31980.002</v>
      </c>
    </row>
    <row r="1540" spans="1:8">
      <c r="A1540" s="231" t="s">
        <v>1826</v>
      </c>
      <c r="B1540" s="231">
        <v>0</v>
      </c>
      <c r="C1540" s="231">
        <v>6</v>
      </c>
      <c r="D1540" s="231">
        <v>13</v>
      </c>
      <c r="E1540" s="231">
        <v>81</v>
      </c>
      <c r="F1540" s="231">
        <v>0</v>
      </c>
      <c r="G1540" s="231">
        <v>0</v>
      </c>
      <c r="H1540" t="str">
        <f t="shared" si="24"/>
        <v>A32002.002</v>
      </c>
    </row>
    <row r="1541" spans="1:8">
      <c r="A1541" s="231" t="s">
        <v>1827</v>
      </c>
      <c r="B1541" s="231">
        <v>0</v>
      </c>
      <c r="C1541" s="231">
        <v>12</v>
      </c>
      <c r="D1541" s="231">
        <v>17</v>
      </c>
      <c r="E1541" s="231">
        <v>71</v>
      </c>
      <c r="F1541" s="231">
        <v>0</v>
      </c>
      <c r="G1541" s="231">
        <v>0</v>
      </c>
      <c r="H1541" t="str">
        <f t="shared" si="24"/>
        <v>A32022.004</v>
      </c>
    </row>
    <row r="1542" spans="1:8">
      <c r="A1542" s="231" t="s">
        <v>1828</v>
      </c>
      <c r="B1542" s="231">
        <v>0</v>
      </c>
      <c r="C1542" s="231">
        <v>14</v>
      </c>
      <c r="D1542" s="231">
        <v>18</v>
      </c>
      <c r="E1542" s="231">
        <v>68</v>
      </c>
      <c r="F1542" s="231">
        <v>0</v>
      </c>
      <c r="G1542" s="231">
        <v>0</v>
      </c>
      <c r="H1542" t="str">
        <f t="shared" si="24"/>
        <v>A32042.006</v>
      </c>
    </row>
    <row r="1543" spans="1:8">
      <c r="A1543" s="231" t="s">
        <v>1829</v>
      </c>
      <c r="B1543" s="231">
        <v>0</v>
      </c>
      <c r="C1543" s="231">
        <v>19</v>
      </c>
      <c r="D1543" s="231">
        <v>25</v>
      </c>
      <c r="E1543" s="231">
        <v>56</v>
      </c>
      <c r="F1543" s="231">
        <v>0</v>
      </c>
      <c r="G1543" s="231">
        <v>0</v>
      </c>
      <c r="H1543" t="str">
        <f t="shared" si="24"/>
        <v>A32062.009</v>
      </c>
    </row>
    <row r="1544" spans="1:8">
      <c r="A1544" s="231" t="s">
        <v>1830</v>
      </c>
      <c r="B1544" s="231">
        <v>0</v>
      </c>
      <c r="C1544" s="231">
        <v>31</v>
      </c>
      <c r="D1544" s="231">
        <v>41</v>
      </c>
      <c r="E1544" s="231">
        <v>28</v>
      </c>
      <c r="F1544" s="231">
        <v>0</v>
      </c>
      <c r="G1544" s="231">
        <v>0</v>
      </c>
      <c r="H1544" t="str">
        <f t="shared" si="24"/>
        <v>A32082.012</v>
      </c>
    </row>
    <row r="1545" spans="1:8">
      <c r="A1545" s="231" t="s">
        <v>1831</v>
      </c>
      <c r="B1545" s="231">
        <v>0</v>
      </c>
      <c r="C1545" s="231">
        <v>100</v>
      </c>
      <c r="D1545" s="231">
        <v>0</v>
      </c>
      <c r="E1545" s="231">
        <v>0</v>
      </c>
      <c r="F1545" s="231">
        <v>0</v>
      </c>
      <c r="G1545" s="231">
        <v>0</v>
      </c>
      <c r="H1545" t="str">
        <f t="shared" si="24"/>
        <v>A32102.017</v>
      </c>
    </row>
    <row r="1546" spans="1:8">
      <c r="A1546" s="231" t="s">
        <v>1832</v>
      </c>
      <c r="B1546" s="231">
        <v>100</v>
      </c>
      <c r="C1546" s="231">
        <v>0</v>
      </c>
      <c r="D1546" s="231">
        <v>0</v>
      </c>
      <c r="E1546" s="231">
        <v>0</v>
      </c>
      <c r="F1546" s="231">
        <v>0</v>
      </c>
      <c r="G1546" s="231">
        <v>0</v>
      </c>
      <c r="H1546" t="str">
        <f t="shared" si="24"/>
        <v>A32122.023</v>
      </c>
    </row>
    <row r="1547" spans="1:8">
      <c r="A1547" s="231" t="s">
        <v>1833</v>
      </c>
      <c r="B1547" s="231">
        <v>100</v>
      </c>
      <c r="C1547" s="231">
        <v>0</v>
      </c>
      <c r="D1547" s="231">
        <v>0</v>
      </c>
      <c r="E1547" s="231">
        <v>0</v>
      </c>
      <c r="F1547" s="231">
        <v>0</v>
      </c>
      <c r="G1547" s="231">
        <v>0</v>
      </c>
      <c r="H1547" t="str">
        <f t="shared" si="24"/>
        <v>A32142.031</v>
      </c>
    </row>
    <row r="1548" spans="1:8">
      <c r="A1548" s="231" t="s">
        <v>1834</v>
      </c>
      <c r="B1548" s="231">
        <v>100</v>
      </c>
      <c r="C1548" s="231">
        <v>0</v>
      </c>
      <c r="D1548" s="231">
        <v>0</v>
      </c>
      <c r="E1548" s="231">
        <v>0</v>
      </c>
      <c r="F1548" s="231">
        <v>0</v>
      </c>
      <c r="G1548" s="231">
        <v>0</v>
      </c>
      <c r="H1548" t="str">
        <f t="shared" si="24"/>
        <v>A32162.04</v>
      </c>
    </row>
    <row r="1549" spans="1:8">
      <c r="A1549" s="231" t="s">
        <v>1835</v>
      </c>
      <c r="B1549" s="231">
        <v>52</v>
      </c>
      <c r="C1549" s="231">
        <v>31</v>
      </c>
      <c r="D1549" s="231">
        <v>17</v>
      </c>
      <c r="E1549" s="231">
        <v>0</v>
      </c>
      <c r="F1549" s="231">
        <v>0</v>
      </c>
      <c r="G1549" s="231">
        <v>0</v>
      </c>
      <c r="H1549" t="str">
        <f t="shared" si="24"/>
        <v>A32182.051</v>
      </c>
    </row>
    <row r="1550" spans="1:8">
      <c r="A1550" s="231" t="s">
        <v>1836</v>
      </c>
      <c r="B1550" s="231">
        <v>0</v>
      </c>
      <c r="C1550" s="231">
        <v>49</v>
      </c>
      <c r="D1550" s="231">
        <v>20</v>
      </c>
      <c r="E1550" s="231">
        <v>31</v>
      </c>
      <c r="F1550" s="231">
        <v>0</v>
      </c>
      <c r="G1550" s="231">
        <v>0</v>
      </c>
      <c r="H1550" t="str">
        <f t="shared" si="24"/>
        <v>A32202</v>
      </c>
    </row>
    <row r="1551" spans="1:8">
      <c r="A1551" s="231" t="s">
        <v>1837</v>
      </c>
      <c r="B1551" s="231">
        <v>0</v>
      </c>
      <c r="C1551" s="231">
        <v>32</v>
      </c>
      <c r="D1551" s="231">
        <v>13</v>
      </c>
      <c r="E1551" s="231">
        <v>55</v>
      </c>
      <c r="F1551" s="231">
        <v>0</v>
      </c>
      <c r="G1551" s="231">
        <v>0</v>
      </c>
      <c r="H1551" t="str">
        <f t="shared" si="24"/>
        <v>A32222</v>
      </c>
    </row>
    <row r="1552" spans="1:8">
      <c r="A1552" s="231" t="s">
        <v>1838</v>
      </c>
      <c r="B1552" s="231">
        <v>0</v>
      </c>
      <c r="C1552" s="231">
        <v>26</v>
      </c>
      <c r="D1552" s="231">
        <v>10</v>
      </c>
      <c r="E1552" s="231">
        <v>64</v>
      </c>
      <c r="F1552" s="231">
        <v>0</v>
      </c>
      <c r="G1552" s="231">
        <v>0</v>
      </c>
      <c r="H1552" t="str">
        <f t="shared" si="24"/>
        <v>A32242</v>
      </c>
    </row>
    <row r="1553" spans="1:8">
      <c r="A1553" s="231" t="s">
        <v>1839</v>
      </c>
      <c r="B1553" s="231">
        <v>0</v>
      </c>
      <c r="C1553" s="231">
        <v>6</v>
      </c>
      <c r="D1553" s="231">
        <v>8</v>
      </c>
      <c r="E1553" s="231">
        <v>86</v>
      </c>
      <c r="F1553" s="231">
        <v>0</v>
      </c>
      <c r="G1553" s="231">
        <v>0</v>
      </c>
      <c r="H1553" t="str">
        <f t="shared" si="24"/>
        <v>A32257</v>
      </c>
    </row>
    <row r="1554" spans="1:8">
      <c r="A1554" s="231" t="s">
        <v>1840</v>
      </c>
      <c r="B1554" s="231">
        <v>0</v>
      </c>
      <c r="C1554" s="231">
        <v>6</v>
      </c>
      <c r="D1554" s="231">
        <v>8</v>
      </c>
      <c r="E1554" s="231">
        <v>86</v>
      </c>
      <c r="F1554" s="231">
        <v>0</v>
      </c>
      <c r="G1554" s="231">
        <v>0</v>
      </c>
      <c r="H1554" t="str">
        <f t="shared" si="24"/>
        <v>A32268</v>
      </c>
    </row>
    <row r="1555" spans="1:8">
      <c r="A1555" s="231" t="s">
        <v>1841</v>
      </c>
      <c r="B1555" s="231">
        <v>0</v>
      </c>
      <c r="C1555" s="231">
        <v>1</v>
      </c>
      <c r="D1555" s="231">
        <v>4</v>
      </c>
      <c r="E1555" s="231">
        <v>95</v>
      </c>
      <c r="F1555" s="231">
        <v>0</v>
      </c>
      <c r="G1555" s="231">
        <v>0</v>
      </c>
      <c r="H1555" t="str">
        <f t="shared" si="24"/>
        <v>A32284</v>
      </c>
    </row>
    <row r="1556" spans="1:8">
      <c r="A1556" s="231" t="s">
        <v>1842</v>
      </c>
      <c r="B1556" s="231">
        <v>0</v>
      </c>
      <c r="C1556" s="231">
        <v>2</v>
      </c>
      <c r="D1556" s="231">
        <v>5</v>
      </c>
      <c r="E1556" s="231">
        <v>93</v>
      </c>
      <c r="F1556" s="231">
        <v>0</v>
      </c>
      <c r="G1556" s="231">
        <v>0</v>
      </c>
      <c r="H1556" t="str">
        <f t="shared" si="24"/>
        <v>A32304</v>
      </c>
    </row>
    <row r="1557" spans="1:8">
      <c r="A1557" s="231" t="s">
        <v>1843</v>
      </c>
      <c r="B1557" s="231">
        <v>0</v>
      </c>
      <c r="C1557" s="231">
        <v>2</v>
      </c>
      <c r="D1557" s="231">
        <v>7</v>
      </c>
      <c r="E1557" s="231">
        <v>91</v>
      </c>
      <c r="F1557" s="231">
        <v>0</v>
      </c>
      <c r="G1557" s="231">
        <v>0</v>
      </c>
      <c r="H1557" t="str">
        <f t="shared" si="24"/>
        <v>A32324</v>
      </c>
    </row>
    <row r="1558" spans="1:8">
      <c r="A1558" s="231" t="s">
        <v>1844</v>
      </c>
      <c r="B1558" s="231">
        <v>0</v>
      </c>
      <c r="C1558" s="231">
        <v>6</v>
      </c>
      <c r="D1558" s="231">
        <v>8</v>
      </c>
      <c r="E1558" s="231">
        <v>86</v>
      </c>
      <c r="F1558" s="231">
        <v>0</v>
      </c>
      <c r="G1558" s="231">
        <v>0</v>
      </c>
      <c r="H1558" t="str">
        <f t="shared" si="24"/>
        <v>A32342</v>
      </c>
    </row>
    <row r="1559" spans="1:8">
      <c r="A1559" s="231" t="s">
        <v>1845</v>
      </c>
      <c r="B1559" s="231">
        <v>0</v>
      </c>
      <c r="C1559" s="231">
        <v>26</v>
      </c>
      <c r="D1559" s="231">
        <v>10</v>
      </c>
      <c r="E1559" s="231">
        <v>64</v>
      </c>
      <c r="F1559" s="231">
        <v>0</v>
      </c>
      <c r="G1559" s="231">
        <v>0</v>
      </c>
      <c r="H1559" t="str">
        <f t="shared" si="24"/>
        <v>A32362</v>
      </c>
    </row>
    <row r="1560" spans="1:8">
      <c r="A1560" s="231" t="s">
        <v>1846</v>
      </c>
      <c r="B1560" s="231">
        <v>0</v>
      </c>
      <c r="C1560" s="231">
        <v>34</v>
      </c>
      <c r="D1560" s="231">
        <v>13</v>
      </c>
      <c r="E1560" s="231">
        <v>53</v>
      </c>
      <c r="F1560" s="231">
        <v>0</v>
      </c>
      <c r="G1560" s="231">
        <v>0</v>
      </c>
      <c r="H1560" t="str">
        <f t="shared" si="24"/>
        <v>A32382</v>
      </c>
    </row>
    <row r="1561" spans="1:8">
      <c r="A1561" s="231" t="s">
        <v>1847</v>
      </c>
      <c r="B1561" s="231">
        <v>0</v>
      </c>
      <c r="C1561" s="231">
        <v>60</v>
      </c>
      <c r="D1561" s="231">
        <v>24</v>
      </c>
      <c r="E1561" s="231">
        <v>16</v>
      </c>
      <c r="F1561" s="231">
        <v>0</v>
      </c>
      <c r="G1561" s="231">
        <v>0</v>
      </c>
      <c r="H1561" t="str">
        <f t="shared" si="24"/>
        <v>A32402</v>
      </c>
    </row>
    <row r="1562" spans="1:8">
      <c r="A1562" s="231" t="s">
        <v>1848</v>
      </c>
      <c r="B1562" s="231">
        <v>0</v>
      </c>
      <c r="C1562" s="231">
        <v>80</v>
      </c>
      <c r="D1562" s="231">
        <v>20</v>
      </c>
      <c r="E1562" s="231">
        <v>0</v>
      </c>
      <c r="F1562" s="231">
        <v>0</v>
      </c>
      <c r="G1562" s="231">
        <v>0</v>
      </c>
      <c r="H1562" t="str">
        <f t="shared" si="24"/>
        <v>A32422</v>
      </c>
    </row>
    <row r="1563" spans="1:8">
      <c r="A1563" s="231" t="s">
        <v>1849</v>
      </c>
      <c r="B1563" s="231">
        <v>0</v>
      </c>
      <c r="C1563" s="231">
        <v>100</v>
      </c>
      <c r="D1563" s="231">
        <v>0</v>
      </c>
      <c r="E1563" s="231">
        <v>0</v>
      </c>
      <c r="F1563" s="231">
        <v>0</v>
      </c>
      <c r="G1563" s="231">
        <v>0</v>
      </c>
      <c r="H1563" t="str">
        <f t="shared" si="24"/>
        <v>A32436</v>
      </c>
    </row>
    <row r="1564" spans="1:8">
      <c r="A1564" s="231" t="s">
        <v>1850</v>
      </c>
      <c r="B1564" s="231">
        <v>100</v>
      </c>
      <c r="C1564" s="231">
        <v>0</v>
      </c>
      <c r="D1564" s="231">
        <v>0</v>
      </c>
      <c r="E1564" s="231">
        <v>0</v>
      </c>
      <c r="F1564" s="231">
        <v>0</v>
      </c>
      <c r="G1564" s="231">
        <v>0</v>
      </c>
      <c r="H1564" t="str">
        <f t="shared" si="24"/>
        <v>A32454</v>
      </c>
    </row>
    <row r="1565" spans="1:8">
      <c r="A1565" s="231" t="s">
        <v>1851</v>
      </c>
      <c r="B1565" s="231">
        <v>100</v>
      </c>
      <c r="C1565" s="231">
        <v>0</v>
      </c>
      <c r="D1565" s="231">
        <v>0</v>
      </c>
      <c r="E1565" s="231">
        <v>0</v>
      </c>
      <c r="F1565" s="231">
        <v>0</v>
      </c>
      <c r="G1565" s="231">
        <v>0</v>
      </c>
      <c r="H1565" t="str">
        <f t="shared" si="24"/>
        <v>A32472</v>
      </c>
    </row>
    <row r="1566" spans="1:8">
      <c r="A1566" s="231" t="s">
        <v>1852</v>
      </c>
      <c r="B1566" s="231">
        <v>100</v>
      </c>
      <c r="C1566" s="231">
        <v>0</v>
      </c>
      <c r="D1566" s="231">
        <v>0</v>
      </c>
      <c r="E1566" s="231">
        <v>0</v>
      </c>
      <c r="F1566" s="231">
        <v>0</v>
      </c>
      <c r="G1566" s="231">
        <v>0</v>
      </c>
      <c r="H1566" t="str">
        <f t="shared" si="24"/>
        <v>A32492</v>
      </c>
    </row>
    <row r="1567" spans="1:8">
      <c r="A1567" s="231" t="s">
        <v>1853</v>
      </c>
      <c r="B1567" s="231">
        <v>0</v>
      </c>
      <c r="C1567" s="231">
        <v>100</v>
      </c>
      <c r="D1567" s="231">
        <v>0</v>
      </c>
      <c r="E1567" s="231">
        <v>0</v>
      </c>
      <c r="F1567" s="231">
        <v>0</v>
      </c>
      <c r="G1567" s="231">
        <v>0</v>
      </c>
      <c r="H1567" t="str">
        <f t="shared" si="24"/>
        <v>A32512</v>
      </c>
    </row>
    <row r="1568" spans="1:8">
      <c r="A1568" s="231" t="s">
        <v>1854</v>
      </c>
      <c r="B1568" s="231">
        <v>0</v>
      </c>
      <c r="C1568" s="231">
        <v>25</v>
      </c>
      <c r="D1568" s="231">
        <v>33</v>
      </c>
      <c r="E1568" s="231">
        <v>42</v>
      </c>
      <c r="F1568" s="231">
        <v>0</v>
      </c>
      <c r="G1568" s="231">
        <v>0</v>
      </c>
      <c r="H1568" t="str">
        <f t="shared" si="24"/>
        <v>A32533</v>
      </c>
    </row>
    <row r="1569" spans="1:8">
      <c r="A1569" s="231" t="s">
        <v>1855</v>
      </c>
      <c r="B1569" s="231">
        <v>0</v>
      </c>
      <c r="C1569" s="231">
        <v>17</v>
      </c>
      <c r="D1569" s="231">
        <v>23</v>
      </c>
      <c r="E1569" s="231">
        <v>60</v>
      </c>
      <c r="F1569" s="231">
        <v>0</v>
      </c>
      <c r="G1569" s="231">
        <v>0</v>
      </c>
      <c r="H1569" t="str">
        <f t="shared" si="24"/>
        <v>A32557</v>
      </c>
    </row>
    <row r="1570" spans="1:8">
      <c r="A1570" s="231" t="s">
        <v>1856</v>
      </c>
      <c r="B1570" s="231">
        <v>0</v>
      </c>
      <c r="C1570" s="231">
        <v>16</v>
      </c>
      <c r="D1570" s="231">
        <v>32</v>
      </c>
      <c r="E1570" s="231">
        <v>52</v>
      </c>
      <c r="F1570" s="231">
        <v>0</v>
      </c>
      <c r="G1570" s="231">
        <v>0</v>
      </c>
      <c r="H1570" t="str">
        <f t="shared" si="24"/>
        <v>A32571</v>
      </c>
    </row>
    <row r="1571" spans="1:8">
      <c r="A1571" s="231" t="s">
        <v>1857</v>
      </c>
      <c r="B1571" s="231">
        <v>0</v>
      </c>
      <c r="C1571" s="231">
        <v>41</v>
      </c>
      <c r="D1571" s="231">
        <v>59</v>
      </c>
      <c r="E1571" s="231">
        <v>0</v>
      </c>
      <c r="F1571" s="231">
        <v>0</v>
      </c>
      <c r="G1571" s="231">
        <v>0</v>
      </c>
      <c r="H1571" t="str">
        <f t="shared" si="24"/>
        <v>A32592</v>
      </c>
    </row>
    <row r="1572" spans="1:8">
      <c r="A1572" s="231" t="s">
        <v>1858</v>
      </c>
      <c r="B1572" s="231">
        <v>0</v>
      </c>
      <c r="C1572" s="231">
        <v>100</v>
      </c>
      <c r="D1572" s="231">
        <v>0</v>
      </c>
      <c r="E1572" s="231">
        <v>0</v>
      </c>
      <c r="F1572" s="231">
        <v>0</v>
      </c>
      <c r="G1572" s="231">
        <v>0</v>
      </c>
      <c r="H1572" t="str">
        <f t="shared" si="24"/>
        <v>A32612</v>
      </c>
    </row>
    <row r="1573" spans="1:8">
      <c r="A1573" s="231" t="s">
        <v>1859</v>
      </c>
      <c r="B1573" s="231">
        <v>0</v>
      </c>
      <c r="C1573" s="231">
        <v>100</v>
      </c>
      <c r="D1573" s="231">
        <v>0</v>
      </c>
      <c r="E1573" s="231">
        <v>0</v>
      </c>
      <c r="F1573" s="231">
        <v>0</v>
      </c>
      <c r="G1573" s="231">
        <v>0</v>
      </c>
      <c r="H1573" t="str">
        <f t="shared" si="24"/>
        <v>A32634</v>
      </c>
    </row>
    <row r="1574" spans="1:8">
      <c r="A1574" s="231" t="s">
        <v>1860</v>
      </c>
      <c r="B1574" s="231">
        <v>0</v>
      </c>
      <c r="C1574" s="231">
        <v>100</v>
      </c>
      <c r="D1574" s="231">
        <v>0</v>
      </c>
      <c r="E1574" s="231">
        <v>0</v>
      </c>
      <c r="F1574" s="231">
        <v>0</v>
      </c>
      <c r="G1574" s="231">
        <v>0</v>
      </c>
      <c r="H1574" t="str">
        <f t="shared" si="24"/>
        <v>A32652</v>
      </c>
    </row>
    <row r="1575" spans="1:8">
      <c r="A1575" s="231" t="s">
        <v>1861</v>
      </c>
      <c r="B1575" s="231">
        <v>100</v>
      </c>
      <c r="C1575" s="231">
        <v>0</v>
      </c>
      <c r="D1575" s="231">
        <v>0</v>
      </c>
      <c r="E1575" s="231">
        <v>0</v>
      </c>
      <c r="F1575" s="231">
        <v>0</v>
      </c>
      <c r="G1575" s="231">
        <v>0</v>
      </c>
      <c r="H1575" t="str">
        <f t="shared" si="24"/>
        <v>A32675</v>
      </c>
    </row>
    <row r="1576" spans="1:8">
      <c r="A1576" s="231" t="s">
        <v>1862</v>
      </c>
      <c r="B1576" s="231">
        <v>100</v>
      </c>
      <c r="C1576" s="231">
        <v>0</v>
      </c>
      <c r="D1576" s="231">
        <v>0</v>
      </c>
      <c r="E1576" s="231">
        <v>0</v>
      </c>
      <c r="F1576" s="231">
        <v>0</v>
      </c>
      <c r="G1576" s="231">
        <v>0</v>
      </c>
      <c r="H1576" t="str">
        <f t="shared" si="24"/>
        <v>A32692</v>
      </c>
    </row>
    <row r="1577" spans="1:8">
      <c r="A1577" s="231" t="s">
        <v>1863</v>
      </c>
      <c r="B1577" s="231">
        <v>100</v>
      </c>
      <c r="C1577" s="231">
        <v>0</v>
      </c>
      <c r="D1577" s="231">
        <v>0</v>
      </c>
      <c r="E1577" s="231">
        <v>0</v>
      </c>
      <c r="F1577" s="231">
        <v>0</v>
      </c>
      <c r="G1577" s="231">
        <v>0</v>
      </c>
      <c r="H1577" t="str">
        <f t="shared" si="24"/>
        <v>A32712</v>
      </c>
    </row>
    <row r="1578" spans="1:8">
      <c r="A1578" s="231" t="s">
        <v>1864</v>
      </c>
      <c r="B1578" s="231">
        <v>100</v>
      </c>
      <c r="C1578" s="231">
        <v>0</v>
      </c>
      <c r="D1578" s="231">
        <v>0</v>
      </c>
      <c r="E1578" s="231">
        <v>0</v>
      </c>
      <c r="F1578" s="231">
        <v>0</v>
      </c>
      <c r="G1578" s="231">
        <v>0</v>
      </c>
      <c r="H1578" t="str">
        <f t="shared" ref="H1578:H1641" si="25">LEFT(A1578,1)&amp;((MID(A1578,2,10))+1)</f>
        <v>A32732</v>
      </c>
    </row>
    <row r="1579" spans="1:8">
      <c r="A1579" s="231" t="s">
        <v>1865</v>
      </c>
      <c r="B1579" s="231">
        <v>100</v>
      </c>
      <c r="C1579" s="231">
        <v>0</v>
      </c>
      <c r="D1579" s="231">
        <v>0</v>
      </c>
      <c r="E1579" s="231">
        <v>0</v>
      </c>
      <c r="F1579" s="231">
        <v>0</v>
      </c>
      <c r="G1579" s="231">
        <v>0</v>
      </c>
      <c r="H1579" t="str">
        <f t="shared" si="25"/>
        <v>A32752</v>
      </c>
    </row>
    <row r="1580" spans="1:8">
      <c r="A1580" s="231" t="s">
        <v>1866</v>
      </c>
      <c r="B1580" s="231">
        <v>100</v>
      </c>
      <c r="C1580" s="231">
        <v>0</v>
      </c>
      <c r="D1580" s="231">
        <v>0</v>
      </c>
      <c r="E1580" s="231">
        <v>0</v>
      </c>
      <c r="F1580" s="231">
        <v>0</v>
      </c>
      <c r="G1580" s="231">
        <v>0</v>
      </c>
      <c r="H1580" t="str">
        <f t="shared" si="25"/>
        <v>A32772</v>
      </c>
    </row>
    <row r="1581" spans="1:8">
      <c r="A1581" s="231" t="s">
        <v>1867</v>
      </c>
      <c r="B1581" s="231">
        <v>100</v>
      </c>
      <c r="C1581" s="231">
        <v>0</v>
      </c>
      <c r="D1581" s="231">
        <v>0</v>
      </c>
      <c r="E1581" s="231">
        <v>0</v>
      </c>
      <c r="F1581" s="231">
        <v>0</v>
      </c>
      <c r="G1581" s="231">
        <v>0</v>
      </c>
      <c r="H1581" t="str">
        <f t="shared" si="25"/>
        <v>A32791</v>
      </c>
    </row>
    <row r="1582" spans="1:8">
      <c r="A1582" s="231" t="s">
        <v>1868</v>
      </c>
      <c r="B1582" s="231">
        <v>100</v>
      </c>
      <c r="C1582" s="231">
        <v>0</v>
      </c>
      <c r="D1582" s="231">
        <v>0</v>
      </c>
      <c r="E1582" s="231">
        <v>0</v>
      </c>
      <c r="F1582" s="231">
        <v>0</v>
      </c>
      <c r="G1582" s="231">
        <v>0</v>
      </c>
      <c r="H1582" t="str">
        <f t="shared" si="25"/>
        <v>A32812</v>
      </c>
    </row>
    <row r="1583" spans="1:8">
      <c r="A1583" s="231" t="s">
        <v>1869</v>
      </c>
      <c r="B1583" s="231">
        <v>100</v>
      </c>
      <c r="C1583" s="231">
        <v>0</v>
      </c>
      <c r="D1583" s="231">
        <v>0</v>
      </c>
      <c r="E1583" s="231">
        <v>0</v>
      </c>
      <c r="F1583" s="231">
        <v>0</v>
      </c>
      <c r="G1583" s="231">
        <v>0</v>
      </c>
      <c r="H1583" t="str">
        <f t="shared" si="25"/>
        <v>A32832</v>
      </c>
    </row>
    <row r="1584" spans="1:8">
      <c r="A1584" s="231" t="s">
        <v>1870</v>
      </c>
      <c r="B1584" s="231">
        <v>100</v>
      </c>
      <c r="C1584" s="231">
        <v>0</v>
      </c>
      <c r="D1584" s="231">
        <v>0</v>
      </c>
      <c r="E1584" s="231">
        <v>0</v>
      </c>
      <c r="F1584" s="231">
        <v>0</v>
      </c>
      <c r="G1584" s="231">
        <v>0</v>
      </c>
      <c r="H1584" t="str">
        <f t="shared" si="25"/>
        <v>A32852</v>
      </c>
    </row>
    <row r="1585" spans="1:8">
      <c r="A1585" s="231" t="s">
        <v>1871</v>
      </c>
      <c r="B1585" s="231">
        <v>100</v>
      </c>
      <c r="C1585" s="231">
        <v>0</v>
      </c>
      <c r="D1585" s="231">
        <v>0</v>
      </c>
      <c r="E1585" s="231">
        <v>0</v>
      </c>
      <c r="F1585" s="231">
        <v>0</v>
      </c>
      <c r="G1585" s="231">
        <v>0</v>
      </c>
      <c r="H1585" t="str">
        <f t="shared" si="25"/>
        <v>A32872</v>
      </c>
    </row>
    <row r="1586" spans="1:8">
      <c r="A1586" s="231" t="s">
        <v>1872</v>
      </c>
      <c r="B1586" s="231">
        <v>100</v>
      </c>
      <c r="C1586" s="231">
        <v>0</v>
      </c>
      <c r="D1586" s="231">
        <v>0</v>
      </c>
      <c r="E1586" s="231">
        <v>0</v>
      </c>
      <c r="F1586" s="231">
        <v>0</v>
      </c>
      <c r="G1586" s="231">
        <v>0</v>
      </c>
      <c r="H1586" t="str">
        <f t="shared" si="25"/>
        <v>A32887</v>
      </c>
    </row>
    <row r="1587" spans="1:8">
      <c r="A1587" s="231" t="s">
        <v>1873</v>
      </c>
      <c r="B1587" s="231">
        <v>100</v>
      </c>
      <c r="C1587" s="231">
        <v>0</v>
      </c>
      <c r="D1587" s="231">
        <v>0</v>
      </c>
      <c r="E1587" s="231">
        <v>0</v>
      </c>
      <c r="F1587" s="231">
        <v>0</v>
      </c>
      <c r="G1587" s="231">
        <v>0</v>
      </c>
      <c r="H1587" t="str">
        <f t="shared" si="25"/>
        <v>A32911</v>
      </c>
    </row>
    <row r="1588" spans="1:8">
      <c r="A1588" s="231" t="s">
        <v>1874</v>
      </c>
      <c r="B1588" s="231">
        <v>100</v>
      </c>
      <c r="C1588" s="231">
        <v>0</v>
      </c>
      <c r="D1588" s="231">
        <v>0</v>
      </c>
      <c r="E1588" s="231">
        <v>0</v>
      </c>
      <c r="F1588" s="231">
        <v>0</v>
      </c>
      <c r="G1588" s="231">
        <v>0</v>
      </c>
      <c r="H1588" t="str">
        <f t="shared" si="25"/>
        <v>A32930</v>
      </c>
    </row>
    <row r="1589" spans="1:8">
      <c r="A1589" s="231" t="s">
        <v>1875</v>
      </c>
      <c r="B1589" s="231">
        <v>100</v>
      </c>
      <c r="C1589" s="231">
        <v>0</v>
      </c>
      <c r="D1589" s="231">
        <v>0</v>
      </c>
      <c r="E1589" s="231">
        <v>0</v>
      </c>
      <c r="F1589" s="231">
        <v>0</v>
      </c>
      <c r="G1589" s="231">
        <v>0</v>
      </c>
      <c r="H1589" t="str">
        <f t="shared" si="25"/>
        <v>A32952</v>
      </c>
    </row>
    <row r="1590" spans="1:8">
      <c r="A1590" s="231" t="s">
        <v>1876</v>
      </c>
      <c r="B1590" s="231">
        <v>100</v>
      </c>
      <c r="C1590" s="231">
        <v>0</v>
      </c>
      <c r="D1590" s="231">
        <v>0</v>
      </c>
      <c r="E1590" s="231">
        <v>0</v>
      </c>
      <c r="F1590" s="231">
        <v>0</v>
      </c>
      <c r="G1590" s="231">
        <v>0</v>
      </c>
      <c r="H1590" t="str">
        <f t="shared" si="25"/>
        <v>A32965</v>
      </c>
    </row>
    <row r="1591" spans="1:8">
      <c r="A1591" s="231" t="s">
        <v>1877</v>
      </c>
      <c r="B1591" s="231">
        <v>100</v>
      </c>
      <c r="C1591" s="231">
        <v>0</v>
      </c>
      <c r="D1591" s="231">
        <v>0</v>
      </c>
      <c r="E1591" s="231">
        <v>0</v>
      </c>
      <c r="F1591" s="231">
        <v>0</v>
      </c>
      <c r="G1591" s="231">
        <v>0</v>
      </c>
      <c r="H1591" t="str">
        <f t="shared" si="25"/>
        <v>A32984.6</v>
      </c>
    </row>
    <row r="1592" spans="1:8">
      <c r="A1592" s="231" t="s">
        <v>1878</v>
      </c>
      <c r="B1592" s="231">
        <v>100</v>
      </c>
      <c r="C1592" s="231">
        <v>0</v>
      </c>
      <c r="D1592" s="231">
        <v>0</v>
      </c>
      <c r="E1592" s="231">
        <v>0</v>
      </c>
      <c r="F1592" s="231">
        <v>0</v>
      </c>
      <c r="G1592" s="231">
        <v>0</v>
      </c>
      <c r="H1592" t="str">
        <f t="shared" si="25"/>
        <v>A33002</v>
      </c>
    </row>
    <row r="1593" spans="1:8">
      <c r="A1593" s="231" t="s">
        <v>1879</v>
      </c>
      <c r="B1593" s="231">
        <v>100</v>
      </c>
      <c r="C1593" s="231">
        <v>0</v>
      </c>
      <c r="D1593" s="231">
        <v>0</v>
      </c>
      <c r="E1593" s="231">
        <v>0</v>
      </c>
      <c r="F1593" s="231">
        <v>0</v>
      </c>
      <c r="G1593" s="231">
        <v>0</v>
      </c>
      <c r="H1593" t="str">
        <f t="shared" si="25"/>
        <v>A33016</v>
      </c>
    </row>
    <row r="1594" spans="1:8">
      <c r="A1594" s="231" t="s">
        <v>1880</v>
      </c>
      <c r="B1594" s="231">
        <v>100</v>
      </c>
      <c r="C1594" s="231">
        <v>0</v>
      </c>
      <c r="D1594" s="231">
        <v>0</v>
      </c>
      <c r="E1594" s="231">
        <v>0</v>
      </c>
      <c r="F1594" s="231">
        <v>0</v>
      </c>
      <c r="G1594" s="231">
        <v>0</v>
      </c>
      <c r="H1594" t="str">
        <f t="shared" si="25"/>
        <v>A33039</v>
      </c>
    </row>
    <row r="1595" spans="1:8">
      <c r="A1595" s="231" t="s">
        <v>1881</v>
      </c>
      <c r="B1595" s="231">
        <v>100</v>
      </c>
      <c r="C1595" s="231">
        <v>0</v>
      </c>
      <c r="D1595" s="231">
        <v>0</v>
      </c>
      <c r="E1595" s="231">
        <v>0</v>
      </c>
      <c r="F1595" s="231">
        <v>0</v>
      </c>
      <c r="G1595" s="231">
        <v>0</v>
      </c>
      <c r="H1595" t="str">
        <f t="shared" si="25"/>
        <v>A33062</v>
      </c>
    </row>
    <row r="1596" spans="1:8">
      <c r="A1596" s="231" t="s">
        <v>1882</v>
      </c>
      <c r="B1596" s="231">
        <v>100</v>
      </c>
      <c r="C1596" s="231">
        <v>0</v>
      </c>
      <c r="D1596" s="231">
        <v>0</v>
      </c>
      <c r="E1596" s="231">
        <v>0</v>
      </c>
      <c r="F1596" s="231">
        <v>0</v>
      </c>
      <c r="G1596" s="231">
        <v>0</v>
      </c>
      <c r="H1596" t="str">
        <f t="shared" si="25"/>
        <v>A33086</v>
      </c>
    </row>
    <row r="1597" spans="1:8">
      <c r="A1597" s="231" t="s">
        <v>1883</v>
      </c>
      <c r="B1597" s="231">
        <v>100</v>
      </c>
      <c r="C1597" s="231">
        <v>0</v>
      </c>
      <c r="D1597" s="231">
        <v>0</v>
      </c>
      <c r="E1597" s="231">
        <v>0</v>
      </c>
      <c r="F1597" s="231">
        <v>0</v>
      </c>
      <c r="G1597" s="231">
        <v>0</v>
      </c>
      <c r="H1597" t="str">
        <f t="shared" si="25"/>
        <v>A33102</v>
      </c>
    </row>
    <row r="1598" spans="1:8">
      <c r="A1598" s="231" t="s">
        <v>1884</v>
      </c>
      <c r="B1598" s="231">
        <v>100</v>
      </c>
      <c r="C1598" s="231">
        <v>0</v>
      </c>
      <c r="D1598" s="231">
        <v>0</v>
      </c>
      <c r="E1598" s="231">
        <v>0</v>
      </c>
      <c r="F1598" s="231">
        <v>0</v>
      </c>
      <c r="G1598" s="231">
        <v>0</v>
      </c>
      <c r="H1598" t="str">
        <f t="shared" si="25"/>
        <v>A33122</v>
      </c>
    </row>
    <row r="1599" spans="1:8">
      <c r="A1599" s="231" t="s">
        <v>1885</v>
      </c>
      <c r="B1599" s="231">
        <v>100</v>
      </c>
      <c r="C1599" s="231">
        <v>0</v>
      </c>
      <c r="D1599" s="231">
        <v>0</v>
      </c>
      <c r="E1599" s="231">
        <v>0</v>
      </c>
      <c r="F1599" s="231">
        <v>0</v>
      </c>
      <c r="G1599" s="231">
        <v>0</v>
      </c>
      <c r="H1599" t="str">
        <f t="shared" si="25"/>
        <v>A33142</v>
      </c>
    </row>
    <row r="1600" spans="1:8">
      <c r="A1600" s="231" t="s">
        <v>1886</v>
      </c>
      <c r="B1600" s="231">
        <v>0</v>
      </c>
      <c r="C1600" s="231">
        <v>100</v>
      </c>
      <c r="D1600" s="231">
        <v>0</v>
      </c>
      <c r="E1600" s="231">
        <v>0</v>
      </c>
      <c r="F1600" s="231">
        <v>0</v>
      </c>
      <c r="G1600" s="231">
        <v>0</v>
      </c>
      <c r="H1600" t="str">
        <f t="shared" si="25"/>
        <v>A33164</v>
      </c>
    </row>
    <row r="1601" spans="1:8">
      <c r="A1601" s="231" t="s">
        <v>1887</v>
      </c>
      <c r="B1601" s="231">
        <v>0</v>
      </c>
      <c r="C1601" s="231">
        <v>18</v>
      </c>
      <c r="D1601" s="231">
        <v>23</v>
      </c>
      <c r="E1601" s="231">
        <v>59</v>
      </c>
      <c r="F1601" s="231">
        <v>0</v>
      </c>
      <c r="G1601" s="231">
        <v>0</v>
      </c>
      <c r="H1601" t="str">
        <f t="shared" si="25"/>
        <v>A33187</v>
      </c>
    </row>
    <row r="1602" spans="1:8">
      <c r="A1602" s="231" t="s">
        <v>1888</v>
      </c>
      <c r="B1602" s="231">
        <v>0</v>
      </c>
      <c r="C1602" s="231">
        <v>8</v>
      </c>
      <c r="D1602" s="231">
        <v>11</v>
      </c>
      <c r="E1602" s="231">
        <v>81</v>
      </c>
      <c r="F1602" s="231">
        <v>0</v>
      </c>
      <c r="G1602" s="231">
        <v>0</v>
      </c>
      <c r="H1602" t="str">
        <f t="shared" si="25"/>
        <v>A33207</v>
      </c>
    </row>
    <row r="1603" spans="1:8">
      <c r="A1603" s="231" t="s">
        <v>1889</v>
      </c>
      <c r="B1603" s="231">
        <v>0</v>
      </c>
      <c r="C1603" s="231">
        <v>6</v>
      </c>
      <c r="D1603" s="231">
        <v>7</v>
      </c>
      <c r="E1603" s="231">
        <v>87</v>
      </c>
      <c r="F1603" s="231">
        <v>0</v>
      </c>
      <c r="G1603" s="231">
        <v>0</v>
      </c>
      <c r="H1603" t="str">
        <f t="shared" si="25"/>
        <v>A33227</v>
      </c>
    </row>
    <row r="1604" spans="1:8">
      <c r="A1604" s="231" t="s">
        <v>1890</v>
      </c>
      <c r="B1604" s="231">
        <v>0</v>
      </c>
      <c r="C1604" s="231">
        <v>10</v>
      </c>
      <c r="D1604" s="231">
        <v>13</v>
      </c>
      <c r="E1604" s="231">
        <v>77</v>
      </c>
      <c r="F1604" s="231">
        <v>0</v>
      </c>
      <c r="G1604" s="231">
        <v>0</v>
      </c>
      <c r="H1604" t="str">
        <f t="shared" si="25"/>
        <v>A33247</v>
      </c>
    </row>
    <row r="1605" spans="1:8">
      <c r="A1605" s="231" t="s">
        <v>1891</v>
      </c>
      <c r="B1605" s="231">
        <v>0</v>
      </c>
      <c r="C1605" s="231">
        <v>100</v>
      </c>
      <c r="D1605" s="231">
        <v>0</v>
      </c>
      <c r="E1605" s="231">
        <v>0</v>
      </c>
      <c r="F1605" s="231">
        <v>0</v>
      </c>
      <c r="G1605" s="231">
        <v>0</v>
      </c>
      <c r="H1605" t="str">
        <f t="shared" si="25"/>
        <v>A33269</v>
      </c>
    </row>
    <row r="1606" spans="1:8">
      <c r="A1606" s="231" t="s">
        <v>1892</v>
      </c>
      <c r="B1606" s="231">
        <v>100</v>
      </c>
      <c r="C1606" s="231">
        <v>0</v>
      </c>
      <c r="D1606" s="231">
        <v>0</v>
      </c>
      <c r="E1606" s="231">
        <v>0</v>
      </c>
      <c r="F1606" s="231">
        <v>0</v>
      </c>
      <c r="G1606" s="231">
        <v>0</v>
      </c>
      <c r="H1606" t="str">
        <f t="shared" si="25"/>
        <v>A33287</v>
      </c>
    </row>
    <row r="1607" spans="1:8">
      <c r="A1607" s="231" t="s">
        <v>1893</v>
      </c>
      <c r="B1607" s="231">
        <v>100</v>
      </c>
      <c r="C1607" s="231">
        <v>0</v>
      </c>
      <c r="D1607" s="231">
        <v>0</v>
      </c>
      <c r="E1607" s="231">
        <v>0</v>
      </c>
      <c r="F1607" s="231">
        <v>0</v>
      </c>
      <c r="G1607" s="231">
        <v>0</v>
      </c>
      <c r="H1607" t="str">
        <f t="shared" si="25"/>
        <v>A33307</v>
      </c>
    </row>
    <row r="1608" spans="1:8">
      <c r="A1608" s="231" t="s">
        <v>1894</v>
      </c>
      <c r="B1608" s="231">
        <v>100</v>
      </c>
      <c r="C1608" s="231">
        <v>0</v>
      </c>
      <c r="D1608" s="231">
        <v>0</v>
      </c>
      <c r="E1608" s="231">
        <v>0</v>
      </c>
      <c r="F1608" s="231">
        <v>0</v>
      </c>
      <c r="G1608" s="231">
        <v>0</v>
      </c>
      <c r="H1608" t="str">
        <f t="shared" si="25"/>
        <v>A33328</v>
      </c>
    </row>
    <row r="1609" spans="1:8">
      <c r="A1609" s="231" t="s">
        <v>1895</v>
      </c>
      <c r="B1609" s="231">
        <v>0</v>
      </c>
      <c r="C1609" s="231">
        <v>27</v>
      </c>
      <c r="D1609" s="231">
        <v>36</v>
      </c>
      <c r="E1609" s="231">
        <v>37</v>
      </c>
      <c r="F1609" s="231">
        <v>0</v>
      </c>
      <c r="G1609" s="231">
        <v>0</v>
      </c>
      <c r="H1609" t="str">
        <f t="shared" si="25"/>
        <v>A33347</v>
      </c>
    </row>
    <row r="1610" spans="1:8">
      <c r="A1610" s="231" t="s">
        <v>1896</v>
      </c>
      <c r="B1610" s="231">
        <v>0</v>
      </c>
      <c r="C1610" s="231">
        <v>8</v>
      </c>
      <c r="D1610" s="231">
        <v>11</v>
      </c>
      <c r="E1610" s="231">
        <v>81</v>
      </c>
      <c r="F1610" s="231">
        <v>0</v>
      </c>
      <c r="G1610" s="231">
        <v>0</v>
      </c>
      <c r="H1610" t="str">
        <f t="shared" si="25"/>
        <v>A33367</v>
      </c>
    </row>
    <row r="1611" spans="1:8">
      <c r="A1611" s="231" t="s">
        <v>1897</v>
      </c>
      <c r="B1611" s="231">
        <v>0</v>
      </c>
      <c r="C1611" s="231">
        <v>10</v>
      </c>
      <c r="D1611" s="231">
        <v>13</v>
      </c>
      <c r="E1611" s="231">
        <v>77</v>
      </c>
      <c r="F1611" s="231">
        <v>0</v>
      </c>
      <c r="G1611" s="231">
        <v>0</v>
      </c>
      <c r="H1611" t="str">
        <f t="shared" si="25"/>
        <v>A33387</v>
      </c>
    </row>
    <row r="1612" spans="1:8">
      <c r="A1612" s="231" t="s">
        <v>1898</v>
      </c>
      <c r="B1612" s="231">
        <v>0</v>
      </c>
      <c r="C1612" s="231">
        <v>100</v>
      </c>
      <c r="D1612" s="231">
        <v>0</v>
      </c>
      <c r="E1612" s="231">
        <v>0</v>
      </c>
      <c r="F1612" s="231">
        <v>0</v>
      </c>
      <c r="G1612" s="231">
        <v>0</v>
      </c>
      <c r="H1612" t="str">
        <f t="shared" si="25"/>
        <v>A33408</v>
      </c>
    </row>
    <row r="1613" spans="1:8">
      <c r="A1613" s="231" t="s">
        <v>1899</v>
      </c>
      <c r="B1613" s="231">
        <v>0</v>
      </c>
      <c r="C1613" s="231">
        <v>100</v>
      </c>
      <c r="D1613" s="231">
        <v>0</v>
      </c>
      <c r="E1613" s="231">
        <v>0</v>
      </c>
      <c r="F1613" s="231">
        <v>0</v>
      </c>
      <c r="G1613" s="231">
        <v>0</v>
      </c>
      <c r="H1613" t="str">
        <f t="shared" si="25"/>
        <v>A33427</v>
      </c>
    </row>
    <row r="1614" spans="1:8">
      <c r="A1614" s="231" t="s">
        <v>1900</v>
      </c>
      <c r="B1614" s="231">
        <v>100</v>
      </c>
      <c r="C1614" s="231">
        <v>0</v>
      </c>
      <c r="D1614" s="231">
        <v>0</v>
      </c>
      <c r="E1614" s="231">
        <v>0</v>
      </c>
      <c r="F1614" s="231">
        <v>0</v>
      </c>
      <c r="G1614" s="231">
        <v>0</v>
      </c>
      <c r="H1614" t="str">
        <f t="shared" si="25"/>
        <v>A33452</v>
      </c>
    </row>
    <row r="1615" spans="1:8">
      <c r="A1615" s="231" t="s">
        <v>1901</v>
      </c>
      <c r="B1615" s="231">
        <v>100</v>
      </c>
      <c r="C1615" s="231">
        <v>0</v>
      </c>
      <c r="D1615" s="231">
        <v>0</v>
      </c>
      <c r="E1615" s="231">
        <v>0</v>
      </c>
      <c r="F1615" s="231">
        <v>0</v>
      </c>
      <c r="G1615" s="231">
        <v>0</v>
      </c>
      <c r="H1615" t="str">
        <f t="shared" si="25"/>
        <v>A33472</v>
      </c>
    </row>
    <row r="1616" spans="1:8">
      <c r="A1616" s="231" t="s">
        <v>1902</v>
      </c>
      <c r="B1616" s="231">
        <v>100</v>
      </c>
      <c r="C1616" s="231">
        <v>0</v>
      </c>
      <c r="D1616" s="231">
        <v>0</v>
      </c>
      <c r="E1616" s="231">
        <v>0</v>
      </c>
      <c r="F1616" s="231">
        <v>0</v>
      </c>
      <c r="G1616" s="231">
        <v>0</v>
      </c>
      <c r="H1616" t="str">
        <f t="shared" si="25"/>
        <v>A33492</v>
      </c>
    </row>
    <row r="1617" spans="1:8">
      <c r="A1617" s="231" t="s">
        <v>1903</v>
      </c>
      <c r="B1617" s="231">
        <v>0</v>
      </c>
      <c r="C1617" s="231">
        <v>100</v>
      </c>
      <c r="D1617" s="231">
        <v>0</v>
      </c>
      <c r="E1617" s="231">
        <v>0</v>
      </c>
      <c r="F1617" s="231">
        <v>0</v>
      </c>
      <c r="G1617" s="231">
        <v>0</v>
      </c>
      <c r="H1617" t="str">
        <f t="shared" si="25"/>
        <v>A33513</v>
      </c>
    </row>
    <row r="1618" spans="1:8">
      <c r="A1618" s="231" t="s">
        <v>1904</v>
      </c>
      <c r="B1618" s="231">
        <v>0</v>
      </c>
      <c r="C1618" s="231">
        <v>100</v>
      </c>
      <c r="D1618" s="231">
        <v>0</v>
      </c>
      <c r="E1618" s="231">
        <v>0</v>
      </c>
      <c r="F1618" s="231">
        <v>0</v>
      </c>
      <c r="G1618" s="231">
        <v>0</v>
      </c>
      <c r="H1618" t="str">
        <f t="shared" si="25"/>
        <v>A33531</v>
      </c>
    </row>
    <row r="1619" spans="1:8">
      <c r="A1619" s="231" t="s">
        <v>1905</v>
      </c>
      <c r="B1619" s="231">
        <v>0</v>
      </c>
      <c r="C1619" s="231">
        <v>100</v>
      </c>
      <c r="D1619" s="231">
        <v>0</v>
      </c>
      <c r="E1619" s="231">
        <v>0</v>
      </c>
      <c r="F1619" s="231">
        <v>0</v>
      </c>
      <c r="G1619" s="231">
        <v>0</v>
      </c>
      <c r="H1619" t="str">
        <f t="shared" si="25"/>
        <v>A33552</v>
      </c>
    </row>
    <row r="1620" spans="1:8">
      <c r="A1620" s="231" t="s">
        <v>1906</v>
      </c>
      <c r="B1620" s="231">
        <v>100</v>
      </c>
      <c r="C1620" s="231">
        <v>0</v>
      </c>
      <c r="D1620" s="231">
        <v>0</v>
      </c>
      <c r="E1620" s="231">
        <v>0</v>
      </c>
      <c r="F1620" s="231">
        <v>0</v>
      </c>
      <c r="G1620" s="231">
        <v>0</v>
      </c>
      <c r="H1620" t="str">
        <f t="shared" si="25"/>
        <v>A33572</v>
      </c>
    </row>
    <row r="1621" spans="1:8">
      <c r="A1621" s="231" t="s">
        <v>1907</v>
      </c>
      <c r="B1621" s="231">
        <v>100</v>
      </c>
      <c r="C1621" s="231">
        <v>0</v>
      </c>
      <c r="D1621" s="231">
        <v>0</v>
      </c>
      <c r="E1621" s="231">
        <v>0</v>
      </c>
      <c r="F1621" s="231">
        <v>0</v>
      </c>
      <c r="G1621" s="231">
        <v>0</v>
      </c>
      <c r="H1621" t="str">
        <f t="shared" si="25"/>
        <v>A33597</v>
      </c>
    </row>
    <row r="1622" spans="1:8">
      <c r="A1622" s="231" t="s">
        <v>1908</v>
      </c>
      <c r="B1622" s="231">
        <v>100</v>
      </c>
      <c r="C1622" s="231">
        <v>0</v>
      </c>
      <c r="D1622" s="231">
        <v>0</v>
      </c>
      <c r="E1622" s="231">
        <v>0</v>
      </c>
      <c r="F1622" s="231">
        <v>0</v>
      </c>
      <c r="G1622" s="231">
        <v>0</v>
      </c>
      <c r="H1622" t="str">
        <f t="shared" si="25"/>
        <v>A33617</v>
      </c>
    </row>
    <row r="1623" spans="1:8">
      <c r="A1623" s="231" t="s">
        <v>1909</v>
      </c>
      <c r="B1623" s="231">
        <v>100</v>
      </c>
      <c r="C1623" s="231">
        <v>0</v>
      </c>
      <c r="D1623" s="231">
        <v>0</v>
      </c>
      <c r="E1623" s="231">
        <v>0</v>
      </c>
      <c r="F1623" s="231">
        <v>0</v>
      </c>
      <c r="G1623" s="231">
        <v>0</v>
      </c>
      <c r="H1623" t="str">
        <f t="shared" si="25"/>
        <v>A33637</v>
      </c>
    </row>
    <row r="1624" spans="1:8">
      <c r="A1624" s="231" t="s">
        <v>1910</v>
      </c>
      <c r="B1624" s="231">
        <v>100</v>
      </c>
      <c r="C1624" s="231">
        <v>0</v>
      </c>
      <c r="D1624" s="231">
        <v>0</v>
      </c>
      <c r="E1624" s="231">
        <v>0</v>
      </c>
      <c r="F1624" s="231">
        <v>0</v>
      </c>
      <c r="G1624" s="231">
        <v>0</v>
      </c>
      <c r="H1624" t="str">
        <f t="shared" si="25"/>
        <v>A33657</v>
      </c>
    </row>
    <row r="1625" spans="1:8">
      <c r="A1625" s="231" t="s">
        <v>1911</v>
      </c>
      <c r="B1625" s="231">
        <v>100</v>
      </c>
      <c r="C1625" s="231">
        <v>0</v>
      </c>
      <c r="D1625" s="231">
        <v>0</v>
      </c>
      <c r="E1625" s="231">
        <v>0</v>
      </c>
      <c r="F1625" s="231">
        <v>0</v>
      </c>
      <c r="G1625" s="231">
        <v>0</v>
      </c>
      <c r="H1625" t="str">
        <f t="shared" si="25"/>
        <v>A33675</v>
      </c>
    </row>
    <row r="1626" spans="1:8">
      <c r="A1626" s="231" t="s">
        <v>1912</v>
      </c>
      <c r="B1626" s="231">
        <v>100</v>
      </c>
      <c r="C1626" s="231">
        <v>0</v>
      </c>
      <c r="D1626" s="231">
        <v>0</v>
      </c>
      <c r="E1626" s="231">
        <v>0</v>
      </c>
      <c r="F1626" s="231">
        <v>0</v>
      </c>
      <c r="G1626" s="231">
        <v>0</v>
      </c>
      <c r="H1626" t="str">
        <f t="shared" si="25"/>
        <v>A33697</v>
      </c>
    </row>
    <row r="1627" spans="1:8">
      <c r="A1627" s="231" t="s">
        <v>1913</v>
      </c>
      <c r="B1627" s="231">
        <v>100</v>
      </c>
      <c r="C1627" s="231">
        <v>0</v>
      </c>
      <c r="D1627" s="231">
        <v>0</v>
      </c>
      <c r="E1627" s="231">
        <v>0</v>
      </c>
      <c r="F1627" s="231">
        <v>0</v>
      </c>
      <c r="G1627" s="231">
        <v>0</v>
      </c>
      <c r="H1627" t="str">
        <f t="shared" si="25"/>
        <v>A33717</v>
      </c>
    </row>
    <row r="1628" spans="1:8">
      <c r="A1628" s="231" t="s">
        <v>1914</v>
      </c>
      <c r="B1628" s="231">
        <v>100</v>
      </c>
      <c r="C1628" s="231">
        <v>0</v>
      </c>
      <c r="D1628" s="231">
        <v>0</v>
      </c>
      <c r="E1628" s="231">
        <v>0</v>
      </c>
      <c r="F1628" s="231">
        <v>0</v>
      </c>
      <c r="G1628" s="231">
        <v>0</v>
      </c>
      <c r="H1628" t="str">
        <f t="shared" si="25"/>
        <v>A33737</v>
      </c>
    </row>
    <row r="1629" spans="1:8">
      <c r="A1629" s="231" t="s">
        <v>1915</v>
      </c>
      <c r="B1629" s="231">
        <v>100</v>
      </c>
      <c r="C1629" s="231">
        <v>0</v>
      </c>
      <c r="D1629" s="231">
        <v>0</v>
      </c>
      <c r="E1629" s="231">
        <v>0</v>
      </c>
      <c r="F1629" s="231">
        <v>0</v>
      </c>
      <c r="G1629" s="231">
        <v>0</v>
      </c>
      <c r="H1629" t="str">
        <f t="shared" si="25"/>
        <v>A33757</v>
      </c>
    </row>
    <row r="1630" spans="1:8">
      <c r="A1630" s="231" t="s">
        <v>1916</v>
      </c>
      <c r="B1630" s="231">
        <v>100</v>
      </c>
      <c r="C1630" s="231">
        <v>0</v>
      </c>
      <c r="D1630" s="231">
        <v>0</v>
      </c>
      <c r="E1630" s="231">
        <v>0</v>
      </c>
      <c r="F1630" s="231">
        <v>0</v>
      </c>
      <c r="G1630" s="231">
        <v>0</v>
      </c>
      <c r="H1630" t="str">
        <f t="shared" si="25"/>
        <v>A33779</v>
      </c>
    </row>
    <row r="1631" spans="1:8">
      <c r="A1631" s="231" t="s">
        <v>1917</v>
      </c>
      <c r="B1631" s="231">
        <v>100</v>
      </c>
      <c r="C1631" s="231">
        <v>0</v>
      </c>
      <c r="D1631" s="231">
        <v>0</v>
      </c>
      <c r="E1631" s="231">
        <v>0</v>
      </c>
      <c r="F1631" s="231">
        <v>0</v>
      </c>
      <c r="G1631" s="231">
        <v>0</v>
      </c>
      <c r="H1631" t="str">
        <f t="shared" si="25"/>
        <v>A33799</v>
      </c>
    </row>
    <row r="1632" spans="1:8">
      <c r="A1632" s="231" t="s">
        <v>1918</v>
      </c>
      <c r="B1632" s="231">
        <v>100</v>
      </c>
      <c r="C1632" s="231">
        <v>0</v>
      </c>
      <c r="D1632" s="231">
        <v>0</v>
      </c>
      <c r="E1632" s="231">
        <v>0</v>
      </c>
      <c r="F1632" s="231">
        <v>0</v>
      </c>
      <c r="G1632" s="231">
        <v>0</v>
      </c>
      <c r="H1632" t="str">
        <f t="shared" si="25"/>
        <v>A33815</v>
      </c>
    </row>
    <row r="1633" spans="1:8">
      <c r="A1633" s="231" t="s">
        <v>1919</v>
      </c>
      <c r="B1633" s="231">
        <v>100</v>
      </c>
      <c r="C1633" s="231">
        <v>0</v>
      </c>
      <c r="D1633" s="231">
        <v>0</v>
      </c>
      <c r="E1633" s="231">
        <v>0</v>
      </c>
      <c r="F1633" s="231">
        <v>0</v>
      </c>
      <c r="G1633" s="231">
        <v>0</v>
      </c>
      <c r="H1633" t="str">
        <f t="shared" si="25"/>
        <v>A33835</v>
      </c>
    </row>
    <row r="1634" spans="1:8">
      <c r="A1634" s="231" t="s">
        <v>1920</v>
      </c>
      <c r="B1634" s="231">
        <v>100</v>
      </c>
      <c r="C1634" s="231">
        <v>0</v>
      </c>
      <c r="D1634" s="231">
        <v>0</v>
      </c>
      <c r="E1634" s="231">
        <v>0</v>
      </c>
      <c r="F1634" s="231">
        <v>0</v>
      </c>
      <c r="G1634" s="231">
        <v>0</v>
      </c>
      <c r="H1634" t="str">
        <f t="shared" si="25"/>
        <v>A33857</v>
      </c>
    </row>
    <row r="1635" spans="1:8">
      <c r="A1635" s="231" t="s">
        <v>1921</v>
      </c>
      <c r="B1635" s="231">
        <v>0</v>
      </c>
      <c r="C1635" s="231">
        <v>100</v>
      </c>
      <c r="D1635" s="231">
        <v>0</v>
      </c>
      <c r="E1635" s="231">
        <v>0</v>
      </c>
      <c r="F1635" s="231">
        <v>0</v>
      </c>
      <c r="G1635" s="231">
        <v>0</v>
      </c>
      <c r="H1635" t="str">
        <f t="shared" si="25"/>
        <v>A33872</v>
      </c>
    </row>
    <row r="1636" spans="1:8">
      <c r="A1636" s="231" t="s">
        <v>1922</v>
      </c>
      <c r="B1636" s="231">
        <v>0</v>
      </c>
      <c r="C1636" s="231">
        <v>31</v>
      </c>
      <c r="D1636" s="231">
        <v>25</v>
      </c>
      <c r="E1636" s="231">
        <v>44</v>
      </c>
      <c r="F1636" s="231">
        <v>0</v>
      </c>
      <c r="G1636" s="231">
        <v>0</v>
      </c>
      <c r="H1636" t="str">
        <f t="shared" si="25"/>
        <v>A33892</v>
      </c>
    </row>
    <row r="1637" spans="1:8">
      <c r="A1637" s="231" t="s">
        <v>1923</v>
      </c>
      <c r="B1637" s="231">
        <v>0</v>
      </c>
      <c r="C1637" s="231">
        <v>27</v>
      </c>
      <c r="D1637" s="231">
        <v>15</v>
      </c>
      <c r="E1637" s="231">
        <v>58</v>
      </c>
      <c r="F1637" s="231">
        <v>0</v>
      </c>
      <c r="G1637" s="231">
        <v>0</v>
      </c>
      <c r="H1637" t="str">
        <f t="shared" si="25"/>
        <v>A33913</v>
      </c>
    </row>
    <row r="1638" spans="1:8">
      <c r="A1638" s="231" t="s">
        <v>1924</v>
      </c>
      <c r="B1638" s="231">
        <v>0</v>
      </c>
      <c r="C1638" s="231">
        <v>7</v>
      </c>
      <c r="D1638" s="231">
        <v>9</v>
      </c>
      <c r="E1638" s="231">
        <v>84</v>
      </c>
      <c r="F1638" s="231">
        <v>0</v>
      </c>
      <c r="G1638" s="231">
        <v>0</v>
      </c>
      <c r="H1638" t="str">
        <f t="shared" si="25"/>
        <v>A33932</v>
      </c>
    </row>
    <row r="1639" spans="1:8">
      <c r="A1639" s="231" t="s">
        <v>1925</v>
      </c>
      <c r="B1639" s="231">
        <v>0</v>
      </c>
      <c r="C1639" s="231">
        <v>5</v>
      </c>
      <c r="D1639" s="231">
        <v>7</v>
      </c>
      <c r="E1639" s="231">
        <v>88</v>
      </c>
      <c r="F1639" s="231">
        <v>0</v>
      </c>
      <c r="G1639" s="231">
        <v>0</v>
      </c>
      <c r="H1639" t="str">
        <f t="shared" si="25"/>
        <v>A33952</v>
      </c>
    </row>
    <row r="1640" spans="1:8">
      <c r="A1640" s="231" t="s">
        <v>1926</v>
      </c>
      <c r="B1640" s="231">
        <v>0</v>
      </c>
      <c r="C1640" s="231">
        <v>4</v>
      </c>
      <c r="D1640" s="231">
        <v>6</v>
      </c>
      <c r="E1640" s="231">
        <v>90</v>
      </c>
      <c r="F1640" s="231">
        <v>0</v>
      </c>
      <c r="G1640" s="231">
        <v>0</v>
      </c>
      <c r="H1640" t="str">
        <f t="shared" si="25"/>
        <v>A33968</v>
      </c>
    </row>
    <row r="1641" spans="1:8">
      <c r="A1641" s="231" t="s">
        <v>1927</v>
      </c>
      <c r="B1641" s="231">
        <v>0</v>
      </c>
      <c r="C1641" s="231">
        <v>5</v>
      </c>
      <c r="D1641" s="231">
        <v>7</v>
      </c>
      <c r="E1641" s="231">
        <v>88</v>
      </c>
      <c r="F1641" s="231">
        <v>0</v>
      </c>
      <c r="G1641" s="231">
        <v>0</v>
      </c>
      <c r="H1641" t="str">
        <f t="shared" si="25"/>
        <v>A33987</v>
      </c>
    </row>
    <row r="1642" spans="1:8">
      <c r="A1642" s="231" t="s">
        <v>1928</v>
      </c>
      <c r="B1642" s="231">
        <v>0</v>
      </c>
      <c r="C1642" s="231">
        <v>6</v>
      </c>
      <c r="D1642" s="231">
        <v>8</v>
      </c>
      <c r="E1642" s="231">
        <v>86</v>
      </c>
      <c r="F1642" s="231">
        <v>0</v>
      </c>
      <c r="G1642" s="231">
        <v>0</v>
      </c>
      <c r="H1642" t="str">
        <f t="shared" ref="H1642:H1705" si="26">LEFT(A1642,1)&amp;((MID(A1642,2,10))+1)</f>
        <v>A34007</v>
      </c>
    </row>
    <row r="1643" spans="1:8">
      <c r="A1643" s="231" t="s">
        <v>1929</v>
      </c>
      <c r="B1643" s="231">
        <v>0</v>
      </c>
      <c r="C1643" s="231">
        <v>13</v>
      </c>
      <c r="D1643" s="231">
        <v>17</v>
      </c>
      <c r="E1643" s="231">
        <v>70</v>
      </c>
      <c r="F1643" s="231">
        <v>0</v>
      </c>
      <c r="G1643" s="231">
        <v>0</v>
      </c>
      <c r="H1643" t="str">
        <f t="shared" si="26"/>
        <v>A34027</v>
      </c>
    </row>
    <row r="1644" spans="1:8">
      <c r="A1644" s="231" t="s">
        <v>1930</v>
      </c>
      <c r="B1644" s="231">
        <v>0</v>
      </c>
      <c r="C1644" s="231">
        <v>6</v>
      </c>
      <c r="D1644" s="231">
        <v>9</v>
      </c>
      <c r="E1644" s="231">
        <v>85</v>
      </c>
      <c r="F1644" s="231">
        <v>0</v>
      </c>
      <c r="G1644" s="231">
        <v>0</v>
      </c>
      <c r="H1644" t="str">
        <f t="shared" si="26"/>
        <v>A34047</v>
      </c>
    </row>
    <row r="1645" spans="1:8">
      <c r="A1645" s="231" t="s">
        <v>1931</v>
      </c>
      <c r="B1645" s="231">
        <v>0</v>
      </c>
      <c r="C1645" s="231">
        <v>6</v>
      </c>
      <c r="D1645" s="231">
        <v>8</v>
      </c>
      <c r="E1645" s="231">
        <v>86</v>
      </c>
      <c r="F1645" s="231">
        <v>0</v>
      </c>
      <c r="G1645" s="231">
        <v>0</v>
      </c>
      <c r="H1645" t="str">
        <f t="shared" si="26"/>
        <v>A34067</v>
      </c>
    </row>
    <row r="1646" spans="1:8">
      <c r="A1646" s="231" t="s">
        <v>1932</v>
      </c>
      <c r="B1646" s="231">
        <v>0</v>
      </c>
      <c r="C1646" s="231">
        <v>6</v>
      </c>
      <c r="D1646" s="231">
        <v>8</v>
      </c>
      <c r="E1646" s="231">
        <v>86</v>
      </c>
      <c r="F1646" s="231">
        <v>0</v>
      </c>
      <c r="G1646" s="231">
        <v>0</v>
      </c>
      <c r="H1646" t="str">
        <f t="shared" si="26"/>
        <v>A34087</v>
      </c>
    </row>
    <row r="1647" spans="1:8">
      <c r="A1647" s="231" t="s">
        <v>1933</v>
      </c>
      <c r="B1647" s="231">
        <v>0</v>
      </c>
      <c r="C1647" s="231">
        <v>6</v>
      </c>
      <c r="D1647" s="231">
        <v>8</v>
      </c>
      <c r="E1647" s="231">
        <v>86</v>
      </c>
      <c r="F1647" s="231">
        <v>0</v>
      </c>
      <c r="G1647" s="231">
        <v>0</v>
      </c>
      <c r="H1647" t="str">
        <f t="shared" si="26"/>
        <v>A34107</v>
      </c>
    </row>
    <row r="1648" spans="1:8">
      <c r="A1648" s="231" t="s">
        <v>1934</v>
      </c>
      <c r="B1648" s="231">
        <v>0</v>
      </c>
      <c r="C1648" s="231">
        <v>9</v>
      </c>
      <c r="D1648" s="231">
        <v>12</v>
      </c>
      <c r="E1648" s="231">
        <v>79</v>
      </c>
      <c r="F1648" s="231">
        <v>0</v>
      </c>
      <c r="G1648" s="231">
        <v>0</v>
      </c>
      <c r="H1648" t="str">
        <f t="shared" si="26"/>
        <v>A34124</v>
      </c>
    </row>
    <row r="1649" spans="1:8">
      <c r="A1649" s="231" t="s">
        <v>1935</v>
      </c>
      <c r="B1649" s="231">
        <v>0</v>
      </c>
      <c r="C1649" s="231">
        <v>22</v>
      </c>
      <c r="D1649" s="231">
        <v>29</v>
      </c>
      <c r="E1649" s="231">
        <v>49</v>
      </c>
      <c r="F1649" s="231">
        <v>0</v>
      </c>
      <c r="G1649" s="231">
        <v>0</v>
      </c>
      <c r="H1649" t="str">
        <f t="shared" si="26"/>
        <v>A34147</v>
      </c>
    </row>
    <row r="1650" spans="1:8">
      <c r="A1650" s="231" t="s">
        <v>1936</v>
      </c>
      <c r="B1650" s="231">
        <v>0</v>
      </c>
      <c r="C1650" s="231">
        <v>11</v>
      </c>
      <c r="D1650" s="231">
        <v>15</v>
      </c>
      <c r="E1650" s="231">
        <v>74</v>
      </c>
      <c r="F1650" s="231">
        <v>0</v>
      </c>
      <c r="G1650" s="231">
        <v>0</v>
      </c>
      <c r="H1650" t="str">
        <f t="shared" si="26"/>
        <v>A34168</v>
      </c>
    </row>
    <row r="1651" spans="1:8">
      <c r="A1651" s="231" t="s">
        <v>1937</v>
      </c>
      <c r="B1651" s="231">
        <v>0</v>
      </c>
      <c r="C1651" s="231">
        <v>6</v>
      </c>
      <c r="D1651" s="231">
        <v>8</v>
      </c>
      <c r="E1651" s="231">
        <v>86</v>
      </c>
      <c r="F1651" s="231">
        <v>0</v>
      </c>
      <c r="G1651" s="231">
        <v>0</v>
      </c>
      <c r="H1651" t="str">
        <f t="shared" si="26"/>
        <v>A34184</v>
      </c>
    </row>
    <row r="1652" spans="1:8">
      <c r="A1652" s="231" t="s">
        <v>1938</v>
      </c>
      <c r="B1652" s="231">
        <v>0</v>
      </c>
      <c r="C1652" s="231">
        <v>2</v>
      </c>
      <c r="D1652" s="231">
        <v>5</v>
      </c>
      <c r="E1652" s="231">
        <v>93</v>
      </c>
      <c r="F1652" s="231">
        <v>0</v>
      </c>
      <c r="G1652" s="231">
        <v>0</v>
      </c>
      <c r="H1652" t="str">
        <f t="shared" si="26"/>
        <v>A34202</v>
      </c>
    </row>
    <row r="1653" spans="1:8">
      <c r="A1653" s="231" t="s">
        <v>1939</v>
      </c>
      <c r="B1653" s="231">
        <v>0</v>
      </c>
      <c r="C1653" s="231">
        <v>2</v>
      </c>
      <c r="D1653" s="231">
        <v>4</v>
      </c>
      <c r="E1653" s="231">
        <v>94</v>
      </c>
      <c r="F1653" s="231">
        <v>0</v>
      </c>
      <c r="G1653" s="231">
        <v>0</v>
      </c>
      <c r="H1653" t="str">
        <f t="shared" si="26"/>
        <v>A34217.7</v>
      </c>
    </row>
    <row r="1654" spans="1:8">
      <c r="A1654" s="231" t="s">
        <v>1940</v>
      </c>
      <c r="B1654" s="231">
        <v>0</v>
      </c>
      <c r="C1654" s="231">
        <v>1</v>
      </c>
      <c r="D1654" s="231">
        <v>3</v>
      </c>
      <c r="E1654" s="231">
        <v>96</v>
      </c>
      <c r="F1654" s="231">
        <v>0</v>
      </c>
      <c r="G1654" s="231">
        <v>0</v>
      </c>
      <c r="H1654" t="str">
        <f t="shared" si="26"/>
        <v>A34236</v>
      </c>
    </row>
    <row r="1655" spans="1:8">
      <c r="A1655" s="231" t="s">
        <v>1941</v>
      </c>
      <c r="B1655" s="231">
        <v>0</v>
      </c>
      <c r="C1655" s="231">
        <v>1</v>
      </c>
      <c r="D1655" s="231">
        <v>3</v>
      </c>
      <c r="E1655" s="231">
        <v>96</v>
      </c>
      <c r="F1655" s="231">
        <v>0</v>
      </c>
      <c r="G1655" s="231">
        <v>0</v>
      </c>
      <c r="H1655" t="str">
        <f t="shared" si="26"/>
        <v>A34256</v>
      </c>
    </row>
    <row r="1656" spans="1:8">
      <c r="A1656" s="231" t="s">
        <v>1942</v>
      </c>
      <c r="B1656" s="231">
        <v>0</v>
      </c>
      <c r="C1656" s="231">
        <v>2</v>
      </c>
      <c r="D1656" s="231">
        <v>4</v>
      </c>
      <c r="E1656" s="231">
        <v>94</v>
      </c>
      <c r="F1656" s="231">
        <v>0</v>
      </c>
      <c r="G1656" s="231">
        <v>0</v>
      </c>
      <c r="H1656" t="str">
        <f t="shared" si="26"/>
        <v>A34274</v>
      </c>
    </row>
    <row r="1657" spans="1:8">
      <c r="A1657" s="231" t="s">
        <v>1943</v>
      </c>
      <c r="B1657" s="231">
        <v>0</v>
      </c>
      <c r="C1657" s="231">
        <v>2</v>
      </c>
      <c r="D1657" s="231">
        <v>5</v>
      </c>
      <c r="E1657" s="231">
        <v>93</v>
      </c>
      <c r="F1657" s="231">
        <v>0</v>
      </c>
      <c r="G1657" s="231">
        <v>0</v>
      </c>
      <c r="H1657" t="str">
        <f t="shared" si="26"/>
        <v>A34297</v>
      </c>
    </row>
    <row r="1658" spans="1:8">
      <c r="A1658" s="231" t="s">
        <v>1944</v>
      </c>
      <c r="B1658" s="231">
        <v>0</v>
      </c>
      <c r="C1658" s="231">
        <v>5</v>
      </c>
      <c r="D1658" s="231">
        <v>7</v>
      </c>
      <c r="E1658" s="231">
        <v>88</v>
      </c>
      <c r="F1658" s="231">
        <v>0</v>
      </c>
      <c r="G1658" s="231">
        <v>0</v>
      </c>
      <c r="H1658" t="str">
        <f t="shared" si="26"/>
        <v>A34315.6</v>
      </c>
    </row>
    <row r="1659" spans="1:8">
      <c r="A1659" s="231" t="s">
        <v>1945</v>
      </c>
      <c r="B1659" s="231">
        <v>0</v>
      </c>
      <c r="C1659" s="231">
        <v>7</v>
      </c>
      <c r="D1659" s="231">
        <v>10</v>
      </c>
      <c r="E1659" s="231">
        <v>83</v>
      </c>
      <c r="F1659" s="231">
        <v>0</v>
      </c>
      <c r="G1659" s="231">
        <v>0</v>
      </c>
      <c r="H1659" t="str">
        <f t="shared" si="26"/>
        <v>A34332</v>
      </c>
    </row>
    <row r="1660" spans="1:8">
      <c r="A1660" s="231" t="s">
        <v>1946</v>
      </c>
      <c r="B1660" s="231">
        <v>0</v>
      </c>
      <c r="C1660" s="231">
        <v>15</v>
      </c>
      <c r="D1660" s="231">
        <v>21</v>
      </c>
      <c r="E1660" s="231">
        <v>64</v>
      </c>
      <c r="F1660" s="231">
        <v>0</v>
      </c>
      <c r="G1660" s="231">
        <v>0</v>
      </c>
      <c r="H1660" t="str">
        <f t="shared" si="26"/>
        <v>A34353</v>
      </c>
    </row>
    <row r="1661" spans="1:8">
      <c r="A1661" s="231" t="s">
        <v>1947</v>
      </c>
      <c r="B1661" s="231">
        <v>0</v>
      </c>
      <c r="C1661" s="231">
        <v>30</v>
      </c>
      <c r="D1661" s="231">
        <v>40</v>
      </c>
      <c r="E1661" s="231">
        <v>30</v>
      </c>
      <c r="F1661" s="231">
        <v>0</v>
      </c>
      <c r="G1661" s="231">
        <v>0</v>
      </c>
      <c r="H1661" t="str">
        <f t="shared" si="26"/>
        <v>A34367</v>
      </c>
    </row>
    <row r="1662" spans="1:8">
      <c r="A1662" s="231" t="s">
        <v>1948</v>
      </c>
      <c r="B1662" s="231">
        <v>0</v>
      </c>
      <c r="C1662" s="231">
        <v>50</v>
      </c>
      <c r="D1662" s="231">
        <v>50</v>
      </c>
      <c r="E1662" s="231">
        <v>0</v>
      </c>
      <c r="F1662" s="231">
        <v>0</v>
      </c>
      <c r="G1662" s="231">
        <v>0</v>
      </c>
      <c r="H1662" t="str">
        <f t="shared" si="26"/>
        <v>A34383</v>
      </c>
    </row>
    <row r="1663" spans="1:8">
      <c r="A1663" s="231" t="s">
        <v>1949</v>
      </c>
      <c r="B1663" s="231">
        <v>0</v>
      </c>
      <c r="C1663" s="231">
        <v>40</v>
      </c>
      <c r="D1663" s="231">
        <v>60</v>
      </c>
      <c r="E1663" s="231">
        <v>0</v>
      </c>
      <c r="F1663" s="231">
        <v>0</v>
      </c>
      <c r="G1663" s="231">
        <v>0</v>
      </c>
      <c r="H1663" t="str">
        <f t="shared" si="26"/>
        <v>A34402</v>
      </c>
    </row>
    <row r="1664" spans="1:8">
      <c r="A1664" s="231" t="s">
        <v>1950</v>
      </c>
      <c r="B1664" s="231">
        <v>100</v>
      </c>
      <c r="C1664" s="231">
        <v>0</v>
      </c>
      <c r="D1664" s="231">
        <v>0</v>
      </c>
      <c r="E1664" s="231">
        <v>0</v>
      </c>
      <c r="F1664" s="231">
        <v>0</v>
      </c>
      <c r="G1664" s="231">
        <v>0</v>
      </c>
      <c r="H1664" t="str">
        <f t="shared" si="26"/>
        <v>A34425</v>
      </c>
    </row>
    <row r="1665" spans="1:8">
      <c r="A1665" s="231" t="s">
        <v>1951</v>
      </c>
      <c r="B1665" s="231">
        <v>100</v>
      </c>
      <c r="C1665" s="231">
        <v>0</v>
      </c>
      <c r="D1665" s="231">
        <v>0</v>
      </c>
      <c r="E1665" s="231">
        <v>0</v>
      </c>
      <c r="F1665" s="231">
        <v>0</v>
      </c>
      <c r="G1665" s="231">
        <v>0</v>
      </c>
      <c r="H1665" t="str">
        <f t="shared" si="26"/>
        <v>A34442</v>
      </c>
    </row>
    <row r="1666" spans="1:8">
      <c r="A1666" s="231" t="s">
        <v>1952</v>
      </c>
      <c r="B1666" s="231">
        <v>100</v>
      </c>
      <c r="C1666" s="231">
        <v>0</v>
      </c>
      <c r="D1666" s="231">
        <v>0</v>
      </c>
      <c r="E1666" s="231">
        <v>0</v>
      </c>
      <c r="F1666" s="231">
        <v>0</v>
      </c>
      <c r="G1666" s="231">
        <v>0</v>
      </c>
      <c r="H1666" t="str">
        <f t="shared" si="26"/>
        <v>A34462</v>
      </c>
    </row>
    <row r="1667" spans="1:8">
      <c r="A1667" s="231" t="s">
        <v>1953</v>
      </c>
      <c r="B1667" s="231">
        <v>0</v>
      </c>
      <c r="C1667" s="231">
        <v>100</v>
      </c>
      <c r="D1667" s="231">
        <v>0</v>
      </c>
      <c r="E1667" s="231">
        <v>0</v>
      </c>
      <c r="F1667" s="231">
        <v>0</v>
      </c>
      <c r="G1667" s="231">
        <v>0</v>
      </c>
      <c r="H1667" t="str">
        <f t="shared" si="26"/>
        <v>A34482</v>
      </c>
    </row>
    <row r="1668" spans="1:8">
      <c r="A1668" s="231" t="s">
        <v>1954</v>
      </c>
      <c r="B1668" s="231">
        <v>0</v>
      </c>
      <c r="C1668" s="231">
        <v>100</v>
      </c>
      <c r="D1668" s="231">
        <v>0</v>
      </c>
      <c r="E1668" s="231">
        <v>0</v>
      </c>
      <c r="F1668" s="231">
        <v>0</v>
      </c>
      <c r="G1668" s="231">
        <v>0</v>
      </c>
      <c r="H1668" t="str">
        <f t="shared" si="26"/>
        <v>A34502</v>
      </c>
    </row>
    <row r="1669" spans="1:8">
      <c r="A1669" s="231" t="s">
        <v>1955</v>
      </c>
      <c r="B1669" s="231">
        <v>0</v>
      </c>
      <c r="C1669" s="231">
        <v>100</v>
      </c>
      <c r="D1669" s="231">
        <v>0</v>
      </c>
      <c r="E1669" s="231">
        <v>0</v>
      </c>
      <c r="F1669" s="231">
        <v>0</v>
      </c>
      <c r="G1669" s="231">
        <v>0</v>
      </c>
      <c r="H1669" t="str">
        <f t="shared" si="26"/>
        <v>A34522</v>
      </c>
    </row>
    <row r="1670" spans="1:8">
      <c r="A1670" s="231" t="s">
        <v>1956</v>
      </c>
      <c r="B1670" s="231">
        <v>0</v>
      </c>
      <c r="C1670" s="231">
        <v>100</v>
      </c>
      <c r="D1670" s="231">
        <v>0</v>
      </c>
      <c r="E1670" s="231">
        <v>0</v>
      </c>
      <c r="F1670" s="231">
        <v>0</v>
      </c>
      <c r="G1670" s="231">
        <v>0</v>
      </c>
      <c r="H1670" t="str">
        <f t="shared" si="26"/>
        <v>A34543</v>
      </c>
    </row>
    <row r="1671" spans="1:8">
      <c r="A1671" s="231" t="s">
        <v>1957</v>
      </c>
      <c r="B1671" s="231">
        <v>100</v>
      </c>
      <c r="C1671" s="231">
        <v>0</v>
      </c>
      <c r="D1671" s="231">
        <v>0</v>
      </c>
      <c r="E1671" s="231">
        <v>0</v>
      </c>
      <c r="F1671" s="231">
        <v>0</v>
      </c>
      <c r="G1671" s="231">
        <v>0</v>
      </c>
      <c r="H1671" t="str">
        <f t="shared" si="26"/>
        <v>A34562</v>
      </c>
    </row>
    <row r="1672" spans="1:8">
      <c r="A1672" s="231" t="s">
        <v>1958</v>
      </c>
      <c r="B1672" s="231">
        <v>100</v>
      </c>
      <c r="C1672" s="231">
        <v>0</v>
      </c>
      <c r="D1672" s="231">
        <v>0</v>
      </c>
      <c r="E1672" s="231">
        <v>0</v>
      </c>
      <c r="F1672" s="231">
        <v>0</v>
      </c>
      <c r="G1672" s="231">
        <v>0</v>
      </c>
      <c r="H1672" t="str">
        <f t="shared" si="26"/>
        <v>A34582</v>
      </c>
    </row>
    <row r="1673" spans="1:8">
      <c r="A1673" s="231" t="s">
        <v>1959</v>
      </c>
      <c r="B1673" s="231">
        <v>100</v>
      </c>
      <c r="C1673" s="231">
        <v>0</v>
      </c>
      <c r="D1673" s="231">
        <v>0</v>
      </c>
      <c r="E1673" s="231">
        <v>0</v>
      </c>
      <c r="F1673" s="231">
        <v>0</v>
      </c>
      <c r="G1673" s="231">
        <v>0</v>
      </c>
      <c r="H1673" t="str">
        <f t="shared" si="26"/>
        <v>A34602</v>
      </c>
    </row>
    <row r="1674" spans="1:8">
      <c r="A1674" s="231" t="s">
        <v>1960</v>
      </c>
      <c r="B1674" s="231">
        <v>100</v>
      </c>
      <c r="C1674" s="231">
        <v>0</v>
      </c>
      <c r="D1674" s="231">
        <v>0</v>
      </c>
      <c r="E1674" s="231">
        <v>0</v>
      </c>
      <c r="F1674" s="231">
        <v>0</v>
      </c>
      <c r="G1674" s="231">
        <v>0</v>
      </c>
      <c r="H1674" t="str">
        <f t="shared" si="26"/>
        <v>A34622</v>
      </c>
    </row>
    <row r="1675" spans="1:8">
      <c r="A1675" s="231" t="s">
        <v>1961</v>
      </c>
      <c r="B1675" s="231">
        <v>100</v>
      </c>
      <c r="C1675" s="231">
        <v>0</v>
      </c>
      <c r="D1675" s="231">
        <v>0</v>
      </c>
      <c r="E1675" s="231">
        <v>0</v>
      </c>
      <c r="F1675" s="231">
        <v>0</v>
      </c>
      <c r="G1675" s="231">
        <v>0</v>
      </c>
      <c r="H1675" t="str">
        <f t="shared" si="26"/>
        <v>A34643</v>
      </c>
    </row>
    <row r="1676" spans="1:8">
      <c r="A1676" s="231" t="s">
        <v>1962</v>
      </c>
      <c r="B1676" s="231">
        <v>100</v>
      </c>
      <c r="C1676" s="231">
        <v>0</v>
      </c>
      <c r="D1676" s="231">
        <v>0</v>
      </c>
      <c r="E1676" s="231">
        <v>0</v>
      </c>
      <c r="F1676" s="231">
        <v>0</v>
      </c>
      <c r="G1676" s="231">
        <v>0</v>
      </c>
      <c r="H1676" t="str">
        <f t="shared" si="26"/>
        <v>A34664</v>
      </c>
    </row>
    <row r="1677" spans="1:8">
      <c r="A1677" s="231" t="s">
        <v>1963</v>
      </c>
      <c r="B1677" s="231">
        <v>0</v>
      </c>
      <c r="C1677" s="231">
        <v>100</v>
      </c>
      <c r="D1677" s="231">
        <v>0</v>
      </c>
      <c r="E1677" s="231">
        <v>0</v>
      </c>
      <c r="F1677" s="231">
        <v>0</v>
      </c>
      <c r="G1677" s="231">
        <v>0</v>
      </c>
      <c r="H1677" t="str">
        <f t="shared" si="26"/>
        <v>A34682</v>
      </c>
    </row>
    <row r="1678" spans="1:8">
      <c r="A1678" s="231" t="s">
        <v>1964</v>
      </c>
      <c r="B1678" s="231">
        <v>0</v>
      </c>
      <c r="C1678" s="231">
        <v>50</v>
      </c>
      <c r="D1678" s="231">
        <v>50</v>
      </c>
      <c r="E1678" s="231">
        <v>0</v>
      </c>
      <c r="F1678" s="231">
        <v>0</v>
      </c>
      <c r="G1678" s="231">
        <v>0</v>
      </c>
      <c r="H1678" t="str">
        <f t="shared" si="26"/>
        <v>A34702</v>
      </c>
    </row>
    <row r="1679" spans="1:8">
      <c r="A1679" s="231" t="s">
        <v>1965</v>
      </c>
      <c r="B1679" s="231">
        <v>0</v>
      </c>
      <c r="C1679" s="231">
        <v>25</v>
      </c>
      <c r="D1679" s="231">
        <v>41</v>
      </c>
      <c r="E1679" s="231">
        <v>34</v>
      </c>
      <c r="F1679" s="231">
        <v>0</v>
      </c>
      <c r="G1679" s="231">
        <v>0</v>
      </c>
      <c r="H1679" t="str">
        <f t="shared" si="26"/>
        <v>A34724</v>
      </c>
    </row>
    <row r="1680" spans="1:8">
      <c r="A1680" s="231" t="s">
        <v>1966</v>
      </c>
      <c r="B1680" s="231">
        <v>0</v>
      </c>
      <c r="C1680" s="231">
        <v>46</v>
      </c>
      <c r="D1680" s="231">
        <v>54</v>
      </c>
      <c r="E1680" s="231">
        <v>0</v>
      </c>
      <c r="F1680" s="231">
        <v>0</v>
      </c>
      <c r="G1680" s="231">
        <v>0</v>
      </c>
      <c r="H1680" t="str">
        <f t="shared" si="26"/>
        <v>A34742</v>
      </c>
    </row>
    <row r="1681" spans="1:8">
      <c r="A1681" s="231" t="s">
        <v>1967</v>
      </c>
      <c r="B1681" s="231">
        <v>100</v>
      </c>
      <c r="C1681" s="231">
        <v>0</v>
      </c>
      <c r="D1681" s="231">
        <v>0</v>
      </c>
      <c r="E1681" s="231">
        <v>0</v>
      </c>
      <c r="F1681" s="231">
        <v>0</v>
      </c>
      <c r="G1681" s="231">
        <v>0</v>
      </c>
      <c r="H1681" t="str">
        <f t="shared" si="26"/>
        <v>A34762</v>
      </c>
    </row>
    <row r="1682" spans="1:8">
      <c r="A1682" s="231" t="s">
        <v>1968</v>
      </c>
      <c r="B1682" s="231">
        <v>0</v>
      </c>
      <c r="C1682" s="231">
        <v>100</v>
      </c>
      <c r="D1682" s="231">
        <v>0</v>
      </c>
      <c r="E1682" s="231">
        <v>0</v>
      </c>
      <c r="F1682" s="231">
        <v>0</v>
      </c>
      <c r="G1682" s="231">
        <v>0</v>
      </c>
      <c r="H1682" t="str">
        <f t="shared" si="26"/>
        <v>A34784</v>
      </c>
    </row>
    <row r="1683" spans="1:8">
      <c r="A1683" s="231" t="s">
        <v>1969</v>
      </c>
      <c r="B1683" s="231">
        <v>100</v>
      </c>
      <c r="C1683" s="231">
        <v>0</v>
      </c>
      <c r="D1683" s="231">
        <v>0</v>
      </c>
      <c r="E1683" s="231">
        <v>0</v>
      </c>
      <c r="F1683" s="231">
        <v>0</v>
      </c>
      <c r="G1683" s="231">
        <v>0</v>
      </c>
      <c r="H1683" t="str">
        <f t="shared" si="26"/>
        <v>A34806</v>
      </c>
    </row>
    <row r="1684" spans="1:8">
      <c r="A1684" s="231" t="s">
        <v>1970</v>
      </c>
      <c r="B1684" s="231">
        <v>100</v>
      </c>
      <c r="C1684" s="231">
        <v>0</v>
      </c>
      <c r="D1684" s="231">
        <v>0</v>
      </c>
      <c r="E1684" s="231">
        <v>0</v>
      </c>
      <c r="F1684" s="231">
        <v>0</v>
      </c>
      <c r="G1684" s="231">
        <v>0</v>
      </c>
      <c r="H1684" t="str">
        <f t="shared" si="26"/>
        <v>A34822</v>
      </c>
    </row>
    <row r="1685" spans="1:8">
      <c r="A1685" s="231" t="s">
        <v>1971</v>
      </c>
      <c r="B1685" s="231">
        <v>100</v>
      </c>
      <c r="C1685" s="231">
        <v>0</v>
      </c>
      <c r="D1685" s="231">
        <v>0</v>
      </c>
      <c r="E1685" s="231">
        <v>0</v>
      </c>
      <c r="F1685" s="231">
        <v>0</v>
      </c>
      <c r="G1685" s="231">
        <v>0</v>
      </c>
      <c r="H1685" t="str">
        <f t="shared" si="26"/>
        <v>A34843</v>
      </c>
    </row>
    <row r="1686" spans="1:8">
      <c r="A1686" s="231" t="s">
        <v>1972</v>
      </c>
      <c r="B1686" s="231">
        <v>100</v>
      </c>
      <c r="C1686" s="231">
        <v>0</v>
      </c>
      <c r="D1686" s="231">
        <v>0</v>
      </c>
      <c r="E1686" s="231">
        <v>0</v>
      </c>
      <c r="F1686" s="231">
        <v>0</v>
      </c>
      <c r="G1686" s="231">
        <v>0</v>
      </c>
      <c r="H1686" t="str">
        <f t="shared" si="26"/>
        <v>A34862</v>
      </c>
    </row>
    <row r="1687" spans="1:8">
      <c r="A1687" s="231" t="s">
        <v>1973</v>
      </c>
      <c r="B1687" s="231">
        <v>100</v>
      </c>
      <c r="C1687" s="231">
        <v>0</v>
      </c>
      <c r="D1687" s="231">
        <v>0</v>
      </c>
      <c r="E1687" s="231">
        <v>0</v>
      </c>
      <c r="F1687" s="231">
        <v>0</v>
      </c>
      <c r="G1687" s="231">
        <v>0</v>
      </c>
      <c r="H1687" t="str">
        <f t="shared" si="26"/>
        <v>A34882</v>
      </c>
    </row>
    <row r="1688" spans="1:8">
      <c r="A1688" s="231" t="s">
        <v>1974</v>
      </c>
      <c r="B1688" s="231">
        <v>100</v>
      </c>
      <c r="C1688" s="231">
        <v>0</v>
      </c>
      <c r="D1688" s="231">
        <v>0</v>
      </c>
      <c r="E1688" s="231">
        <v>0</v>
      </c>
      <c r="F1688" s="231">
        <v>0</v>
      </c>
      <c r="G1688" s="231">
        <v>0</v>
      </c>
      <c r="H1688" t="str">
        <f t="shared" si="26"/>
        <v>A34898</v>
      </c>
    </row>
    <row r="1689" spans="1:8">
      <c r="A1689" s="231" t="s">
        <v>1975</v>
      </c>
      <c r="B1689" s="231">
        <v>100</v>
      </c>
      <c r="C1689" s="231">
        <v>0</v>
      </c>
      <c r="D1689" s="231">
        <v>0</v>
      </c>
      <c r="E1689" s="231">
        <v>0</v>
      </c>
      <c r="F1689" s="231">
        <v>0</v>
      </c>
      <c r="G1689" s="231">
        <v>0</v>
      </c>
      <c r="H1689" t="str">
        <f t="shared" si="26"/>
        <v>A34922</v>
      </c>
    </row>
    <row r="1690" spans="1:8">
      <c r="A1690" s="231" t="s">
        <v>1976</v>
      </c>
      <c r="B1690" s="231">
        <v>20</v>
      </c>
      <c r="C1690" s="231">
        <v>80</v>
      </c>
      <c r="D1690" s="231">
        <v>0</v>
      </c>
      <c r="E1690" s="231">
        <v>0</v>
      </c>
      <c r="F1690" s="231">
        <v>0</v>
      </c>
      <c r="G1690" s="231">
        <v>0</v>
      </c>
      <c r="H1690" t="str">
        <f t="shared" si="26"/>
        <v>A34942</v>
      </c>
    </row>
    <row r="1691" spans="1:8">
      <c r="A1691" s="231" t="s">
        <v>1977</v>
      </c>
      <c r="B1691" s="231">
        <v>20</v>
      </c>
      <c r="C1691" s="231">
        <v>80</v>
      </c>
      <c r="D1691" s="231">
        <v>0</v>
      </c>
      <c r="E1691" s="231">
        <v>0</v>
      </c>
      <c r="F1691" s="231">
        <v>0</v>
      </c>
      <c r="G1691" s="231">
        <v>0</v>
      </c>
      <c r="H1691" t="str">
        <f t="shared" si="26"/>
        <v>A34962</v>
      </c>
    </row>
    <row r="1692" spans="1:8">
      <c r="A1692" s="231" t="s">
        <v>1978</v>
      </c>
      <c r="B1692" s="231">
        <v>20</v>
      </c>
      <c r="C1692" s="231">
        <v>80</v>
      </c>
      <c r="D1692" s="231">
        <v>0</v>
      </c>
      <c r="E1692" s="231">
        <v>0</v>
      </c>
      <c r="F1692" s="231">
        <v>0</v>
      </c>
      <c r="G1692" s="231">
        <v>0</v>
      </c>
      <c r="H1692" t="str">
        <f t="shared" si="26"/>
        <v>A34982</v>
      </c>
    </row>
    <row r="1693" spans="1:8">
      <c r="A1693" s="231" t="s">
        <v>1979</v>
      </c>
      <c r="B1693" s="231">
        <v>0</v>
      </c>
      <c r="C1693" s="231">
        <v>30</v>
      </c>
      <c r="D1693" s="231">
        <v>40</v>
      </c>
      <c r="E1693" s="231">
        <v>30</v>
      </c>
      <c r="F1693" s="231">
        <v>0</v>
      </c>
      <c r="G1693" s="231">
        <v>0</v>
      </c>
      <c r="H1693" t="str">
        <f t="shared" si="26"/>
        <v>A35002</v>
      </c>
    </row>
    <row r="1694" spans="1:8">
      <c r="A1694" s="231" t="s">
        <v>1980</v>
      </c>
      <c r="B1694" s="231">
        <v>0</v>
      </c>
      <c r="C1694" s="231">
        <v>17</v>
      </c>
      <c r="D1694" s="231">
        <v>23</v>
      </c>
      <c r="E1694" s="231">
        <v>60</v>
      </c>
      <c r="F1694" s="231">
        <v>0</v>
      </c>
      <c r="G1694" s="231">
        <v>0</v>
      </c>
      <c r="H1694" t="str">
        <f t="shared" si="26"/>
        <v>A35024</v>
      </c>
    </row>
    <row r="1695" spans="1:8">
      <c r="A1695" s="231" t="s">
        <v>1981</v>
      </c>
      <c r="B1695" s="231">
        <v>0</v>
      </c>
      <c r="C1695" s="231">
        <v>10</v>
      </c>
      <c r="D1695" s="231">
        <v>13</v>
      </c>
      <c r="E1695" s="231">
        <v>77</v>
      </c>
      <c r="F1695" s="231">
        <v>0</v>
      </c>
      <c r="G1695" s="231">
        <v>0</v>
      </c>
      <c r="H1695" t="str">
        <f t="shared" si="26"/>
        <v>A35042</v>
      </c>
    </row>
    <row r="1696" spans="1:8">
      <c r="A1696" s="231" t="s">
        <v>1982</v>
      </c>
      <c r="B1696" s="231">
        <v>0</v>
      </c>
      <c r="C1696" s="231">
        <v>9</v>
      </c>
      <c r="D1696" s="231">
        <v>12</v>
      </c>
      <c r="E1696" s="231">
        <v>79</v>
      </c>
      <c r="F1696" s="231">
        <v>0</v>
      </c>
      <c r="G1696" s="231">
        <v>0</v>
      </c>
      <c r="H1696" t="str">
        <f t="shared" si="26"/>
        <v>A35062</v>
      </c>
    </row>
    <row r="1697" spans="1:8">
      <c r="A1697" s="231" t="s">
        <v>1983</v>
      </c>
      <c r="B1697" s="231">
        <v>0</v>
      </c>
      <c r="C1697" s="231">
        <v>8</v>
      </c>
      <c r="D1697" s="231">
        <v>11</v>
      </c>
      <c r="E1697" s="231">
        <v>81</v>
      </c>
      <c r="F1697" s="231">
        <v>0</v>
      </c>
      <c r="G1697" s="231">
        <v>0</v>
      </c>
      <c r="H1697" t="str">
        <f t="shared" si="26"/>
        <v>A35082</v>
      </c>
    </row>
    <row r="1698" spans="1:8">
      <c r="A1698" s="231" t="s">
        <v>1984</v>
      </c>
      <c r="B1698" s="231">
        <v>0</v>
      </c>
      <c r="C1698" s="231">
        <v>11</v>
      </c>
      <c r="D1698" s="231">
        <v>14</v>
      </c>
      <c r="E1698" s="231">
        <v>75</v>
      </c>
      <c r="F1698" s="231">
        <v>0</v>
      </c>
      <c r="G1698" s="231">
        <v>0</v>
      </c>
      <c r="H1698" t="str">
        <f t="shared" si="26"/>
        <v>A35102</v>
      </c>
    </row>
    <row r="1699" spans="1:8">
      <c r="A1699" s="231" t="s">
        <v>1985</v>
      </c>
      <c r="B1699" s="231">
        <v>0</v>
      </c>
      <c r="C1699" s="231">
        <v>14</v>
      </c>
      <c r="D1699" s="231">
        <v>19</v>
      </c>
      <c r="E1699" s="231">
        <v>67</v>
      </c>
      <c r="F1699" s="231">
        <v>0</v>
      </c>
      <c r="G1699" s="231">
        <v>0</v>
      </c>
      <c r="H1699" t="str">
        <f t="shared" si="26"/>
        <v>A35121</v>
      </c>
    </row>
    <row r="1700" spans="1:8">
      <c r="A1700" s="231" t="s">
        <v>1986</v>
      </c>
      <c r="B1700" s="231">
        <v>0</v>
      </c>
      <c r="C1700" s="231">
        <v>21</v>
      </c>
      <c r="D1700" s="231">
        <v>28</v>
      </c>
      <c r="E1700" s="231">
        <v>51</v>
      </c>
      <c r="F1700" s="231">
        <v>0</v>
      </c>
      <c r="G1700" s="231">
        <v>0</v>
      </c>
      <c r="H1700" t="str">
        <f t="shared" si="26"/>
        <v>A35142</v>
      </c>
    </row>
    <row r="1701" spans="1:8">
      <c r="A1701" s="231" t="s">
        <v>1987</v>
      </c>
      <c r="B1701" s="231">
        <v>0</v>
      </c>
      <c r="C1701" s="231">
        <v>100</v>
      </c>
      <c r="D1701" s="231">
        <v>0</v>
      </c>
      <c r="E1701" s="231">
        <v>0</v>
      </c>
      <c r="F1701" s="231">
        <v>0</v>
      </c>
      <c r="G1701" s="231">
        <v>0</v>
      </c>
      <c r="H1701" t="str">
        <f t="shared" si="26"/>
        <v>A35162</v>
      </c>
    </row>
    <row r="1702" spans="1:8">
      <c r="A1702" s="231" t="s">
        <v>1988</v>
      </c>
      <c r="B1702" s="231">
        <v>100</v>
      </c>
      <c r="C1702" s="231">
        <v>0</v>
      </c>
      <c r="D1702" s="231">
        <v>0</v>
      </c>
      <c r="E1702" s="231">
        <v>0</v>
      </c>
      <c r="F1702" s="231">
        <v>0</v>
      </c>
      <c r="G1702" s="231">
        <v>0</v>
      </c>
      <c r="H1702" t="str">
        <f t="shared" si="26"/>
        <v>A35182</v>
      </c>
    </row>
    <row r="1703" spans="1:8">
      <c r="A1703" s="231" t="s">
        <v>1989</v>
      </c>
      <c r="B1703" s="231">
        <v>100</v>
      </c>
      <c r="C1703" s="231">
        <v>0</v>
      </c>
      <c r="D1703" s="231">
        <v>0</v>
      </c>
      <c r="E1703" s="231">
        <v>0</v>
      </c>
      <c r="F1703" s="231">
        <v>0</v>
      </c>
      <c r="G1703" s="231">
        <v>0</v>
      </c>
      <c r="H1703" t="str">
        <f t="shared" si="26"/>
        <v>A35202</v>
      </c>
    </row>
    <row r="1704" spans="1:8">
      <c r="A1704" s="231" t="s">
        <v>1990</v>
      </c>
      <c r="B1704" s="231">
        <v>100</v>
      </c>
      <c r="C1704" s="231">
        <v>0</v>
      </c>
      <c r="D1704" s="231">
        <v>0</v>
      </c>
      <c r="E1704" s="231">
        <v>0</v>
      </c>
      <c r="F1704" s="231">
        <v>0</v>
      </c>
      <c r="G1704" s="231">
        <v>0</v>
      </c>
      <c r="H1704" t="str">
        <f t="shared" si="26"/>
        <v>A35222</v>
      </c>
    </row>
    <row r="1705" spans="1:8">
      <c r="A1705" s="231" t="s">
        <v>1991</v>
      </c>
      <c r="B1705" s="231">
        <v>0</v>
      </c>
      <c r="C1705" s="231">
        <v>92</v>
      </c>
      <c r="D1705" s="231">
        <v>8</v>
      </c>
      <c r="E1705" s="231">
        <v>0</v>
      </c>
      <c r="F1705" s="231">
        <v>0</v>
      </c>
      <c r="G1705" s="231">
        <v>0</v>
      </c>
      <c r="H1705" t="str">
        <f t="shared" si="26"/>
        <v>A35242</v>
      </c>
    </row>
    <row r="1706" spans="1:8">
      <c r="A1706" s="231" t="s">
        <v>1992</v>
      </c>
      <c r="B1706" s="231">
        <v>0</v>
      </c>
      <c r="C1706" s="231">
        <v>27</v>
      </c>
      <c r="D1706" s="231">
        <v>36</v>
      </c>
      <c r="E1706" s="231">
        <v>37</v>
      </c>
      <c r="F1706" s="231">
        <v>0</v>
      </c>
      <c r="G1706" s="231">
        <v>0</v>
      </c>
      <c r="H1706" t="str">
        <f t="shared" ref="H1706:H1769" si="27">LEFT(A1706,1)&amp;((MID(A1706,2,10))+1)</f>
        <v>A35262</v>
      </c>
    </row>
    <row r="1707" spans="1:8">
      <c r="A1707" s="231" t="s">
        <v>1993</v>
      </c>
      <c r="B1707" s="231">
        <v>0</v>
      </c>
      <c r="C1707" s="231">
        <v>13</v>
      </c>
      <c r="D1707" s="231">
        <v>18</v>
      </c>
      <c r="E1707" s="231">
        <v>69</v>
      </c>
      <c r="F1707" s="231">
        <v>0</v>
      </c>
      <c r="G1707" s="231">
        <v>0</v>
      </c>
      <c r="H1707" t="str">
        <f t="shared" si="27"/>
        <v>A35282</v>
      </c>
    </row>
    <row r="1708" spans="1:8">
      <c r="A1708" s="231" t="s">
        <v>1994</v>
      </c>
      <c r="B1708" s="231">
        <v>0</v>
      </c>
      <c r="C1708" s="231">
        <v>23</v>
      </c>
      <c r="D1708" s="231">
        <v>45</v>
      </c>
      <c r="E1708" s="231">
        <v>32</v>
      </c>
      <c r="F1708" s="231">
        <v>0</v>
      </c>
      <c r="G1708" s="231">
        <v>0</v>
      </c>
      <c r="H1708" t="str">
        <f t="shared" si="27"/>
        <v>A35302</v>
      </c>
    </row>
    <row r="1709" spans="1:8">
      <c r="A1709" s="231" t="s">
        <v>1995</v>
      </c>
      <c r="B1709" s="231">
        <v>100</v>
      </c>
      <c r="C1709" s="231">
        <v>0</v>
      </c>
      <c r="D1709" s="231">
        <v>0</v>
      </c>
      <c r="E1709" s="231">
        <v>0</v>
      </c>
      <c r="F1709" s="231">
        <v>0</v>
      </c>
      <c r="G1709" s="231">
        <v>0</v>
      </c>
      <c r="H1709" t="str">
        <f t="shared" si="27"/>
        <v>A35308</v>
      </c>
    </row>
    <row r="1710" spans="1:8">
      <c r="A1710" s="231" t="s">
        <v>1996</v>
      </c>
      <c r="B1710" s="231">
        <v>100</v>
      </c>
      <c r="C1710" s="231">
        <v>0</v>
      </c>
      <c r="D1710" s="231">
        <v>0</v>
      </c>
      <c r="E1710" s="231">
        <v>0</v>
      </c>
      <c r="F1710" s="231">
        <v>0</v>
      </c>
      <c r="G1710" s="231">
        <v>0</v>
      </c>
      <c r="H1710" t="str">
        <f t="shared" si="27"/>
        <v>A35313</v>
      </c>
    </row>
    <row r="1711" spans="1:8">
      <c r="A1711" s="231" t="s">
        <v>1997</v>
      </c>
      <c r="B1711" s="231">
        <v>100</v>
      </c>
      <c r="C1711" s="231">
        <v>0</v>
      </c>
      <c r="D1711" s="231">
        <v>0</v>
      </c>
      <c r="E1711" s="231">
        <v>0</v>
      </c>
      <c r="F1711" s="231">
        <v>0</v>
      </c>
      <c r="G1711" s="231">
        <v>0</v>
      </c>
      <c r="H1711" t="str">
        <f t="shared" si="27"/>
        <v>A35317</v>
      </c>
    </row>
    <row r="1712" spans="1:8">
      <c r="A1712" s="231" t="s">
        <v>1998</v>
      </c>
      <c r="B1712" s="231">
        <v>100</v>
      </c>
      <c r="C1712" s="231">
        <v>0</v>
      </c>
      <c r="D1712" s="231">
        <v>0</v>
      </c>
      <c r="E1712" s="231">
        <v>0</v>
      </c>
      <c r="F1712" s="231">
        <v>0</v>
      </c>
      <c r="G1712" s="231">
        <v>0</v>
      </c>
      <c r="H1712" t="str">
        <f t="shared" si="27"/>
        <v>A35329</v>
      </c>
    </row>
    <row r="1713" spans="1:8">
      <c r="A1713" s="231" t="s">
        <v>1999</v>
      </c>
      <c r="B1713" s="231">
        <v>100</v>
      </c>
      <c r="C1713" s="231">
        <v>0</v>
      </c>
      <c r="D1713" s="231">
        <v>0</v>
      </c>
      <c r="E1713" s="231">
        <v>0</v>
      </c>
      <c r="F1713" s="231">
        <v>0</v>
      </c>
      <c r="G1713" s="231">
        <v>0</v>
      </c>
      <c r="H1713" t="str">
        <f t="shared" si="27"/>
        <v>A35348</v>
      </c>
    </row>
    <row r="1714" spans="1:8">
      <c r="A1714" s="231" t="s">
        <v>2000</v>
      </c>
      <c r="B1714" s="231">
        <v>100</v>
      </c>
      <c r="C1714" s="231">
        <v>0</v>
      </c>
      <c r="D1714" s="231">
        <v>0</v>
      </c>
      <c r="E1714" s="231">
        <v>0</v>
      </c>
      <c r="F1714" s="231">
        <v>0</v>
      </c>
      <c r="G1714" s="231">
        <v>0</v>
      </c>
      <c r="H1714" t="str">
        <f t="shared" si="27"/>
        <v>A35368</v>
      </c>
    </row>
    <row r="1715" spans="1:8">
      <c r="A1715" s="231" t="s">
        <v>2001</v>
      </c>
      <c r="B1715" s="231">
        <v>100</v>
      </c>
      <c r="C1715" s="231">
        <v>0</v>
      </c>
      <c r="D1715" s="231">
        <v>0</v>
      </c>
      <c r="E1715" s="231">
        <v>0</v>
      </c>
      <c r="F1715" s="231">
        <v>0</v>
      </c>
      <c r="G1715" s="231">
        <v>0</v>
      </c>
      <c r="H1715" t="str">
        <f t="shared" si="27"/>
        <v>A35388</v>
      </c>
    </row>
    <row r="1716" spans="1:8">
      <c r="A1716" s="231" t="s">
        <v>2002</v>
      </c>
      <c r="B1716" s="231">
        <v>100</v>
      </c>
      <c r="C1716" s="231">
        <v>0</v>
      </c>
      <c r="D1716" s="231">
        <v>0</v>
      </c>
      <c r="E1716" s="231">
        <v>0</v>
      </c>
      <c r="F1716" s="231">
        <v>0</v>
      </c>
      <c r="G1716" s="231">
        <v>0</v>
      </c>
      <c r="H1716" t="str">
        <f t="shared" si="27"/>
        <v>A35410</v>
      </c>
    </row>
    <row r="1717" spans="1:8">
      <c r="A1717" s="231" t="s">
        <v>2003</v>
      </c>
      <c r="B1717" s="231">
        <v>100</v>
      </c>
      <c r="C1717" s="231">
        <v>0</v>
      </c>
      <c r="D1717" s="231">
        <v>0</v>
      </c>
      <c r="E1717" s="231">
        <v>0</v>
      </c>
      <c r="F1717" s="231">
        <v>0</v>
      </c>
      <c r="G1717" s="231">
        <v>0</v>
      </c>
      <c r="H1717" t="str">
        <f t="shared" si="27"/>
        <v>A35430</v>
      </c>
    </row>
    <row r="1718" spans="1:8">
      <c r="A1718" s="231" t="s">
        <v>2004</v>
      </c>
      <c r="B1718" s="231">
        <v>100</v>
      </c>
      <c r="C1718" s="231">
        <v>0</v>
      </c>
      <c r="D1718" s="231">
        <v>0</v>
      </c>
      <c r="E1718" s="231">
        <v>0</v>
      </c>
      <c r="F1718" s="231">
        <v>0</v>
      </c>
      <c r="G1718" s="231">
        <v>0</v>
      </c>
      <c r="H1718" t="str">
        <f t="shared" si="27"/>
        <v>A35445</v>
      </c>
    </row>
    <row r="1719" spans="1:8">
      <c r="A1719" s="231" t="s">
        <v>2005</v>
      </c>
      <c r="B1719" s="231">
        <v>100</v>
      </c>
      <c r="C1719" s="231">
        <v>0</v>
      </c>
      <c r="D1719" s="231">
        <v>0</v>
      </c>
      <c r="E1719" s="231">
        <v>0</v>
      </c>
      <c r="F1719" s="231">
        <v>0</v>
      </c>
      <c r="G1719" s="231">
        <v>0</v>
      </c>
      <c r="H1719" t="str">
        <f t="shared" si="27"/>
        <v>A35463</v>
      </c>
    </row>
    <row r="1720" spans="1:8">
      <c r="A1720" s="231" t="s">
        <v>2006</v>
      </c>
      <c r="B1720" s="231">
        <v>100</v>
      </c>
      <c r="C1720" s="231">
        <v>0</v>
      </c>
      <c r="D1720" s="231">
        <v>0</v>
      </c>
      <c r="E1720" s="231">
        <v>0</v>
      </c>
      <c r="F1720" s="231">
        <v>0</v>
      </c>
      <c r="G1720" s="231">
        <v>0</v>
      </c>
      <c r="H1720" t="str">
        <f t="shared" si="27"/>
        <v>A35488</v>
      </c>
    </row>
    <row r="1721" spans="1:8">
      <c r="A1721" s="231" t="s">
        <v>2007</v>
      </c>
      <c r="B1721" s="231">
        <v>100</v>
      </c>
      <c r="C1721" s="231">
        <v>0</v>
      </c>
      <c r="D1721" s="231">
        <v>0</v>
      </c>
      <c r="E1721" s="231">
        <v>0</v>
      </c>
      <c r="F1721" s="231">
        <v>0</v>
      </c>
      <c r="G1721" s="231">
        <v>0</v>
      </c>
      <c r="H1721" t="str">
        <f t="shared" si="27"/>
        <v>A35508</v>
      </c>
    </row>
    <row r="1722" spans="1:8">
      <c r="A1722" s="231" t="s">
        <v>2008</v>
      </c>
      <c r="B1722" s="231">
        <v>100</v>
      </c>
      <c r="C1722" s="231">
        <v>0</v>
      </c>
      <c r="D1722" s="231">
        <v>0</v>
      </c>
      <c r="E1722" s="231">
        <v>0</v>
      </c>
      <c r="F1722" s="231">
        <v>0</v>
      </c>
      <c r="G1722" s="231">
        <v>0</v>
      </c>
      <c r="H1722" t="str">
        <f t="shared" si="27"/>
        <v>A35528</v>
      </c>
    </row>
    <row r="1723" spans="1:8">
      <c r="A1723" s="231" t="s">
        <v>2009</v>
      </c>
      <c r="B1723" s="231">
        <v>100</v>
      </c>
      <c r="C1723" s="231">
        <v>0</v>
      </c>
      <c r="D1723" s="231">
        <v>0</v>
      </c>
      <c r="E1723" s="231">
        <v>0</v>
      </c>
      <c r="F1723" s="231">
        <v>0</v>
      </c>
      <c r="G1723" s="231">
        <v>0</v>
      </c>
      <c r="H1723" t="str">
        <f t="shared" si="27"/>
        <v>A35548</v>
      </c>
    </row>
    <row r="1724" spans="1:8">
      <c r="A1724" s="231" t="s">
        <v>2010</v>
      </c>
      <c r="B1724" s="231">
        <v>100</v>
      </c>
      <c r="C1724" s="231">
        <v>0</v>
      </c>
      <c r="D1724" s="231">
        <v>0</v>
      </c>
      <c r="E1724" s="231">
        <v>0</v>
      </c>
      <c r="F1724" s="231">
        <v>0</v>
      </c>
      <c r="G1724" s="231">
        <v>0</v>
      </c>
      <c r="H1724" t="str">
        <f t="shared" si="27"/>
        <v>A35562</v>
      </c>
    </row>
    <row r="1725" spans="1:8">
      <c r="A1725" s="231" t="s">
        <v>2011</v>
      </c>
      <c r="B1725" s="231">
        <v>100</v>
      </c>
      <c r="C1725" s="231">
        <v>0</v>
      </c>
      <c r="D1725" s="231">
        <v>0</v>
      </c>
      <c r="E1725" s="231">
        <v>0</v>
      </c>
      <c r="F1725" s="231">
        <v>0</v>
      </c>
      <c r="G1725" s="231">
        <v>0</v>
      </c>
      <c r="H1725" t="str">
        <f t="shared" si="27"/>
        <v>A35586</v>
      </c>
    </row>
    <row r="1726" spans="1:8">
      <c r="A1726" s="231" t="s">
        <v>2012</v>
      </c>
      <c r="B1726" s="231">
        <v>100</v>
      </c>
      <c r="C1726" s="231">
        <v>0</v>
      </c>
      <c r="D1726" s="231">
        <v>0</v>
      </c>
      <c r="E1726" s="231">
        <v>0</v>
      </c>
      <c r="F1726" s="231">
        <v>0</v>
      </c>
      <c r="G1726" s="231">
        <v>0</v>
      </c>
      <c r="H1726" t="str">
        <f t="shared" si="27"/>
        <v>A35607</v>
      </c>
    </row>
    <row r="1727" spans="1:8">
      <c r="A1727" s="231" t="s">
        <v>2013</v>
      </c>
      <c r="B1727" s="231">
        <v>100</v>
      </c>
      <c r="C1727" s="231">
        <v>0</v>
      </c>
      <c r="D1727" s="231">
        <v>0</v>
      </c>
      <c r="E1727" s="231">
        <v>0</v>
      </c>
      <c r="F1727" s="231">
        <v>0</v>
      </c>
      <c r="G1727" s="231">
        <v>0</v>
      </c>
      <c r="H1727" t="str">
        <f t="shared" si="27"/>
        <v>A35628</v>
      </c>
    </row>
    <row r="1728" spans="1:8">
      <c r="A1728" s="231" t="s">
        <v>2014</v>
      </c>
      <c r="B1728" s="231">
        <v>0</v>
      </c>
      <c r="C1728" s="231">
        <v>6</v>
      </c>
      <c r="D1728" s="231">
        <v>51</v>
      </c>
      <c r="E1728" s="231">
        <v>43</v>
      </c>
      <c r="F1728" s="231">
        <v>0</v>
      </c>
      <c r="G1728" s="231">
        <v>0</v>
      </c>
      <c r="H1728" t="str">
        <f t="shared" si="27"/>
        <v>A35651</v>
      </c>
    </row>
    <row r="1729" spans="1:8">
      <c r="A1729" s="231" t="s">
        <v>2015</v>
      </c>
      <c r="B1729" s="231">
        <v>0</v>
      </c>
      <c r="C1729" s="231">
        <v>4</v>
      </c>
      <c r="D1729" s="231">
        <v>29</v>
      </c>
      <c r="E1729" s="231">
        <v>67</v>
      </c>
      <c r="F1729" s="231">
        <v>0</v>
      </c>
      <c r="G1729" s="231">
        <v>0</v>
      </c>
      <c r="H1729" t="str">
        <f t="shared" si="27"/>
        <v>A35656</v>
      </c>
    </row>
    <row r="1730" spans="1:8">
      <c r="A1730" s="231" t="s">
        <v>2016</v>
      </c>
      <c r="B1730" s="231">
        <v>0</v>
      </c>
      <c r="C1730" s="231">
        <v>3</v>
      </c>
      <c r="D1730" s="231">
        <v>25</v>
      </c>
      <c r="E1730" s="231">
        <v>72</v>
      </c>
      <c r="F1730" s="231">
        <v>0</v>
      </c>
      <c r="G1730" s="231">
        <v>0</v>
      </c>
      <c r="H1730" t="str">
        <f t="shared" si="27"/>
        <v>A35661</v>
      </c>
    </row>
    <row r="1731" spans="1:8">
      <c r="A1731" s="231" t="s">
        <v>2017</v>
      </c>
      <c r="B1731" s="231">
        <v>0</v>
      </c>
      <c r="C1731" s="231">
        <v>2</v>
      </c>
      <c r="D1731" s="231">
        <v>19</v>
      </c>
      <c r="E1731" s="231">
        <v>79</v>
      </c>
      <c r="F1731" s="231">
        <v>0</v>
      </c>
      <c r="G1731" s="231">
        <v>0</v>
      </c>
      <c r="H1731" t="str">
        <f t="shared" si="27"/>
        <v>A35666</v>
      </c>
    </row>
    <row r="1732" spans="1:8">
      <c r="A1732" s="231" t="s">
        <v>2018</v>
      </c>
      <c r="B1732" s="231">
        <v>0</v>
      </c>
      <c r="C1732" s="231">
        <v>2</v>
      </c>
      <c r="D1732" s="231">
        <v>18</v>
      </c>
      <c r="E1732" s="231">
        <v>80</v>
      </c>
      <c r="F1732" s="231">
        <v>0</v>
      </c>
      <c r="G1732" s="231">
        <v>0</v>
      </c>
      <c r="H1732" t="str">
        <f t="shared" si="27"/>
        <v>A35671</v>
      </c>
    </row>
    <row r="1733" spans="1:8">
      <c r="A1733" s="231" t="s">
        <v>2019</v>
      </c>
      <c r="B1733" s="231">
        <v>0</v>
      </c>
      <c r="C1733" s="231">
        <v>2</v>
      </c>
      <c r="D1733" s="231">
        <v>17</v>
      </c>
      <c r="E1733" s="231">
        <v>81</v>
      </c>
      <c r="F1733" s="231">
        <v>0</v>
      </c>
      <c r="G1733" s="231">
        <v>0</v>
      </c>
      <c r="H1733" t="str">
        <f t="shared" si="27"/>
        <v>A35676</v>
      </c>
    </row>
    <row r="1734" spans="1:8">
      <c r="A1734" s="231" t="s">
        <v>2020</v>
      </c>
      <c r="B1734" s="231">
        <v>0</v>
      </c>
      <c r="C1734" s="231">
        <v>2</v>
      </c>
      <c r="D1734" s="231">
        <v>13</v>
      </c>
      <c r="E1734" s="231">
        <v>85</v>
      </c>
      <c r="F1734" s="231">
        <v>0</v>
      </c>
      <c r="G1734" s="231">
        <v>0</v>
      </c>
      <c r="H1734" t="str">
        <f t="shared" si="27"/>
        <v>A35681</v>
      </c>
    </row>
    <row r="1735" spans="1:8">
      <c r="A1735" s="231" t="s">
        <v>2021</v>
      </c>
      <c r="B1735" s="231">
        <v>0</v>
      </c>
      <c r="C1735" s="231">
        <v>1</v>
      </c>
      <c r="D1735" s="231">
        <v>10</v>
      </c>
      <c r="E1735" s="231">
        <v>89</v>
      </c>
      <c r="F1735" s="231">
        <v>0</v>
      </c>
      <c r="G1735" s="231">
        <v>0</v>
      </c>
      <c r="H1735" t="str">
        <f t="shared" si="27"/>
        <v>A35686</v>
      </c>
    </row>
    <row r="1736" spans="1:8">
      <c r="A1736" s="231" t="s">
        <v>2022</v>
      </c>
      <c r="B1736" s="231">
        <v>0</v>
      </c>
      <c r="C1736" s="231">
        <v>1</v>
      </c>
      <c r="D1736" s="231">
        <v>9</v>
      </c>
      <c r="E1736" s="231">
        <v>90</v>
      </c>
      <c r="F1736" s="231">
        <v>0</v>
      </c>
      <c r="G1736" s="231">
        <v>0</v>
      </c>
      <c r="H1736" t="str">
        <f t="shared" si="27"/>
        <v>A35691</v>
      </c>
    </row>
    <row r="1737" spans="1:8">
      <c r="A1737" s="231" t="s">
        <v>2023</v>
      </c>
      <c r="B1737" s="231">
        <v>0</v>
      </c>
      <c r="C1737" s="231">
        <v>1</v>
      </c>
      <c r="D1737" s="231">
        <v>8</v>
      </c>
      <c r="E1737" s="231">
        <v>91</v>
      </c>
      <c r="F1737" s="231">
        <v>0</v>
      </c>
      <c r="G1737" s="231">
        <v>0</v>
      </c>
      <c r="H1737" t="str">
        <f t="shared" si="27"/>
        <v>A35710</v>
      </c>
    </row>
    <row r="1738" spans="1:8">
      <c r="A1738" s="231" t="s">
        <v>2024</v>
      </c>
      <c r="B1738" s="231">
        <v>0</v>
      </c>
      <c r="C1738" s="231">
        <v>6</v>
      </c>
      <c r="D1738" s="231">
        <v>15</v>
      </c>
      <c r="E1738" s="231">
        <v>79</v>
      </c>
      <c r="F1738" s="231">
        <v>0</v>
      </c>
      <c r="G1738" s="231">
        <v>0</v>
      </c>
      <c r="H1738" t="str">
        <f t="shared" si="27"/>
        <v>A35727</v>
      </c>
    </row>
    <row r="1739" spans="1:8">
      <c r="A1739" s="231" t="s">
        <v>2025</v>
      </c>
      <c r="B1739" s="231">
        <v>0</v>
      </c>
      <c r="C1739" s="231">
        <v>60</v>
      </c>
      <c r="D1739" s="231">
        <v>40</v>
      </c>
      <c r="E1739" s="231">
        <v>0</v>
      </c>
      <c r="F1739" s="231">
        <v>0</v>
      </c>
      <c r="G1739" s="231">
        <v>0</v>
      </c>
      <c r="H1739" t="str">
        <f t="shared" si="27"/>
        <v>A35750</v>
      </c>
    </row>
    <row r="1740" spans="1:8">
      <c r="A1740" s="231" t="s">
        <v>2026</v>
      </c>
      <c r="B1740" s="231">
        <v>100</v>
      </c>
      <c r="C1740" s="231">
        <v>0</v>
      </c>
      <c r="D1740" s="231">
        <v>0</v>
      </c>
      <c r="E1740" s="231">
        <v>0</v>
      </c>
      <c r="F1740" s="231">
        <v>0</v>
      </c>
      <c r="G1740" s="231">
        <v>0</v>
      </c>
      <c r="H1740" t="str">
        <f t="shared" si="27"/>
        <v>A35770</v>
      </c>
    </row>
    <row r="1741" spans="1:8">
      <c r="A1741" s="231" t="s">
        <v>2027</v>
      </c>
      <c r="B1741" s="231">
        <v>100</v>
      </c>
      <c r="C1741" s="231">
        <v>0</v>
      </c>
      <c r="D1741" s="231">
        <v>0</v>
      </c>
      <c r="E1741" s="231">
        <v>0</v>
      </c>
      <c r="F1741" s="231">
        <v>0</v>
      </c>
      <c r="G1741" s="231">
        <v>0</v>
      </c>
      <c r="H1741" t="str">
        <f t="shared" si="27"/>
        <v>A35783</v>
      </c>
    </row>
    <row r="1742" spans="1:8">
      <c r="A1742" s="231" t="s">
        <v>2028</v>
      </c>
      <c r="B1742" s="231">
        <v>0</v>
      </c>
      <c r="C1742" s="231">
        <v>100</v>
      </c>
      <c r="D1742" s="231">
        <v>0</v>
      </c>
      <c r="E1742" s="231">
        <v>0</v>
      </c>
      <c r="F1742" s="231">
        <v>0</v>
      </c>
      <c r="G1742" s="231">
        <v>0</v>
      </c>
      <c r="H1742" t="str">
        <f t="shared" si="27"/>
        <v>A35802</v>
      </c>
    </row>
    <row r="1743" spans="1:8">
      <c r="A1743" s="231" t="s">
        <v>2029</v>
      </c>
      <c r="B1743" s="231">
        <v>0</v>
      </c>
      <c r="C1743" s="231">
        <v>17</v>
      </c>
      <c r="D1743" s="231">
        <v>22</v>
      </c>
      <c r="E1743" s="231">
        <v>61</v>
      </c>
      <c r="F1743" s="231">
        <v>0</v>
      </c>
      <c r="G1743" s="231">
        <v>0</v>
      </c>
      <c r="H1743" t="str">
        <f t="shared" si="27"/>
        <v>A35821</v>
      </c>
    </row>
    <row r="1744" spans="1:8">
      <c r="A1744" s="231" t="s">
        <v>2030</v>
      </c>
      <c r="B1744" s="231">
        <v>0</v>
      </c>
      <c r="C1744" s="231">
        <v>18</v>
      </c>
      <c r="D1744" s="231">
        <v>49</v>
      </c>
      <c r="E1744" s="231">
        <v>33</v>
      </c>
      <c r="F1744" s="231">
        <v>0</v>
      </c>
      <c r="G1744" s="231">
        <v>0</v>
      </c>
      <c r="H1744" t="str">
        <f t="shared" si="27"/>
        <v>A35842</v>
      </c>
    </row>
    <row r="1745" spans="1:8">
      <c r="A1745" s="231" t="s">
        <v>2031</v>
      </c>
      <c r="B1745" s="231">
        <v>0</v>
      </c>
      <c r="C1745" s="231">
        <v>20</v>
      </c>
      <c r="D1745" s="231">
        <v>80</v>
      </c>
      <c r="E1745" s="231">
        <v>0</v>
      </c>
      <c r="F1745" s="231">
        <v>0</v>
      </c>
      <c r="G1745" s="231">
        <v>0</v>
      </c>
      <c r="H1745" t="str">
        <f t="shared" si="27"/>
        <v>A35860</v>
      </c>
    </row>
    <row r="1746" spans="1:8">
      <c r="A1746" s="231" t="s">
        <v>2032</v>
      </c>
      <c r="B1746" s="231">
        <v>0</v>
      </c>
      <c r="C1746" s="231">
        <v>10</v>
      </c>
      <c r="D1746" s="231">
        <v>26</v>
      </c>
      <c r="E1746" s="231">
        <v>64</v>
      </c>
      <c r="F1746" s="231">
        <v>0</v>
      </c>
      <c r="G1746" s="231">
        <v>0</v>
      </c>
      <c r="H1746" t="str">
        <f t="shared" si="27"/>
        <v>A35880</v>
      </c>
    </row>
    <row r="1747" spans="1:8">
      <c r="A1747" s="231" t="s">
        <v>2033</v>
      </c>
      <c r="B1747" s="231">
        <v>0</v>
      </c>
      <c r="C1747" s="231">
        <v>15</v>
      </c>
      <c r="D1747" s="231">
        <v>20</v>
      </c>
      <c r="E1747" s="231">
        <v>65</v>
      </c>
      <c r="F1747" s="231">
        <v>0</v>
      </c>
      <c r="G1747" s="231">
        <v>0</v>
      </c>
      <c r="H1747" t="str">
        <f t="shared" si="27"/>
        <v>A35900</v>
      </c>
    </row>
    <row r="1748" spans="1:8">
      <c r="A1748" s="231" t="s">
        <v>2034</v>
      </c>
      <c r="B1748" s="231">
        <v>0</v>
      </c>
      <c r="C1748" s="231">
        <v>100</v>
      </c>
      <c r="D1748" s="231">
        <v>0</v>
      </c>
      <c r="E1748" s="231">
        <v>0</v>
      </c>
      <c r="F1748" s="231">
        <v>0</v>
      </c>
      <c r="G1748" s="231">
        <v>0</v>
      </c>
      <c r="H1748" t="str">
        <f t="shared" si="27"/>
        <v>A35915</v>
      </c>
    </row>
    <row r="1749" spans="1:8">
      <c r="A1749" s="231" t="s">
        <v>2035</v>
      </c>
      <c r="B1749" s="231">
        <v>0</v>
      </c>
      <c r="C1749" s="231">
        <v>100</v>
      </c>
      <c r="D1749" s="231">
        <v>0</v>
      </c>
      <c r="E1749" s="231">
        <v>0</v>
      </c>
      <c r="F1749" s="231">
        <v>0</v>
      </c>
      <c r="G1749" s="231">
        <v>0</v>
      </c>
      <c r="H1749" t="str">
        <f t="shared" si="27"/>
        <v>A35940</v>
      </c>
    </row>
    <row r="1750" spans="1:8">
      <c r="A1750" s="231" t="s">
        <v>2036</v>
      </c>
      <c r="B1750" s="231">
        <v>0</v>
      </c>
      <c r="C1750" s="231">
        <v>100</v>
      </c>
      <c r="D1750" s="231">
        <v>0</v>
      </c>
      <c r="E1750" s="231">
        <v>0</v>
      </c>
      <c r="F1750" s="231">
        <v>0</v>
      </c>
      <c r="G1750" s="231">
        <v>0</v>
      </c>
      <c r="H1750" t="str">
        <f t="shared" si="27"/>
        <v>A35962</v>
      </c>
    </row>
    <row r="1751" spans="1:8">
      <c r="A1751" s="231" t="s">
        <v>2037</v>
      </c>
      <c r="B1751" s="231">
        <v>0</v>
      </c>
      <c r="C1751" s="231">
        <v>100</v>
      </c>
      <c r="D1751" s="231">
        <v>0</v>
      </c>
      <c r="E1751" s="231">
        <v>0</v>
      </c>
      <c r="F1751" s="231">
        <v>0</v>
      </c>
      <c r="G1751" s="231">
        <v>0</v>
      </c>
      <c r="H1751" t="str">
        <f t="shared" si="27"/>
        <v>A35982</v>
      </c>
    </row>
    <row r="1752" spans="1:8">
      <c r="A1752" s="231" t="s">
        <v>2038</v>
      </c>
      <c r="B1752" s="231">
        <v>0</v>
      </c>
      <c r="C1752" s="231">
        <v>100</v>
      </c>
      <c r="D1752" s="231">
        <v>0</v>
      </c>
      <c r="E1752" s="231">
        <v>0</v>
      </c>
      <c r="F1752" s="231">
        <v>0</v>
      </c>
      <c r="G1752" s="231">
        <v>0</v>
      </c>
      <c r="H1752" t="str">
        <f t="shared" si="27"/>
        <v>A35997</v>
      </c>
    </row>
    <row r="1753" spans="1:8">
      <c r="A1753" s="231" t="s">
        <v>2039</v>
      </c>
      <c r="B1753" s="231">
        <v>0</v>
      </c>
      <c r="C1753" s="231">
        <v>100</v>
      </c>
      <c r="D1753" s="231">
        <v>0</v>
      </c>
      <c r="E1753" s="231">
        <v>0</v>
      </c>
      <c r="F1753" s="231">
        <v>0</v>
      </c>
      <c r="G1753" s="231">
        <v>0</v>
      </c>
      <c r="H1753" t="str">
        <f t="shared" si="27"/>
        <v>A36002</v>
      </c>
    </row>
    <row r="1754" spans="1:8">
      <c r="A1754" s="231" t="s">
        <v>2040</v>
      </c>
      <c r="B1754" s="231">
        <v>100</v>
      </c>
      <c r="C1754" s="231">
        <v>0</v>
      </c>
      <c r="D1754" s="231">
        <v>0</v>
      </c>
      <c r="E1754" s="231">
        <v>0</v>
      </c>
      <c r="F1754" s="231">
        <v>0</v>
      </c>
      <c r="G1754" s="231">
        <v>0</v>
      </c>
      <c r="H1754" t="str">
        <f t="shared" si="27"/>
        <v>A36017</v>
      </c>
    </row>
    <row r="1755" spans="1:8">
      <c r="A1755" s="231" t="s">
        <v>2041</v>
      </c>
      <c r="B1755" s="231">
        <v>100</v>
      </c>
      <c r="C1755" s="231">
        <v>0</v>
      </c>
      <c r="D1755" s="231">
        <v>0</v>
      </c>
      <c r="E1755" s="231">
        <v>0</v>
      </c>
      <c r="F1755" s="231">
        <v>0</v>
      </c>
      <c r="G1755" s="231">
        <v>0</v>
      </c>
      <c r="H1755" t="str">
        <f t="shared" si="27"/>
        <v>A36039</v>
      </c>
    </row>
    <row r="1756" spans="1:8">
      <c r="A1756" s="231" t="s">
        <v>2042</v>
      </c>
      <c r="B1756" s="231">
        <v>100</v>
      </c>
      <c r="C1756" s="231">
        <v>0</v>
      </c>
      <c r="D1756" s="231">
        <v>0</v>
      </c>
      <c r="E1756" s="231">
        <v>0</v>
      </c>
      <c r="F1756" s="231">
        <v>0</v>
      </c>
      <c r="G1756" s="231">
        <v>0</v>
      </c>
      <c r="H1756" t="str">
        <f t="shared" si="27"/>
        <v>A36057</v>
      </c>
    </row>
    <row r="1757" spans="1:8">
      <c r="A1757" s="231" t="s">
        <v>2043</v>
      </c>
      <c r="B1757" s="231">
        <v>100</v>
      </c>
      <c r="C1757" s="231">
        <v>0</v>
      </c>
      <c r="D1757" s="231">
        <v>0</v>
      </c>
      <c r="E1757" s="231">
        <v>0</v>
      </c>
      <c r="F1757" s="231">
        <v>0</v>
      </c>
      <c r="G1757" s="231">
        <v>0</v>
      </c>
      <c r="H1757" t="str">
        <f t="shared" si="27"/>
        <v>A36077</v>
      </c>
    </row>
    <row r="1758" spans="1:8">
      <c r="A1758" s="231" t="s">
        <v>2044</v>
      </c>
      <c r="B1758" s="231">
        <v>100</v>
      </c>
      <c r="C1758" s="231">
        <v>0</v>
      </c>
      <c r="D1758" s="231">
        <v>0</v>
      </c>
      <c r="E1758" s="231">
        <v>0</v>
      </c>
      <c r="F1758" s="231">
        <v>0</v>
      </c>
      <c r="G1758" s="231">
        <v>0</v>
      </c>
      <c r="H1758" t="str">
        <f t="shared" si="27"/>
        <v>A36097</v>
      </c>
    </row>
    <row r="1759" spans="1:8">
      <c r="A1759" s="231" t="s">
        <v>2045</v>
      </c>
      <c r="B1759" s="231">
        <v>100</v>
      </c>
      <c r="C1759" s="231">
        <v>0</v>
      </c>
      <c r="D1759" s="231">
        <v>0</v>
      </c>
      <c r="E1759" s="231">
        <v>0</v>
      </c>
      <c r="F1759" s="231">
        <v>0</v>
      </c>
      <c r="G1759" s="231">
        <v>0</v>
      </c>
      <c r="H1759" t="str">
        <f t="shared" si="27"/>
        <v>A36117</v>
      </c>
    </row>
    <row r="1760" spans="1:8">
      <c r="A1760" s="231" t="s">
        <v>2046</v>
      </c>
      <c r="B1760" s="231">
        <v>100</v>
      </c>
      <c r="C1760" s="231">
        <v>0</v>
      </c>
      <c r="D1760" s="231">
        <v>0</v>
      </c>
      <c r="E1760" s="231">
        <v>0</v>
      </c>
      <c r="F1760" s="231">
        <v>0</v>
      </c>
      <c r="G1760" s="231">
        <v>0</v>
      </c>
      <c r="H1760" t="str">
        <f t="shared" si="27"/>
        <v>A36137</v>
      </c>
    </row>
    <row r="1761" spans="1:8">
      <c r="A1761" s="231" t="s">
        <v>2047</v>
      </c>
      <c r="B1761" s="231">
        <v>100</v>
      </c>
      <c r="C1761" s="231">
        <v>0</v>
      </c>
      <c r="D1761" s="231">
        <v>0</v>
      </c>
      <c r="E1761" s="231">
        <v>0</v>
      </c>
      <c r="F1761" s="231">
        <v>0</v>
      </c>
      <c r="G1761" s="231">
        <v>0</v>
      </c>
      <c r="H1761" t="str">
        <f t="shared" si="27"/>
        <v>A36157</v>
      </c>
    </row>
    <row r="1762" spans="1:8">
      <c r="A1762" s="231" t="s">
        <v>2048</v>
      </c>
      <c r="B1762" s="231">
        <v>100</v>
      </c>
      <c r="C1762" s="231">
        <v>0</v>
      </c>
      <c r="D1762" s="231">
        <v>0</v>
      </c>
      <c r="E1762" s="231">
        <v>0</v>
      </c>
      <c r="F1762" s="231">
        <v>0</v>
      </c>
      <c r="G1762" s="231">
        <v>0</v>
      </c>
      <c r="H1762" t="str">
        <f t="shared" si="27"/>
        <v>A36182</v>
      </c>
    </row>
    <row r="1763" spans="1:8">
      <c r="A1763" s="231" t="s">
        <v>2049</v>
      </c>
      <c r="B1763" s="231">
        <v>100</v>
      </c>
      <c r="C1763" s="231">
        <v>0</v>
      </c>
      <c r="D1763" s="231">
        <v>0</v>
      </c>
      <c r="E1763" s="231">
        <v>0</v>
      </c>
      <c r="F1763" s="231">
        <v>0</v>
      </c>
      <c r="G1763" s="231">
        <v>0</v>
      </c>
      <c r="H1763" t="str">
        <f t="shared" si="27"/>
        <v>A36201</v>
      </c>
    </row>
    <row r="1764" spans="1:8">
      <c r="A1764" s="231" t="s">
        <v>2050</v>
      </c>
      <c r="B1764" s="231">
        <v>100</v>
      </c>
      <c r="C1764" s="231">
        <v>0</v>
      </c>
      <c r="D1764" s="231">
        <v>0</v>
      </c>
      <c r="E1764" s="231">
        <v>0</v>
      </c>
      <c r="F1764" s="231">
        <v>0</v>
      </c>
      <c r="G1764" s="231">
        <v>0</v>
      </c>
      <c r="H1764" t="str">
        <f t="shared" si="27"/>
        <v>A36222</v>
      </c>
    </row>
    <row r="1765" spans="1:8">
      <c r="A1765" s="231" t="s">
        <v>2051</v>
      </c>
      <c r="B1765" s="231">
        <v>100</v>
      </c>
      <c r="C1765" s="231">
        <v>0</v>
      </c>
      <c r="D1765" s="231">
        <v>0</v>
      </c>
      <c r="E1765" s="231">
        <v>0</v>
      </c>
      <c r="F1765" s="231">
        <v>0</v>
      </c>
      <c r="G1765" s="231">
        <v>0</v>
      </c>
      <c r="H1765" t="str">
        <f t="shared" si="27"/>
        <v>A36242</v>
      </c>
    </row>
    <row r="1766" spans="1:8">
      <c r="A1766" s="231" t="s">
        <v>2052</v>
      </c>
      <c r="B1766" s="231">
        <v>100</v>
      </c>
      <c r="C1766" s="231">
        <v>0</v>
      </c>
      <c r="D1766" s="231">
        <v>0</v>
      </c>
      <c r="E1766" s="231">
        <v>0</v>
      </c>
      <c r="F1766" s="231">
        <v>0</v>
      </c>
      <c r="G1766" s="231">
        <v>0</v>
      </c>
      <c r="H1766" t="str">
        <f t="shared" si="27"/>
        <v>A36262</v>
      </c>
    </row>
    <row r="1767" spans="1:8">
      <c r="A1767" s="231" t="s">
        <v>2053</v>
      </c>
      <c r="B1767" s="231">
        <v>100</v>
      </c>
      <c r="C1767" s="231">
        <v>0</v>
      </c>
      <c r="D1767" s="231">
        <v>0</v>
      </c>
      <c r="E1767" s="231">
        <v>0</v>
      </c>
      <c r="F1767" s="231">
        <v>0</v>
      </c>
      <c r="G1767" s="231">
        <v>0</v>
      </c>
      <c r="H1767" t="str">
        <f t="shared" si="27"/>
        <v>A36284</v>
      </c>
    </row>
    <row r="1768" spans="1:8">
      <c r="A1768" s="231" t="s">
        <v>2054</v>
      </c>
      <c r="B1768" s="231">
        <v>0</v>
      </c>
      <c r="C1768" s="231">
        <v>100</v>
      </c>
      <c r="D1768" s="231">
        <v>0</v>
      </c>
      <c r="E1768" s="231">
        <v>0</v>
      </c>
      <c r="F1768" s="231">
        <v>0</v>
      </c>
      <c r="G1768" s="231">
        <v>0</v>
      </c>
      <c r="H1768" t="str">
        <f t="shared" si="27"/>
        <v>A36297</v>
      </c>
    </row>
    <row r="1769" spans="1:8">
      <c r="A1769" s="231" t="s">
        <v>2055</v>
      </c>
      <c r="B1769" s="231">
        <v>0</v>
      </c>
      <c r="C1769" s="231">
        <v>100</v>
      </c>
      <c r="D1769" s="231">
        <v>0</v>
      </c>
      <c r="E1769" s="231">
        <v>0</v>
      </c>
      <c r="F1769" s="231">
        <v>0</v>
      </c>
      <c r="G1769" s="231">
        <v>0</v>
      </c>
      <c r="H1769" t="str">
        <f t="shared" si="27"/>
        <v>A36318</v>
      </c>
    </row>
    <row r="1770" spans="1:8">
      <c r="A1770" s="231" t="s">
        <v>2056</v>
      </c>
      <c r="B1770" s="231">
        <v>0</v>
      </c>
      <c r="C1770" s="231">
        <v>100</v>
      </c>
      <c r="D1770" s="231">
        <v>0</v>
      </c>
      <c r="E1770" s="231">
        <v>0</v>
      </c>
      <c r="F1770" s="231">
        <v>0</v>
      </c>
      <c r="G1770" s="231">
        <v>0</v>
      </c>
      <c r="H1770" t="str">
        <f t="shared" ref="H1770:H1833" si="28">LEFT(A1770,1)&amp;((MID(A1770,2,10))+1)</f>
        <v>A36337</v>
      </c>
    </row>
    <row r="1771" spans="1:8">
      <c r="A1771" s="231" t="s">
        <v>2057</v>
      </c>
      <c r="B1771" s="231">
        <v>0</v>
      </c>
      <c r="C1771" s="231">
        <v>100</v>
      </c>
      <c r="D1771" s="231">
        <v>0</v>
      </c>
      <c r="E1771" s="231">
        <v>0</v>
      </c>
      <c r="F1771" s="231">
        <v>0</v>
      </c>
      <c r="G1771" s="231">
        <v>0</v>
      </c>
      <c r="H1771" t="str">
        <f t="shared" si="28"/>
        <v>A36357</v>
      </c>
    </row>
    <row r="1772" spans="1:8">
      <c r="A1772" s="231" t="s">
        <v>2058</v>
      </c>
      <c r="B1772" s="231">
        <v>0</v>
      </c>
      <c r="C1772" s="231">
        <v>12</v>
      </c>
      <c r="D1772" s="231">
        <v>16</v>
      </c>
      <c r="E1772" s="231">
        <v>72</v>
      </c>
      <c r="F1772" s="231">
        <v>0</v>
      </c>
      <c r="G1772" s="231">
        <v>0</v>
      </c>
      <c r="H1772" t="str">
        <f t="shared" si="28"/>
        <v>A36374</v>
      </c>
    </row>
    <row r="1773" spans="1:8">
      <c r="A1773" s="231" t="s">
        <v>2059</v>
      </c>
      <c r="B1773" s="231">
        <v>0</v>
      </c>
      <c r="C1773" s="231">
        <v>5</v>
      </c>
      <c r="D1773" s="231">
        <v>7</v>
      </c>
      <c r="E1773" s="231">
        <v>88</v>
      </c>
      <c r="F1773" s="231">
        <v>0</v>
      </c>
      <c r="G1773" s="231">
        <v>0</v>
      </c>
      <c r="H1773" t="str">
        <f t="shared" si="28"/>
        <v>A36395</v>
      </c>
    </row>
    <row r="1774" spans="1:8">
      <c r="A1774" s="231" t="s">
        <v>2060</v>
      </c>
      <c r="B1774" s="231">
        <v>0</v>
      </c>
      <c r="C1774" s="231">
        <v>3</v>
      </c>
      <c r="D1774" s="231">
        <v>4</v>
      </c>
      <c r="E1774" s="231">
        <v>93</v>
      </c>
      <c r="F1774" s="231">
        <v>0</v>
      </c>
      <c r="G1774" s="231">
        <v>0</v>
      </c>
      <c r="H1774" t="str">
        <f t="shared" si="28"/>
        <v>A36415</v>
      </c>
    </row>
    <row r="1775" spans="1:8">
      <c r="A1775" s="231" t="s">
        <v>2061</v>
      </c>
      <c r="B1775" s="231">
        <v>0</v>
      </c>
      <c r="C1775" s="231">
        <v>2</v>
      </c>
      <c r="D1775" s="231">
        <v>5</v>
      </c>
      <c r="E1775" s="231">
        <v>93</v>
      </c>
      <c r="F1775" s="231">
        <v>0</v>
      </c>
      <c r="G1775" s="231">
        <v>0</v>
      </c>
      <c r="H1775" t="str">
        <f t="shared" si="28"/>
        <v>A36421</v>
      </c>
    </row>
    <row r="1776" spans="1:8">
      <c r="A1776" s="231" t="s">
        <v>2062</v>
      </c>
      <c r="B1776" s="231">
        <v>0</v>
      </c>
      <c r="C1776" s="231">
        <v>2</v>
      </c>
      <c r="D1776" s="231">
        <v>5</v>
      </c>
      <c r="E1776" s="231">
        <v>93</v>
      </c>
      <c r="F1776" s="231">
        <v>0</v>
      </c>
      <c r="G1776" s="231">
        <v>0</v>
      </c>
      <c r="H1776" t="str">
        <f t="shared" si="28"/>
        <v>A36442</v>
      </c>
    </row>
    <row r="1777" spans="1:8">
      <c r="A1777" s="231" t="s">
        <v>2063</v>
      </c>
      <c r="B1777" s="231">
        <v>0</v>
      </c>
      <c r="C1777" s="231">
        <v>2</v>
      </c>
      <c r="D1777" s="231">
        <v>5</v>
      </c>
      <c r="E1777" s="231">
        <v>93</v>
      </c>
      <c r="F1777" s="231">
        <v>0</v>
      </c>
      <c r="G1777" s="231">
        <v>0</v>
      </c>
      <c r="H1777" t="str">
        <f t="shared" si="28"/>
        <v>A36463</v>
      </c>
    </row>
    <row r="1778" spans="1:8">
      <c r="A1778" s="231" t="s">
        <v>2064</v>
      </c>
      <c r="B1778" s="231">
        <v>0</v>
      </c>
      <c r="C1778" s="231">
        <v>5</v>
      </c>
      <c r="D1778" s="231">
        <v>7</v>
      </c>
      <c r="E1778" s="231">
        <v>88</v>
      </c>
      <c r="F1778" s="231">
        <v>0</v>
      </c>
      <c r="G1778" s="231">
        <v>0</v>
      </c>
      <c r="H1778" t="str">
        <f t="shared" si="28"/>
        <v>A36486</v>
      </c>
    </row>
    <row r="1779" spans="1:8">
      <c r="A1779" s="231" t="s">
        <v>2065</v>
      </c>
      <c r="B1779" s="231">
        <v>0</v>
      </c>
      <c r="C1779" s="231">
        <v>9</v>
      </c>
      <c r="D1779" s="231">
        <v>11</v>
      </c>
      <c r="E1779" s="231">
        <v>80</v>
      </c>
      <c r="F1779" s="231">
        <v>0</v>
      </c>
      <c r="G1779" s="231">
        <v>0</v>
      </c>
      <c r="H1779" t="str">
        <f t="shared" si="28"/>
        <v>A36502</v>
      </c>
    </row>
    <row r="1780" spans="1:8">
      <c r="A1780" s="231" t="s">
        <v>2066</v>
      </c>
      <c r="B1780" s="231">
        <v>0</v>
      </c>
      <c r="C1780" s="231">
        <v>9</v>
      </c>
      <c r="D1780" s="231">
        <v>12</v>
      </c>
      <c r="E1780" s="231">
        <v>79</v>
      </c>
      <c r="F1780" s="231">
        <v>0</v>
      </c>
      <c r="G1780" s="231">
        <v>0</v>
      </c>
      <c r="H1780" t="str">
        <f t="shared" si="28"/>
        <v>A36522</v>
      </c>
    </row>
    <row r="1781" spans="1:8">
      <c r="A1781" s="231" t="s">
        <v>2067</v>
      </c>
      <c r="B1781" s="231">
        <v>0</v>
      </c>
      <c r="C1781" s="231">
        <v>8</v>
      </c>
      <c r="D1781" s="231">
        <v>11</v>
      </c>
      <c r="E1781" s="231">
        <v>81</v>
      </c>
      <c r="F1781" s="231">
        <v>0</v>
      </c>
      <c r="G1781" s="231">
        <v>0</v>
      </c>
      <c r="H1781" t="str">
        <f t="shared" si="28"/>
        <v>A36542</v>
      </c>
    </row>
    <row r="1782" spans="1:8">
      <c r="A1782" s="231" t="s">
        <v>2068</v>
      </c>
      <c r="B1782" s="231">
        <v>0</v>
      </c>
      <c r="C1782" s="231">
        <v>7</v>
      </c>
      <c r="D1782" s="231">
        <v>10</v>
      </c>
      <c r="E1782" s="231">
        <v>83</v>
      </c>
      <c r="F1782" s="231">
        <v>0</v>
      </c>
      <c r="G1782" s="231">
        <v>0</v>
      </c>
      <c r="H1782" t="str">
        <f t="shared" si="28"/>
        <v>A36562</v>
      </c>
    </row>
    <row r="1783" spans="1:8">
      <c r="A1783" s="231" t="s">
        <v>2069</v>
      </c>
      <c r="B1783" s="231">
        <v>0</v>
      </c>
      <c r="C1783" s="231">
        <v>5</v>
      </c>
      <c r="D1783" s="231">
        <v>7</v>
      </c>
      <c r="E1783" s="231">
        <v>88</v>
      </c>
      <c r="F1783" s="231">
        <v>0</v>
      </c>
      <c r="G1783" s="231">
        <v>0</v>
      </c>
      <c r="H1783" t="str">
        <f t="shared" si="28"/>
        <v>A36583</v>
      </c>
    </row>
    <row r="1784" spans="1:8">
      <c r="A1784" s="231" t="s">
        <v>2070</v>
      </c>
      <c r="B1784" s="231">
        <v>0</v>
      </c>
      <c r="C1784" s="231">
        <v>0</v>
      </c>
      <c r="D1784" s="231">
        <v>5</v>
      </c>
      <c r="E1784" s="231">
        <v>95</v>
      </c>
      <c r="F1784" s="231">
        <v>0</v>
      </c>
      <c r="G1784" s="231">
        <v>0</v>
      </c>
      <c r="H1784" t="str">
        <f t="shared" si="28"/>
        <v>A36603</v>
      </c>
    </row>
    <row r="1785" spans="1:8">
      <c r="A1785" s="231" t="s">
        <v>2071</v>
      </c>
      <c r="B1785" s="231">
        <v>0</v>
      </c>
      <c r="C1785" s="231">
        <v>0</v>
      </c>
      <c r="D1785" s="231">
        <v>4</v>
      </c>
      <c r="E1785" s="231">
        <v>96</v>
      </c>
      <c r="F1785" s="231">
        <v>0</v>
      </c>
      <c r="G1785" s="231">
        <v>0</v>
      </c>
      <c r="H1785" t="str">
        <f t="shared" si="28"/>
        <v>A36622</v>
      </c>
    </row>
    <row r="1786" spans="1:8">
      <c r="A1786" s="231" t="s">
        <v>2072</v>
      </c>
      <c r="B1786" s="231">
        <v>0</v>
      </c>
      <c r="C1786" s="231">
        <v>0</v>
      </c>
      <c r="D1786" s="231">
        <v>3</v>
      </c>
      <c r="E1786" s="231">
        <v>97</v>
      </c>
      <c r="F1786" s="231">
        <v>0</v>
      </c>
      <c r="G1786" s="231">
        <v>0</v>
      </c>
      <c r="H1786" t="str">
        <f t="shared" si="28"/>
        <v>A36634</v>
      </c>
    </row>
    <row r="1787" spans="1:8">
      <c r="A1787" s="231" t="s">
        <v>2073</v>
      </c>
      <c r="B1787" s="231">
        <v>0</v>
      </c>
      <c r="C1787" s="231">
        <v>0</v>
      </c>
      <c r="D1787" s="231">
        <v>3</v>
      </c>
      <c r="E1787" s="231">
        <v>97</v>
      </c>
      <c r="F1787" s="231">
        <v>0</v>
      </c>
      <c r="G1787" s="231">
        <v>0</v>
      </c>
      <c r="H1787" t="str">
        <f t="shared" si="28"/>
        <v>A36651</v>
      </c>
    </row>
    <row r="1788" spans="1:8">
      <c r="A1788" s="231" t="s">
        <v>2074</v>
      </c>
      <c r="B1788" s="231">
        <v>0</v>
      </c>
      <c r="C1788" s="231">
        <v>0</v>
      </c>
      <c r="D1788" s="231">
        <v>4</v>
      </c>
      <c r="E1788" s="231">
        <v>96</v>
      </c>
      <c r="F1788" s="231">
        <v>0</v>
      </c>
      <c r="G1788" s="231">
        <v>0</v>
      </c>
      <c r="H1788" t="str">
        <f t="shared" si="28"/>
        <v>A36672</v>
      </c>
    </row>
    <row r="1789" spans="1:8">
      <c r="A1789" s="231" t="s">
        <v>2075</v>
      </c>
      <c r="B1789" s="231">
        <v>0</v>
      </c>
      <c r="C1789" s="231">
        <v>0</v>
      </c>
      <c r="D1789" s="231">
        <v>5</v>
      </c>
      <c r="E1789" s="231">
        <v>95</v>
      </c>
      <c r="F1789" s="231">
        <v>0</v>
      </c>
      <c r="G1789" s="231">
        <v>0</v>
      </c>
      <c r="H1789" t="str">
        <f t="shared" si="28"/>
        <v>A36693</v>
      </c>
    </row>
    <row r="1790" spans="1:8">
      <c r="A1790" s="231" t="s">
        <v>2076</v>
      </c>
      <c r="B1790" s="231">
        <v>0</v>
      </c>
      <c r="C1790" s="231">
        <v>0</v>
      </c>
      <c r="D1790" s="231">
        <v>8</v>
      </c>
      <c r="E1790" s="231">
        <v>92</v>
      </c>
      <c r="F1790" s="231">
        <v>0</v>
      </c>
      <c r="G1790" s="231">
        <v>0</v>
      </c>
      <c r="H1790" t="str">
        <f t="shared" si="28"/>
        <v>A36713</v>
      </c>
    </row>
    <row r="1791" spans="1:8">
      <c r="A1791" s="231" t="s">
        <v>2077</v>
      </c>
      <c r="B1791" s="231">
        <v>0</v>
      </c>
      <c r="C1791" s="231">
        <v>5</v>
      </c>
      <c r="D1791" s="231">
        <v>7</v>
      </c>
      <c r="E1791" s="231">
        <v>88</v>
      </c>
      <c r="F1791" s="231">
        <v>0</v>
      </c>
      <c r="G1791" s="231">
        <v>0</v>
      </c>
      <c r="H1791" t="str">
        <f t="shared" si="28"/>
        <v>A36733</v>
      </c>
    </row>
    <row r="1792" spans="1:8">
      <c r="A1792" s="231" t="s">
        <v>2078</v>
      </c>
      <c r="B1792" s="231">
        <v>0</v>
      </c>
      <c r="C1792" s="231">
        <v>4</v>
      </c>
      <c r="D1792" s="231">
        <v>7</v>
      </c>
      <c r="E1792" s="231">
        <v>89</v>
      </c>
      <c r="F1792" s="231">
        <v>0</v>
      </c>
      <c r="G1792" s="231">
        <v>0</v>
      </c>
      <c r="H1792" t="str">
        <f t="shared" si="28"/>
        <v>A36753</v>
      </c>
    </row>
    <row r="1793" spans="1:8">
      <c r="A1793" s="231" t="s">
        <v>2079</v>
      </c>
      <c r="B1793" s="231">
        <v>0</v>
      </c>
      <c r="C1793" s="231">
        <v>5</v>
      </c>
      <c r="D1793" s="231">
        <v>8</v>
      </c>
      <c r="E1793" s="231">
        <v>87</v>
      </c>
      <c r="F1793" s="231">
        <v>0</v>
      </c>
      <c r="G1793" s="231">
        <v>0</v>
      </c>
      <c r="H1793" t="str">
        <f t="shared" si="28"/>
        <v>A36773</v>
      </c>
    </row>
    <row r="1794" spans="1:8">
      <c r="A1794" s="231" t="s">
        <v>2080</v>
      </c>
      <c r="B1794" s="231">
        <v>0</v>
      </c>
      <c r="C1794" s="231">
        <v>5</v>
      </c>
      <c r="D1794" s="231">
        <v>8</v>
      </c>
      <c r="E1794" s="231">
        <v>87</v>
      </c>
      <c r="F1794" s="231">
        <v>0</v>
      </c>
      <c r="G1794" s="231">
        <v>0</v>
      </c>
      <c r="H1794" t="str">
        <f t="shared" si="28"/>
        <v>A36792</v>
      </c>
    </row>
    <row r="1795" spans="1:8">
      <c r="A1795" s="231" t="s">
        <v>2081</v>
      </c>
      <c r="B1795" s="231">
        <v>0</v>
      </c>
      <c r="C1795" s="231">
        <v>31</v>
      </c>
      <c r="D1795" s="231">
        <v>25</v>
      </c>
      <c r="E1795" s="231">
        <v>44</v>
      </c>
      <c r="F1795" s="231">
        <v>0</v>
      </c>
      <c r="G1795" s="231">
        <v>0</v>
      </c>
      <c r="H1795" t="str">
        <f t="shared" si="28"/>
        <v>A36806</v>
      </c>
    </row>
    <row r="1796" spans="1:8">
      <c r="A1796" s="231" t="s">
        <v>2082</v>
      </c>
      <c r="B1796" s="231">
        <v>0</v>
      </c>
      <c r="C1796" s="231">
        <v>100</v>
      </c>
      <c r="D1796" s="231">
        <v>0</v>
      </c>
      <c r="E1796" s="231">
        <v>0</v>
      </c>
      <c r="F1796" s="231">
        <v>0</v>
      </c>
      <c r="G1796" s="231">
        <v>0</v>
      </c>
      <c r="H1796" t="str">
        <f t="shared" si="28"/>
        <v>A36823</v>
      </c>
    </row>
    <row r="1797" spans="1:8">
      <c r="A1797" s="231" t="s">
        <v>2083</v>
      </c>
      <c r="B1797" s="231">
        <v>0</v>
      </c>
      <c r="C1797" s="231">
        <v>100</v>
      </c>
      <c r="D1797" s="231">
        <v>0</v>
      </c>
      <c r="E1797" s="231">
        <v>0</v>
      </c>
      <c r="F1797" s="231">
        <v>0</v>
      </c>
      <c r="G1797" s="231">
        <v>0</v>
      </c>
      <c r="H1797" t="str">
        <f t="shared" si="28"/>
        <v>A36842</v>
      </c>
    </row>
    <row r="1798" spans="1:8">
      <c r="A1798" s="231" t="s">
        <v>2084</v>
      </c>
      <c r="B1798" s="231">
        <v>0</v>
      </c>
      <c r="C1798" s="231">
        <v>50</v>
      </c>
      <c r="D1798" s="231">
        <v>50</v>
      </c>
      <c r="E1798" s="231">
        <v>0</v>
      </c>
      <c r="F1798" s="231">
        <v>0</v>
      </c>
      <c r="G1798" s="231">
        <v>0</v>
      </c>
      <c r="H1798" t="str">
        <f t="shared" si="28"/>
        <v>A36860</v>
      </c>
    </row>
    <row r="1799" spans="1:8">
      <c r="A1799" s="231" t="s">
        <v>2085</v>
      </c>
      <c r="B1799" s="231">
        <v>0</v>
      </c>
      <c r="C1799" s="231">
        <v>50</v>
      </c>
      <c r="D1799" s="231">
        <v>50</v>
      </c>
      <c r="E1799" s="231">
        <v>0</v>
      </c>
      <c r="F1799" s="231">
        <v>0</v>
      </c>
      <c r="G1799" s="231">
        <v>0</v>
      </c>
      <c r="H1799" t="str">
        <f t="shared" si="28"/>
        <v>A36876</v>
      </c>
    </row>
    <row r="1800" spans="1:8">
      <c r="A1800" s="231" t="s">
        <v>2086</v>
      </c>
      <c r="B1800" s="231">
        <v>0</v>
      </c>
      <c r="C1800" s="231">
        <v>50</v>
      </c>
      <c r="D1800" s="231">
        <v>50</v>
      </c>
      <c r="E1800" s="231">
        <v>0</v>
      </c>
      <c r="F1800" s="231">
        <v>0</v>
      </c>
      <c r="G1800" s="231">
        <v>0</v>
      </c>
      <c r="H1800" t="str">
        <f t="shared" si="28"/>
        <v>A36887</v>
      </c>
    </row>
    <row r="1801" spans="1:8">
      <c r="A1801" s="231" t="s">
        <v>2087</v>
      </c>
      <c r="B1801" s="231">
        <v>0</v>
      </c>
      <c r="C1801" s="231">
        <v>50</v>
      </c>
      <c r="D1801" s="231">
        <v>50</v>
      </c>
      <c r="E1801" s="231">
        <v>0</v>
      </c>
      <c r="F1801" s="231">
        <v>0</v>
      </c>
      <c r="G1801" s="231">
        <v>0</v>
      </c>
      <c r="H1801" t="str">
        <f t="shared" si="28"/>
        <v>A36907</v>
      </c>
    </row>
    <row r="1802" spans="1:8">
      <c r="A1802" s="231" t="s">
        <v>2088</v>
      </c>
      <c r="B1802" s="231">
        <v>0</v>
      </c>
      <c r="C1802" s="231">
        <v>50</v>
      </c>
      <c r="D1802" s="231">
        <v>50</v>
      </c>
      <c r="E1802" s="231">
        <v>0</v>
      </c>
      <c r="F1802" s="231">
        <v>0</v>
      </c>
      <c r="G1802" s="231">
        <v>0</v>
      </c>
      <c r="H1802" t="str">
        <f t="shared" si="28"/>
        <v>A36927</v>
      </c>
    </row>
    <row r="1803" spans="1:8">
      <c r="A1803" s="231" t="s">
        <v>2089</v>
      </c>
      <c r="B1803" s="231">
        <v>0</v>
      </c>
      <c r="C1803" s="231">
        <v>50</v>
      </c>
      <c r="D1803" s="231">
        <v>50</v>
      </c>
      <c r="E1803" s="231">
        <v>0</v>
      </c>
      <c r="F1803" s="231">
        <v>0</v>
      </c>
      <c r="G1803" s="231">
        <v>0</v>
      </c>
      <c r="H1803" t="str">
        <f t="shared" si="28"/>
        <v>A36941</v>
      </c>
    </row>
    <row r="1804" spans="1:8">
      <c r="A1804" s="231" t="s">
        <v>2090</v>
      </c>
      <c r="B1804" s="231">
        <v>0</v>
      </c>
      <c r="C1804" s="231">
        <v>100</v>
      </c>
      <c r="D1804" s="231">
        <v>0</v>
      </c>
      <c r="E1804" s="231">
        <v>0</v>
      </c>
      <c r="F1804" s="231">
        <v>0</v>
      </c>
      <c r="G1804" s="231">
        <v>0</v>
      </c>
      <c r="H1804" t="str">
        <f t="shared" si="28"/>
        <v>A36947</v>
      </c>
    </row>
    <row r="1805" spans="1:8">
      <c r="A1805" s="231" t="s">
        <v>2091</v>
      </c>
      <c r="B1805" s="231">
        <v>0</v>
      </c>
      <c r="C1805" s="231">
        <v>100</v>
      </c>
      <c r="D1805" s="231">
        <v>0</v>
      </c>
      <c r="E1805" s="231">
        <v>0</v>
      </c>
      <c r="F1805" s="231">
        <v>0</v>
      </c>
      <c r="G1805" s="231">
        <v>0</v>
      </c>
      <c r="H1805" t="str">
        <f t="shared" si="28"/>
        <v>A36958</v>
      </c>
    </row>
    <row r="1806" spans="1:8">
      <c r="A1806" s="231" t="s">
        <v>2092</v>
      </c>
      <c r="B1806" s="231">
        <v>0</v>
      </c>
      <c r="C1806" s="231">
        <v>100</v>
      </c>
      <c r="D1806" s="231">
        <v>0</v>
      </c>
      <c r="E1806" s="231">
        <v>0</v>
      </c>
      <c r="F1806" s="231">
        <v>0</v>
      </c>
      <c r="G1806" s="231">
        <v>0</v>
      </c>
      <c r="H1806" t="str">
        <f t="shared" si="28"/>
        <v>A36979</v>
      </c>
    </row>
    <row r="1807" spans="1:8">
      <c r="A1807" s="231" t="s">
        <v>2093</v>
      </c>
      <c r="B1807" s="231">
        <v>0</v>
      </c>
      <c r="C1807" s="231">
        <v>100</v>
      </c>
      <c r="D1807" s="231">
        <v>0</v>
      </c>
      <c r="E1807" s="231">
        <v>0</v>
      </c>
      <c r="F1807" s="231">
        <v>0</v>
      </c>
      <c r="G1807" s="231">
        <v>0</v>
      </c>
      <c r="H1807" t="str">
        <f t="shared" si="28"/>
        <v>A37002</v>
      </c>
    </row>
    <row r="1808" spans="1:8">
      <c r="A1808" s="231" t="s">
        <v>2094</v>
      </c>
      <c r="B1808" s="231">
        <v>0</v>
      </c>
      <c r="C1808" s="231">
        <v>100</v>
      </c>
      <c r="D1808" s="231">
        <v>0</v>
      </c>
      <c r="E1808" s="231">
        <v>0</v>
      </c>
      <c r="F1808" s="231">
        <v>0</v>
      </c>
      <c r="G1808" s="231">
        <v>0</v>
      </c>
      <c r="H1808" t="str">
        <f t="shared" si="28"/>
        <v>A37022</v>
      </c>
    </row>
    <row r="1809" spans="1:8">
      <c r="A1809" s="231" t="s">
        <v>2095</v>
      </c>
      <c r="B1809" s="231">
        <v>0</v>
      </c>
      <c r="C1809" s="231">
        <v>100</v>
      </c>
      <c r="D1809" s="231">
        <v>0</v>
      </c>
      <c r="E1809" s="231">
        <v>0</v>
      </c>
      <c r="F1809" s="231">
        <v>0</v>
      </c>
      <c r="G1809" s="231">
        <v>0</v>
      </c>
      <c r="H1809" t="str">
        <f t="shared" si="28"/>
        <v>A37042</v>
      </c>
    </row>
    <row r="1810" spans="1:8">
      <c r="A1810" s="231" t="s">
        <v>2096</v>
      </c>
      <c r="B1810" s="231">
        <v>0</v>
      </c>
      <c r="C1810" s="231">
        <v>50</v>
      </c>
      <c r="D1810" s="231">
        <v>50</v>
      </c>
      <c r="E1810" s="231">
        <v>0</v>
      </c>
      <c r="F1810" s="231">
        <v>0</v>
      </c>
      <c r="G1810" s="231">
        <v>0</v>
      </c>
      <c r="H1810" t="str">
        <f t="shared" si="28"/>
        <v>A37062</v>
      </c>
    </row>
    <row r="1811" spans="1:8">
      <c r="A1811" s="231" t="s">
        <v>2097</v>
      </c>
      <c r="B1811" s="231">
        <v>0</v>
      </c>
      <c r="C1811" s="231">
        <v>50</v>
      </c>
      <c r="D1811" s="231">
        <v>50</v>
      </c>
      <c r="E1811" s="231">
        <v>0</v>
      </c>
      <c r="F1811" s="231">
        <v>0</v>
      </c>
      <c r="G1811" s="231">
        <v>0</v>
      </c>
      <c r="H1811" t="str">
        <f t="shared" si="28"/>
        <v>A37082</v>
      </c>
    </row>
    <row r="1812" spans="1:8">
      <c r="A1812" s="231" t="s">
        <v>2098</v>
      </c>
      <c r="B1812" s="231">
        <v>0</v>
      </c>
      <c r="C1812" s="231">
        <v>50</v>
      </c>
      <c r="D1812" s="231">
        <v>50</v>
      </c>
      <c r="E1812" s="231">
        <v>0</v>
      </c>
      <c r="F1812" s="231">
        <v>0</v>
      </c>
      <c r="G1812" s="231">
        <v>0</v>
      </c>
      <c r="H1812" t="str">
        <f t="shared" si="28"/>
        <v>A37103.7</v>
      </c>
    </row>
    <row r="1813" spans="1:8">
      <c r="A1813" s="231" t="s">
        <v>2099</v>
      </c>
      <c r="B1813" s="231">
        <v>0</v>
      </c>
      <c r="C1813" s="231">
        <v>100</v>
      </c>
      <c r="D1813" s="231">
        <v>0</v>
      </c>
      <c r="E1813" s="231">
        <v>0</v>
      </c>
      <c r="F1813" s="231">
        <v>0</v>
      </c>
      <c r="G1813" s="231">
        <v>0</v>
      </c>
      <c r="H1813" t="str">
        <f t="shared" si="28"/>
        <v>A37116</v>
      </c>
    </row>
    <row r="1814" spans="1:8">
      <c r="A1814" s="231" t="s">
        <v>2100</v>
      </c>
      <c r="B1814" s="231">
        <v>0</v>
      </c>
      <c r="C1814" s="231">
        <v>100</v>
      </c>
      <c r="D1814" s="231">
        <v>0</v>
      </c>
      <c r="E1814" s="231">
        <v>0</v>
      </c>
      <c r="F1814" s="231">
        <v>0</v>
      </c>
      <c r="G1814" s="231">
        <v>0</v>
      </c>
      <c r="H1814" t="str">
        <f t="shared" si="28"/>
        <v>A37131</v>
      </c>
    </row>
    <row r="1815" spans="1:8">
      <c r="A1815" s="231" t="s">
        <v>2101</v>
      </c>
      <c r="B1815" s="231">
        <v>0</v>
      </c>
      <c r="C1815" s="231">
        <v>100</v>
      </c>
      <c r="D1815" s="231">
        <v>0</v>
      </c>
      <c r="E1815" s="231">
        <v>0</v>
      </c>
      <c r="F1815" s="231">
        <v>0</v>
      </c>
      <c r="G1815" s="231">
        <v>0</v>
      </c>
      <c r="H1815" t="str">
        <f t="shared" si="28"/>
        <v>A37138</v>
      </c>
    </row>
    <row r="1816" spans="1:8">
      <c r="A1816" s="231" t="s">
        <v>2102</v>
      </c>
      <c r="B1816" s="231">
        <v>0</v>
      </c>
      <c r="C1816" s="231">
        <v>33</v>
      </c>
      <c r="D1816" s="231">
        <v>26</v>
      </c>
      <c r="E1816" s="231">
        <v>41</v>
      </c>
      <c r="F1816" s="231">
        <v>0</v>
      </c>
      <c r="G1816" s="231">
        <v>0</v>
      </c>
      <c r="H1816" t="str">
        <f t="shared" si="28"/>
        <v>A37162</v>
      </c>
    </row>
    <row r="1817" spans="1:8">
      <c r="A1817" s="231" t="s">
        <v>2103</v>
      </c>
      <c r="B1817" s="231">
        <v>0</v>
      </c>
      <c r="C1817" s="231">
        <v>24</v>
      </c>
      <c r="D1817" s="231">
        <v>19</v>
      </c>
      <c r="E1817" s="231">
        <v>57</v>
      </c>
      <c r="F1817" s="231">
        <v>0</v>
      </c>
      <c r="G1817" s="231">
        <v>0</v>
      </c>
      <c r="H1817" t="str">
        <f t="shared" si="28"/>
        <v>A37178</v>
      </c>
    </row>
    <row r="1818" spans="1:8">
      <c r="A1818" s="231" t="s">
        <v>2104</v>
      </c>
      <c r="B1818" s="231">
        <v>0</v>
      </c>
      <c r="C1818" s="231">
        <v>100</v>
      </c>
      <c r="D1818" s="231">
        <v>0</v>
      </c>
      <c r="E1818" s="231">
        <v>0</v>
      </c>
      <c r="F1818" s="231">
        <v>0</v>
      </c>
      <c r="G1818" s="231">
        <v>0</v>
      </c>
      <c r="H1818" t="str">
        <f t="shared" si="28"/>
        <v>A37200</v>
      </c>
    </row>
    <row r="1819" spans="1:8">
      <c r="A1819" s="231" t="s">
        <v>2105</v>
      </c>
      <c r="B1819" s="231">
        <v>0</v>
      </c>
      <c r="C1819" s="231">
        <v>100</v>
      </c>
      <c r="D1819" s="231">
        <v>0</v>
      </c>
      <c r="E1819" s="231">
        <v>0</v>
      </c>
      <c r="F1819" s="231">
        <v>0</v>
      </c>
      <c r="G1819" s="231">
        <v>0</v>
      </c>
      <c r="H1819" t="str">
        <f t="shared" si="28"/>
        <v>A37222</v>
      </c>
    </row>
    <row r="1820" spans="1:8">
      <c r="A1820" s="231" t="s">
        <v>2106</v>
      </c>
      <c r="B1820" s="231">
        <v>100</v>
      </c>
      <c r="C1820" s="231">
        <v>0</v>
      </c>
      <c r="D1820" s="231">
        <v>0</v>
      </c>
      <c r="E1820" s="231">
        <v>0</v>
      </c>
      <c r="F1820" s="231">
        <v>0</v>
      </c>
      <c r="G1820" s="231">
        <v>0</v>
      </c>
      <c r="H1820" t="str">
        <f t="shared" si="28"/>
        <v>A37244</v>
      </c>
    </row>
    <row r="1821" spans="1:8">
      <c r="A1821" s="231" t="s">
        <v>2107</v>
      </c>
      <c r="B1821" s="231">
        <v>100</v>
      </c>
      <c r="C1821" s="231">
        <v>0</v>
      </c>
      <c r="D1821" s="231">
        <v>0</v>
      </c>
      <c r="E1821" s="231">
        <v>0</v>
      </c>
      <c r="F1821" s="231">
        <v>0</v>
      </c>
      <c r="G1821" s="231">
        <v>0</v>
      </c>
      <c r="H1821" t="str">
        <f t="shared" si="28"/>
        <v>A37262</v>
      </c>
    </row>
    <row r="1822" spans="1:8">
      <c r="A1822" s="231" t="s">
        <v>2108</v>
      </c>
      <c r="B1822" s="231">
        <v>100</v>
      </c>
      <c r="C1822" s="231">
        <v>0</v>
      </c>
      <c r="D1822" s="231">
        <v>0</v>
      </c>
      <c r="E1822" s="231">
        <v>0</v>
      </c>
      <c r="F1822" s="231">
        <v>0</v>
      </c>
      <c r="G1822" s="231">
        <v>0</v>
      </c>
      <c r="H1822" t="str">
        <f t="shared" si="28"/>
        <v>A37283</v>
      </c>
    </row>
    <row r="1823" spans="1:8">
      <c r="A1823" s="231" t="s">
        <v>2109</v>
      </c>
      <c r="B1823" s="231">
        <v>100</v>
      </c>
      <c r="C1823" s="231">
        <v>0</v>
      </c>
      <c r="D1823" s="231">
        <v>0</v>
      </c>
      <c r="E1823" s="231">
        <v>0</v>
      </c>
      <c r="F1823" s="231">
        <v>0</v>
      </c>
      <c r="G1823" s="231">
        <v>0</v>
      </c>
      <c r="H1823" t="str">
        <f t="shared" si="28"/>
        <v>A37302</v>
      </c>
    </row>
    <row r="1824" spans="1:8">
      <c r="A1824" s="231" t="s">
        <v>2110</v>
      </c>
      <c r="B1824" s="231">
        <v>0</v>
      </c>
      <c r="C1824" s="231">
        <v>100</v>
      </c>
      <c r="D1824" s="231">
        <v>0</v>
      </c>
      <c r="E1824" s="231">
        <v>0</v>
      </c>
      <c r="F1824" s="231">
        <v>0</v>
      </c>
      <c r="G1824" s="231">
        <v>0</v>
      </c>
      <c r="H1824" t="str">
        <f t="shared" si="28"/>
        <v>A37323</v>
      </c>
    </row>
    <row r="1825" spans="1:8">
      <c r="A1825" s="231" t="s">
        <v>2111</v>
      </c>
      <c r="B1825" s="231">
        <v>0</v>
      </c>
      <c r="C1825" s="231">
        <v>100</v>
      </c>
      <c r="D1825" s="231">
        <v>0</v>
      </c>
      <c r="E1825" s="231">
        <v>0</v>
      </c>
      <c r="F1825" s="231">
        <v>0</v>
      </c>
      <c r="G1825" s="231">
        <v>0</v>
      </c>
      <c r="H1825" t="str">
        <f t="shared" si="28"/>
        <v>A37343</v>
      </c>
    </row>
    <row r="1826" spans="1:8">
      <c r="A1826" s="231" t="s">
        <v>2112</v>
      </c>
      <c r="B1826" s="231">
        <v>0</v>
      </c>
      <c r="C1826" s="231">
        <v>37</v>
      </c>
      <c r="D1826" s="231">
        <v>63</v>
      </c>
      <c r="E1826" s="231">
        <v>0</v>
      </c>
      <c r="F1826" s="231">
        <v>0</v>
      </c>
      <c r="G1826" s="231">
        <v>0</v>
      </c>
      <c r="H1826" t="str">
        <f t="shared" si="28"/>
        <v>A37362</v>
      </c>
    </row>
    <row r="1827" spans="1:8">
      <c r="A1827" s="231" t="s">
        <v>2113</v>
      </c>
      <c r="B1827" s="231">
        <v>0</v>
      </c>
      <c r="C1827" s="231">
        <v>100</v>
      </c>
      <c r="D1827" s="231">
        <v>0</v>
      </c>
      <c r="E1827" s="231">
        <v>0</v>
      </c>
      <c r="F1827" s="231">
        <v>0</v>
      </c>
      <c r="G1827" s="231">
        <v>0</v>
      </c>
      <c r="H1827" t="str">
        <f t="shared" si="28"/>
        <v>A37382</v>
      </c>
    </row>
    <row r="1828" spans="1:8">
      <c r="A1828" s="231" t="s">
        <v>2114</v>
      </c>
      <c r="B1828" s="231">
        <v>0</v>
      </c>
      <c r="C1828" s="231">
        <v>100</v>
      </c>
      <c r="D1828" s="231">
        <v>0</v>
      </c>
      <c r="E1828" s="231">
        <v>0</v>
      </c>
      <c r="F1828" s="231">
        <v>0</v>
      </c>
      <c r="G1828" s="231">
        <v>0</v>
      </c>
      <c r="H1828" t="str">
        <f t="shared" si="28"/>
        <v>A37402</v>
      </c>
    </row>
    <row r="1829" spans="1:8">
      <c r="A1829" s="231" t="s">
        <v>2115</v>
      </c>
      <c r="B1829" s="231">
        <v>100</v>
      </c>
      <c r="C1829" s="231">
        <v>0</v>
      </c>
      <c r="D1829" s="231">
        <v>0</v>
      </c>
      <c r="E1829" s="231">
        <v>0</v>
      </c>
      <c r="F1829" s="231">
        <v>0</v>
      </c>
      <c r="G1829" s="231">
        <v>0</v>
      </c>
      <c r="H1829" t="str">
        <f t="shared" si="28"/>
        <v>A37422</v>
      </c>
    </row>
    <row r="1830" spans="1:8">
      <c r="A1830" s="231" t="s">
        <v>2116</v>
      </c>
      <c r="B1830" s="231">
        <v>100</v>
      </c>
      <c r="C1830" s="231">
        <v>0</v>
      </c>
      <c r="D1830" s="231">
        <v>0</v>
      </c>
      <c r="E1830" s="231">
        <v>0</v>
      </c>
      <c r="F1830" s="231">
        <v>0</v>
      </c>
      <c r="G1830" s="231">
        <v>0</v>
      </c>
      <c r="H1830" t="str">
        <f t="shared" si="28"/>
        <v>A37441</v>
      </c>
    </row>
    <row r="1831" spans="1:8">
      <c r="A1831" s="231" t="s">
        <v>2117</v>
      </c>
      <c r="B1831" s="231">
        <v>100</v>
      </c>
      <c r="C1831" s="231">
        <v>0</v>
      </c>
      <c r="D1831" s="231">
        <v>0</v>
      </c>
      <c r="E1831" s="231">
        <v>0</v>
      </c>
      <c r="F1831" s="231">
        <v>0</v>
      </c>
      <c r="G1831" s="231">
        <v>0</v>
      </c>
      <c r="H1831" t="str">
        <f t="shared" si="28"/>
        <v>A37462</v>
      </c>
    </row>
    <row r="1832" spans="1:8">
      <c r="A1832" s="231" t="s">
        <v>2118</v>
      </c>
      <c r="B1832" s="231">
        <v>0</v>
      </c>
      <c r="C1832" s="231">
        <v>100</v>
      </c>
      <c r="D1832" s="231">
        <v>0</v>
      </c>
      <c r="E1832" s="231">
        <v>0</v>
      </c>
      <c r="F1832" s="231">
        <v>0</v>
      </c>
      <c r="G1832" s="231">
        <v>0</v>
      </c>
      <c r="H1832" t="str">
        <f t="shared" si="28"/>
        <v>A37483</v>
      </c>
    </row>
    <row r="1833" spans="1:8">
      <c r="A1833" s="231" t="s">
        <v>2119</v>
      </c>
      <c r="B1833" s="231">
        <v>0</v>
      </c>
      <c r="C1833" s="231">
        <v>40</v>
      </c>
      <c r="D1833" s="231">
        <v>53</v>
      </c>
      <c r="E1833" s="231">
        <v>7</v>
      </c>
      <c r="F1833" s="231">
        <v>0</v>
      </c>
      <c r="G1833" s="231">
        <v>0</v>
      </c>
      <c r="H1833" t="str">
        <f t="shared" si="28"/>
        <v>A37502</v>
      </c>
    </row>
    <row r="1834" spans="1:8">
      <c r="A1834" s="231" t="s">
        <v>2120</v>
      </c>
      <c r="B1834" s="231">
        <v>0</v>
      </c>
      <c r="C1834" s="231">
        <v>10</v>
      </c>
      <c r="D1834" s="231">
        <v>13</v>
      </c>
      <c r="E1834" s="231">
        <v>77</v>
      </c>
      <c r="F1834" s="231">
        <v>0</v>
      </c>
      <c r="G1834" s="231">
        <v>0</v>
      </c>
      <c r="H1834" t="str">
        <f t="shared" ref="H1834:H1897" si="29">LEFT(A1834,1)&amp;((MID(A1834,2,10))+1)</f>
        <v>A37523</v>
      </c>
    </row>
    <row r="1835" spans="1:8">
      <c r="A1835" s="231" t="s">
        <v>2121</v>
      </c>
      <c r="B1835" s="231">
        <v>0</v>
      </c>
      <c r="C1835" s="231">
        <v>6</v>
      </c>
      <c r="D1835" s="231">
        <v>8</v>
      </c>
      <c r="E1835" s="231">
        <v>86</v>
      </c>
      <c r="F1835" s="231">
        <v>0</v>
      </c>
      <c r="G1835" s="231">
        <v>0</v>
      </c>
      <c r="H1835" t="str">
        <f t="shared" si="29"/>
        <v>A37540</v>
      </c>
    </row>
    <row r="1836" spans="1:8">
      <c r="A1836" s="231" t="s">
        <v>2122</v>
      </c>
      <c r="B1836" s="231">
        <v>0</v>
      </c>
      <c r="C1836" s="231">
        <v>7</v>
      </c>
      <c r="D1836" s="231">
        <v>9</v>
      </c>
      <c r="E1836" s="231">
        <v>84</v>
      </c>
      <c r="F1836" s="231">
        <v>0</v>
      </c>
      <c r="G1836" s="231">
        <v>0</v>
      </c>
      <c r="H1836" t="str">
        <f t="shared" si="29"/>
        <v>A37557</v>
      </c>
    </row>
    <row r="1837" spans="1:8">
      <c r="A1837" s="231" t="s">
        <v>2123</v>
      </c>
      <c r="B1837" s="231">
        <v>0</v>
      </c>
      <c r="C1837" s="231">
        <v>7</v>
      </c>
      <c r="D1837" s="231">
        <v>53</v>
      </c>
      <c r="E1837" s="231">
        <v>40</v>
      </c>
      <c r="F1837" s="231">
        <v>0</v>
      </c>
      <c r="G1837" s="231">
        <v>0</v>
      </c>
      <c r="H1837" t="str">
        <f t="shared" si="29"/>
        <v>A37578</v>
      </c>
    </row>
    <row r="1838" spans="1:8">
      <c r="A1838" s="231" t="s">
        <v>2124</v>
      </c>
      <c r="B1838" s="231">
        <v>0</v>
      </c>
      <c r="C1838" s="231">
        <v>100</v>
      </c>
      <c r="D1838" s="231">
        <v>0</v>
      </c>
      <c r="E1838" s="231">
        <v>0</v>
      </c>
      <c r="F1838" s="231">
        <v>0</v>
      </c>
      <c r="G1838" s="231">
        <v>0</v>
      </c>
      <c r="H1838" t="str">
        <f t="shared" si="29"/>
        <v>A37599</v>
      </c>
    </row>
    <row r="1839" spans="1:8">
      <c r="A1839" s="231" t="s">
        <v>2125</v>
      </c>
      <c r="B1839" s="231">
        <v>100</v>
      </c>
      <c r="C1839" s="231">
        <v>0</v>
      </c>
      <c r="D1839" s="231">
        <v>0</v>
      </c>
      <c r="E1839" s="231">
        <v>0</v>
      </c>
      <c r="F1839" s="231">
        <v>0</v>
      </c>
      <c r="G1839" s="231">
        <v>0</v>
      </c>
      <c r="H1839" t="str">
        <f t="shared" si="29"/>
        <v>A37622</v>
      </c>
    </row>
    <row r="1840" spans="1:8">
      <c r="A1840" s="231" t="s">
        <v>2126</v>
      </c>
      <c r="B1840" s="231">
        <v>100</v>
      </c>
      <c r="C1840" s="231">
        <v>0</v>
      </c>
      <c r="D1840" s="231">
        <v>0</v>
      </c>
      <c r="E1840" s="231">
        <v>0</v>
      </c>
      <c r="F1840" s="231">
        <v>0</v>
      </c>
      <c r="G1840" s="231">
        <v>0</v>
      </c>
      <c r="H1840" t="str">
        <f t="shared" si="29"/>
        <v>A37642</v>
      </c>
    </row>
    <row r="1841" spans="1:8">
      <c r="A1841" s="231" t="s">
        <v>2127</v>
      </c>
      <c r="B1841" s="231">
        <v>100</v>
      </c>
      <c r="C1841" s="231">
        <v>0</v>
      </c>
      <c r="D1841" s="231">
        <v>0</v>
      </c>
      <c r="E1841" s="231">
        <v>0</v>
      </c>
      <c r="F1841" s="231">
        <v>0</v>
      </c>
      <c r="G1841" s="231">
        <v>0</v>
      </c>
      <c r="H1841" t="str">
        <f t="shared" si="29"/>
        <v>A37662</v>
      </c>
    </row>
    <row r="1842" spans="1:8">
      <c r="A1842" s="231" t="s">
        <v>2128</v>
      </c>
      <c r="B1842" s="231">
        <v>100</v>
      </c>
      <c r="C1842" s="231">
        <v>0</v>
      </c>
      <c r="D1842" s="231">
        <v>0</v>
      </c>
      <c r="E1842" s="231">
        <v>0</v>
      </c>
      <c r="F1842" s="231">
        <v>0</v>
      </c>
      <c r="G1842" s="231">
        <v>0</v>
      </c>
      <c r="H1842" t="str">
        <f t="shared" si="29"/>
        <v>A37675</v>
      </c>
    </row>
    <row r="1843" spans="1:8">
      <c r="A1843" s="231" t="s">
        <v>2129</v>
      </c>
      <c r="B1843" s="231">
        <v>0</v>
      </c>
      <c r="C1843" s="231">
        <v>16</v>
      </c>
      <c r="D1843" s="231">
        <v>25</v>
      </c>
      <c r="E1843" s="231">
        <v>59</v>
      </c>
      <c r="F1843" s="231">
        <v>0</v>
      </c>
      <c r="G1843" s="231">
        <v>0</v>
      </c>
      <c r="H1843" t="str">
        <f t="shared" si="29"/>
        <v>A37686</v>
      </c>
    </row>
    <row r="1844" spans="1:8">
      <c r="A1844" s="231" t="s">
        <v>2130</v>
      </c>
      <c r="B1844" s="231">
        <v>0</v>
      </c>
      <c r="C1844" s="231">
        <v>8</v>
      </c>
      <c r="D1844" s="231">
        <v>11</v>
      </c>
      <c r="E1844" s="231">
        <v>81</v>
      </c>
      <c r="F1844" s="231">
        <v>0</v>
      </c>
      <c r="G1844" s="231">
        <v>0</v>
      </c>
      <c r="H1844" t="str">
        <f t="shared" si="29"/>
        <v>A37706</v>
      </c>
    </row>
    <row r="1845" spans="1:8">
      <c r="A1845" s="231" t="s">
        <v>2131</v>
      </c>
      <c r="B1845" s="231">
        <v>0</v>
      </c>
      <c r="C1845" s="231">
        <v>5</v>
      </c>
      <c r="D1845" s="231">
        <v>7</v>
      </c>
      <c r="E1845" s="231">
        <v>88</v>
      </c>
      <c r="F1845" s="231">
        <v>0</v>
      </c>
      <c r="G1845" s="231">
        <v>0</v>
      </c>
      <c r="H1845" t="str">
        <f t="shared" si="29"/>
        <v>A37728</v>
      </c>
    </row>
    <row r="1846" spans="1:8">
      <c r="A1846" s="231" t="s">
        <v>2132</v>
      </c>
      <c r="B1846" s="231">
        <v>0</v>
      </c>
      <c r="C1846" s="231">
        <v>2</v>
      </c>
      <c r="D1846" s="231">
        <v>5</v>
      </c>
      <c r="E1846" s="231">
        <v>93</v>
      </c>
      <c r="F1846" s="231">
        <v>0</v>
      </c>
      <c r="G1846" s="231">
        <v>0</v>
      </c>
      <c r="H1846" t="str">
        <f t="shared" si="29"/>
        <v>A37748</v>
      </c>
    </row>
    <row r="1847" spans="1:8">
      <c r="A1847" s="231" t="s">
        <v>2133</v>
      </c>
      <c r="B1847" s="231">
        <v>0</v>
      </c>
      <c r="C1847" s="231">
        <v>2</v>
      </c>
      <c r="D1847" s="231">
        <v>4</v>
      </c>
      <c r="E1847" s="231">
        <v>94</v>
      </c>
      <c r="F1847" s="231">
        <v>0</v>
      </c>
      <c r="G1847" s="231">
        <v>0</v>
      </c>
      <c r="H1847" t="str">
        <f t="shared" si="29"/>
        <v>A37765</v>
      </c>
    </row>
    <row r="1848" spans="1:8">
      <c r="A1848" s="231" t="s">
        <v>2134</v>
      </c>
      <c r="B1848" s="231">
        <v>0</v>
      </c>
      <c r="C1848" s="231">
        <v>1</v>
      </c>
      <c r="D1848" s="231">
        <v>4</v>
      </c>
      <c r="E1848" s="231">
        <v>95</v>
      </c>
      <c r="F1848" s="231">
        <v>0</v>
      </c>
      <c r="G1848" s="231">
        <v>0</v>
      </c>
      <c r="H1848" t="str">
        <f t="shared" si="29"/>
        <v>A37777</v>
      </c>
    </row>
    <row r="1849" spans="1:8">
      <c r="A1849" s="231" t="s">
        <v>2135</v>
      </c>
      <c r="B1849" s="231">
        <v>0</v>
      </c>
      <c r="C1849" s="231">
        <v>1</v>
      </c>
      <c r="D1849" s="231">
        <v>4</v>
      </c>
      <c r="E1849" s="231">
        <v>95</v>
      </c>
      <c r="F1849" s="231">
        <v>0</v>
      </c>
      <c r="G1849" s="231">
        <v>0</v>
      </c>
      <c r="H1849" t="str">
        <f t="shared" si="29"/>
        <v>A37784</v>
      </c>
    </row>
    <row r="1850" spans="1:8">
      <c r="A1850" s="231" t="s">
        <v>2136</v>
      </c>
      <c r="B1850" s="231">
        <v>0</v>
      </c>
      <c r="C1850" s="231">
        <v>2</v>
      </c>
      <c r="D1850" s="231">
        <v>4</v>
      </c>
      <c r="E1850" s="231">
        <v>94</v>
      </c>
      <c r="F1850" s="231">
        <v>0</v>
      </c>
      <c r="G1850" s="231">
        <v>0</v>
      </c>
      <c r="H1850" t="str">
        <f t="shared" si="29"/>
        <v>A37804</v>
      </c>
    </row>
    <row r="1851" spans="1:8">
      <c r="A1851" s="231" t="s">
        <v>2137</v>
      </c>
      <c r="B1851" s="231">
        <v>0</v>
      </c>
      <c r="C1851" s="231">
        <v>2</v>
      </c>
      <c r="D1851" s="231">
        <v>5</v>
      </c>
      <c r="E1851" s="231">
        <v>93</v>
      </c>
      <c r="F1851" s="231">
        <v>0</v>
      </c>
      <c r="G1851" s="231">
        <v>0</v>
      </c>
      <c r="H1851" t="str">
        <f t="shared" si="29"/>
        <v>A37825</v>
      </c>
    </row>
    <row r="1852" spans="1:8">
      <c r="A1852" s="231" t="s">
        <v>2138</v>
      </c>
      <c r="B1852" s="231">
        <v>0</v>
      </c>
      <c r="C1852" s="231">
        <v>2</v>
      </c>
      <c r="D1852" s="231">
        <v>5</v>
      </c>
      <c r="E1852" s="231">
        <v>93</v>
      </c>
      <c r="F1852" s="231">
        <v>0</v>
      </c>
      <c r="G1852" s="231">
        <v>0</v>
      </c>
      <c r="H1852" t="str">
        <f t="shared" si="29"/>
        <v>A37848</v>
      </c>
    </row>
    <row r="1853" spans="1:8">
      <c r="A1853" s="231" t="s">
        <v>2139</v>
      </c>
      <c r="B1853" s="231">
        <v>0</v>
      </c>
      <c r="C1853" s="231">
        <v>4</v>
      </c>
      <c r="D1853" s="231">
        <v>6</v>
      </c>
      <c r="E1853" s="231">
        <v>90</v>
      </c>
      <c r="F1853" s="231">
        <v>0</v>
      </c>
      <c r="G1853" s="231">
        <v>0</v>
      </c>
      <c r="H1853" t="str">
        <f t="shared" si="29"/>
        <v>A37869</v>
      </c>
    </row>
    <row r="1854" spans="1:8">
      <c r="A1854" s="231" t="s">
        <v>2140</v>
      </c>
      <c r="B1854" s="231">
        <v>0</v>
      </c>
      <c r="C1854" s="231">
        <v>6</v>
      </c>
      <c r="D1854" s="231">
        <v>8</v>
      </c>
      <c r="E1854" s="231">
        <v>86</v>
      </c>
      <c r="F1854" s="231">
        <v>0</v>
      </c>
      <c r="G1854" s="231">
        <v>0</v>
      </c>
      <c r="H1854" t="str">
        <f t="shared" si="29"/>
        <v>A37885</v>
      </c>
    </row>
    <row r="1855" spans="1:8">
      <c r="A1855" s="231" t="s">
        <v>2141</v>
      </c>
      <c r="B1855" s="231">
        <v>0</v>
      </c>
      <c r="C1855" s="231">
        <v>20</v>
      </c>
      <c r="D1855" s="231">
        <v>16</v>
      </c>
      <c r="E1855" s="231">
        <v>64</v>
      </c>
      <c r="F1855" s="231">
        <v>0</v>
      </c>
      <c r="G1855" s="231">
        <v>0</v>
      </c>
      <c r="H1855" t="str">
        <f t="shared" si="29"/>
        <v>A37906</v>
      </c>
    </row>
    <row r="1856" spans="1:8">
      <c r="A1856" s="231" t="s">
        <v>2142</v>
      </c>
      <c r="B1856" s="231">
        <v>0</v>
      </c>
      <c r="C1856" s="231">
        <v>75</v>
      </c>
      <c r="D1856" s="231">
        <v>25</v>
      </c>
      <c r="E1856" s="231">
        <v>0</v>
      </c>
      <c r="F1856" s="231">
        <v>0</v>
      </c>
      <c r="G1856" s="231">
        <v>0</v>
      </c>
      <c r="H1856" t="str">
        <f t="shared" si="29"/>
        <v>A37924</v>
      </c>
    </row>
    <row r="1857" spans="1:8">
      <c r="A1857" s="231" t="s">
        <v>2143</v>
      </c>
      <c r="B1857" s="231">
        <v>0</v>
      </c>
      <c r="C1857" s="231">
        <v>100</v>
      </c>
      <c r="D1857" s="231">
        <v>0</v>
      </c>
      <c r="E1857" s="231">
        <v>0</v>
      </c>
      <c r="F1857" s="231">
        <v>0</v>
      </c>
      <c r="G1857" s="231">
        <v>0</v>
      </c>
      <c r="H1857" t="str">
        <f t="shared" si="29"/>
        <v>A37942</v>
      </c>
    </row>
    <row r="1858" spans="1:8">
      <c r="A1858" s="231" t="s">
        <v>2144</v>
      </c>
      <c r="B1858" s="231">
        <v>0</v>
      </c>
      <c r="C1858" s="231">
        <v>100</v>
      </c>
      <c r="D1858" s="231">
        <v>0</v>
      </c>
      <c r="E1858" s="231">
        <v>0</v>
      </c>
      <c r="F1858" s="231">
        <v>0</v>
      </c>
      <c r="G1858" s="231">
        <v>0</v>
      </c>
      <c r="H1858" t="str">
        <f t="shared" si="29"/>
        <v>A37953</v>
      </c>
    </row>
    <row r="1859" spans="1:8">
      <c r="A1859" s="231" t="s">
        <v>2145</v>
      </c>
      <c r="B1859" s="231">
        <v>0</v>
      </c>
      <c r="C1859" s="231">
        <v>100</v>
      </c>
      <c r="D1859" s="231">
        <v>0</v>
      </c>
      <c r="E1859" s="231">
        <v>0</v>
      </c>
      <c r="F1859" s="231">
        <v>0</v>
      </c>
      <c r="G1859" s="231">
        <v>0</v>
      </c>
      <c r="H1859" t="str">
        <f t="shared" si="29"/>
        <v>A37958</v>
      </c>
    </row>
    <row r="1860" spans="1:8">
      <c r="A1860" s="231" t="s">
        <v>2146</v>
      </c>
      <c r="B1860" s="231">
        <v>0</v>
      </c>
      <c r="C1860" s="231">
        <v>100</v>
      </c>
      <c r="D1860" s="231">
        <v>0</v>
      </c>
      <c r="E1860" s="231">
        <v>0</v>
      </c>
      <c r="F1860" s="231">
        <v>0</v>
      </c>
      <c r="G1860" s="231">
        <v>0</v>
      </c>
      <c r="H1860" t="str">
        <f t="shared" si="29"/>
        <v>A37963</v>
      </c>
    </row>
    <row r="1861" spans="1:8">
      <c r="A1861" s="231" t="s">
        <v>2147</v>
      </c>
      <c r="B1861" s="231">
        <v>0</v>
      </c>
      <c r="C1861" s="231">
        <v>100</v>
      </c>
      <c r="D1861" s="231">
        <v>0</v>
      </c>
      <c r="E1861" s="231">
        <v>0</v>
      </c>
      <c r="F1861" s="231">
        <v>0</v>
      </c>
      <c r="G1861" s="231">
        <v>0</v>
      </c>
      <c r="H1861" t="str">
        <f t="shared" si="29"/>
        <v>A37968</v>
      </c>
    </row>
    <row r="1862" spans="1:8">
      <c r="A1862" s="231" t="s">
        <v>2148</v>
      </c>
      <c r="B1862" s="231">
        <v>0</v>
      </c>
      <c r="C1862" s="231">
        <v>100</v>
      </c>
      <c r="D1862" s="231">
        <v>0</v>
      </c>
      <c r="E1862" s="231">
        <v>0</v>
      </c>
      <c r="F1862" s="231">
        <v>0</v>
      </c>
      <c r="G1862" s="231">
        <v>0</v>
      </c>
      <c r="H1862" t="str">
        <f t="shared" si="29"/>
        <v>A37973</v>
      </c>
    </row>
    <row r="1863" spans="1:8">
      <c r="A1863" s="231" t="s">
        <v>2149</v>
      </c>
      <c r="B1863" s="231">
        <v>0</v>
      </c>
      <c r="C1863" s="231">
        <v>100</v>
      </c>
      <c r="D1863" s="231">
        <v>0</v>
      </c>
      <c r="E1863" s="231">
        <v>0</v>
      </c>
      <c r="F1863" s="231">
        <v>0</v>
      </c>
      <c r="G1863" s="231">
        <v>0</v>
      </c>
      <c r="H1863" t="str">
        <f t="shared" si="29"/>
        <v>A37978</v>
      </c>
    </row>
    <row r="1864" spans="1:8">
      <c r="A1864" s="231" t="s">
        <v>2150</v>
      </c>
      <c r="B1864" s="231">
        <v>0</v>
      </c>
      <c r="C1864" s="231">
        <v>100</v>
      </c>
      <c r="D1864" s="231">
        <v>0</v>
      </c>
      <c r="E1864" s="231">
        <v>0</v>
      </c>
      <c r="F1864" s="231">
        <v>0</v>
      </c>
      <c r="G1864" s="231">
        <v>0</v>
      </c>
      <c r="H1864" t="str">
        <f t="shared" si="29"/>
        <v>A37983</v>
      </c>
    </row>
    <row r="1865" spans="1:8">
      <c r="A1865" s="231" t="s">
        <v>2151</v>
      </c>
      <c r="B1865" s="231">
        <v>0</v>
      </c>
      <c r="C1865" s="231">
        <v>100</v>
      </c>
      <c r="D1865" s="231">
        <v>0</v>
      </c>
      <c r="E1865" s="231">
        <v>0</v>
      </c>
      <c r="F1865" s="231">
        <v>0</v>
      </c>
      <c r="G1865" s="231">
        <v>0</v>
      </c>
      <c r="H1865" t="str">
        <f t="shared" si="29"/>
        <v>A37988</v>
      </c>
    </row>
    <row r="1866" spans="1:8">
      <c r="A1866" s="231" t="s">
        <v>2152</v>
      </c>
      <c r="B1866" s="231">
        <v>100</v>
      </c>
      <c r="C1866" s="231">
        <v>0</v>
      </c>
      <c r="D1866" s="231">
        <v>0</v>
      </c>
      <c r="E1866" s="231">
        <v>0</v>
      </c>
      <c r="F1866" s="231">
        <v>0</v>
      </c>
      <c r="G1866" s="231">
        <v>0</v>
      </c>
      <c r="H1866" t="str">
        <f t="shared" si="29"/>
        <v>A37993</v>
      </c>
    </row>
    <row r="1867" spans="1:8">
      <c r="A1867" s="231" t="s">
        <v>2153</v>
      </c>
      <c r="B1867" s="231">
        <v>100</v>
      </c>
      <c r="C1867" s="231">
        <v>0</v>
      </c>
      <c r="D1867" s="231">
        <v>0</v>
      </c>
      <c r="E1867" s="231">
        <v>0</v>
      </c>
      <c r="F1867" s="231">
        <v>0</v>
      </c>
      <c r="G1867" s="231">
        <v>0</v>
      </c>
      <c r="H1867" t="str">
        <f t="shared" si="29"/>
        <v>A38002</v>
      </c>
    </row>
    <row r="1868" spans="1:8">
      <c r="A1868" s="231" t="s">
        <v>2154</v>
      </c>
      <c r="B1868" s="231">
        <v>100</v>
      </c>
      <c r="C1868" s="231">
        <v>0</v>
      </c>
      <c r="D1868" s="231">
        <v>0</v>
      </c>
      <c r="E1868" s="231">
        <v>0</v>
      </c>
      <c r="F1868" s="231">
        <v>0</v>
      </c>
      <c r="G1868" s="231">
        <v>0</v>
      </c>
      <c r="H1868" t="str">
        <f t="shared" si="29"/>
        <v>A38025</v>
      </c>
    </row>
    <row r="1869" spans="1:8">
      <c r="A1869" s="231" t="s">
        <v>2155</v>
      </c>
      <c r="B1869" s="231">
        <v>100</v>
      </c>
      <c r="C1869" s="231">
        <v>0</v>
      </c>
      <c r="D1869" s="231">
        <v>0</v>
      </c>
      <c r="E1869" s="231">
        <v>0</v>
      </c>
      <c r="F1869" s="231">
        <v>0</v>
      </c>
      <c r="G1869" s="231">
        <v>0</v>
      </c>
      <c r="H1869" t="str">
        <f t="shared" si="29"/>
        <v>A38030</v>
      </c>
    </row>
    <row r="1870" spans="1:8">
      <c r="A1870" s="231" t="s">
        <v>2156</v>
      </c>
      <c r="B1870" s="231">
        <v>100</v>
      </c>
      <c r="C1870" s="231">
        <v>0</v>
      </c>
      <c r="D1870" s="231">
        <v>0</v>
      </c>
      <c r="E1870" s="231">
        <v>0</v>
      </c>
      <c r="F1870" s="231">
        <v>0</v>
      </c>
      <c r="G1870" s="231">
        <v>0</v>
      </c>
      <c r="H1870" t="str">
        <f t="shared" si="29"/>
        <v>A38050</v>
      </c>
    </row>
    <row r="1871" spans="1:8">
      <c r="A1871" s="231" t="s">
        <v>2157</v>
      </c>
      <c r="B1871" s="231">
        <v>100</v>
      </c>
      <c r="C1871" s="231">
        <v>0</v>
      </c>
      <c r="D1871" s="231">
        <v>0</v>
      </c>
      <c r="E1871" s="231">
        <v>0</v>
      </c>
      <c r="F1871" s="231">
        <v>0</v>
      </c>
      <c r="G1871" s="231">
        <v>0</v>
      </c>
      <c r="H1871" t="str">
        <f t="shared" si="29"/>
        <v>A38070</v>
      </c>
    </row>
    <row r="1872" spans="1:8">
      <c r="A1872" s="231" t="s">
        <v>2158</v>
      </c>
      <c r="B1872" s="231">
        <v>100</v>
      </c>
      <c r="C1872" s="231">
        <v>0</v>
      </c>
      <c r="D1872" s="231">
        <v>0</v>
      </c>
      <c r="E1872" s="231">
        <v>0</v>
      </c>
      <c r="F1872" s="231">
        <v>0</v>
      </c>
      <c r="G1872" s="231">
        <v>0</v>
      </c>
      <c r="H1872" t="str">
        <f t="shared" si="29"/>
        <v>A38090</v>
      </c>
    </row>
    <row r="1873" spans="1:8">
      <c r="A1873" s="231" t="s">
        <v>2159</v>
      </c>
      <c r="B1873" s="231">
        <v>100</v>
      </c>
      <c r="C1873" s="231">
        <v>0</v>
      </c>
      <c r="D1873" s="231">
        <v>0</v>
      </c>
      <c r="E1873" s="231">
        <v>0</v>
      </c>
      <c r="F1873" s="231">
        <v>0</v>
      </c>
      <c r="G1873" s="231">
        <v>0</v>
      </c>
      <c r="H1873" t="str">
        <f t="shared" si="29"/>
        <v>A38110</v>
      </c>
    </row>
    <row r="1874" spans="1:8">
      <c r="A1874" s="231" t="s">
        <v>2160</v>
      </c>
      <c r="B1874" s="231">
        <v>100</v>
      </c>
      <c r="C1874" s="231">
        <v>0</v>
      </c>
      <c r="D1874" s="231">
        <v>0</v>
      </c>
      <c r="E1874" s="231">
        <v>0</v>
      </c>
      <c r="F1874" s="231">
        <v>0</v>
      </c>
      <c r="G1874" s="231">
        <v>0</v>
      </c>
      <c r="H1874" t="str">
        <f t="shared" si="29"/>
        <v>A38130</v>
      </c>
    </row>
    <row r="1875" spans="1:8">
      <c r="A1875" s="231" t="s">
        <v>2161</v>
      </c>
      <c r="B1875" s="231">
        <v>100</v>
      </c>
      <c r="C1875" s="231">
        <v>0</v>
      </c>
      <c r="D1875" s="231">
        <v>0</v>
      </c>
      <c r="E1875" s="231">
        <v>0</v>
      </c>
      <c r="F1875" s="231">
        <v>0</v>
      </c>
      <c r="G1875" s="231">
        <v>0</v>
      </c>
      <c r="H1875" t="str">
        <f t="shared" si="29"/>
        <v>A38145</v>
      </c>
    </row>
    <row r="1876" spans="1:8">
      <c r="A1876" s="231" t="s">
        <v>2162</v>
      </c>
      <c r="B1876" s="231">
        <v>100</v>
      </c>
      <c r="C1876" s="231">
        <v>0</v>
      </c>
      <c r="D1876" s="231">
        <v>0</v>
      </c>
      <c r="E1876" s="231">
        <v>0</v>
      </c>
      <c r="F1876" s="231">
        <v>0</v>
      </c>
      <c r="G1876" s="231">
        <v>0</v>
      </c>
      <c r="H1876" t="str">
        <f t="shared" si="29"/>
        <v>A38164</v>
      </c>
    </row>
    <row r="1877" spans="1:8">
      <c r="A1877" s="231" t="s">
        <v>2163</v>
      </c>
      <c r="B1877" s="231">
        <v>0</v>
      </c>
      <c r="C1877" s="231">
        <v>100</v>
      </c>
      <c r="D1877" s="231">
        <v>0</v>
      </c>
      <c r="E1877" s="231">
        <v>0</v>
      </c>
      <c r="F1877" s="231">
        <v>0</v>
      </c>
      <c r="G1877" s="231">
        <v>0</v>
      </c>
      <c r="H1877" t="str">
        <f t="shared" si="29"/>
        <v>A38171.3</v>
      </c>
    </row>
    <row r="1878" spans="1:8">
      <c r="A1878" s="231" t="s">
        <v>2164</v>
      </c>
      <c r="B1878" s="231">
        <v>0</v>
      </c>
      <c r="C1878" s="231">
        <v>30</v>
      </c>
      <c r="D1878" s="231">
        <v>60</v>
      </c>
      <c r="E1878" s="231">
        <v>10</v>
      </c>
      <c r="F1878" s="231">
        <v>0</v>
      </c>
      <c r="G1878" s="231">
        <v>0</v>
      </c>
      <c r="H1878" t="str">
        <f t="shared" si="29"/>
        <v>A38192</v>
      </c>
    </row>
    <row r="1879" spans="1:8">
      <c r="A1879" s="231" t="s">
        <v>2165</v>
      </c>
      <c r="B1879" s="231">
        <v>100</v>
      </c>
      <c r="C1879" s="231">
        <v>0</v>
      </c>
      <c r="D1879" s="231">
        <v>0</v>
      </c>
      <c r="E1879" s="231">
        <v>0</v>
      </c>
      <c r="F1879" s="231">
        <v>0</v>
      </c>
      <c r="G1879" s="231">
        <v>0</v>
      </c>
      <c r="H1879" t="str">
        <f t="shared" si="29"/>
        <v>A38214</v>
      </c>
    </row>
    <row r="1880" spans="1:8">
      <c r="A1880" s="231" t="s">
        <v>2166</v>
      </c>
      <c r="B1880" s="231">
        <v>100</v>
      </c>
      <c r="C1880" s="231">
        <v>0</v>
      </c>
      <c r="D1880" s="231">
        <v>0</v>
      </c>
      <c r="E1880" s="231">
        <v>0</v>
      </c>
      <c r="F1880" s="231">
        <v>0</v>
      </c>
      <c r="G1880" s="231">
        <v>0</v>
      </c>
      <c r="H1880" t="str">
        <f t="shared" si="29"/>
        <v>A38234</v>
      </c>
    </row>
    <row r="1881" spans="1:8">
      <c r="A1881" s="231" t="s">
        <v>2167</v>
      </c>
      <c r="B1881" s="231">
        <v>100</v>
      </c>
      <c r="C1881" s="231">
        <v>0</v>
      </c>
      <c r="D1881" s="231">
        <v>0</v>
      </c>
      <c r="E1881" s="231">
        <v>0</v>
      </c>
      <c r="F1881" s="231">
        <v>0</v>
      </c>
      <c r="G1881" s="231">
        <v>0</v>
      </c>
      <c r="H1881" t="str">
        <f t="shared" si="29"/>
        <v>A38254</v>
      </c>
    </row>
    <row r="1882" spans="1:8">
      <c r="A1882" s="231" t="s">
        <v>2168</v>
      </c>
      <c r="B1882" s="231">
        <v>100</v>
      </c>
      <c r="C1882" s="231">
        <v>0</v>
      </c>
      <c r="D1882" s="231">
        <v>0</v>
      </c>
      <c r="E1882" s="231">
        <v>0</v>
      </c>
      <c r="F1882" s="231">
        <v>0</v>
      </c>
      <c r="G1882" s="231">
        <v>0</v>
      </c>
      <c r="H1882" t="str">
        <f t="shared" si="29"/>
        <v>A38274</v>
      </c>
    </row>
    <row r="1883" spans="1:8">
      <c r="A1883" s="231" t="s">
        <v>2169</v>
      </c>
      <c r="B1883" s="231">
        <v>100</v>
      </c>
      <c r="C1883" s="231">
        <v>0</v>
      </c>
      <c r="D1883" s="231">
        <v>0</v>
      </c>
      <c r="E1883" s="231">
        <v>0</v>
      </c>
      <c r="F1883" s="231">
        <v>0</v>
      </c>
      <c r="G1883" s="231">
        <v>0</v>
      </c>
      <c r="H1883" t="str">
        <f t="shared" si="29"/>
        <v>A38294</v>
      </c>
    </row>
    <row r="1884" spans="1:8">
      <c r="A1884" s="231" t="s">
        <v>2170</v>
      </c>
      <c r="B1884" s="231">
        <v>100</v>
      </c>
      <c r="C1884" s="231">
        <v>0</v>
      </c>
      <c r="D1884" s="231">
        <v>0</v>
      </c>
      <c r="E1884" s="231">
        <v>0</v>
      </c>
      <c r="F1884" s="231">
        <v>0</v>
      </c>
      <c r="G1884" s="231">
        <v>0</v>
      </c>
      <c r="H1884" t="str">
        <f t="shared" si="29"/>
        <v>A38316</v>
      </c>
    </row>
    <row r="1885" spans="1:8">
      <c r="A1885" s="231" t="s">
        <v>2171</v>
      </c>
      <c r="B1885" s="231">
        <v>100</v>
      </c>
      <c r="C1885" s="231">
        <v>0</v>
      </c>
      <c r="D1885" s="231">
        <v>0</v>
      </c>
      <c r="E1885" s="231">
        <v>0</v>
      </c>
      <c r="F1885" s="231">
        <v>0</v>
      </c>
      <c r="G1885" s="231">
        <v>0</v>
      </c>
      <c r="H1885" t="str">
        <f t="shared" si="29"/>
        <v>A38336</v>
      </c>
    </row>
    <row r="1886" spans="1:8">
      <c r="A1886" s="231" t="s">
        <v>2172</v>
      </c>
      <c r="B1886" s="231">
        <v>100</v>
      </c>
      <c r="C1886" s="231">
        <v>0</v>
      </c>
      <c r="D1886" s="231">
        <v>0</v>
      </c>
      <c r="E1886" s="231">
        <v>0</v>
      </c>
      <c r="F1886" s="231">
        <v>0</v>
      </c>
      <c r="G1886" s="231">
        <v>0</v>
      </c>
      <c r="H1886" t="str">
        <f t="shared" si="29"/>
        <v>A38356</v>
      </c>
    </row>
    <row r="1887" spans="1:8">
      <c r="A1887" s="231" t="s">
        <v>2173</v>
      </c>
      <c r="B1887" s="231">
        <v>100</v>
      </c>
      <c r="C1887" s="231">
        <v>0</v>
      </c>
      <c r="D1887" s="231">
        <v>0</v>
      </c>
      <c r="E1887" s="231">
        <v>0</v>
      </c>
      <c r="F1887" s="231">
        <v>0</v>
      </c>
      <c r="G1887" s="231">
        <v>0</v>
      </c>
      <c r="H1887" t="str">
        <f t="shared" si="29"/>
        <v>A38376</v>
      </c>
    </row>
    <row r="1888" spans="1:8">
      <c r="A1888" s="231" t="s">
        <v>2174</v>
      </c>
      <c r="B1888" s="231">
        <v>100</v>
      </c>
      <c r="C1888" s="231">
        <v>0</v>
      </c>
      <c r="D1888" s="231">
        <v>0</v>
      </c>
      <c r="E1888" s="231">
        <v>0</v>
      </c>
      <c r="F1888" s="231">
        <v>0</v>
      </c>
      <c r="G1888" s="231">
        <v>0</v>
      </c>
      <c r="H1888" t="str">
        <f t="shared" si="29"/>
        <v>A38387</v>
      </c>
    </row>
    <row r="1889" spans="1:8">
      <c r="A1889" s="231" t="s">
        <v>2175</v>
      </c>
      <c r="B1889" s="231">
        <v>100</v>
      </c>
      <c r="C1889" s="231">
        <v>0</v>
      </c>
      <c r="D1889" s="231">
        <v>0</v>
      </c>
      <c r="E1889" s="231">
        <v>0</v>
      </c>
      <c r="F1889" s="231">
        <v>0</v>
      </c>
      <c r="G1889" s="231">
        <v>0</v>
      </c>
      <c r="H1889" t="str">
        <f t="shared" si="29"/>
        <v>A38395</v>
      </c>
    </row>
    <row r="1890" spans="1:8">
      <c r="A1890" s="231" t="s">
        <v>2176</v>
      </c>
      <c r="B1890" s="231">
        <v>100</v>
      </c>
      <c r="C1890" s="231">
        <v>0</v>
      </c>
      <c r="D1890" s="231">
        <v>0</v>
      </c>
      <c r="E1890" s="231">
        <v>0</v>
      </c>
      <c r="F1890" s="231">
        <v>0</v>
      </c>
      <c r="G1890" s="231">
        <v>0</v>
      </c>
      <c r="H1890" t="str">
        <f t="shared" si="29"/>
        <v>A38406</v>
      </c>
    </row>
    <row r="1891" spans="1:8">
      <c r="A1891" s="231" t="s">
        <v>2177</v>
      </c>
      <c r="B1891" s="231">
        <v>100</v>
      </c>
      <c r="C1891" s="231">
        <v>0</v>
      </c>
      <c r="D1891" s="231">
        <v>0</v>
      </c>
      <c r="E1891" s="231">
        <v>0</v>
      </c>
      <c r="F1891" s="231">
        <v>0</v>
      </c>
      <c r="G1891" s="231">
        <v>0</v>
      </c>
      <c r="H1891" t="str">
        <f t="shared" si="29"/>
        <v>A38426</v>
      </c>
    </row>
    <row r="1892" spans="1:8">
      <c r="A1892" s="231" t="s">
        <v>2178</v>
      </c>
      <c r="B1892" s="231">
        <v>100</v>
      </c>
      <c r="C1892" s="231">
        <v>0</v>
      </c>
      <c r="D1892" s="231">
        <v>0</v>
      </c>
      <c r="E1892" s="231">
        <v>0</v>
      </c>
      <c r="F1892" s="231">
        <v>0</v>
      </c>
      <c r="G1892" s="231">
        <v>0</v>
      </c>
      <c r="H1892" t="str">
        <f t="shared" si="29"/>
        <v>A38444</v>
      </c>
    </row>
    <row r="1893" spans="1:8">
      <c r="A1893" s="231" t="s">
        <v>2179</v>
      </c>
      <c r="B1893" s="231">
        <v>100</v>
      </c>
      <c r="C1893" s="231">
        <v>0</v>
      </c>
      <c r="D1893" s="231">
        <v>0</v>
      </c>
      <c r="E1893" s="231">
        <v>0</v>
      </c>
      <c r="F1893" s="231">
        <v>0</v>
      </c>
      <c r="G1893" s="231">
        <v>0</v>
      </c>
      <c r="H1893" t="str">
        <f t="shared" si="29"/>
        <v>A38464</v>
      </c>
    </row>
    <row r="1894" spans="1:8">
      <c r="A1894" s="231" t="s">
        <v>2180</v>
      </c>
      <c r="B1894" s="231">
        <v>100</v>
      </c>
      <c r="C1894" s="231">
        <v>0</v>
      </c>
      <c r="D1894" s="231">
        <v>0</v>
      </c>
      <c r="E1894" s="231">
        <v>0</v>
      </c>
      <c r="F1894" s="231">
        <v>0</v>
      </c>
      <c r="G1894" s="231">
        <v>0</v>
      </c>
      <c r="H1894" t="str">
        <f t="shared" si="29"/>
        <v>A38485</v>
      </c>
    </row>
    <row r="1895" spans="1:8">
      <c r="A1895" s="231" t="s">
        <v>2181</v>
      </c>
      <c r="B1895" s="231">
        <v>100</v>
      </c>
      <c r="C1895" s="231">
        <v>0</v>
      </c>
      <c r="D1895" s="231">
        <v>0</v>
      </c>
      <c r="E1895" s="231">
        <v>0</v>
      </c>
      <c r="F1895" s="231">
        <v>0</v>
      </c>
      <c r="G1895" s="231">
        <v>0</v>
      </c>
      <c r="H1895" t="str">
        <f t="shared" si="29"/>
        <v>A38505</v>
      </c>
    </row>
    <row r="1896" spans="1:8">
      <c r="A1896" s="231" t="s">
        <v>2182</v>
      </c>
      <c r="B1896" s="231">
        <v>100</v>
      </c>
      <c r="C1896" s="231">
        <v>0</v>
      </c>
      <c r="D1896" s="231">
        <v>0</v>
      </c>
      <c r="E1896" s="231">
        <v>0</v>
      </c>
      <c r="F1896" s="231">
        <v>0</v>
      </c>
      <c r="G1896" s="231">
        <v>0</v>
      </c>
      <c r="H1896" t="str">
        <f t="shared" si="29"/>
        <v>A38526</v>
      </c>
    </row>
    <row r="1897" spans="1:8">
      <c r="A1897" s="231" t="s">
        <v>2183</v>
      </c>
      <c r="B1897" s="231">
        <v>100</v>
      </c>
      <c r="C1897" s="231">
        <v>0</v>
      </c>
      <c r="D1897" s="231">
        <v>0</v>
      </c>
      <c r="E1897" s="231">
        <v>0</v>
      </c>
      <c r="F1897" s="231">
        <v>0</v>
      </c>
      <c r="G1897" s="231">
        <v>0</v>
      </c>
      <c r="H1897" t="str">
        <f t="shared" si="29"/>
        <v>A38546</v>
      </c>
    </row>
    <row r="1898" spans="1:8">
      <c r="A1898" s="231" t="s">
        <v>2184</v>
      </c>
      <c r="B1898" s="231">
        <v>100</v>
      </c>
      <c r="C1898" s="231">
        <v>0</v>
      </c>
      <c r="D1898" s="231">
        <v>0</v>
      </c>
      <c r="E1898" s="231">
        <v>0</v>
      </c>
      <c r="F1898" s="231">
        <v>0</v>
      </c>
      <c r="G1898" s="231">
        <v>0</v>
      </c>
      <c r="H1898" t="str">
        <f t="shared" ref="H1898:H1961" si="30">LEFT(A1898,1)&amp;((MID(A1898,2,10))+1)</f>
        <v>A38567</v>
      </c>
    </row>
    <row r="1899" spans="1:8">
      <c r="A1899" s="231" t="s">
        <v>2185</v>
      </c>
      <c r="B1899" s="231">
        <v>100</v>
      </c>
      <c r="C1899" s="231">
        <v>0</v>
      </c>
      <c r="D1899" s="231">
        <v>0</v>
      </c>
      <c r="E1899" s="231">
        <v>0</v>
      </c>
      <c r="F1899" s="231">
        <v>0</v>
      </c>
      <c r="G1899" s="231">
        <v>0</v>
      </c>
      <c r="H1899" t="str">
        <f t="shared" si="30"/>
        <v>A38587</v>
      </c>
    </row>
    <row r="1900" spans="1:8">
      <c r="A1900" s="231" t="s">
        <v>2186</v>
      </c>
      <c r="B1900" s="231">
        <v>100</v>
      </c>
      <c r="C1900" s="231">
        <v>0</v>
      </c>
      <c r="D1900" s="231">
        <v>0</v>
      </c>
      <c r="E1900" s="231">
        <v>0</v>
      </c>
      <c r="F1900" s="231">
        <v>0</v>
      </c>
      <c r="G1900" s="231">
        <v>0</v>
      </c>
      <c r="H1900" t="str">
        <f t="shared" si="30"/>
        <v>A38607</v>
      </c>
    </row>
    <row r="1901" spans="1:8">
      <c r="A1901" s="231" t="s">
        <v>2187</v>
      </c>
      <c r="B1901" s="231">
        <v>100</v>
      </c>
      <c r="C1901" s="231">
        <v>0</v>
      </c>
      <c r="D1901" s="231">
        <v>0</v>
      </c>
      <c r="E1901" s="231">
        <v>0</v>
      </c>
      <c r="F1901" s="231">
        <v>0</v>
      </c>
      <c r="G1901" s="231">
        <v>0</v>
      </c>
      <c r="H1901" t="str">
        <f t="shared" si="30"/>
        <v>A38619</v>
      </c>
    </row>
    <row r="1902" spans="1:8">
      <c r="A1902" s="231" t="s">
        <v>2188</v>
      </c>
      <c r="B1902" s="231">
        <v>0</v>
      </c>
      <c r="C1902" s="231">
        <v>100</v>
      </c>
      <c r="D1902" s="231">
        <v>0</v>
      </c>
      <c r="E1902" s="231">
        <v>0</v>
      </c>
      <c r="F1902" s="231">
        <v>0</v>
      </c>
      <c r="G1902" s="231">
        <v>0</v>
      </c>
      <c r="H1902" t="str">
        <f t="shared" si="30"/>
        <v>A38623</v>
      </c>
    </row>
    <row r="1903" spans="1:8">
      <c r="A1903" s="231" t="s">
        <v>2189</v>
      </c>
      <c r="B1903" s="231">
        <v>0</v>
      </c>
      <c r="C1903" s="231">
        <v>55</v>
      </c>
      <c r="D1903" s="231">
        <v>37</v>
      </c>
      <c r="E1903" s="231">
        <v>8</v>
      </c>
      <c r="F1903" s="231">
        <v>0</v>
      </c>
      <c r="G1903" s="231">
        <v>0</v>
      </c>
      <c r="H1903" t="str">
        <f t="shared" si="30"/>
        <v>A38630</v>
      </c>
    </row>
    <row r="1904" spans="1:8">
      <c r="A1904" s="231" t="s">
        <v>2190</v>
      </c>
      <c r="B1904" s="231">
        <v>0</v>
      </c>
      <c r="C1904" s="231">
        <v>51</v>
      </c>
      <c r="D1904" s="231">
        <v>34</v>
      </c>
      <c r="E1904" s="231">
        <v>15</v>
      </c>
      <c r="F1904" s="231">
        <v>0</v>
      </c>
      <c r="G1904" s="231">
        <v>0</v>
      </c>
      <c r="H1904" t="str">
        <f t="shared" si="30"/>
        <v>A38634</v>
      </c>
    </row>
    <row r="1905" spans="1:8">
      <c r="A1905" s="231" t="s">
        <v>2191</v>
      </c>
      <c r="B1905" s="231">
        <v>0</v>
      </c>
      <c r="C1905" s="231">
        <v>25</v>
      </c>
      <c r="D1905" s="231">
        <v>17</v>
      </c>
      <c r="E1905" s="231">
        <v>58</v>
      </c>
      <c r="F1905" s="231">
        <v>0</v>
      </c>
      <c r="G1905" s="231">
        <v>0</v>
      </c>
      <c r="H1905" t="str">
        <f t="shared" si="30"/>
        <v>A38639</v>
      </c>
    </row>
    <row r="1906" spans="1:8">
      <c r="A1906" s="231" t="s">
        <v>2192</v>
      </c>
      <c r="B1906" s="231">
        <v>0</v>
      </c>
      <c r="C1906" s="231">
        <v>15</v>
      </c>
      <c r="D1906" s="231">
        <v>21</v>
      </c>
      <c r="E1906" s="231">
        <v>64</v>
      </c>
      <c r="F1906" s="231">
        <v>0</v>
      </c>
      <c r="G1906" s="231">
        <v>0</v>
      </c>
      <c r="H1906" t="str">
        <f t="shared" si="30"/>
        <v>A38644</v>
      </c>
    </row>
    <row r="1907" spans="1:8">
      <c r="A1907" s="231" t="s">
        <v>2193</v>
      </c>
      <c r="B1907" s="231">
        <v>0</v>
      </c>
      <c r="C1907" s="231">
        <v>9</v>
      </c>
      <c r="D1907" s="231">
        <v>13</v>
      </c>
      <c r="E1907" s="231">
        <v>78</v>
      </c>
      <c r="F1907" s="231">
        <v>0</v>
      </c>
      <c r="G1907" s="231">
        <v>0</v>
      </c>
      <c r="H1907" t="str">
        <f t="shared" si="30"/>
        <v>A38649</v>
      </c>
    </row>
    <row r="1908" spans="1:8">
      <c r="A1908" s="231" t="s">
        <v>2194</v>
      </c>
      <c r="B1908" s="231">
        <v>0</v>
      </c>
      <c r="C1908" s="231">
        <v>8</v>
      </c>
      <c r="D1908" s="231">
        <v>11</v>
      </c>
      <c r="E1908" s="231">
        <v>81</v>
      </c>
      <c r="F1908" s="231">
        <v>0</v>
      </c>
      <c r="G1908" s="231">
        <v>0</v>
      </c>
      <c r="H1908" t="str">
        <f t="shared" si="30"/>
        <v>A38654</v>
      </c>
    </row>
    <row r="1909" spans="1:8">
      <c r="A1909" s="231" t="s">
        <v>2195</v>
      </c>
      <c r="B1909" s="231">
        <v>0</v>
      </c>
      <c r="C1909" s="231">
        <v>6</v>
      </c>
      <c r="D1909" s="231">
        <v>8</v>
      </c>
      <c r="E1909" s="231">
        <v>86</v>
      </c>
      <c r="F1909" s="231">
        <v>0</v>
      </c>
      <c r="G1909" s="231">
        <v>0</v>
      </c>
      <c r="H1909" t="str">
        <f t="shared" si="30"/>
        <v>A38659</v>
      </c>
    </row>
    <row r="1910" spans="1:8">
      <c r="A1910" s="231" t="s">
        <v>2196</v>
      </c>
      <c r="B1910" s="231">
        <v>0</v>
      </c>
      <c r="C1910" s="231">
        <v>2</v>
      </c>
      <c r="D1910" s="231">
        <v>6</v>
      </c>
      <c r="E1910" s="231">
        <v>92</v>
      </c>
      <c r="F1910" s="231">
        <v>0</v>
      </c>
      <c r="G1910" s="231">
        <v>0</v>
      </c>
      <c r="H1910" t="str">
        <f t="shared" si="30"/>
        <v>A38676</v>
      </c>
    </row>
    <row r="1911" spans="1:8">
      <c r="A1911" s="231" t="s">
        <v>2197</v>
      </c>
      <c r="B1911" s="231">
        <v>0</v>
      </c>
      <c r="C1911" s="231">
        <v>2</v>
      </c>
      <c r="D1911" s="231">
        <v>5</v>
      </c>
      <c r="E1911" s="231">
        <v>93</v>
      </c>
      <c r="F1911" s="231">
        <v>0</v>
      </c>
      <c r="G1911" s="231">
        <v>0</v>
      </c>
      <c r="H1911" t="str">
        <f t="shared" si="30"/>
        <v>A38689</v>
      </c>
    </row>
    <row r="1912" spans="1:8">
      <c r="A1912" s="231" t="s">
        <v>2198</v>
      </c>
      <c r="B1912" s="231">
        <v>0</v>
      </c>
      <c r="C1912" s="231">
        <v>2</v>
      </c>
      <c r="D1912" s="231">
        <v>5</v>
      </c>
      <c r="E1912" s="231">
        <v>93</v>
      </c>
      <c r="F1912" s="231">
        <v>0</v>
      </c>
      <c r="G1912" s="231">
        <v>0</v>
      </c>
      <c r="H1912" t="str">
        <f t="shared" si="30"/>
        <v>A38699</v>
      </c>
    </row>
    <row r="1913" spans="1:8">
      <c r="A1913" s="231" t="s">
        <v>2199</v>
      </c>
      <c r="B1913" s="231">
        <v>0</v>
      </c>
      <c r="C1913" s="231">
        <v>7</v>
      </c>
      <c r="D1913" s="231">
        <v>9</v>
      </c>
      <c r="E1913" s="231">
        <v>84</v>
      </c>
      <c r="F1913" s="231">
        <v>0</v>
      </c>
      <c r="G1913" s="231">
        <v>0</v>
      </c>
      <c r="H1913" t="str">
        <f t="shared" si="30"/>
        <v>A38718</v>
      </c>
    </row>
    <row r="1914" spans="1:8">
      <c r="A1914" s="231" t="s">
        <v>2200</v>
      </c>
      <c r="B1914" s="231">
        <v>0</v>
      </c>
      <c r="C1914" s="231">
        <v>39</v>
      </c>
      <c r="D1914" s="231">
        <v>52</v>
      </c>
      <c r="E1914" s="231">
        <v>9</v>
      </c>
      <c r="F1914" s="231">
        <v>0</v>
      </c>
      <c r="G1914" s="231">
        <v>0</v>
      </c>
      <c r="H1914" t="str">
        <f t="shared" si="30"/>
        <v>A38739</v>
      </c>
    </row>
    <row r="1915" spans="1:8">
      <c r="A1915" s="231" t="s">
        <v>2201</v>
      </c>
      <c r="B1915" s="231">
        <v>100</v>
      </c>
      <c r="C1915" s="231">
        <v>0</v>
      </c>
      <c r="D1915" s="231">
        <v>0</v>
      </c>
      <c r="E1915" s="231">
        <v>0</v>
      </c>
      <c r="F1915" s="231">
        <v>0</v>
      </c>
      <c r="G1915" s="231">
        <v>0</v>
      </c>
      <c r="H1915" t="str">
        <f t="shared" si="30"/>
        <v>A38762</v>
      </c>
    </row>
    <row r="1916" spans="1:8">
      <c r="A1916" s="231" t="s">
        <v>2202</v>
      </c>
      <c r="B1916" s="231">
        <v>100</v>
      </c>
      <c r="C1916" s="231">
        <v>0</v>
      </c>
      <c r="D1916" s="231">
        <v>0</v>
      </c>
      <c r="E1916" s="231">
        <v>0</v>
      </c>
      <c r="F1916" s="231">
        <v>0</v>
      </c>
      <c r="G1916" s="231">
        <v>0</v>
      </c>
      <c r="H1916" t="str">
        <f t="shared" si="30"/>
        <v>A38782</v>
      </c>
    </row>
    <row r="1917" spans="1:8">
      <c r="A1917" s="231" t="s">
        <v>2203</v>
      </c>
      <c r="B1917" s="231">
        <v>100</v>
      </c>
      <c r="C1917" s="231">
        <v>0</v>
      </c>
      <c r="D1917" s="231">
        <v>0</v>
      </c>
      <c r="E1917" s="231">
        <v>0</v>
      </c>
      <c r="F1917" s="231">
        <v>0</v>
      </c>
      <c r="G1917" s="231">
        <v>0</v>
      </c>
      <c r="H1917" t="str">
        <f t="shared" si="30"/>
        <v>A38802</v>
      </c>
    </row>
    <row r="1918" spans="1:8">
      <c r="A1918" s="231" t="s">
        <v>2204</v>
      </c>
      <c r="B1918" s="231">
        <v>100</v>
      </c>
      <c r="C1918" s="231">
        <v>0</v>
      </c>
      <c r="D1918" s="231">
        <v>0</v>
      </c>
      <c r="E1918" s="231">
        <v>0</v>
      </c>
      <c r="F1918" s="231">
        <v>0</v>
      </c>
      <c r="G1918" s="231">
        <v>0</v>
      </c>
      <c r="H1918" t="str">
        <f t="shared" si="30"/>
        <v>A38822</v>
      </c>
    </row>
    <row r="1919" spans="1:8">
      <c r="A1919" s="231" t="s">
        <v>2205</v>
      </c>
      <c r="B1919" s="231">
        <v>0</v>
      </c>
      <c r="C1919" s="231">
        <v>11</v>
      </c>
      <c r="D1919" s="231">
        <v>15</v>
      </c>
      <c r="E1919" s="231">
        <v>74</v>
      </c>
      <c r="F1919" s="231">
        <v>0</v>
      </c>
      <c r="G1919" s="231">
        <v>0</v>
      </c>
      <c r="H1919" t="str">
        <f t="shared" si="30"/>
        <v>A38847</v>
      </c>
    </row>
    <row r="1920" spans="1:8">
      <c r="A1920" s="231" t="s">
        <v>2206</v>
      </c>
      <c r="B1920" s="231">
        <v>0</v>
      </c>
      <c r="C1920" s="231">
        <v>7</v>
      </c>
      <c r="D1920" s="231">
        <v>9</v>
      </c>
      <c r="E1920" s="231">
        <v>84</v>
      </c>
      <c r="F1920" s="231">
        <v>0</v>
      </c>
      <c r="G1920" s="231">
        <v>0</v>
      </c>
      <c r="H1920" t="str">
        <f t="shared" si="30"/>
        <v>A38866</v>
      </c>
    </row>
    <row r="1921" spans="1:8">
      <c r="A1921" s="231" t="s">
        <v>2207</v>
      </c>
      <c r="B1921" s="231">
        <v>0</v>
      </c>
      <c r="C1921" s="231">
        <v>5</v>
      </c>
      <c r="D1921" s="231">
        <v>7</v>
      </c>
      <c r="E1921" s="231">
        <v>88</v>
      </c>
      <c r="F1921" s="231">
        <v>0</v>
      </c>
      <c r="G1921" s="231">
        <v>0</v>
      </c>
      <c r="H1921" t="str">
        <f t="shared" si="30"/>
        <v>A38875</v>
      </c>
    </row>
    <row r="1922" spans="1:8">
      <c r="A1922" s="231" t="s">
        <v>2208</v>
      </c>
      <c r="B1922" s="231">
        <v>0</v>
      </c>
      <c r="C1922" s="231">
        <v>4</v>
      </c>
      <c r="D1922" s="231">
        <v>6</v>
      </c>
      <c r="E1922" s="231">
        <v>90</v>
      </c>
      <c r="F1922" s="231">
        <v>0</v>
      </c>
      <c r="G1922" s="231">
        <v>0</v>
      </c>
      <c r="H1922" t="str">
        <f t="shared" si="30"/>
        <v>A38895</v>
      </c>
    </row>
    <row r="1923" spans="1:8">
      <c r="A1923" s="231" t="s">
        <v>2209</v>
      </c>
      <c r="B1923" s="231">
        <v>0</v>
      </c>
      <c r="C1923" s="231">
        <v>4</v>
      </c>
      <c r="D1923" s="231">
        <v>5</v>
      </c>
      <c r="E1923" s="231">
        <v>91</v>
      </c>
      <c r="F1923" s="231">
        <v>0</v>
      </c>
      <c r="G1923" s="231">
        <v>0</v>
      </c>
      <c r="H1923" t="str">
        <f t="shared" si="30"/>
        <v>A38915</v>
      </c>
    </row>
    <row r="1924" spans="1:8">
      <c r="A1924" s="231" t="s">
        <v>2210</v>
      </c>
      <c r="B1924" s="231">
        <v>0</v>
      </c>
      <c r="C1924" s="231">
        <v>5</v>
      </c>
      <c r="D1924" s="231">
        <v>6</v>
      </c>
      <c r="E1924" s="231">
        <v>89</v>
      </c>
      <c r="F1924" s="231">
        <v>0</v>
      </c>
      <c r="G1924" s="231">
        <v>0</v>
      </c>
      <c r="H1924" t="str">
        <f t="shared" si="30"/>
        <v>A38935</v>
      </c>
    </row>
    <row r="1925" spans="1:8">
      <c r="A1925" s="231" t="s">
        <v>2211</v>
      </c>
      <c r="B1925" s="231">
        <v>0</v>
      </c>
      <c r="C1925" s="231">
        <v>6</v>
      </c>
      <c r="D1925" s="231">
        <v>8</v>
      </c>
      <c r="E1925" s="231">
        <v>86</v>
      </c>
      <c r="F1925" s="231">
        <v>0</v>
      </c>
      <c r="G1925" s="231">
        <v>0</v>
      </c>
      <c r="H1925" t="str">
        <f t="shared" si="30"/>
        <v>A38957</v>
      </c>
    </row>
    <row r="1926" spans="1:8">
      <c r="A1926" s="231" t="s">
        <v>2212</v>
      </c>
      <c r="B1926" s="231">
        <v>0</v>
      </c>
      <c r="C1926" s="231">
        <v>11</v>
      </c>
      <c r="D1926" s="231">
        <v>15</v>
      </c>
      <c r="E1926" s="231">
        <v>74</v>
      </c>
      <c r="F1926" s="231">
        <v>0</v>
      </c>
      <c r="G1926" s="231">
        <v>0</v>
      </c>
      <c r="H1926" t="str">
        <f t="shared" si="30"/>
        <v>A38974</v>
      </c>
    </row>
    <row r="1927" spans="1:8">
      <c r="A1927" s="231" t="s">
        <v>2213</v>
      </c>
      <c r="B1927" s="231">
        <v>0</v>
      </c>
      <c r="C1927" s="231">
        <v>100</v>
      </c>
      <c r="D1927" s="231">
        <v>0</v>
      </c>
      <c r="E1927" s="231">
        <v>0</v>
      </c>
      <c r="F1927" s="231">
        <v>0</v>
      </c>
      <c r="G1927" s="231">
        <v>0</v>
      </c>
      <c r="H1927" t="str">
        <f t="shared" si="30"/>
        <v>A38991</v>
      </c>
    </row>
    <row r="1928" spans="1:8">
      <c r="A1928" s="231" t="s">
        <v>2214</v>
      </c>
      <c r="B1928" s="231">
        <v>100</v>
      </c>
      <c r="C1928" s="231">
        <v>0</v>
      </c>
      <c r="D1928" s="231">
        <v>0</v>
      </c>
      <c r="E1928" s="231">
        <v>0</v>
      </c>
      <c r="F1928" s="231">
        <v>0</v>
      </c>
      <c r="G1928" s="231">
        <v>0</v>
      </c>
      <c r="H1928" t="str">
        <f t="shared" si="30"/>
        <v>A39002</v>
      </c>
    </row>
    <row r="1929" spans="1:8">
      <c r="A1929" s="231" t="s">
        <v>2215</v>
      </c>
      <c r="B1929" s="231">
        <v>100</v>
      </c>
      <c r="C1929" s="231">
        <v>0</v>
      </c>
      <c r="D1929" s="231">
        <v>0</v>
      </c>
      <c r="E1929" s="231">
        <v>0</v>
      </c>
      <c r="F1929" s="231">
        <v>0</v>
      </c>
      <c r="G1929" s="231">
        <v>0</v>
      </c>
      <c r="H1929" t="str">
        <f t="shared" si="30"/>
        <v>A39017</v>
      </c>
    </row>
    <row r="1930" spans="1:8">
      <c r="A1930" s="231" t="s">
        <v>2216</v>
      </c>
      <c r="B1930" s="231">
        <v>100</v>
      </c>
      <c r="C1930" s="231">
        <v>0</v>
      </c>
      <c r="D1930" s="231">
        <v>0</v>
      </c>
      <c r="E1930" s="231">
        <v>0</v>
      </c>
      <c r="F1930" s="231">
        <v>0</v>
      </c>
      <c r="G1930" s="231">
        <v>0</v>
      </c>
      <c r="H1930" t="str">
        <f t="shared" si="30"/>
        <v>A39035</v>
      </c>
    </row>
    <row r="1931" spans="1:8">
      <c r="A1931" s="231" t="s">
        <v>2217</v>
      </c>
      <c r="B1931" s="231">
        <v>100</v>
      </c>
      <c r="C1931" s="231">
        <v>0</v>
      </c>
      <c r="D1931" s="231">
        <v>0</v>
      </c>
      <c r="E1931" s="231">
        <v>0</v>
      </c>
      <c r="F1931" s="231">
        <v>0</v>
      </c>
      <c r="G1931" s="231">
        <v>0</v>
      </c>
      <c r="H1931" t="str">
        <f t="shared" si="30"/>
        <v>A39059</v>
      </c>
    </row>
    <row r="1932" spans="1:8">
      <c r="A1932" s="231" t="s">
        <v>2218</v>
      </c>
      <c r="B1932" s="231">
        <v>0</v>
      </c>
      <c r="C1932" s="231">
        <v>100</v>
      </c>
      <c r="D1932" s="231">
        <v>0</v>
      </c>
      <c r="E1932" s="231">
        <v>0</v>
      </c>
      <c r="F1932" s="231">
        <v>0</v>
      </c>
      <c r="G1932" s="231">
        <v>0</v>
      </c>
      <c r="H1932" t="str">
        <f t="shared" si="30"/>
        <v>A39080</v>
      </c>
    </row>
    <row r="1933" spans="1:8">
      <c r="A1933" s="231" t="s">
        <v>2219</v>
      </c>
      <c r="B1933" s="231">
        <v>0</v>
      </c>
      <c r="C1933" s="231">
        <v>100</v>
      </c>
      <c r="D1933" s="231">
        <v>0</v>
      </c>
      <c r="E1933" s="231">
        <v>0</v>
      </c>
      <c r="F1933" s="231">
        <v>0</v>
      </c>
      <c r="G1933" s="231">
        <v>0</v>
      </c>
      <c r="H1933" t="str">
        <f t="shared" si="30"/>
        <v>A39102</v>
      </c>
    </row>
    <row r="1934" spans="1:8">
      <c r="A1934" s="231" t="s">
        <v>2220</v>
      </c>
      <c r="B1934" s="231">
        <v>0</v>
      </c>
      <c r="C1934" s="231">
        <v>6</v>
      </c>
      <c r="D1934" s="231">
        <v>8</v>
      </c>
      <c r="E1934" s="231">
        <v>86</v>
      </c>
      <c r="F1934" s="231">
        <v>0</v>
      </c>
      <c r="G1934" s="231">
        <v>0</v>
      </c>
      <c r="H1934" t="str">
        <f t="shared" si="30"/>
        <v>A39127</v>
      </c>
    </row>
    <row r="1935" spans="1:8">
      <c r="A1935" s="231" t="s">
        <v>2221</v>
      </c>
      <c r="B1935" s="231">
        <v>0</v>
      </c>
      <c r="C1935" s="231">
        <v>4</v>
      </c>
      <c r="D1935" s="231">
        <v>6</v>
      </c>
      <c r="E1935" s="231">
        <v>90</v>
      </c>
      <c r="F1935" s="231">
        <v>0</v>
      </c>
      <c r="G1935" s="231">
        <v>0</v>
      </c>
      <c r="H1935" t="str">
        <f t="shared" si="30"/>
        <v>A39143</v>
      </c>
    </row>
    <row r="1936" spans="1:8">
      <c r="A1936" s="231" t="s">
        <v>2222</v>
      </c>
      <c r="B1936" s="231">
        <v>0</v>
      </c>
      <c r="C1936" s="231">
        <v>4</v>
      </c>
      <c r="D1936" s="231">
        <v>6</v>
      </c>
      <c r="E1936" s="231">
        <v>90</v>
      </c>
      <c r="F1936" s="231">
        <v>0</v>
      </c>
      <c r="G1936" s="231">
        <v>0</v>
      </c>
      <c r="H1936" t="str">
        <f t="shared" si="30"/>
        <v>A39154</v>
      </c>
    </row>
    <row r="1937" spans="1:8">
      <c r="A1937" s="231" t="s">
        <v>2223</v>
      </c>
      <c r="B1937" s="231">
        <v>0</v>
      </c>
      <c r="C1937" s="231">
        <v>6</v>
      </c>
      <c r="D1937" s="231">
        <v>8</v>
      </c>
      <c r="E1937" s="231">
        <v>86</v>
      </c>
      <c r="F1937" s="231">
        <v>0</v>
      </c>
      <c r="G1937" s="231">
        <v>0</v>
      </c>
      <c r="H1937" t="str">
        <f t="shared" si="30"/>
        <v>A39173</v>
      </c>
    </row>
    <row r="1938" spans="1:8">
      <c r="A1938" s="231" t="s">
        <v>2224</v>
      </c>
      <c r="B1938" s="231">
        <v>0</v>
      </c>
      <c r="C1938" s="231">
        <v>14</v>
      </c>
      <c r="D1938" s="231">
        <v>19</v>
      </c>
      <c r="E1938" s="231">
        <v>67</v>
      </c>
      <c r="F1938" s="231">
        <v>0</v>
      </c>
      <c r="G1938" s="231">
        <v>0</v>
      </c>
      <c r="H1938" t="str">
        <f t="shared" si="30"/>
        <v>A39192</v>
      </c>
    </row>
    <row r="1939" spans="1:8">
      <c r="A1939" s="231" t="s">
        <v>2225</v>
      </c>
      <c r="B1939" s="231">
        <v>0</v>
      </c>
      <c r="C1939" s="231">
        <v>100</v>
      </c>
      <c r="D1939" s="231">
        <v>0</v>
      </c>
      <c r="E1939" s="231">
        <v>0</v>
      </c>
      <c r="F1939" s="231">
        <v>0</v>
      </c>
      <c r="G1939" s="231">
        <v>0</v>
      </c>
      <c r="H1939" t="str">
        <f t="shared" si="30"/>
        <v>A39214</v>
      </c>
    </row>
    <row r="1940" spans="1:8">
      <c r="A1940" s="231" t="s">
        <v>2226</v>
      </c>
      <c r="B1940" s="231">
        <v>0</v>
      </c>
      <c r="C1940" s="231">
        <v>100</v>
      </c>
      <c r="D1940" s="231">
        <v>0</v>
      </c>
      <c r="E1940" s="231">
        <v>0</v>
      </c>
      <c r="F1940" s="231">
        <v>0</v>
      </c>
      <c r="G1940" s="231">
        <v>0</v>
      </c>
      <c r="H1940" t="str">
        <f t="shared" si="30"/>
        <v>A39232</v>
      </c>
    </row>
    <row r="1941" spans="1:8">
      <c r="A1941" s="231" t="s">
        <v>2227</v>
      </c>
      <c r="B1941" s="231">
        <v>0</v>
      </c>
      <c r="C1941" s="231">
        <v>100</v>
      </c>
      <c r="D1941" s="231">
        <v>0</v>
      </c>
      <c r="E1941" s="231">
        <v>0</v>
      </c>
      <c r="F1941" s="231">
        <v>0</v>
      </c>
      <c r="G1941" s="231">
        <v>0</v>
      </c>
      <c r="H1941" t="str">
        <f t="shared" si="30"/>
        <v>A39252</v>
      </c>
    </row>
    <row r="1942" spans="1:8">
      <c r="A1942" s="231" t="s">
        <v>2228</v>
      </c>
      <c r="B1942" s="231">
        <v>100</v>
      </c>
      <c r="C1942" s="231">
        <v>0</v>
      </c>
      <c r="D1942" s="231">
        <v>0</v>
      </c>
      <c r="E1942" s="231">
        <v>0</v>
      </c>
      <c r="F1942" s="231">
        <v>0</v>
      </c>
      <c r="G1942" s="231">
        <v>0</v>
      </c>
      <c r="H1942" t="str">
        <f t="shared" si="30"/>
        <v>A39266</v>
      </c>
    </row>
    <row r="1943" spans="1:8">
      <c r="A1943" s="231" t="s">
        <v>2229</v>
      </c>
      <c r="B1943" s="231">
        <v>100</v>
      </c>
      <c r="C1943" s="231">
        <v>0</v>
      </c>
      <c r="D1943" s="231">
        <v>0</v>
      </c>
      <c r="E1943" s="231">
        <v>0</v>
      </c>
      <c r="F1943" s="231">
        <v>0</v>
      </c>
      <c r="G1943" s="231">
        <v>0</v>
      </c>
      <c r="H1943" t="str">
        <f t="shared" si="30"/>
        <v>A39287</v>
      </c>
    </row>
    <row r="1944" spans="1:8">
      <c r="A1944" s="231" t="s">
        <v>2230</v>
      </c>
      <c r="B1944" s="231">
        <v>100</v>
      </c>
      <c r="C1944" s="231">
        <v>0</v>
      </c>
      <c r="D1944" s="231">
        <v>0</v>
      </c>
      <c r="E1944" s="231">
        <v>0</v>
      </c>
      <c r="F1944" s="231">
        <v>0</v>
      </c>
      <c r="G1944" s="231">
        <v>0</v>
      </c>
      <c r="H1944" t="str">
        <f t="shared" si="30"/>
        <v>A39307</v>
      </c>
    </row>
    <row r="1945" spans="1:8">
      <c r="A1945" s="231" t="s">
        <v>2231</v>
      </c>
      <c r="B1945" s="231">
        <v>100</v>
      </c>
      <c r="C1945" s="231">
        <v>0</v>
      </c>
      <c r="D1945" s="231">
        <v>0</v>
      </c>
      <c r="E1945" s="231">
        <v>0</v>
      </c>
      <c r="F1945" s="231">
        <v>0</v>
      </c>
      <c r="G1945" s="231">
        <v>0</v>
      </c>
      <c r="H1945" t="str">
        <f t="shared" si="30"/>
        <v>A39327</v>
      </c>
    </row>
    <row r="1946" spans="1:8">
      <c r="A1946" s="231" t="s">
        <v>2232</v>
      </c>
      <c r="B1946" s="231">
        <v>100</v>
      </c>
      <c r="C1946" s="231">
        <v>0</v>
      </c>
      <c r="D1946" s="231">
        <v>0</v>
      </c>
      <c r="E1946" s="231">
        <v>0</v>
      </c>
      <c r="F1946" s="231">
        <v>0</v>
      </c>
      <c r="G1946" s="231">
        <v>0</v>
      </c>
      <c r="H1946" t="str">
        <f t="shared" si="30"/>
        <v>A39347</v>
      </c>
    </row>
    <row r="1947" spans="1:8">
      <c r="A1947" s="231" t="s">
        <v>2233</v>
      </c>
      <c r="B1947" s="231">
        <v>100</v>
      </c>
      <c r="C1947" s="231">
        <v>0</v>
      </c>
      <c r="D1947" s="231">
        <v>0</v>
      </c>
      <c r="E1947" s="231">
        <v>0</v>
      </c>
      <c r="F1947" s="231">
        <v>0</v>
      </c>
      <c r="G1947" s="231">
        <v>0</v>
      </c>
      <c r="H1947" t="str">
        <f t="shared" si="30"/>
        <v>A39368</v>
      </c>
    </row>
    <row r="1948" spans="1:8">
      <c r="A1948" s="231" t="s">
        <v>2234</v>
      </c>
      <c r="B1948" s="231">
        <v>100</v>
      </c>
      <c r="C1948" s="231">
        <v>0</v>
      </c>
      <c r="D1948" s="231">
        <v>0</v>
      </c>
      <c r="E1948" s="231">
        <v>0</v>
      </c>
      <c r="F1948" s="231">
        <v>0</v>
      </c>
      <c r="G1948" s="231">
        <v>0</v>
      </c>
      <c r="H1948" t="str">
        <f t="shared" si="30"/>
        <v>A39388</v>
      </c>
    </row>
    <row r="1949" spans="1:8">
      <c r="A1949" s="231" t="s">
        <v>2235</v>
      </c>
      <c r="B1949" s="231">
        <v>100</v>
      </c>
      <c r="C1949" s="231">
        <v>0</v>
      </c>
      <c r="D1949" s="231">
        <v>0</v>
      </c>
      <c r="E1949" s="231">
        <v>0</v>
      </c>
      <c r="F1949" s="231">
        <v>0</v>
      </c>
      <c r="G1949" s="231">
        <v>0</v>
      </c>
      <c r="H1949" t="str">
        <f t="shared" si="30"/>
        <v>A39409</v>
      </c>
    </row>
    <row r="1950" spans="1:8">
      <c r="A1950" s="231" t="s">
        <v>2236</v>
      </c>
      <c r="B1950" s="231">
        <v>100</v>
      </c>
      <c r="C1950" s="231">
        <v>0</v>
      </c>
      <c r="D1950" s="231">
        <v>0</v>
      </c>
      <c r="E1950" s="231">
        <v>0</v>
      </c>
      <c r="F1950" s="231">
        <v>0</v>
      </c>
      <c r="G1950" s="231">
        <v>0</v>
      </c>
      <c r="H1950" t="str">
        <f t="shared" si="30"/>
        <v>A39429</v>
      </c>
    </row>
    <row r="1951" spans="1:8">
      <c r="A1951" s="231" t="s">
        <v>2237</v>
      </c>
      <c r="B1951" s="231">
        <v>100</v>
      </c>
      <c r="C1951" s="231">
        <v>0</v>
      </c>
      <c r="D1951" s="231">
        <v>0</v>
      </c>
      <c r="E1951" s="231">
        <v>0</v>
      </c>
      <c r="F1951" s="231">
        <v>0</v>
      </c>
      <c r="G1951" s="231">
        <v>0</v>
      </c>
      <c r="H1951" t="str">
        <f t="shared" si="30"/>
        <v>A39449</v>
      </c>
    </row>
    <row r="1952" spans="1:8">
      <c r="A1952" s="231" t="s">
        <v>2238</v>
      </c>
      <c r="B1952" s="231">
        <v>100</v>
      </c>
      <c r="C1952" s="231">
        <v>0</v>
      </c>
      <c r="D1952" s="231">
        <v>0</v>
      </c>
      <c r="E1952" s="231">
        <v>0</v>
      </c>
      <c r="F1952" s="231">
        <v>0</v>
      </c>
      <c r="G1952" s="231">
        <v>0</v>
      </c>
      <c r="H1952" t="str">
        <f t="shared" si="30"/>
        <v>A39469.6</v>
      </c>
    </row>
    <row r="1953" spans="1:8">
      <c r="A1953" s="231" t="s">
        <v>2239</v>
      </c>
      <c r="B1953" s="231">
        <v>0</v>
      </c>
      <c r="C1953" s="231">
        <v>100</v>
      </c>
      <c r="D1953" s="231">
        <v>0</v>
      </c>
      <c r="E1953" s="231">
        <v>0</v>
      </c>
      <c r="F1953" s="231">
        <v>0</v>
      </c>
      <c r="G1953" s="231">
        <v>0</v>
      </c>
      <c r="H1953" t="str">
        <f t="shared" si="30"/>
        <v>A39492</v>
      </c>
    </row>
    <row r="1954" spans="1:8">
      <c r="A1954" s="231" t="s">
        <v>2240</v>
      </c>
      <c r="B1954" s="231">
        <v>0</v>
      </c>
      <c r="C1954" s="231">
        <v>100</v>
      </c>
      <c r="D1954" s="231">
        <v>0</v>
      </c>
      <c r="E1954" s="231">
        <v>0</v>
      </c>
      <c r="F1954" s="231">
        <v>0</v>
      </c>
      <c r="G1954" s="231">
        <v>0</v>
      </c>
      <c r="H1954" t="str">
        <f t="shared" si="30"/>
        <v>A39511</v>
      </c>
    </row>
    <row r="1955" spans="1:8">
      <c r="A1955" s="231" t="s">
        <v>2241</v>
      </c>
      <c r="B1955" s="231">
        <v>0</v>
      </c>
      <c r="C1955" s="231">
        <v>28</v>
      </c>
      <c r="D1955" s="231">
        <v>38</v>
      </c>
      <c r="E1955" s="231">
        <v>34</v>
      </c>
      <c r="F1955" s="231">
        <v>0</v>
      </c>
      <c r="G1955" s="231">
        <v>0</v>
      </c>
      <c r="H1955" t="str">
        <f t="shared" si="30"/>
        <v>A39529</v>
      </c>
    </row>
    <row r="1956" spans="1:8">
      <c r="A1956" s="231" t="s">
        <v>2242</v>
      </c>
      <c r="B1956" s="231">
        <v>0</v>
      </c>
      <c r="C1956" s="231">
        <v>26</v>
      </c>
      <c r="D1956" s="231">
        <v>43</v>
      </c>
      <c r="E1956" s="231">
        <v>31</v>
      </c>
      <c r="F1956" s="231">
        <v>0</v>
      </c>
      <c r="G1956" s="231">
        <v>0</v>
      </c>
      <c r="H1956" t="str">
        <f t="shared" si="30"/>
        <v>A39538</v>
      </c>
    </row>
    <row r="1957" spans="1:8">
      <c r="A1957" s="231" t="s">
        <v>2243</v>
      </c>
      <c r="B1957" s="231">
        <v>0</v>
      </c>
      <c r="C1957" s="231">
        <v>24</v>
      </c>
      <c r="D1957" s="231">
        <v>40</v>
      </c>
      <c r="E1957" s="231">
        <v>36</v>
      </c>
      <c r="F1957" s="231">
        <v>0</v>
      </c>
      <c r="G1957" s="231">
        <v>0</v>
      </c>
      <c r="H1957" t="str">
        <f t="shared" si="30"/>
        <v>A39547</v>
      </c>
    </row>
    <row r="1958" spans="1:8">
      <c r="A1958" s="231" t="s">
        <v>2244</v>
      </c>
      <c r="B1958" s="231">
        <v>0</v>
      </c>
      <c r="C1958" s="231">
        <v>35</v>
      </c>
      <c r="D1958" s="231">
        <v>58</v>
      </c>
      <c r="E1958" s="231">
        <v>7</v>
      </c>
      <c r="F1958" s="231">
        <v>0</v>
      </c>
      <c r="G1958" s="231">
        <v>0</v>
      </c>
      <c r="H1958" t="str">
        <f t="shared" si="30"/>
        <v>A39557.5</v>
      </c>
    </row>
    <row r="1959" spans="1:8">
      <c r="A1959" s="231" t="s">
        <v>2245</v>
      </c>
      <c r="B1959" s="231">
        <v>0</v>
      </c>
      <c r="C1959" s="231">
        <v>100</v>
      </c>
      <c r="D1959" s="231">
        <v>0</v>
      </c>
      <c r="E1959" s="231">
        <v>0</v>
      </c>
      <c r="F1959" s="231">
        <v>0</v>
      </c>
      <c r="G1959" s="231">
        <v>0</v>
      </c>
      <c r="H1959" t="str">
        <f t="shared" si="30"/>
        <v>A39577</v>
      </c>
    </row>
    <row r="1960" spans="1:8">
      <c r="A1960" s="231" t="s">
        <v>2246</v>
      </c>
      <c r="B1960" s="231">
        <v>0</v>
      </c>
      <c r="C1960" s="231">
        <v>100</v>
      </c>
      <c r="D1960" s="231">
        <v>0</v>
      </c>
      <c r="E1960" s="231">
        <v>0</v>
      </c>
      <c r="F1960" s="231">
        <v>0</v>
      </c>
      <c r="G1960" s="231">
        <v>0</v>
      </c>
      <c r="H1960" t="str">
        <f t="shared" si="30"/>
        <v>A39598</v>
      </c>
    </row>
    <row r="1961" spans="1:8">
      <c r="A1961" s="231" t="s">
        <v>2247</v>
      </c>
      <c r="B1961" s="231">
        <v>100</v>
      </c>
      <c r="C1961" s="231">
        <v>0</v>
      </c>
      <c r="D1961" s="231">
        <v>0</v>
      </c>
      <c r="E1961" s="231">
        <v>0</v>
      </c>
      <c r="F1961" s="231">
        <v>0</v>
      </c>
      <c r="G1961" s="231">
        <v>0</v>
      </c>
      <c r="H1961" t="str">
        <f t="shared" si="30"/>
        <v>A39618</v>
      </c>
    </row>
    <row r="1962" spans="1:8">
      <c r="A1962" s="231" t="s">
        <v>2248</v>
      </c>
      <c r="B1962" s="231">
        <v>100</v>
      </c>
      <c r="C1962" s="231">
        <v>0</v>
      </c>
      <c r="D1962" s="231">
        <v>0</v>
      </c>
      <c r="E1962" s="231">
        <v>0</v>
      </c>
      <c r="F1962" s="231">
        <v>0</v>
      </c>
      <c r="G1962" s="231">
        <v>0</v>
      </c>
      <c r="H1962" t="str">
        <f t="shared" ref="H1962:H2025" si="31">LEFT(A1962,1)&amp;((MID(A1962,2,10))+1)</f>
        <v>A39627</v>
      </c>
    </row>
    <row r="1963" spans="1:8">
      <c r="A1963" s="231" t="s">
        <v>2249</v>
      </c>
      <c r="B1963" s="231">
        <v>100</v>
      </c>
      <c r="C1963" s="231">
        <v>0</v>
      </c>
      <c r="D1963" s="231">
        <v>0</v>
      </c>
      <c r="E1963" s="231">
        <v>0</v>
      </c>
      <c r="F1963" s="231">
        <v>0</v>
      </c>
      <c r="G1963" s="231">
        <v>0</v>
      </c>
      <c r="H1963" t="str">
        <f t="shared" si="31"/>
        <v>A39647</v>
      </c>
    </row>
    <row r="1964" spans="1:8">
      <c r="A1964" s="231" t="s">
        <v>2250</v>
      </c>
      <c r="B1964" s="231">
        <v>100</v>
      </c>
      <c r="C1964" s="231">
        <v>0</v>
      </c>
      <c r="D1964" s="231">
        <v>0</v>
      </c>
      <c r="E1964" s="231">
        <v>0</v>
      </c>
      <c r="F1964" s="231">
        <v>0</v>
      </c>
      <c r="G1964" s="231">
        <v>0</v>
      </c>
      <c r="H1964" t="str">
        <f t="shared" si="31"/>
        <v>A39667</v>
      </c>
    </row>
    <row r="1965" spans="1:8">
      <c r="A1965" s="231" t="s">
        <v>2251</v>
      </c>
      <c r="B1965" s="231">
        <v>100</v>
      </c>
      <c r="C1965" s="231">
        <v>0</v>
      </c>
      <c r="D1965" s="231">
        <v>0</v>
      </c>
      <c r="E1965" s="231">
        <v>0</v>
      </c>
      <c r="F1965" s="231">
        <v>0</v>
      </c>
      <c r="G1965" s="231">
        <v>0</v>
      </c>
      <c r="H1965" t="str">
        <f t="shared" si="31"/>
        <v>A39688</v>
      </c>
    </row>
    <row r="1966" spans="1:8">
      <c r="A1966" s="231" t="s">
        <v>2252</v>
      </c>
      <c r="B1966" s="231">
        <v>100</v>
      </c>
      <c r="C1966" s="231">
        <v>0</v>
      </c>
      <c r="D1966" s="231">
        <v>0</v>
      </c>
      <c r="E1966" s="231">
        <v>0</v>
      </c>
      <c r="F1966" s="231">
        <v>0</v>
      </c>
      <c r="G1966" s="231">
        <v>0</v>
      </c>
      <c r="H1966" t="str">
        <f t="shared" si="31"/>
        <v>A39708</v>
      </c>
    </row>
    <row r="1967" spans="1:8">
      <c r="A1967" s="231" t="s">
        <v>2253</v>
      </c>
      <c r="B1967" s="231">
        <v>100</v>
      </c>
      <c r="C1967" s="231">
        <v>0</v>
      </c>
      <c r="D1967" s="231">
        <v>0</v>
      </c>
      <c r="E1967" s="231">
        <v>0</v>
      </c>
      <c r="F1967" s="231">
        <v>0</v>
      </c>
      <c r="G1967" s="231">
        <v>0</v>
      </c>
      <c r="H1967" t="str">
        <f t="shared" si="31"/>
        <v>A39728</v>
      </c>
    </row>
    <row r="1968" spans="1:8">
      <c r="A1968" s="231" t="s">
        <v>2254</v>
      </c>
      <c r="B1968" s="231">
        <v>100</v>
      </c>
      <c r="C1968" s="231">
        <v>0</v>
      </c>
      <c r="D1968" s="231">
        <v>0</v>
      </c>
      <c r="E1968" s="231">
        <v>0</v>
      </c>
      <c r="F1968" s="231">
        <v>0</v>
      </c>
      <c r="G1968" s="231">
        <v>0</v>
      </c>
      <c r="H1968" t="str">
        <f t="shared" si="31"/>
        <v>A39748</v>
      </c>
    </row>
    <row r="1969" spans="1:8">
      <c r="A1969" s="231" t="s">
        <v>2255</v>
      </c>
      <c r="B1969" s="231">
        <v>100</v>
      </c>
      <c r="C1969" s="231">
        <v>0</v>
      </c>
      <c r="D1969" s="231">
        <v>0</v>
      </c>
      <c r="E1969" s="231">
        <v>0</v>
      </c>
      <c r="F1969" s="231">
        <v>0</v>
      </c>
      <c r="G1969" s="231">
        <v>0</v>
      </c>
      <c r="H1969" t="str">
        <f t="shared" si="31"/>
        <v>A39769</v>
      </c>
    </row>
    <row r="1970" spans="1:8">
      <c r="A1970" s="231" t="s">
        <v>2256</v>
      </c>
      <c r="B1970" s="231">
        <v>100</v>
      </c>
      <c r="C1970" s="231">
        <v>0</v>
      </c>
      <c r="D1970" s="231">
        <v>0</v>
      </c>
      <c r="E1970" s="231">
        <v>0</v>
      </c>
      <c r="F1970" s="231">
        <v>0</v>
      </c>
      <c r="G1970" s="231">
        <v>0</v>
      </c>
      <c r="H1970" t="str">
        <f t="shared" si="31"/>
        <v>A39789</v>
      </c>
    </row>
    <row r="1971" spans="1:8">
      <c r="A1971" s="231" t="s">
        <v>2257</v>
      </c>
      <c r="B1971" s="231">
        <v>0</v>
      </c>
      <c r="C1971" s="231">
        <v>61</v>
      </c>
      <c r="D1971" s="231">
        <v>39</v>
      </c>
      <c r="E1971" s="231">
        <v>0</v>
      </c>
      <c r="F1971" s="231">
        <v>0</v>
      </c>
      <c r="G1971" s="231">
        <v>0</v>
      </c>
      <c r="H1971" t="str">
        <f t="shared" si="31"/>
        <v>A39809</v>
      </c>
    </row>
    <row r="1972" spans="1:8">
      <c r="A1972" s="231" t="s">
        <v>2258</v>
      </c>
      <c r="B1972" s="231">
        <v>0</v>
      </c>
      <c r="C1972" s="231">
        <v>19</v>
      </c>
      <c r="D1972" s="231">
        <v>15</v>
      </c>
      <c r="E1972" s="231">
        <v>66</v>
      </c>
      <c r="F1972" s="231">
        <v>0</v>
      </c>
      <c r="G1972" s="231">
        <v>0</v>
      </c>
      <c r="H1972" t="str">
        <f t="shared" si="31"/>
        <v>A39830</v>
      </c>
    </row>
    <row r="1973" spans="1:8">
      <c r="A1973" s="231" t="s">
        <v>2259</v>
      </c>
      <c r="B1973" s="231">
        <v>0</v>
      </c>
      <c r="C1973" s="231">
        <v>6</v>
      </c>
      <c r="D1973" s="231">
        <v>8</v>
      </c>
      <c r="E1973" s="231">
        <v>86</v>
      </c>
      <c r="F1973" s="231">
        <v>0</v>
      </c>
      <c r="G1973" s="231">
        <v>0</v>
      </c>
      <c r="H1973" t="str">
        <f t="shared" si="31"/>
        <v>A39850</v>
      </c>
    </row>
    <row r="1974" spans="1:8">
      <c r="A1974" s="231" t="s">
        <v>2260</v>
      </c>
      <c r="B1974" s="231">
        <v>0</v>
      </c>
      <c r="C1974" s="231">
        <v>2</v>
      </c>
      <c r="D1974" s="231">
        <v>5</v>
      </c>
      <c r="E1974" s="231">
        <v>93</v>
      </c>
      <c r="F1974" s="231">
        <v>0</v>
      </c>
      <c r="G1974" s="231">
        <v>0</v>
      </c>
      <c r="H1974" t="str">
        <f t="shared" si="31"/>
        <v>A39873.6</v>
      </c>
    </row>
    <row r="1975" spans="1:8">
      <c r="A1975" s="231" t="s">
        <v>2261</v>
      </c>
      <c r="B1975" s="231">
        <v>0</v>
      </c>
      <c r="C1975" s="231">
        <v>1</v>
      </c>
      <c r="D1975" s="231">
        <v>3</v>
      </c>
      <c r="E1975" s="231">
        <v>96</v>
      </c>
      <c r="F1975" s="231">
        <v>0</v>
      </c>
      <c r="G1975" s="231">
        <v>0</v>
      </c>
      <c r="H1975" t="str">
        <f t="shared" si="31"/>
        <v>A39890</v>
      </c>
    </row>
    <row r="1976" spans="1:8">
      <c r="A1976" s="231" t="s">
        <v>2262</v>
      </c>
      <c r="B1976" s="231">
        <v>0</v>
      </c>
      <c r="C1976" s="231">
        <v>1</v>
      </c>
      <c r="D1976" s="231">
        <v>3</v>
      </c>
      <c r="E1976" s="231">
        <v>96</v>
      </c>
      <c r="F1976" s="231">
        <v>0</v>
      </c>
      <c r="G1976" s="231">
        <v>0</v>
      </c>
      <c r="H1976" t="str">
        <f t="shared" si="31"/>
        <v>A39899</v>
      </c>
    </row>
    <row r="1977" spans="1:8">
      <c r="A1977" s="231" t="s">
        <v>2263</v>
      </c>
      <c r="B1977" s="231">
        <v>0</v>
      </c>
      <c r="C1977" s="231">
        <v>2</v>
      </c>
      <c r="D1977" s="231">
        <v>4</v>
      </c>
      <c r="E1977" s="231">
        <v>94</v>
      </c>
      <c r="F1977" s="231">
        <v>0</v>
      </c>
      <c r="G1977" s="231">
        <v>0</v>
      </c>
      <c r="H1977" t="str">
        <f t="shared" si="31"/>
        <v>A39917</v>
      </c>
    </row>
    <row r="1978" spans="1:8">
      <c r="A1978" s="231" t="s">
        <v>2264</v>
      </c>
      <c r="B1978" s="231">
        <v>0</v>
      </c>
      <c r="C1978" s="231">
        <v>5</v>
      </c>
      <c r="D1978" s="231">
        <v>6</v>
      </c>
      <c r="E1978" s="231">
        <v>89</v>
      </c>
      <c r="F1978" s="231">
        <v>0</v>
      </c>
      <c r="G1978" s="231">
        <v>0</v>
      </c>
      <c r="H1978" t="str">
        <f t="shared" si="31"/>
        <v>A39933</v>
      </c>
    </row>
    <row r="1979" spans="1:8">
      <c r="A1979" s="231" t="s">
        <v>2265</v>
      </c>
      <c r="B1979" s="231">
        <v>0</v>
      </c>
      <c r="C1979" s="231">
        <v>11</v>
      </c>
      <c r="D1979" s="231">
        <v>15</v>
      </c>
      <c r="E1979" s="231">
        <v>74</v>
      </c>
      <c r="F1979" s="231">
        <v>0</v>
      </c>
      <c r="G1979" s="231">
        <v>0</v>
      </c>
      <c r="H1979" t="str">
        <f t="shared" si="31"/>
        <v>A39953</v>
      </c>
    </row>
    <row r="1980" spans="1:8">
      <c r="A1980" s="231" t="s">
        <v>2266</v>
      </c>
      <c r="B1980" s="231">
        <v>0</v>
      </c>
      <c r="C1980" s="231">
        <v>40</v>
      </c>
      <c r="D1980" s="231">
        <v>32</v>
      </c>
      <c r="E1980" s="231">
        <v>28</v>
      </c>
      <c r="F1980" s="231">
        <v>0</v>
      </c>
      <c r="G1980" s="231">
        <v>0</v>
      </c>
      <c r="H1980" t="str">
        <f t="shared" si="31"/>
        <v>A39969.5</v>
      </c>
    </row>
    <row r="1981" spans="1:8">
      <c r="A1981" s="231" t="s">
        <v>2267</v>
      </c>
      <c r="B1981" s="231">
        <v>0</v>
      </c>
      <c r="C1981" s="231">
        <v>100</v>
      </c>
      <c r="D1981" s="231">
        <v>0</v>
      </c>
      <c r="E1981" s="231">
        <v>0</v>
      </c>
      <c r="F1981" s="231">
        <v>0</v>
      </c>
      <c r="G1981" s="231">
        <v>0</v>
      </c>
      <c r="H1981" t="str">
        <f t="shared" si="31"/>
        <v>A39985</v>
      </c>
    </row>
    <row r="1982" spans="1:8">
      <c r="A1982" s="231" t="s">
        <v>2268</v>
      </c>
      <c r="B1982" s="231">
        <v>100</v>
      </c>
      <c r="C1982" s="231">
        <v>0</v>
      </c>
      <c r="D1982" s="231">
        <v>0</v>
      </c>
      <c r="E1982" s="231">
        <v>0</v>
      </c>
      <c r="F1982" s="231">
        <v>0</v>
      </c>
      <c r="G1982" s="231">
        <v>0</v>
      </c>
      <c r="H1982" t="str">
        <f t="shared" si="31"/>
        <v>A40002</v>
      </c>
    </row>
    <row r="1983" spans="1:8">
      <c r="A1983" s="231" t="s">
        <v>2269</v>
      </c>
      <c r="B1983" s="231">
        <v>100</v>
      </c>
      <c r="C1983" s="231">
        <v>0</v>
      </c>
      <c r="D1983" s="231">
        <v>0</v>
      </c>
      <c r="E1983" s="231">
        <v>0</v>
      </c>
      <c r="F1983" s="231">
        <v>0</v>
      </c>
      <c r="G1983" s="231">
        <v>0</v>
      </c>
      <c r="H1983" t="str">
        <f t="shared" si="31"/>
        <v>A40017</v>
      </c>
    </row>
    <row r="1984" spans="1:8">
      <c r="A1984" s="231" t="s">
        <v>2270</v>
      </c>
      <c r="B1984" s="231">
        <v>100</v>
      </c>
      <c r="C1984" s="231">
        <v>0</v>
      </c>
      <c r="D1984" s="231">
        <v>0</v>
      </c>
      <c r="E1984" s="231">
        <v>0</v>
      </c>
      <c r="F1984" s="231">
        <v>0</v>
      </c>
      <c r="G1984" s="231">
        <v>0</v>
      </c>
      <c r="H1984" t="str">
        <f t="shared" si="31"/>
        <v>A40038</v>
      </c>
    </row>
    <row r="1985" spans="1:8">
      <c r="A1985" s="231" t="s">
        <v>2271</v>
      </c>
      <c r="B1985" s="231">
        <v>100</v>
      </c>
      <c r="C1985" s="231">
        <v>0</v>
      </c>
      <c r="D1985" s="231">
        <v>0</v>
      </c>
      <c r="E1985" s="231">
        <v>0</v>
      </c>
      <c r="F1985" s="231">
        <v>0</v>
      </c>
      <c r="G1985" s="231">
        <v>0</v>
      </c>
      <c r="H1985" t="str">
        <f t="shared" si="31"/>
        <v>A40059</v>
      </c>
    </row>
    <row r="1986" spans="1:8">
      <c r="A1986" s="231" t="s">
        <v>2272</v>
      </c>
      <c r="B1986" s="231">
        <v>100</v>
      </c>
      <c r="C1986" s="231">
        <v>0</v>
      </c>
      <c r="D1986" s="231">
        <v>0</v>
      </c>
      <c r="E1986" s="231">
        <v>0</v>
      </c>
      <c r="F1986" s="231">
        <v>0</v>
      </c>
      <c r="G1986" s="231">
        <v>0</v>
      </c>
      <c r="H1986" t="str">
        <f t="shared" si="31"/>
        <v>A40080</v>
      </c>
    </row>
    <row r="1987" spans="1:8">
      <c r="A1987" s="231" t="s">
        <v>2273</v>
      </c>
      <c r="B1987" s="231">
        <v>100</v>
      </c>
      <c r="C1987" s="231">
        <v>0</v>
      </c>
      <c r="D1987" s="231">
        <v>0</v>
      </c>
      <c r="E1987" s="231">
        <v>0</v>
      </c>
      <c r="F1987" s="231">
        <v>0</v>
      </c>
      <c r="G1987" s="231">
        <v>0</v>
      </c>
      <c r="H1987" t="str">
        <f t="shared" si="31"/>
        <v>A40102</v>
      </c>
    </row>
    <row r="1988" spans="1:8">
      <c r="A1988" s="231" t="s">
        <v>2274</v>
      </c>
      <c r="B1988" s="231">
        <v>100</v>
      </c>
      <c r="C1988" s="231">
        <v>0</v>
      </c>
      <c r="D1988" s="231">
        <v>0</v>
      </c>
      <c r="E1988" s="231">
        <v>0</v>
      </c>
      <c r="F1988" s="231">
        <v>0</v>
      </c>
      <c r="G1988" s="231">
        <v>0</v>
      </c>
      <c r="H1988" t="str">
        <f t="shared" si="31"/>
        <v>A40122</v>
      </c>
    </row>
    <row r="1989" spans="1:8">
      <c r="A1989" s="231" t="s">
        <v>2275</v>
      </c>
      <c r="B1989" s="231">
        <v>100</v>
      </c>
      <c r="C1989" s="231">
        <v>0</v>
      </c>
      <c r="D1989" s="231">
        <v>0</v>
      </c>
      <c r="E1989" s="231">
        <v>0</v>
      </c>
      <c r="F1989" s="231">
        <v>0</v>
      </c>
      <c r="G1989" s="231">
        <v>0</v>
      </c>
      <c r="H1989" t="str">
        <f t="shared" si="31"/>
        <v>A40142</v>
      </c>
    </row>
    <row r="1990" spans="1:8">
      <c r="A1990" s="231" t="s">
        <v>2276</v>
      </c>
      <c r="B1990" s="231">
        <v>100</v>
      </c>
      <c r="C1990" s="231">
        <v>0</v>
      </c>
      <c r="D1990" s="231">
        <v>0</v>
      </c>
      <c r="E1990" s="231">
        <v>0</v>
      </c>
      <c r="F1990" s="231">
        <v>0</v>
      </c>
      <c r="G1990" s="231">
        <v>0</v>
      </c>
      <c r="H1990" t="str">
        <f t="shared" si="31"/>
        <v>A40162</v>
      </c>
    </row>
    <row r="1991" spans="1:8">
      <c r="A1991" s="231" t="s">
        <v>2277</v>
      </c>
      <c r="B1991" s="231">
        <v>100</v>
      </c>
      <c r="C1991" s="231">
        <v>0</v>
      </c>
      <c r="D1991" s="231">
        <v>0</v>
      </c>
      <c r="E1991" s="231">
        <v>0</v>
      </c>
      <c r="F1991" s="231">
        <v>0</v>
      </c>
      <c r="G1991" s="231">
        <v>0</v>
      </c>
      <c r="H1991" t="str">
        <f t="shared" si="31"/>
        <v>A40182</v>
      </c>
    </row>
    <row r="1992" spans="1:8">
      <c r="A1992" s="231" t="s">
        <v>2278</v>
      </c>
      <c r="B1992" s="231">
        <v>100</v>
      </c>
      <c r="C1992" s="231">
        <v>0</v>
      </c>
      <c r="D1992" s="231">
        <v>0</v>
      </c>
      <c r="E1992" s="231">
        <v>0</v>
      </c>
      <c r="F1992" s="231">
        <v>0</v>
      </c>
      <c r="G1992" s="231">
        <v>0</v>
      </c>
      <c r="H1992" t="str">
        <f t="shared" si="31"/>
        <v>A40207</v>
      </c>
    </row>
    <row r="1993" spans="1:8">
      <c r="A1993" s="231" t="s">
        <v>2279</v>
      </c>
      <c r="B1993" s="231">
        <v>100</v>
      </c>
      <c r="C1993" s="231">
        <v>0</v>
      </c>
      <c r="D1993" s="231">
        <v>0</v>
      </c>
      <c r="E1993" s="231">
        <v>0</v>
      </c>
      <c r="F1993" s="231">
        <v>0</v>
      </c>
      <c r="G1993" s="231">
        <v>0</v>
      </c>
      <c r="H1993" t="str">
        <f t="shared" si="31"/>
        <v>A40227</v>
      </c>
    </row>
    <row r="1994" spans="1:8">
      <c r="A1994" s="231" t="s">
        <v>2280</v>
      </c>
      <c r="B1994" s="231">
        <v>100</v>
      </c>
      <c r="C1994" s="231">
        <v>0</v>
      </c>
      <c r="D1994" s="231">
        <v>0</v>
      </c>
      <c r="E1994" s="231">
        <v>0</v>
      </c>
      <c r="F1994" s="231">
        <v>0</v>
      </c>
      <c r="G1994" s="231">
        <v>0</v>
      </c>
      <c r="H1994" t="str">
        <f t="shared" si="31"/>
        <v>A40247</v>
      </c>
    </row>
    <row r="1995" spans="1:8">
      <c r="A1995" s="231" t="s">
        <v>2281</v>
      </c>
      <c r="B1995" s="231">
        <v>100</v>
      </c>
      <c r="C1995" s="231">
        <v>0</v>
      </c>
      <c r="D1995" s="231">
        <v>0</v>
      </c>
      <c r="E1995" s="231">
        <v>0</v>
      </c>
      <c r="F1995" s="231">
        <v>0</v>
      </c>
      <c r="G1995" s="231">
        <v>0</v>
      </c>
      <c r="H1995" t="str">
        <f t="shared" si="31"/>
        <v>A40268</v>
      </c>
    </row>
    <row r="1996" spans="1:8">
      <c r="A1996" s="231" t="s">
        <v>2282</v>
      </c>
      <c r="B1996" s="231">
        <v>100</v>
      </c>
      <c r="C1996" s="231">
        <v>0</v>
      </c>
      <c r="D1996" s="231">
        <v>0</v>
      </c>
      <c r="E1996" s="231">
        <v>0</v>
      </c>
      <c r="F1996" s="231">
        <v>0</v>
      </c>
      <c r="G1996" s="231">
        <v>0</v>
      </c>
      <c r="H1996" t="str">
        <f t="shared" si="31"/>
        <v>A40290</v>
      </c>
    </row>
    <row r="1997" spans="1:8">
      <c r="A1997" s="231" t="s">
        <v>2283</v>
      </c>
      <c r="B1997" s="231">
        <v>100</v>
      </c>
      <c r="C1997" s="231">
        <v>0</v>
      </c>
      <c r="D1997" s="231">
        <v>0</v>
      </c>
      <c r="E1997" s="231">
        <v>0</v>
      </c>
      <c r="F1997" s="231">
        <v>0</v>
      </c>
      <c r="G1997" s="231">
        <v>0</v>
      </c>
      <c r="H1997" t="str">
        <f t="shared" si="31"/>
        <v>A40311</v>
      </c>
    </row>
    <row r="1998" spans="1:8">
      <c r="A1998" s="231" t="s">
        <v>2284</v>
      </c>
      <c r="B1998" s="231">
        <v>0</v>
      </c>
      <c r="C1998" s="231">
        <v>100</v>
      </c>
      <c r="D1998" s="231">
        <v>0</v>
      </c>
      <c r="E1998" s="231">
        <v>0</v>
      </c>
      <c r="F1998" s="231">
        <v>0</v>
      </c>
      <c r="G1998" s="231">
        <v>0</v>
      </c>
      <c r="H1998" t="str">
        <f t="shared" si="31"/>
        <v>A40324</v>
      </c>
    </row>
    <row r="1999" spans="1:8">
      <c r="A1999" s="231" t="s">
        <v>2285</v>
      </c>
      <c r="B1999" s="231">
        <v>0</v>
      </c>
      <c r="C1999" s="231">
        <v>100</v>
      </c>
      <c r="D1999" s="231">
        <v>0</v>
      </c>
      <c r="E1999" s="231">
        <v>0</v>
      </c>
      <c r="F1999" s="231">
        <v>0</v>
      </c>
      <c r="G1999" s="231">
        <v>0</v>
      </c>
      <c r="H1999" t="str">
        <f t="shared" si="31"/>
        <v>A40344</v>
      </c>
    </row>
    <row r="2000" spans="1:8">
      <c r="A2000" s="231" t="s">
        <v>2286</v>
      </c>
      <c r="B2000" s="231">
        <v>0</v>
      </c>
      <c r="C2000" s="231">
        <v>100</v>
      </c>
      <c r="D2000" s="231">
        <v>0</v>
      </c>
      <c r="E2000" s="231">
        <v>0</v>
      </c>
      <c r="F2000" s="231">
        <v>0</v>
      </c>
      <c r="G2000" s="231">
        <v>0</v>
      </c>
      <c r="H2000" t="str">
        <f t="shared" si="31"/>
        <v>A40364</v>
      </c>
    </row>
    <row r="2001" spans="1:8">
      <c r="A2001" s="231" t="s">
        <v>2287</v>
      </c>
      <c r="B2001" s="231">
        <v>0</v>
      </c>
      <c r="C2001" s="231">
        <v>100</v>
      </c>
      <c r="D2001" s="231">
        <v>0</v>
      </c>
      <c r="E2001" s="231">
        <v>0</v>
      </c>
      <c r="F2001" s="231">
        <v>0</v>
      </c>
      <c r="G2001" s="231">
        <v>0</v>
      </c>
      <c r="H2001" t="str">
        <f t="shared" si="31"/>
        <v>A40384</v>
      </c>
    </row>
    <row r="2002" spans="1:8">
      <c r="A2002" s="231" t="s">
        <v>2288</v>
      </c>
      <c r="B2002" s="231">
        <v>0</v>
      </c>
      <c r="C2002" s="231">
        <v>100</v>
      </c>
      <c r="D2002" s="231">
        <v>0</v>
      </c>
      <c r="E2002" s="231">
        <v>0</v>
      </c>
      <c r="F2002" s="231">
        <v>0</v>
      </c>
      <c r="G2002" s="231">
        <v>0</v>
      </c>
      <c r="H2002" t="str">
        <f t="shared" si="31"/>
        <v>A40396</v>
      </c>
    </row>
    <row r="2003" spans="1:8">
      <c r="A2003" s="231" t="s">
        <v>2289</v>
      </c>
      <c r="B2003" s="231">
        <v>0</v>
      </c>
      <c r="C2003" s="231">
        <v>100</v>
      </c>
      <c r="D2003" s="231">
        <v>0</v>
      </c>
      <c r="E2003" s="231">
        <v>0</v>
      </c>
      <c r="F2003" s="231">
        <v>0</v>
      </c>
      <c r="G2003" s="231">
        <v>0</v>
      </c>
      <c r="H2003" t="str">
        <f t="shared" si="31"/>
        <v>A40416</v>
      </c>
    </row>
    <row r="2004" spans="1:8">
      <c r="A2004" s="231" t="s">
        <v>2290</v>
      </c>
      <c r="B2004" s="231">
        <v>0</v>
      </c>
      <c r="C2004" s="231">
        <v>100</v>
      </c>
      <c r="D2004" s="231">
        <v>0</v>
      </c>
      <c r="E2004" s="231">
        <v>0</v>
      </c>
      <c r="F2004" s="231">
        <v>0</v>
      </c>
      <c r="G2004" s="231">
        <v>0</v>
      </c>
      <c r="H2004" t="str">
        <f t="shared" si="31"/>
        <v>A40437</v>
      </c>
    </row>
    <row r="2005" spans="1:8">
      <c r="A2005" s="231" t="s">
        <v>2291</v>
      </c>
      <c r="B2005" s="231">
        <v>100</v>
      </c>
      <c r="C2005" s="231">
        <v>0</v>
      </c>
      <c r="D2005" s="231">
        <v>0</v>
      </c>
      <c r="E2005" s="231">
        <v>0</v>
      </c>
      <c r="F2005" s="231">
        <v>0</v>
      </c>
      <c r="G2005" s="231">
        <v>0</v>
      </c>
      <c r="H2005" t="str">
        <f t="shared" si="31"/>
        <v>A40462</v>
      </c>
    </row>
    <row r="2006" spans="1:8">
      <c r="A2006" s="231" t="s">
        <v>2292</v>
      </c>
      <c r="B2006" s="231">
        <v>100</v>
      </c>
      <c r="C2006" s="231">
        <v>0</v>
      </c>
      <c r="D2006" s="231">
        <v>0</v>
      </c>
      <c r="E2006" s="231">
        <v>0</v>
      </c>
      <c r="F2006" s="231">
        <v>0</v>
      </c>
      <c r="G2006" s="231">
        <v>0</v>
      </c>
      <c r="H2006" t="str">
        <f t="shared" si="31"/>
        <v>A40483</v>
      </c>
    </row>
    <row r="2007" spans="1:8">
      <c r="A2007" s="231" t="s">
        <v>2293</v>
      </c>
      <c r="B2007" s="231">
        <v>0</v>
      </c>
      <c r="C2007" s="231">
        <v>61</v>
      </c>
      <c r="D2007" s="231">
        <v>39</v>
      </c>
      <c r="E2007" s="231">
        <v>0</v>
      </c>
      <c r="F2007" s="231">
        <v>0</v>
      </c>
      <c r="G2007" s="231">
        <v>0</v>
      </c>
      <c r="H2007" t="str">
        <f t="shared" si="31"/>
        <v>A40496</v>
      </c>
    </row>
    <row r="2008" spans="1:8">
      <c r="A2008" s="231" t="s">
        <v>2294</v>
      </c>
      <c r="B2008" s="231">
        <v>0</v>
      </c>
      <c r="C2008" s="231">
        <v>46</v>
      </c>
      <c r="D2008" s="231">
        <v>37</v>
      </c>
      <c r="E2008" s="231">
        <v>17</v>
      </c>
      <c r="F2008" s="231">
        <v>0</v>
      </c>
      <c r="G2008" s="231">
        <v>0</v>
      </c>
      <c r="H2008" t="str">
        <f t="shared" si="31"/>
        <v>A40516</v>
      </c>
    </row>
    <row r="2009" spans="1:8">
      <c r="A2009" s="231" t="s">
        <v>2295</v>
      </c>
      <c r="B2009" s="231">
        <v>0</v>
      </c>
      <c r="C2009" s="231">
        <v>24</v>
      </c>
      <c r="D2009" s="231">
        <v>20</v>
      </c>
      <c r="E2009" s="231">
        <v>56</v>
      </c>
      <c r="F2009" s="231">
        <v>0</v>
      </c>
      <c r="G2009" s="231">
        <v>0</v>
      </c>
      <c r="H2009" t="str">
        <f t="shared" si="31"/>
        <v>A40536</v>
      </c>
    </row>
    <row r="2010" spans="1:8">
      <c r="A2010" s="231" t="s">
        <v>2296</v>
      </c>
      <c r="B2010" s="231">
        <v>0</v>
      </c>
      <c r="C2010" s="231">
        <v>43</v>
      </c>
      <c r="D2010" s="231">
        <v>35</v>
      </c>
      <c r="E2010" s="231">
        <v>22</v>
      </c>
      <c r="F2010" s="231">
        <v>0</v>
      </c>
      <c r="G2010" s="231">
        <v>0</v>
      </c>
      <c r="H2010" t="str">
        <f t="shared" si="31"/>
        <v>A40556</v>
      </c>
    </row>
    <row r="2011" spans="1:8">
      <c r="A2011" s="231" t="s">
        <v>2297</v>
      </c>
      <c r="B2011" s="231">
        <v>0</v>
      </c>
      <c r="C2011" s="231">
        <v>37</v>
      </c>
      <c r="D2011" s="231">
        <v>29</v>
      </c>
      <c r="E2011" s="231">
        <v>34</v>
      </c>
      <c r="F2011" s="231">
        <v>0</v>
      </c>
      <c r="G2011" s="231">
        <v>0</v>
      </c>
      <c r="H2011" t="str">
        <f t="shared" si="31"/>
        <v>A40572</v>
      </c>
    </row>
    <row r="2012" spans="1:8">
      <c r="A2012" s="231" t="s">
        <v>2298</v>
      </c>
      <c r="B2012" s="231">
        <v>0</v>
      </c>
      <c r="C2012" s="231">
        <v>40</v>
      </c>
      <c r="D2012" s="231">
        <v>40</v>
      </c>
      <c r="E2012" s="231">
        <v>20</v>
      </c>
      <c r="F2012" s="231">
        <v>0</v>
      </c>
      <c r="G2012" s="231">
        <v>0</v>
      </c>
      <c r="H2012" t="str">
        <f t="shared" si="31"/>
        <v>A40592</v>
      </c>
    </row>
    <row r="2013" spans="1:8">
      <c r="A2013" s="231" t="s">
        <v>2299</v>
      </c>
      <c r="B2013" s="231">
        <v>0</v>
      </c>
      <c r="C2013" s="231">
        <v>40</v>
      </c>
      <c r="D2013" s="231">
        <v>40</v>
      </c>
      <c r="E2013" s="231">
        <v>20</v>
      </c>
      <c r="F2013" s="231">
        <v>0</v>
      </c>
      <c r="G2013" s="231">
        <v>0</v>
      </c>
      <c r="H2013" t="str">
        <f t="shared" si="31"/>
        <v>A40614</v>
      </c>
    </row>
    <row r="2014" spans="1:8">
      <c r="A2014" s="231" t="s">
        <v>2300</v>
      </c>
      <c r="B2014" s="231">
        <v>0</v>
      </c>
      <c r="C2014" s="231">
        <v>8</v>
      </c>
      <c r="D2014" s="231">
        <v>16</v>
      </c>
      <c r="E2014" s="231">
        <v>76</v>
      </c>
      <c r="F2014" s="231">
        <v>0</v>
      </c>
      <c r="G2014" s="231">
        <v>0</v>
      </c>
      <c r="H2014" t="str">
        <f t="shared" si="31"/>
        <v>A40632</v>
      </c>
    </row>
    <row r="2015" spans="1:8">
      <c r="A2015" s="231" t="s">
        <v>2301</v>
      </c>
      <c r="B2015" s="231">
        <v>0</v>
      </c>
      <c r="C2015" s="231">
        <v>5</v>
      </c>
      <c r="D2015" s="231">
        <v>10</v>
      </c>
      <c r="E2015" s="231">
        <v>85</v>
      </c>
      <c r="F2015" s="231">
        <v>0</v>
      </c>
      <c r="G2015" s="231">
        <v>0</v>
      </c>
      <c r="H2015" t="str">
        <f t="shared" si="31"/>
        <v>A40648</v>
      </c>
    </row>
    <row r="2016" spans="1:8">
      <c r="A2016" s="231" t="s">
        <v>2302</v>
      </c>
      <c r="B2016" s="231">
        <v>0</v>
      </c>
      <c r="C2016" s="231">
        <v>5</v>
      </c>
      <c r="D2016" s="231">
        <v>9</v>
      </c>
      <c r="E2016" s="231">
        <v>86</v>
      </c>
      <c r="F2016" s="231">
        <v>0</v>
      </c>
      <c r="G2016" s="231">
        <v>0</v>
      </c>
      <c r="H2016" t="str">
        <f t="shared" si="31"/>
        <v>A40665</v>
      </c>
    </row>
    <row r="2017" spans="1:8">
      <c r="A2017" s="231" t="s">
        <v>2303</v>
      </c>
      <c r="B2017" s="231">
        <v>0</v>
      </c>
      <c r="C2017" s="231">
        <v>8</v>
      </c>
      <c r="D2017" s="231">
        <v>15</v>
      </c>
      <c r="E2017" s="231">
        <v>77</v>
      </c>
      <c r="F2017" s="231">
        <v>0</v>
      </c>
      <c r="G2017" s="231">
        <v>0</v>
      </c>
      <c r="H2017" t="str">
        <f t="shared" si="31"/>
        <v>A40685</v>
      </c>
    </row>
    <row r="2018" spans="1:8">
      <c r="A2018" s="231" t="s">
        <v>2304</v>
      </c>
      <c r="B2018" s="231">
        <v>0</v>
      </c>
      <c r="C2018" s="231">
        <v>11</v>
      </c>
      <c r="D2018" s="231">
        <v>22</v>
      </c>
      <c r="E2018" s="231">
        <v>67</v>
      </c>
      <c r="F2018" s="231">
        <v>0</v>
      </c>
      <c r="G2018" s="231">
        <v>0</v>
      </c>
      <c r="H2018" t="str">
        <f t="shared" si="31"/>
        <v>A40704</v>
      </c>
    </row>
    <row r="2019" spans="1:8">
      <c r="A2019" s="231" t="s">
        <v>2305</v>
      </c>
      <c r="B2019" s="231">
        <v>0</v>
      </c>
      <c r="C2019" s="231">
        <v>12</v>
      </c>
      <c r="D2019" s="231">
        <v>24</v>
      </c>
      <c r="E2019" s="231">
        <v>64</v>
      </c>
      <c r="F2019" s="231">
        <v>0</v>
      </c>
      <c r="G2019" s="231">
        <v>0</v>
      </c>
      <c r="H2019" t="str">
        <f t="shared" si="31"/>
        <v>A40724</v>
      </c>
    </row>
    <row r="2020" spans="1:8">
      <c r="A2020" s="231" t="s">
        <v>2306</v>
      </c>
      <c r="B2020" s="231">
        <v>0</v>
      </c>
      <c r="C2020" s="231">
        <v>8</v>
      </c>
      <c r="D2020" s="231">
        <v>17</v>
      </c>
      <c r="E2020" s="231">
        <v>75</v>
      </c>
      <c r="F2020" s="231">
        <v>0</v>
      </c>
      <c r="G2020" s="231">
        <v>0</v>
      </c>
      <c r="H2020" t="str">
        <f t="shared" si="31"/>
        <v>A40744</v>
      </c>
    </row>
    <row r="2021" spans="1:8">
      <c r="A2021" s="231" t="s">
        <v>2307</v>
      </c>
      <c r="B2021" s="231">
        <v>0</v>
      </c>
      <c r="C2021" s="231">
        <v>5</v>
      </c>
      <c r="D2021" s="231">
        <v>11</v>
      </c>
      <c r="E2021" s="231">
        <v>84</v>
      </c>
      <c r="F2021" s="231">
        <v>0</v>
      </c>
      <c r="G2021" s="231">
        <v>0</v>
      </c>
      <c r="H2021" t="str">
        <f t="shared" si="31"/>
        <v>A40764</v>
      </c>
    </row>
    <row r="2022" spans="1:8">
      <c r="A2022" s="231" t="s">
        <v>2308</v>
      </c>
      <c r="B2022" s="231">
        <v>0</v>
      </c>
      <c r="C2022" s="231">
        <v>5</v>
      </c>
      <c r="D2022" s="231">
        <v>9</v>
      </c>
      <c r="E2022" s="231">
        <v>86</v>
      </c>
      <c r="F2022" s="231">
        <v>0</v>
      </c>
      <c r="G2022" s="231">
        <v>0</v>
      </c>
      <c r="H2022" t="str">
        <f t="shared" si="31"/>
        <v>A40784</v>
      </c>
    </row>
    <row r="2023" spans="1:8">
      <c r="A2023" s="231" t="s">
        <v>2309</v>
      </c>
      <c r="B2023" s="231">
        <v>0</v>
      </c>
      <c r="C2023" s="231">
        <v>4</v>
      </c>
      <c r="D2023" s="231">
        <v>9</v>
      </c>
      <c r="E2023" s="231">
        <v>87</v>
      </c>
      <c r="F2023" s="231">
        <v>0</v>
      </c>
      <c r="G2023" s="231">
        <v>0</v>
      </c>
      <c r="H2023" t="str">
        <f t="shared" si="31"/>
        <v>A40805</v>
      </c>
    </row>
    <row r="2024" spans="1:8">
      <c r="A2024" s="231" t="s">
        <v>2310</v>
      </c>
      <c r="B2024" s="231">
        <v>0</v>
      </c>
      <c r="C2024" s="231">
        <v>5</v>
      </c>
      <c r="D2024" s="231">
        <v>10</v>
      </c>
      <c r="E2024" s="231">
        <v>85</v>
      </c>
      <c r="F2024" s="231">
        <v>0</v>
      </c>
      <c r="G2024" s="231">
        <v>0</v>
      </c>
      <c r="H2024" t="str">
        <f t="shared" si="31"/>
        <v>A40822</v>
      </c>
    </row>
    <row r="2025" spans="1:8">
      <c r="A2025" s="231" t="s">
        <v>2311</v>
      </c>
      <c r="B2025" s="231">
        <v>0</v>
      </c>
      <c r="C2025" s="231">
        <v>5</v>
      </c>
      <c r="D2025" s="231">
        <v>11</v>
      </c>
      <c r="E2025" s="231">
        <v>84</v>
      </c>
      <c r="F2025" s="231">
        <v>0</v>
      </c>
      <c r="G2025" s="231">
        <v>0</v>
      </c>
      <c r="H2025" t="str">
        <f t="shared" si="31"/>
        <v>A40842</v>
      </c>
    </row>
    <row r="2026" spans="1:8">
      <c r="A2026" s="231" t="s">
        <v>2312</v>
      </c>
      <c r="B2026" s="231">
        <v>0</v>
      </c>
      <c r="C2026" s="231">
        <v>6</v>
      </c>
      <c r="D2026" s="231">
        <v>12</v>
      </c>
      <c r="E2026" s="231">
        <v>82</v>
      </c>
      <c r="F2026" s="231">
        <v>0</v>
      </c>
      <c r="G2026" s="231">
        <v>0</v>
      </c>
      <c r="H2026" t="str">
        <f t="shared" ref="H2026:H2089" si="32">LEFT(A2026,1)&amp;((MID(A2026,2,10))+1)</f>
        <v>A40862</v>
      </c>
    </row>
    <row r="2027" spans="1:8">
      <c r="A2027" s="231" t="s">
        <v>2313</v>
      </c>
      <c r="B2027" s="231">
        <v>0</v>
      </c>
      <c r="C2027" s="231">
        <v>7</v>
      </c>
      <c r="D2027" s="231">
        <v>14</v>
      </c>
      <c r="E2027" s="231">
        <v>79</v>
      </c>
      <c r="F2027" s="231">
        <v>0</v>
      </c>
      <c r="G2027" s="231">
        <v>0</v>
      </c>
      <c r="H2027" t="str">
        <f t="shared" si="32"/>
        <v>A40882</v>
      </c>
    </row>
    <row r="2028" spans="1:8">
      <c r="A2028" s="231" t="s">
        <v>2314</v>
      </c>
      <c r="B2028" s="231">
        <v>0</v>
      </c>
      <c r="C2028" s="231">
        <v>6</v>
      </c>
      <c r="D2028" s="231">
        <v>12</v>
      </c>
      <c r="E2028" s="231">
        <v>82</v>
      </c>
      <c r="F2028" s="231">
        <v>0</v>
      </c>
      <c r="G2028" s="231">
        <v>0</v>
      </c>
      <c r="H2028" t="str">
        <f t="shared" si="32"/>
        <v>A40902</v>
      </c>
    </row>
    <row r="2029" spans="1:8">
      <c r="A2029" s="231" t="s">
        <v>2315</v>
      </c>
      <c r="B2029" s="231">
        <v>0</v>
      </c>
      <c r="C2029" s="231">
        <v>10</v>
      </c>
      <c r="D2029" s="231">
        <v>20</v>
      </c>
      <c r="E2029" s="231">
        <v>70</v>
      </c>
      <c r="F2029" s="231">
        <v>0</v>
      </c>
      <c r="G2029" s="231">
        <v>0</v>
      </c>
      <c r="H2029" t="str">
        <f t="shared" si="32"/>
        <v>A40923</v>
      </c>
    </row>
    <row r="2030" spans="1:8">
      <c r="A2030" s="231" t="s">
        <v>2316</v>
      </c>
      <c r="B2030" s="231">
        <v>0</v>
      </c>
      <c r="C2030" s="231">
        <v>100</v>
      </c>
      <c r="D2030" s="231">
        <v>0</v>
      </c>
      <c r="E2030" s="231">
        <v>0</v>
      </c>
      <c r="F2030" s="231">
        <v>0</v>
      </c>
      <c r="G2030" s="231">
        <v>0</v>
      </c>
      <c r="H2030" t="str">
        <f t="shared" si="32"/>
        <v>A40943</v>
      </c>
    </row>
    <row r="2031" spans="1:8">
      <c r="A2031" s="231" t="s">
        <v>2317</v>
      </c>
      <c r="B2031" s="231">
        <v>100</v>
      </c>
      <c r="C2031" s="231">
        <v>0</v>
      </c>
      <c r="D2031" s="231">
        <v>0</v>
      </c>
      <c r="E2031" s="231">
        <v>0</v>
      </c>
      <c r="F2031" s="231">
        <v>0</v>
      </c>
      <c r="G2031" s="231">
        <v>0</v>
      </c>
      <c r="H2031" t="str">
        <f t="shared" si="32"/>
        <v>A40962</v>
      </c>
    </row>
    <row r="2032" spans="1:8">
      <c r="A2032" s="231" t="s">
        <v>2318</v>
      </c>
      <c r="B2032" s="231">
        <v>100</v>
      </c>
      <c r="C2032" s="231">
        <v>0</v>
      </c>
      <c r="D2032" s="231">
        <v>0</v>
      </c>
      <c r="E2032" s="231">
        <v>0</v>
      </c>
      <c r="F2032" s="231">
        <v>0</v>
      </c>
      <c r="G2032" s="231">
        <v>0</v>
      </c>
      <c r="H2032" t="str">
        <f t="shared" si="32"/>
        <v>A40982</v>
      </c>
    </row>
    <row r="2033" spans="1:8">
      <c r="A2033" s="231" t="s">
        <v>2319</v>
      </c>
      <c r="B2033" s="231">
        <v>0</v>
      </c>
      <c r="C2033" s="231">
        <v>62</v>
      </c>
      <c r="D2033" s="231">
        <v>38</v>
      </c>
      <c r="E2033" s="231">
        <v>0</v>
      </c>
      <c r="F2033" s="231">
        <v>0</v>
      </c>
      <c r="G2033" s="231">
        <v>0</v>
      </c>
      <c r="H2033" t="str">
        <f t="shared" si="32"/>
        <v>A41002</v>
      </c>
    </row>
    <row r="2034" spans="1:8">
      <c r="A2034" s="231" t="s">
        <v>2320</v>
      </c>
      <c r="B2034" s="231">
        <v>0</v>
      </c>
      <c r="C2034" s="231">
        <v>11</v>
      </c>
      <c r="D2034" s="231">
        <v>11</v>
      </c>
      <c r="E2034" s="231">
        <v>78</v>
      </c>
      <c r="F2034" s="231">
        <v>0</v>
      </c>
      <c r="G2034" s="231">
        <v>0</v>
      </c>
      <c r="H2034" t="str">
        <f t="shared" si="32"/>
        <v>A41023</v>
      </c>
    </row>
    <row r="2035" spans="1:8">
      <c r="A2035" s="231" t="s">
        <v>2321</v>
      </c>
      <c r="B2035" s="231">
        <v>0</v>
      </c>
      <c r="C2035" s="231">
        <v>10</v>
      </c>
      <c r="D2035" s="231">
        <v>10</v>
      </c>
      <c r="E2035" s="231">
        <v>80</v>
      </c>
      <c r="F2035" s="231">
        <v>0</v>
      </c>
      <c r="G2035" s="231">
        <v>0</v>
      </c>
      <c r="H2035" t="str">
        <f t="shared" si="32"/>
        <v>A41040</v>
      </c>
    </row>
    <row r="2036" spans="1:8">
      <c r="A2036" s="231" t="s">
        <v>2322</v>
      </c>
      <c r="B2036" s="231">
        <v>0</v>
      </c>
      <c r="C2036" s="231">
        <v>42</v>
      </c>
      <c r="D2036" s="231">
        <v>42</v>
      </c>
      <c r="E2036" s="231">
        <v>16</v>
      </c>
      <c r="F2036" s="231">
        <v>0</v>
      </c>
      <c r="G2036" s="231">
        <v>0</v>
      </c>
      <c r="H2036" t="str">
        <f t="shared" si="32"/>
        <v>A41062</v>
      </c>
    </row>
    <row r="2037" spans="1:8">
      <c r="A2037" s="231" t="s">
        <v>2323</v>
      </c>
      <c r="B2037" s="231">
        <v>0</v>
      </c>
      <c r="C2037" s="231">
        <v>100</v>
      </c>
      <c r="D2037" s="231">
        <v>0</v>
      </c>
      <c r="E2037" s="231">
        <v>0</v>
      </c>
      <c r="F2037" s="231">
        <v>0</v>
      </c>
      <c r="G2037" s="231">
        <v>0</v>
      </c>
      <c r="H2037" t="str">
        <f t="shared" si="32"/>
        <v>A41082</v>
      </c>
    </row>
    <row r="2038" spans="1:8">
      <c r="A2038" s="231" t="s">
        <v>2324</v>
      </c>
      <c r="B2038" s="231">
        <v>0</v>
      </c>
      <c r="C2038" s="231">
        <v>100</v>
      </c>
      <c r="D2038" s="231">
        <v>0</v>
      </c>
      <c r="E2038" s="231">
        <v>0</v>
      </c>
      <c r="F2038" s="231">
        <v>0</v>
      </c>
      <c r="G2038" s="231">
        <v>0</v>
      </c>
      <c r="H2038" t="str">
        <f t="shared" si="32"/>
        <v>A41101</v>
      </c>
    </row>
    <row r="2039" spans="1:8">
      <c r="A2039" s="231" t="s">
        <v>2325</v>
      </c>
      <c r="B2039" s="231">
        <v>0</v>
      </c>
      <c r="C2039" s="231">
        <v>77</v>
      </c>
      <c r="D2039" s="231">
        <v>23</v>
      </c>
      <c r="E2039" s="231">
        <v>0</v>
      </c>
      <c r="F2039" s="231">
        <v>0</v>
      </c>
      <c r="G2039" s="231">
        <v>0</v>
      </c>
      <c r="H2039" t="str">
        <f t="shared" si="32"/>
        <v>A41121</v>
      </c>
    </row>
    <row r="2040" spans="1:8">
      <c r="A2040" s="231" t="s">
        <v>2326</v>
      </c>
      <c r="B2040" s="231">
        <v>0</v>
      </c>
      <c r="C2040" s="231">
        <v>32</v>
      </c>
      <c r="D2040" s="231">
        <v>32</v>
      </c>
      <c r="E2040" s="231">
        <v>36</v>
      </c>
      <c r="F2040" s="231">
        <v>0</v>
      </c>
      <c r="G2040" s="231">
        <v>0</v>
      </c>
      <c r="H2040" t="str">
        <f t="shared" si="32"/>
        <v>A41132</v>
      </c>
    </row>
    <row r="2041" spans="1:8">
      <c r="A2041" s="231" t="s">
        <v>2327</v>
      </c>
      <c r="B2041" s="231">
        <v>0</v>
      </c>
      <c r="C2041" s="231">
        <v>53</v>
      </c>
      <c r="D2041" s="231">
        <v>47</v>
      </c>
      <c r="E2041" s="231">
        <v>0</v>
      </c>
      <c r="F2041" s="231">
        <v>0</v>
      </c>
      <c r="G2041" s="231">
        <v>0</v>
      </c>
      <c r="H2041" t="str">
        <f t="shared" si="32"/>
        <v>A41147</v>
      </c>
    </row>
    <row r="2042" spans="1:8">
      <c r="A2042" s="231" t="s">
        <v>2328</v>
      </c>
      <c r="B2042" s="231">
        <v>0</v>
      </c>
      <c r="C2042" s="231">
        <v>100</v>
      </c>
      <c r="D2042" s="231">
        <v>0</v>
      </c>
      <c r="E2042" s="231">
        <v>0</v>
      </c>
      <c r="F2042" s="231">
        <v>0</v>
      </c>
      <c r="G2042" s="231">
        <v>0</v>
      </c>
      <c r="H2042" t="str">
        <f t="shared" si="32"/>
        <v>A41165</v>
      </c>
    </row>
    <row r="2043" spans="1:8">
      <c r="A2043" s="231" t="s">
        <v>2329</v>
      </c>
      <c r="B2043" s="231">
        <v>100</v>
      </c>
      <c r="C2043" s="231">
        <v>0</v>
      </c>
      <c r="D2043" s="231">
        <v>0</v>
      </c>
      <c r="E2043" s="231">
        <v>0</v>
      </c>
      <c r="F2043" s="231">
        <v>0</v>
      </c>
      <c r="G2043" s="231">
        <v>0</v>
      </c>
      <c r="H2043" t="str">
        <f t="shared" si="32"/>
        <v>A41184</v>
      </c>
    </row>
    <row r="2044" spans="1:8">
      <c r="A2044" s="231" t="s">
        <v>2330</v>
      </c>
      <c r="B2044" s="231">
        <v>100</v>
      </c>
      <c r="C2044" s="231">
        <v>0</v>
      </c>
      <c r="D2044" s="231">
        <v>0</v>
      </c>
      <c r="E2044" s="231">
        <v>0</v>
      </c>
      <c r="F2044" s="231">
        <v>0</v>
      </c>
      <c r="G2044" s="231">
        <v>0</v>
      </c>
      <c r="H2044" t="str">
        <f t="shared" si="32"/>
        <v>A41197</v>
      </c>
    </row>
    <row r="2045" spans="1:8">
      <c r="A2045" s="231" t="s">
        <v>2331</v>
      </c>
      <c r="B2045" s="231">
        <v>100</v>
      </c>
      <c r="C2045" s="231">
        <v>0</v>
      </c>
      <c r="D2045" s="231">
        <v>0</v>
      </c>
      <c r="E2045" s="231">
        <v>0</v>
      </c>
      <c r="F2045" s="231">
        <v>0</v>
      </c>
      <c r="G2045" s="231">
        <v>0</v>
      </c>
      <c r="H2045" t="str">
        <f t="shared" si="32"/>
        <v>A41218</v>
      </c>
    </row>
    <row r="2046" spans="1:8">
      <c r="A2046" s="231" t="s">
        <v>2332</v>
      </c>
      <c r="B2046" s="231">
        <v>0</v>
      </c>
      <c r="C2046" s="231">
        <v>100</v>
      </c>
      <c r="D2046" s="231">
        <v>0</v>
      </c>
      <c r="E2046" s="231">
        <v>0</v>
      </c>
      <c r="F2046" s="231">
        <v>0</v>
      </c>
      <c r="G2046" s="231">
        <v>0</v>
      </c>
      <c r="H2046" t="str">
        <f t="shared" si="32"/>
        <v>A41227</v>
      </c>
    </row>
    <row r="2047" spans="1:8">
      <c r="A2047" s="231" t="s">
        <v>2333</v>
      </c>
      <c r="B2047" s="231">
        <v>0</v>
      </c>
      <c r="C2047" s="231">
        <v>100</v>
      </c>
      <c r="D2047" s="231">
        <v>0</v>
      </c>
      <c r="E2047" s="231">
        <v>0</v>
      </c>
      <c r="F2047" s="231">
        <v>0</v>
      </c>
      <c r="G2047" s="231">
        <v>0</v>
      </c>
      <c r="H2047" t="str">
        <f t="shared" si="32"/>
        <v>A41247</v>
      </c>
    </row>
    <row r="2048" spans="1:8">
      <c r="A2048" s="231" t="s">
        <v>2334</v>
      </c>
      <c r="B2048" s="231">
        <v>0</v>
      </c>
      <c r="C2048" s="231">
        <v>100</v>
      </c>
      <c r="D2048" s="231">
        <v>0</v>
      </c>
      <c r="E2048" s="231">
        <v>0</v>
      </c>
      <c r="F2048" s="231">
        <v>0</v>
      </c>
      <c r="G2048" s="231">
        <v>0</v>
      </c>
      <c r="H2048" t="str">
        <f t="shared" si="32"/>
        <v>A41268</v>
      </c>
    </row>
    <row r="2049" spans="1:8">
      <c r="A2049" s="231" t="s">
        <v>2335</v>
      </c>
      <c r="B2049" s="231">
        <v>0</v>
      </c>
      <c r="C2049" s="231">
        <v>100</v>
      </c>
      <c r="D2049" s="231">
        <v>0</v>
      </c>
      <c r="E2049" s="231">
        <v>0</v>
      </c>
      <c r="F2049" s="231">
        <v>0</v>
      </c>
      <c r="G2049" s="231">
        <v>0</v>
      </c>
      <c r="H2049" t="str">
        <f t="shared" si="32"/>
        <v>A41289</v>
      </c>
    </row>
    <row r="2050" spans="1:8">
      <c r="A2050" s="231" t="s">
        <v>2336</v>
      </c>
      <c r="B2050" s="231">
        <v>0</v>
      </c>
      <c r="C2050" s="231">
        <v>100</v>
      </c>
      <c r="D2050" s="231">
        <v>0</v>
      </c>
      <c r="E2050" s="231">
        <v>0</v>
      </c>
      <c r="F2050" s="231">
        <v>0</v>
      </c>
      <c r="G2050" s="231">
        <v>0</v>
      </c>
      <c r="H2050" t="str">
        <f t="shared" si="32"/>
        <v>A41309</v>
      </c>
    </row>
    <row r="2051" spans="1:8">
      <c r="A2051" s="231" t="s">
        <v>2337</v>
      </c>
      <c r="B2051" s="231">
        <v>0</v>
      </c>
      <c r="C2051" s="231">
        <v>100</v>
      </c>
      <c r="D2051" s="231">
        <v>0</v>
      </c>
      <c r="E2051" s="231">
        <v>0</v>
      </c>
      <c r="F2051" s="231">
        <v>0</v>
      </c>
      <c r="G2051" s="231">
        <v>0</v>
      </c>
      <c r="H2051" t="str">
        <f t="shared" si="32"/>
        <v>A41331</v>
      </c>
    </row>
    <row r="2052" spans="1:8">
      <c r="A2052" s="231" t="s">
        <v>2338</v>
      </c>
      <c r="B2052" s="231">
        <v>0</v>
      </c>
      <c r="C2052" s="231">
        <v>100</v>
      </c>
      <c r="D2052" s="231">
        <v>0</v>
      </c>
      <c r="E2052" s="231">
        <v>0</v>
      </c>
      <c r="F2052" s="231">
        <v>0</v>
      </c>
      <c r="G2052" s="231">
        <v>0</v>
      </c>
      <c r="H2052" t="str">
        <f t="shared" si="32"/>
        <v>A41352</v>
      </c>
    </row>
    <row r="2053" spans="1:8">
      <c r="A2053" s="231" t="s">
        <v>2339</v>
      </c>
      <c r="B2053" s="231">
        <v>100</v>
      </c>
      <c r="C2053" s="231">
        <v>0</v>
      </c>
      <c r="D2053" s="231">
        <v>0</v>
      </c>
      <c r="E2053" s="231">
        <v>0</v>
      </c>
      <c r="F2053" s="231">
        <v>0</v>
      </c>
      <c r="G2053" s="231">
        <v>0</v>
      </c>
      <c r="H2053" t="str">
        <f t="shared" si="32"/>
        <v>A41374</v>
      </c>
    </row>
    <row r="2054" spans="1:8">
      <c r="A2054" s="231" t="s">
        <v>2340</v>
      </c>
      <c r="B2054" s="231">
        <v>100</v>
      </c>
      <c r="C2054" s="231">
        <v>0</v>
      </c>
      <c r="D2054" s="231">
        <v>0</v>
      </c>
      <c r="E2054" s="231">
        <v>0</v>
      </c>
      <c r="F2054" s="231">
        <v>0</v>
      </c>
      <c r="G2054" s="231">
        <v>0</v>
      </c>
      <c r="H2054" t="str">
        <f t="shared" si="32"/>
        <v>A41394</v>
      </c>
    </row>
    <row r="2055" spans="1:8">
      <c r="A2055" s="231" t="s">
        <v>2341</v>
      </c>
      <c r="B2055" s="231">
        <v>100</v>
      </c>
      <c r="C2055" s="231">
        <v>0</v>
      </c>
      <c r="D2055" s="231">
        <v>0</v>
      </c>
      <c r="E2055" s="231">
        <v>0</v>
      </c>
      <c r="F2055" s="231">
        <v>0</v>
      </c>
      <c r="G2055" s="231">
        <v>0</v>
      </c>
      <c r="H2055" t="str">
        <f t="shared" si="32"/>
        <v>A41417</v>
      </c>
    </row>
    <row r="2056" spans="1:8">
      <c r="A2056" s="231" t="s">
        <v>2342</v>
      </c>
      <c r="B2056" s="231">
        <v>100</v>
      </c>
      <c r="C2056" s="231">
        <v>0</v>
      </c>
      <c r="D2056" s="231">
        <v>0</v>
      </c>
      <c r="E2056" s="231">
        <v>0</v>
      </c>
      <c r="F2056" s="231">
        <v>0</v>
      </c>
      <c r="G2056" s="231">
        <v>0</v>
      </c>
      <c r="H2056" t="str">
        <f t="shared" si="32"/>
        <v>A41427</v>
      </c>
    </row>
    <row r="2057" spans="1:8">
      <c r="A2057" s="231" t="s">
        <v>2343</v>
      </c>
      <c r="B2057" s="231">
        <v>100</v>
      </c>
      <c r="C2057" s="231">
        <v>0</v>
      </c>
      <c r="D2057" s="231">
        <v>0</v>
      </c>
      <c r="E2057" s="231">
        <v>0</v>
      </c>
      <c r="F2057" s="231">
        <v>0</v>
      </c>
      <c r="G2057" s="231">
        <v>0</v>
      </c>
      <c r="H2057" t="str">
        <f t="shared" si="32"/>
        <v>A41447.6</v>
      </c>
    </row>
    <row r="2058" spans="1:8">
      <c r="A2058" s="231" t="s">
        <v>2344</v>
      </c>
      <c r="B2058" s="231">
        <v>100</v>
      </c>
      <c r="C2058" s="231">
        <v>0</v>
      </c>
      <c r="D2058" s="231">
        <v>0</v>
      </c>
      <c r="E2058" s="231">
        <v>0</v>
      </c>
      <c r="F2058" s="231">
        <v>0</v>
      </c>
      <c r="G2058" s="231">
        <v>0</v>
      </c>
      <c r="H2058" t="str">
        <f t="shared" si="32"/>
        <v>A41456</v>
      </c>
    </row>
    <row r="2059" spans="1:8">
      <c r="A2059" s="231" t="s">
        <v>2345</v>
      </c>
      <c r="B2059" s="231">
        <v>100</v>
      </c>
      <c r="C2059" s="231">
        <v>0</v>
      </c>
      <c r="D2059" s="231">
        <v>0</v>
      </c>
      <c r="E2059" s="231">
        <v>0</v>
      </c>
      <c r="F2059" s="231">
        <v>0</v>
      </c>
      <c r="G2059" s="231">
        <v>0</v>
      </c>
      <c r="H2059" t="str">
        <f t="shared" si="32"/>
        <v>A41476</v>
      </c>
    </row>
    <row r="2060" spans="1:8">
      <c r="A2060" s="231" t="s">
        <v>2346</v>
      </c>
      <c r="B2060" s="231">
        <v>100</v>
      </c>
      <c r="C2060" s="231">
        <v>0</v>
      </c>
      <c r="D2060" s="231">
        <v>0</v>
      </c>
      <c r="E2060" s="231">
        <v>0</v>
      </c>
      <c r="F2060" s="231">
        <v>0</v>
      </c>
      <c r="G2060" s="231">
        <v>0</v>
      </c>
      <c r="H2060" t="str">
        <f t="shared" si="32"/>
        <v>A41496</v>
      </c>
    </row>
    <row r="2061" spans="1:8">
      <c r="A2061" s="231" t="s">
        <v>2347</v>
      </c>
      <c r="B2061" s="231">
        <v>100</v>
      </c>
      <c r="C2061" s="231">
        <v>0</v>
      </c>
      <c r="D2061" s="231">
        <v>0</v>
      </c>
      <c r="E2061" s="231">
        <v>0</v>
      </c>
      <c r="F2061" s="231">
        <v>0</v>
      </c>
      <c r="G2061" s="231">
        <v>0</v>
      </c>
      <c r="H2061" t="str">
        <f t="shared" si="32"/>
        <v>A41516</v>
      </c>
    </row>
    <row r="2062" spans="1:8">
      <c r="A2062" s="231" t="s">
        <v>2348</v>
      </c>
      <c r="B2062" s="231">
        <v>0</v>
      </c>
      <c r="C2062" s="231">
        <v>100</v>
      </c>
      <c r="D2062" s="231">
        <v>0</v>
      </c>
      <c r="E2062" s="231">
        <v>0</v>
      </c>
      <c r="F2062" s="231">
        <v>0</v>
      </c>
      <c r="G2062" s="231">
        <v>0</v>
      </c>
      <c r="H2062" t="str">
        <f t="shared" si="32"/>
        <v>A41526.6</v>
      </c>
    </row>
    <row r="2063" spans="1:8">
      <c r="A2063" s="231" t="s">
        <v>2349</v>
      </c>
      <c r="B2063" s="231">
        <v>0</v>
      </c>
      <c r="C2063" s="231">
        <v>100</v>
      </c>
      <c r="D2063" s="231">
        <v>0</v>
      </c>
      <c r="E2063" s="231">
        <v>0</v>
      </c>
      <c r="F2063" s="231">
        <v>0</v>
      </c>
      <c r="G2063" s="231">
        <v>0</v>
      </c>
      <c r="H2063" t="str">
        <f t="shared" si="32"/>
        <v>A41547</v>
      </c>
    </row>
    <row r="2064" spans="1:8">
      <c r="A2064" s="231" t="s">
        <v>2350</v>
      </c>
      <c r="B2064" s="231">
        <v>0</v>
      </c>
      <c r="C2064" s="231">
        <v>10</v>
      </c>
      <c r="D2064" s="231">
        <v>14</v>
      </c>
      <c r="E2064" s="231">
        <v>76</v>
      </c>
      <c r="F2064" s="231">
        <v>0</v>
      </c>
      <c r="G2064" s="231">
        <v>0</v>
      </c>
      <c r="H2064" t="str">
        <f t="shared" si="32"/>
        <v>A41567</v>
      </c>
    </row>
    <row r="2065" spans="1:8">
      <c r="A2065" s="231" t="s">
        <v>2351</v>
      </c>
      <c r="B2065" s="231">
        <v>0</v>
      </c>
      <c r="C2065" s="231">
        <v>8</v>
      </c>
      <c r="D2065" s="231">
        <v>10</v>
      </c>
      <c r="E2065" s="231">
        <v>82</v>
      </c>
      <c r="F2065" s="231">
        <v>0</v>
      </c>
      <c r="G2065" s="231">
        <v>0</v>
      </c>
      <c r="H2065" t="str">
        <f t="shared" si="32"/>
        <v>A41587</v>
      </c>
    </row>
    <row r="2066" spans="1:8">
      <c r="A2066" s="231" t="s">
        <v>2352</v>
      </c>
      <c r="B2066" s="231">
        <v>0</v>
      </c>
      <c r="C2066" s="231">
        <v>7</v>
      </c>
      <c r="D2066" s="231">
        <v>9</v>
      </c>
      <c r="E2066" s="231">
        <v>84</v>
      </c>
      <c r="F2066" s="231">
        <v>0</v>
      </c>
      <c r="G2066" s="231">
        <v>0</v>
      </c>
      <c r="H2066" t="str">
        <f t="shared" si="32"/>
        <v>A41607</v>
      </c>
    </row>
    <row r="2067" spans="1:8">
      <c r="A2067" s="231" t="s">
        <v>2353</v>
      </c>
      <c r="B2067" s="231">
        <v>0</v>
      </c>
      <c r="C2067" s="231">
        <v>5</v>
      </c>
      <c r="D2067" s="231">
        <v>7</v>
      </c>
      <c r="E2067" s="231">
        <v>88</v>
      </c>
      <c r="F2067" s="231">
        <v>0</v>
      </c>
      <c r="G2067" s="231">
        <v>0</v>
      </c>
      <c r="H2067" t="str">
        <f t="shared" si="32"/>
        <v>A41627</v>
      </c>
    </row>
    <row r="2068" spans="1:8">
      <c r="A2068" s="231" t="s">
        <v>2354</v>
      </c>
      <c r="B2068" s="231">
        <v>0</v>
      </c>
      <c r="C2068" s="231">
        <v>5</v>
      </c>
      <c r="D2068" s="231">
        <v>7</v>
      </c>
      <c r="E2068" s="231">
        <v>88</v>
      </c>
      <c r="F2068" s="231">
        <v>0</v>
      </c>
      <c r="G2068" s="231">
        <v>0</v>
      </c>
      <c r="H2068" t="str">
        <f t="shared" si="32"/>
        <v>A41647</v>
      </c>
    </row>
    <row r="2069" spans="1:8">
      <c r="A2069" s="231" t="s">
        <v>2355</v>
      </c>
      <c r="B2069" s="231">
        <v>0</v>
      </c>
      <c r="C2069" s="231">
        <v>8</v>
      </c>
      <c r="D2069" s="231">
        <v>10</v>
      </c>
      <c r="E2069" s="231">
        <v>82</v>
      </c>
      <c r="F2069" s="231">
        <v>0</v>
      </c>
      <c r="G2069" s="231">
        <v>0</v>
      </c>
      <c r="H2069" t="str">
        <f t="shared" si="32"/>
        <v>A41666</v>
      </c>
    </row>
    <row r="2070" spans="1:8">
      <c r="A2070" s="231" t="s">
        <v>2356</v>
      </c>
      <c r="B2070" s="231">
        <v>0</v>
      </c>
      <c r="C2070" s="231">
        <v>33</v>
      </c>
      <c r="D2070" s="231">
        <v>45</v>
      </c>
      <c r="E2070" s="231">
        <v>22</v>
      </c>
      <c r="F2070" s="231">
        <v>0</v>
      </c>
      <c r="G2070" s="231">
        <v>0</v>
      </c>
      <c r="H2070" t="str">
        <f t="shared" si="32"/>
        <v>A41691</v>
      </c>
    </row>
    <row r="2071" spans="1:8">
      <c r="A2071" s="231" t="s">
        <v>2357</v>
      </c>
      <c r="B2071" s="231">
        <v>0</v>
      </c>
      <c r="C2071" s="231">
        <v>22</v>
      </c>
      <c r="D2071" s="231">
        <v>29</v>
      </c>
      <c r="E2071" s="231">
        <v>49</v>
      </c>
      <c r="F2071" s="231">
        <v>0</v>
      </c>
      <c r="G2071" s="231">
        <v>0</v>
      </c>
      <c r="H2071" t="str">
        <f t="shared" si="32"/>
        <v>A41704</v>
      </c>
    </row>
    <row r="2072" spans="1:8">
      <c r="A2072" s="231" t="s">
        <v>2358</v>
      </c>
      <c r="B2072" s="231">
        <v>0</v>
      </c>
      <c r="C2072" s="231">
        <v>8</v>
      </c>
      <c r="D2072" s="231">
        <v>11</v>
      </c>
      <c r="E2072" s="231">
        <v>81</v>
      </c>
      <c r="F2072" s="231">
        <v>0</v>
      </c>
      <c r="G2072" s="231">
        <v>0</v>
      </c>
      <c r="H2072" t="str">
        <f t="shared" si="32"/>
        <v>A41724</v>
      </c>
    </row>
    <row r="2073" spans="1:8">
      <c r="A2073" s="231" t="s">
        <v>2359</v>
      </c>
      <c r="B2073" s="231">
        <v>0</v>
      </c>
      <c r="C2073" s="231">
        <v>5</v>
      </c>
      <c r="D2073" s="231">
        <v>7</v>
      </c>
      <c r="E2073" s="231">
        <v>88</v>
      </c>
      <c r="F2073" s="231">
        <v>0</v>
      </c>
      <c r="G2073" s="231">
        <v>0</v>
      </c>
      <c r="H2073" t="str">
        <f t="shared" si="32"/>
        <v>A41744</v>
      </c>
    </row>
    <row r="2074" spans="1:8">
      <c r="A2074" s="231" t="s">
        <v>2360</v>
      </c>
      <c r="B2074" s="231">
        <v>0</v>
      </c>
      <c r="C2074" s="231">
        <v>5</v>
      </c>
      <c r="D2074" s="231">
        <v>7</v>
      </c>
      <c r="E2074" s="231">
        <v>88</v>
      </c>
      <c r="F2074" s="231">
        <v>0</v>
      </c>
      <c r="G2074" s="231">
        <v>0</v>
      </c>
      <c r="H2074" t="str">
        <f t="shared" si="32"/>
        <v>A41764</v>
      </c>
    </row>
    <row r="2075" spans="1:8">
      <c r="A2075" s="231" t="s">
        <v>2361</v>
      </c>
      <c r="B2075" s="231">
        <v>0</v>
      </c>
      <c r="C2075" s="231">
        <v>5</v>
      </c>
      <c r="D2075" s="231">
        <v>6</v>
      </c>
      <c r="E2075" s="231">
        <v>89</v>
      </c>
      <c r="F2075" s="231">
        <v>0</v>
      </c>
      <c r="G2075" s="231">
        <v>0</v>
      </c>
      <c r="H2075" t="str">
        <f t="shared" si="32"/>
        <v>A41787</v>
      </c>
    </row>
    <row r="2076" spans="1:8">
      <c r="A2076" s="231" t="s">
        <v>2362</v>
      </c>
      <c r="B2076" s="231">
        <v>0</v>
      </c>
      <c r="C2076" s="231">
        <v>6</v>
      </c>
      <c r="D2076" s="231">
        <v>8</v>
      </c>
      <c r="E2076" s="231">
        <v>86</v>
      </c>
      <c r="F2076" s="231">
        <v>0</v>
      </c>
      <c r="G2076" s="231">
        <v>0</v>
      </c>
      <c r="H2076" t="str">
        <f t="shared" si="32"/>
        <v>A41805</v>
      </c>
    </row>
    <row r="2077" spans="1:8">
      <c r="A2077" s="231" t="s">
        <v>2363</v>
      </c>
      <c r="B2077" s="231">
        <v>0</v>
      </c>
      <c r="C2077" s="231">
        <v>6</v>
      </c>
      <c r="D2077" s="231">
        <v>8</v>
      </c>
      <c r="E2077" s="231">
        <v>86</v>
      </c>
      <c r="F2077" s="231">
        <v>0</v>
      </c>
      <c r="G2077" s="231">
        <v>0</v>
      </c>
      <c r="H2077" t="str">
        <f t="shared" si="32"/>
        <v>A41820</v>
      </c>
    </row>
    <row r="2078" spans="1:8">
      <c r="A2078" s="231" t="s">
        <v>2364</v>
      </c>
      <c r="B2078" s="231">
        <v>0</v>
      </c>
      <c r="C2078" s="231">
        <v>10</v>
      </c>
      <c r="D2078" s="231">
        <v>13</v>
      </c>
      <c r="E2078" s="231">
        <v>77</v>
      </c>
      <c r="F2078" s="231">
        <v>0</v>
      </c>
      <c r="G2078" s="231">
        <v>0</v>
      </c>
      <c r="H2078" t="str">
        <f t="shared" si="32"/>
        <v>A41825</v>
      </c>
    </row>
    <row r="2079" spans="1:8">
      <c r="A2079" s="231" t="s">
        <v>2365</v>
      </c>
      <c r="B2079" s="231">
        <v>0</v>
      </c>
      <c r="C2079" s="231">
        <v>12</v>
      </c>
      <c r="D2079" s="231">
        <v>16</v>
      </c>
      <c r="E2079" s="231">
        <v>72</v>
      </c>
      <c r="F2079" s="231">
        <v>0</v>
      </c>
      <c r="G2079" s="231">
        <v>0</v>
      </c>
      <c r="H2079" t="str">
        <f t="shared" si="32"/>
        <v>A41830</v>
      </c>
    </row>
    <row r="2080" spans="1:8">
      <c r="A2080" s="231" t="s">
        <v>2366</v>
      </c>
      <c r="B2080" s="231">
        <v>0</v>
      </c>
      <c r="C2080" s="231">
        <v>15</v>
      </c>
      <c r="D2080" s="231">
        <v>20</v>
      </c>
      <c r="E2080" s="231">
        <v>65</v>
      </c>
      <c r="F2080" s="231">
        <v>0</v>
      </c>
      <c r="G2080" s="231">
        <v>0</v>
      </c>
      <c r="H2080" t="str">
        <f t="shared" si="32"/>
        <v>A41835</v>
      </c>
    </row>
    <row r="2081" spans="1:8">
      <c r="A2081" s="231" t="s">
        <v>2367</v>
      </c>
      <c r="B2081" s="231">
        <v>0</v>
      </c>
      <c r="C2081" s="231">
        <v>24</v>
      </c>
      <c r="D2081" s="231">
        <v>32</v>
      </c>
      <c r="E2081" s="231">
        <v>44</v>
      </c>
      <c r="F2081" s="231">
        <v>0</v>
      </c>
      <c r="G2081" s="231">
        <v>0</v>
      </c>
      <c r="H2081" t="str">
        <f t="shared" si="32"/>
        <v>A41840</v>
      </c>
    </row>
    <row r="2082" spans="1:8">
      <c r="A2082" s="231" t="s">
        <v>2368</v>
      </c>
      <c r="B2082" s="231">
        <v>0</v>
      </c>
      <c r="C2082" s="231">
        <v>100</v>
      </c>
      <c r="D2082" s="231">
        <v>0</v>
      </c>
      <c r="E2082" s="231">
        <v>0</v>
      </c>
      <c r="F2082" s="231">
        <v>0</v>
      </c>
      <c r="G2082" s="231">
        <v>0</v>
      </c>
      <c r="H2082" t="str">
        <f t="shared" si="32"/>
        <v>A41845</v>
      </c>
    </row>
    <row r="2083" spans="1:8">
      <c r="A2083" s="231" t="s">
        <v>2369</v>
      </c>
      <c r="B2083" s="231">
        <v>0</v>
      </c>
      <c r="C2083" s="231">
        <v>100</v>
      </c>
      <c r="D2083" s="231">
        <v>0</v>
      </c>
      <c r="E2083" s="231">
        <v>0</v>
      </c>
      <c r="F2083" s="231">
        <v>0</v>
      </c>
      <c r="G2083" s="231">
        <v>0</v>
      </c>
      <c r="H2083" t="str">
        <f t="shared" si="32"/>
        <v>A41850</v>
      </c>
    </row>
    <row r="2084" spans="1:8">
      <c r="A2084" s="231" t="s">
        <v>2370</v>
      </c>
      <c r="B2084" s="231">
        <v>100</v>
      </c>
      <c r="C2084" s="231">
        <v>0</v>
      </c>
      <c r="D2084" s="231">
        <v>0</v>
      </c>
      <c r="E2084" s="231">
        <v>0</v>
      </c>
      <c r="F2084" s="231">
        <v>0</v>
      </c>
      <c r="G2084" s="231">
        <v>0</v>
      </c>
      <c r="H2084" t="str">
        <f t="shared" si="32"/>
        <v>A41870</v>
      </c>
    </row>
    <row r="2085" spans="1:8">
      <c r="A2085" s="231" t="s">
        <v>2371</v>
      </c>
      <c r="B2085" s="231">
        <v>100</v>
      </c>
      <c r="C2085" s="231">
        <v>0</v>
      </c>
      <c r="D2085" s="231">
        <v>0</v>
      </c>
      <c r="E2085" s="231">
        <v>0</v>
      </c>
      <c r="F2085" s="231">
        <v>0</v>
      </c>
      <c r="G2085" s="231">
        <v>0</v>
      </c>
      <c r="H2085" t="str">
        <f t="shared" si="32"/>
        <v>A41886</v>
      </c>
    </row>
    <row r="2086" spans="1:8">
      <c r="A2086" s="231" t="s">
        <v>2372</v>
      </c>
      <c r="B2086" s="231">
        <v>100</v>
      </c>
      <c r="C2086" s="231">
        <v>0</v>
      </c>
      <c r="D2086" s="231">
        <v>0</v>
      </c>
      <c r="E2086" s="231">
        <v>0</v>
      </c>
      <c r="F2086" s="231">
        <v>0</v>
      </c>
      <c r="G2086" s="231">
        <v>0</v>
      </c>
      <c r="H2086" t="str">
        <f t="shared" si="32"/>
        <v>A41900</v>
      </c>
    </row>
    <row r="2087" spans="1:8">
      <c r="A2087" s="231" t="s">
        <v>2373</v>
      </c>
      <c r="B2087" s="231">
        <v>100</v>
      </c>
      <c r="C2087" s="231">
        <v>0</v>
      </c>
      <c r="D2087" s="231">
        <v>0</v>
      </c>
      <c r="E2087" s="231">
        <v>0</v>
      </c>
      <c r="F2087" s="231">
        <v>0</v>
      </c>
      <c r="G2087" s="231">
        <v>0</v>
      </c>
      <c r="H2087" t="str">
        <f t="shared" si="32"/>
        <v>A41920</v>
      </c>
    </row>
    <row r="2088" spans="1:8">
      <c r="A2088" s="231" t="s">
        <v>2374</v>
      </c>
      <c r="B2088" s="231">
        <v>100</v>
      </c>
      <c r="C2088" s="231">
        <v>0</v>
      </c>
      <c r="D2088" s="231">
        <v>0</v>
      </c>
      <c r="E2088" s="231">
        <v>0</v>
      </c>
      <c r="F2088" s="231">
        <v>0</v>
      </c>
      <c r="G2088" s="231">
        <v>0</v>
      </c>
      <c r="H2088" t="str">
        <f t="shared" si="32"/>
        <v>A41942</v>
      </c>
    </row>
    <row r="2089" spans="1:8">
      <c r="A2089" s="231" t="s">
        <v>2375</v>
      </c>
      <c r="B2089" s="231">
        <v>100</v>
      </c>
      <c r="C2089" s="231">
        <v>0</v>
      </c>
      <c r="D2089" s="231">
        <v>0</v>
      </c>
      <c r="E2089" s="231">
        <v>0</v>
      </c>
      <c r="F2089" s="231">
        <v>0</v>
      </c>
      <c r="G2089" s="231">
        <v>0</v>
      </c>
      <c r="H2089" t="str">
        <f t="shared" si="32"/>
        <v>A41967</v>
      </c>
    </row>
    <row r="2090" spans="1:8">
      <c r="A2090" s="231" t="s">
        <v>2376</v>
      </c>
      <c r="B2090" s="231">
        <v>100</v>
      </c>
      <c r="C2090" s="231">
        <v>0</v>
      </c>
      <c r="D2090" s="231">
        <v>0</v>
      </c>
      <c r="E2090" s="231">
        <v>0</v>
      </c>
      <c r="F2090" s="231">
        <v>0</v>
      </c>
      <c r="G2090" s="231">
        <v>0</v>
      </c>
      <c r="H2090" t="str">
        <f t="shared" ref="H2090:H2153" si="33">LEFT(A2090,1)&amp;((MID(A2090,2,10))+1)</f>
        <v>A41987</v>
      </c>
    </row>
    <row r="2091" spans="1:8">
      <c r="A2091" s="231" t="s">
        <v>2377</v>
      </c>
      <c r="B2091" s="231">
        <v>100</v>
      </c>
      <c r="C2091" s="231">
        <v>0</v>
      </c>
      <c r="D2091" s="231">
        <v>0</v>
      </c>
      <c r="E2091" s="231">
        <v>0</v>
      </c>
      <c r="F2091" s="231">
        <v>0</v>
      </c>
      <c r="G2091" s="231">
        <v>0</v>
      </c>
      <c r="H2091" t="str">
        <f t="shared" si="33"/>
        <v>A42002</v>
      </c>
    </row>
    <row r="2092" spans="1:8">
      <c r="A2092" s="231" t="s">
        <v>2378</v>
      </c>
      <c r="B2092" s="231">
        <v>100</v>
      </c>
      <c r="C2092" s="231">
        <v>0</v>
      </c>
      <c r="D2092" s="231">
        <v>0</v>
      </c>
      <c r="E2092" s="231">
        <v>0</v>
      </c>
      <c r="F2092" s="231">
        <v>0</v>
      </c>
      <c r="G2092" s="231">
        <v>0</v>
      </c>
      <c r="H2092" t="str">
        <f t="shared" si="33"/>
        <v>A42022</v>
      </c>
    </row>
    <row r="2093" spans="1:8">
      <c r="A2093" s="231" t="s">
        <v>2379</v>
      </c>
      <c r="B2093" s="231">
        <v>100</v>
      </c>
      <c r="C2093" s="231">
        <v>0</v>
      </c>
      <c r="D2093" s="231">
        <v>0</v>
      </c>
      <c r="E2093" s="231">
        <v>0</v>
      </c>
      <c r="F2093" s="231">
        <v>0</v>
      </c>
      <c r="G2093" s="231">
        <v>0</v>
      </c>
      <c r="H2093" t="str">
        <f t="shared" si="33"/>
        <v>A42042</v>
      </c>
    </row>
    <row r="2094" spans="1:8">
      <c r="A2094" s="231" t="s">
        <v>2380</v>
      </c>
      <c r="B2094" s="231">
        <v>100</v>
      </c>
      <c r="C2094" s="231">
        <v>0</v>
      </c>
      <c r="D2094" s="231">
        <v>0</v>
      </c>
      <c r="E2094" s="231">
        <v>0</v>
      </c>
      <c r="F2094" s="231">
        <v>0</v>
      </c>
      <c r="G2094" s="231">
        <v>0</v>
      </c>
      <c r="H2094" t="str">
        <f t="shared" si="33"/>
        <v>A42067</v>
      </c>
    </row>
    <row r="2095" spans="1:8">
      <c r="A2095" s="231" t="s">
        <v>2381</v>
      </c>
      <c r="B2095" s="231">
        <v>100</v>
      </c>
      <c r="C2095" s="231">
        <v>0</v>
      </c>
      <c r="D2095" s="231">
        <v>0</v>
      </c>
      <c r="E2095" s="231">
        <v>0</v>
      </c>
      <c r="F2095" s="231">
        <v>0</v>
      </c>
      <c r="G2095" s="231">
        <v>0</v>
      </c>
      <c r="H2095" t="str">
        <f t="shared" si="33"/>
        <v>A42080</v>
      </c>
    </row>
    <row r="2096" spans="1:8">
      <c r="A2096" s="231" t="s">
        <v>2382</v>
      </c>
      <c r="B2096" s="231">
        <v>100</v>
      </c>
      <c r="C2096" s="231">
        <v>0</v>
      </c>
      <c r="D2096" s="231">
        <v>0</v>
      </c>
      <c r="E2096" s="231">
        <v>0</v>
      </c>
      <c r="F2096" s="231">
        <v>0</v>
      </c>
      <c r="G2096" s="231">
        <v>0</v>
      </c>
      <c r="H2096" t="str">
        <f t="shared" si="33"/>
        <v>A42089</v>
      </c>
    </row>
    <row r="2097" spans="1:8">
      <c r="A2097" s="231" t="s">
        <v>2383</v>
      </c>
      <c r="B2097" s="231">
        <v>100</v>
      </c>
      <c r="C2097" s="231">
        <v>0</v>
      </c>
      <c r="D2097" s="231">
        <v>0</v>
      </c>
      <c r="E2097" s="231">
        <v>0</v>
      </c>
      <c r="F2097" s="231">
        <v>0</v>
      </c>
      <c r="G2097" s="231">
        <v>0</v>
      </c>
      <c r="H2097" t="str">
        <f t="shared" si="33"/>
        <v>A42112</v>
      </c>
    </row>
    <row r="2098" spans="1:8">
      <c r="A2098" s="231" t="s">
        <v>2384</v>
      </c>
      <c r="B2098" s="231">
        <v>100</v>
      </c>
      <c r="C2098" s="231">
        <v>0</v>
      </c>
      <c r="D2098" s="231">
        <v>0</v>
      </c>
      <c r="E2098" s="231">
        <v>0</v>
      </c>
      <c r="F2098" s="231">
        <v>0</v>
      </c>
      <c r="G2098" s="231">
        <v>0</v>
      </c>
      <c r="H2098" t="str">
        <f t="shared" si="33"/>
        <v>A42116</v>
      </c>
    </row>
    <row r="2099" spans="1:8">
      <c r="A2099" s="231" t="s">
        <v>2385</v>
      </c>
      <c r="B2099" s="231">
        <v>0</v>
      </c>
      <c r="C2099" s="231">
        <v>50</v>
      </c>
      <c r="D2099" s="231">
        <v>50</v>
      </c>
      <c r="E2099" s="231">
        <v>0</v>
      </c>
      <c r="F2099" s="231">
        <v>0</v>
      </c>
      <c r="G2099" s="231">
        <v>0</v>
      </c>
      <c r="H2099" t="str">
        <f t="shared" si="33"/>
        <v>A42121</v>
      </c>
    </row>
    <row r="2100" spans="1:8">
      <c r="A2100" s="231" t="s">
        <v>2386</v>
      </c>
      <c r="B2100" s="231">
        <v>0</v>
      </c>
      <c r="C2100" s="231">
        <v>28</v>
      </c>
      <c r="D2100" s="231">
        <v>23</v>
      </c>
      <c r="E2100" s="231">
        <v>49</v>
      </c>
      <c r="F2100" s="231">
        <v>0</v>
      </c>
      <c r="G2100" s="231">
        <v>0</v>
      </c>
      <c r="H2100" t="str">
        <f t="shared" si="33"/>
        <v>A42126</v>
      </c>
    </row>
    <row r="2101" spans="1:8">
      <c r="A2101" s="231" t="s">
        <v>2387</v>
      </c>
      <c r="B2101" s="231">
        <v>0</v>
      </c>
      <c r="C2101" s="231">
        <v>26</v>
      </c>
      <c r="D2101" s="231">
        <v>21</v>
      </c>
      <c r="E2101" s="231">
        <v>53</v>
      </c>
      <c r="F2101" s="231">
        <v>0</v>
      </c>
      <c r="G2101" s="231">
        <v>0</v>
      </c>
      <c r="H2101" t="str">
        <f t="shared" si="33"/>
        <v>A42131</v>
      </c>
    </row>
    <row r="2102" spans="1:8">
      <c r="A2102" s="231" t="s">
        <v>2388</v>
      </c>
      <c r="B2102" s="231">
        <v>0</v>
      </c>
      <c r="C2102" s="231">
        <v>23</v>
      </c>
      <c r="D2102" s="231">
        <v>19</v>
      </c>
      <c r="E2102" s="231">
        <v>58</v>
      </c>
      <c r="F2102" s="231">
        <v>0</v>
      </c>
      <c r="G2102" s="231">
        <v>0</v>
      </c>
      <c r="H2102" t="str">
        <f t="shared" si="33"/>
        <v>A42136</v>
      </c>
    </row>
    <row r="2103" spans="1:8">
      <c r="A2103" s="231" t="s">
        <v>2389</v>
      </c>
      <c r="B2103" s="231">
        <v>0</v>
      </c>
      <c r="C2103" s="231">
        <v>23</v>
      </c>
      <c r="D2103" s="231">
        <v>18</v>
      </c>
      <c r="E2103" s="231">
        <v>59</v>
      </c>
      <c r="F2103" s="231">
        <v>0</v>
      </c>
      <c r="G2103" s="231">
        <v>0</v>
      </c>
      <c r="H2103" t="str">
        <f t="shared" si="33"/>
        <v>A42141</v>
      </c>
    </row>
    <row r="2104" spans="1:8">
      <c r="A2104" s="231" t="s">
        <v>2390</v>
      </c>
      <c r="B2104" s="231">
        <v>0</v>
      </c>
      <c r="C2104" s="231">
        <v>26</v>
      </c>
      <c r="D2104" s="231">
        <v>21</v>
      </c>
      <c r="E2104" s="231">
        <v>53</v>
      </c>
      <c r="F2104" s="231">
        <v>0</v>
      </c>
      <c r="G2104" s="231">
        <v>0</v>
      </c>
      <c r="H2104" t="str">
        <f t="shared" si="33"/>
        <v>A42146</v>
      </c>
    </row>
    <row r="2105" spans="1:8">
      <c r="A2105" s="231" t="s">
        <v>2391</v>
      </c>
      <c r="B2105" s="231">
        <v>0</v>
      </c>
      <c r="C2105" s="231">
        <v>36</v>
      </c>
      <c r="D2105" s="231">
        <v>29</v>
      </c>
      <c r="E2105" s="231">
        <v>35</v>
      </c>
      <c r="F2105" s="231">
        <v>0</v>
      </c>
      <c r="G2105" s="231">
        <v>0</v>
      </c>
      <c r="H2105" t="str">
        <f t="shared" si="33"/>
        <v>A42151</v>
      </c>
    </row>
    <row r="2106" spans="1:8">
      <c r="A2106" s="231" t="s">
        <v>2392</v>
      </c>
      <c r="B2106" s="231">
        <v>0</v>
      </c>
      <c r="C2106" s="231">
        <v>54</v>
      </c>
      <c r="D2106" s="231">
        <v>43</v>
      </c>
      <c r="E2106" s="231">
        <v>3</v>
      </c>
      <c r="F2106" s="231">
        <v>0</v>
      </c>
      <c r="G2106" s="231">
        <v>0</v>
      </c>
      <c r="H2106" t="str">
        <f t="shared" si="33"/>
        <v>A42156</v>
      </c>
    </row>
    <row r="2107" spans="1:8">
      <c r="A2107" s="231" t="s">
        <v>2393</v>
      </c>
      <c r="B2107" s="231">
        <v>0</v>
      </c>
      <c r="C2107" s="231">
        <v>100</v>
      </c>
      <c r="D2107" s="231">
        <v>0</v>
      </c>
      <c r="E2107" s="231">
        <v>0</v>
      </c>
      <c r="F2107" s="231">
        <v>0</v>
      </c>
      <c r="G2107" s="231">
        <v>0</v>
      </c>
      <c r="H2107" t="str">
        <f t="shared" si="33"/>
        <v>A42177</v>
      </c>
    </row>
    <row r="2108" spans="1:8">
      <c r="A2108" s="231" t="s">
        <v>2394</v>
      </c>
      <c r="B2108" s="231">
        <v>100</v>
      </c>
      <c r="C2108" s="231">
        <v>0</v>
      </c>
      <c r="D2108" s="231">
        <v>0</v>
      </c>
      <c r="E2108" s="231">
        <v>0</v>
      </c>
      <c r="F2108" s="231">
        <v>0</v>
      </c>
      <c r="G2108" s="231">
        <v>0</v>
      </c>
      <c r="H2108" t="str">
        <f t="shared" si="33"/>
        <v>A42202</v>
      </c>
    </row>
    <row r="2109" spans="1:8">
      <c r="A2109" s="231" t="s">
        <v>2395</v>
      </c>
      <c r="B2109" s="231">
        <v>100</v>
      </c>
      <c r="C2109" s="231">
        <v>0</v>
      </c>
      <c r="D2109" s="231">
        <v>0</v>
      </c>
      <c r="E2109" s="231">
        <v>0</v>
      </c>
      <c r="F2109" s="231">
        <v>0</v>
      </c>
      <c r="G2109" s="231">
        <v>0</v>
      </c>
      <c r="H2109" t="str">
        <f t="shared" si="33"/>
        <v>A42222</v>
      </c>
    </row>
    <row r="2110" spans="1:8">
      <c r="A2110" s="231" t="s">
        <v>2396</v>
      </c>
      <c r="B2110" s="231">
        <v>100</v>
      </c>
      <c r="C2110" s="231">
        <v>0</v>
      </c>
      <c r="D2110" s="231">
        <v>0</v>
      </c>
      <c r="E2110" s="231">
        <v>0</v>
      </c>
      <c r="F2110" s="231">
        <v>0</v>
      </c>
      <c r="G2110" s="231">
        <v>0</v>
      </c>
      <c r="H2110" t="str">
        <f t="shared" si="33"/>
        <v>A42242</v>
      </c>
    </row>
    <row r="2111" spans="1:8">
      <c r="A2111" s="231" t="s">
        <v>2397</v>
      </c>
      <c r="B2111" s="231">
        <v>100</v>
      </c>
      <c r="C2111" s="231">
        <v>0</v>
      </c>
      <c r="D2111" s="231">
        <v>0</v>
      </c>
      <c r="E2111" s="231">
        <v>0</v>
      </c>
      <c r="F2111" s="231">
        <v>0</v>
      </c>
      <c r="G2111" s="231">
        <v>0</v>
      </c>
      <c r="H2111" t="str">
        <f t="shared" si="33"/>
        <v>A42262</v>
      </c>
    </row>
    <row r="2112" spans="1:8">
      <c r="A2112" s="231" t="s">
        <v>2398</v>
      </c>
      <c r="B2112" s="231">
        <v>0</v>
      </c>
      <c r="C2112" s="231">
        <v>100</v>
      </c>
      <c r="D2112" s="231">
        <v>0</v>
      </c>
      <c r="E2112" s="231">
        <v>0</v>
      </c>
      <c r="F2112" s="231">
        <v>0</v>
      </c>
      <c r="G2112" s="231">
        <v>0</v>
      </c>
      <c r="H2112" t="str">
        <f t="shared" si="33"/>
        <v>A42282</v>
      </c>
    </row>
    <row r="2113" spans="1:8">
      <c r="A2113" s="231" t="s">
        <v>2399</v>
      </c>
      <c r="B2113" s="231">
        <v>0</v>
      </c>
      <c r="C2113" s="231">
        <v>40</v>
      </c>
      <c r="D2113" s="231">
        <v>60</v>
      </c>
      <c r="E2113" s="231">
        <v>0</v>
      </c>
      <c r="F2113" s="231">
        <v>0</v>
      </c>
      <c r="G2113" s="231">
        <v>0</v>
      </c>
      <c r="H2113" t="str">
        <f t="shared" si="33"/>
        <v>A42302</v>
      </c>
    </row>
    <row r="2114" spans="1:8">
      <c r="A2114" s="231" t="s">
        <v>2400</v>
      </c>
      <c r="B2114" s="231">
        <v>0</v>
      </c>
      <c r="C2114" s="231">
        <v>100</v>
      </c>
      <c r="D2114" s="231">
        <v>0</v>
      </c>
      <c r="E2114" s="231">
        <v>0</v>
      </c>
      <c r="F2114" s="231">
        <v>0</v>
      </c>
      <c r="G2114" s="231">
        <v>0</v>
      </c>
      <c r="H2114" t="str">
        <f t="shared" si="33"/>
        <v>A42322</v>
      </c>
    </row>
    <row r="2115" spans="1:8">
      <c r="A2115" s="231" t="s">
        <v>2401</v>
      </c>
      <c r="B2115" s="231">
        <v>0</v>
      </c>
      <c r="C2115" s="231">
        <v>100</v>
      </c>
      <c r="D2115" s="231">
        <v>0</v>
      </c>
      <c r="E2115" s="231">
        <v>0</v>
      </c>
      <c r="F2115" s="231">
        <v>0</v>
      </c>
      <c r="G2115" s="231">
        <v>0</v>
      </c>
      <c r="H2115" t="str">
        <f t="shared" si="33"/>
        <v>A42342</v>
      </c>
    </row>
    <row r="2116" spans="1:8">
      <c r="A2116" s="231" t="s">
        <v>2402</v>
      </c>
      <c r="B2116" s="231">
        <v>0</v>
      </c>
      <c r="C2116" s="231">
        <v>100</v>
      </c>
      <c r="D2116" s="231">
        <v>0</v>
      </c>
      <c r="E2116" s="231">
        <v>0</v>
      </c>
      <c r="F2116" s="231">
        <v>0</v>
      </c>
      <c r="G2116" s="231">
        <v>0</v>
      </c>
      <c r="H2116" t="str">
        <f t="shared" si="33"/>
        <v>A42362</v>
      </c>
    </row>
    <row r="2117" spans="1:8">
      <c r="A2117" s="231" t="s">
        <v>2403</v>
      </c>
      <c r="B2117" s="231">
        <v>100</v>
      </c>
      <c r="C2117" s="231">
        <v>0</v>
      </c>
      <c r="D2117" s="231">
        <v>0</v>
      </c>
      <c r="E2117" s="231">
        <v>0</v>
      </c>
      <c r="F2117" s="231">
        <v>0</v>
      </c>
      <c r="G2117" s="231">
        <v>0</v>
      </c>
      <c r="H2117" t="str">
        <f t="shared" si="33"/>
        <v>A42382</v>
      </c>
    </row>
    <row r="2118" spans="1:8">
      <c r="A2118" s="231" t="s">
        <v>2404</v>
      </c>
      <c r="B2118" s="231">
        <v>100</v>
      </c>
      <c r="C2118" s="231">
        <v>0</v>
      </c>
      <c r="D2118" s="231">
        <v>0</v>
      </c>
      <c r="E2118" s="231">
        <v>0</v>
      </c>
      <c r="F2118" s="231">
        <v>0</v>
      </c>
      <c r="G2118" s="231">
        <v>0</v>
      </c>
      <c r="H2118" t="str">
        <f t="shared" si="33"/>
        <v>A42402</v>
      </c>
    </row>
    <row r="2119" spans="1:8">
      <c r="A2119" s="231" t="s">
        <v>2405</v>
      </c>
      <c r="B2119" s="231">
        <v>0</v>
      </c>
      <c r="C2119" s="231">
        <v>100</v>
      </c>
      <c r="D2119" s="231">
        <v>0</v>
      </c>
      <c r="E2119" s="231">
        <v>0</v>
      </c>
      <c r="F2119" s="231">
        <v>0</v>
      </c>
      <c r="G2119" s="231">
        <v>0</v>
      </c>
      <c r="H2119" t="str">
        <f t="shared" si="33"/>
        <v>A42422</v>
      </c>
    </row>
    <row r="2120" spans="1:8">
      <c r="A2120" s="231" t="s">
        <v>2406</v>
      </c>
      <c r="B2120" s="231">
        <v>0</v>
      </c>
      <c r="C2120" s="231">
        <v>60</v>
      </c>
      <c r="D2120" s="231">
        <v>40</v>
      </c>
      <c r="E2120" s="231">
        <v>0</v>
      </c>
      <c r="F2120" s="231">
        <v>0</v>
      </c>
      <c r="G2120" s="231">
        <v>0</v>
      </c>
      <c r="H2120" t="str">
        <f t="shared" si="33"/>
        <v>A42442</v>
      </c>
    </row>
    <row r="2121" spans="1:8">
      <c r="A2121" s="231" t="s">
        <v>2407</v>
      </c>
      <c r="B2121" s="231">
        <v>0</v>
      </c>
      <c r="C2121" s="231">
        <v>100</v>
      </c>
      <c r="D2121" s="231">
        <v>0</v>
      </c>
      <c r="E2121" s="231">
        <v>0</v>
      </c>
      <c r="F2121" s="231">
        <v>0</v>
      </c>
      <c r="G2121" s="231">
        <v>0</v>
      </c>
      <c r="H2121" t="str">
        <f t="shared" si="33"/>
        <v>A42465</v>
      </c>
    </row>
    <row r="2122" spans="1:8">
      <c r="A2122" s="231" t="s">
        <v>2408</v>
      </c>
      <c r="B2122" s="231">
        <v>0</v>
      </c>
      <c r="C2122" s="231">
        <v>100</v>
      </c>
      <c r="D2122" s="231">
        <v>0</v>
      </c>
      <c r="E2122" s="231">
        <v>0</v>
      </c>
      <c r="F2122" s="231">
        <v>0</v>
      </c>
      <c r="G2122" s="231">
        <v>0</v>
      </c>
      <c r="H2122" t="str">
        <f t="shared" si="33"/>
        <v>A42482</v>
      </c>
    </row>
    <row r="2123" spans="1:8">
      <c r="A2123" s="231" t="s">
        <v>2409</v>
      </c>
      <c r="B2123" s="231">
        <v>0</v>
      </c>
      <c r="C2123" s="231">
        <v>100</v>
      </c>
      <c r="D2123" s="231">
        <v>0</v>
      </c>
      <c r="E2123" s="231">
        <v>0</v>
      </c>
      <c r="F2123" s="231">
        <v>0</v>
      </c>
      <c r="G2123" s="231">
        <v>0</v>
      </c>
      <c r="H2123" t="str">
        <f t="shared" si="33"/>
        <v>A42507</v>
      </c>
    </row>
    <row r="2124" spans="1:8">
      <c r="A2124" s="231" t="s">
        <v>2410</v>
      </c>
      <c r="B2124" s="231">
        <v>0</v>
      </c>
      <c r="C2124" s="231">
        <v>40</v>
      </c>
      <c r="D2124" s="231">
        <v>60</v>
      </c>
      <c r="E2124" s="231">
        <v>0</v>
      </c>
      <c r="F2124" s="231">
        <v>0</v>
      </c>
      <c r="G2124" s="231">
        <v>0</v>
      </c>
      <c r="H2124" t="str">
        <f t="shared" si="33"/>
        <v>A42527</v>
      </c>
    </row>
    <row r="2125" spans="1:8">
      <c r="A2125" s="231" t="s">
        <v>2411</v>
      </c>
      <c r="B2125" s="231">
        <v>100</v>
      </c>
      <c r="C2125" s="231">
        <v>0</v>
      </c>
      <c r="D2125" s="231">
        <v>0</v>
      </c>
      <c r="E2125" s="231">
        <v>0</v>
      </c>
      <c r="F2125" s="231">
        <v>0</v>
      </c>
      <c r="G2125" s="231">
        <v>0</v>
      </c>
      <c r="H2125" t="str">
        <f t="shared" si="33"/>
        <v>A42542</v>
      </c>
    </row>
    <row r="2126" spans="1:8">
      <c r="A2126" s="231" t="s">
        <v>2412</v>
      </c>
      <c r="B2126" s="231">
        <v>100</v>
      </c>
      <c r="C2126" s="231">
        <v>0</v>
      </c>
      <c r="D2126" s="231">
        <v>0</v>
      </c>
      <c r="E2126" s="231">
        <v>0</v>
      </c>
      <c r="F2126" s="231">
        <v>0</v>
      </c>
      <c r="G2126" s="231">
        <v>0</v>
      </c>
      <c r="H2126" t="str">
        <f t="shared" si="33"/>
        <v>A42562</v>
      </c>
    </row>
    <row r="2127" spans="1:8">
      <c r="A2127" s="231" t="s">
        <v>2413</v>
      </c>
      <c r="B2127" s="231">
        <v>100</v>
      </c>
      <c r="C2127" s="231">
        <v>0</v>
      </c>
      <c r="D2127" s="231">
        <v>0</v>
      </c>
      <c r="E2127" s="231">
        <v>0</v>
      </c>
      <c r="F2127" s="231">
        <v>0</v>
      </c>
      <c r="G2127" s="231">
        <v>0</v>
      </c>
      <c r="H2127" t="str">
        <f t="shared" si="33"/>
        <v>A42582</v>
      </c>
    </row>
    <row r="2128" spans="1:8">
      <c r="A2128" s="231" t="s">
        <v>2414</v>
      </c>
      <c r="B2128" s="231">
        <v>100</v>
      </c>
      <c r="C2128" s="231">
        <v>0</v>
      </c>
      <c r="D2128" s="231">
        <v>0</v>
      </c>
      <c r="E2128" s="231">
        <v>0</v>
      </c>
      <c r="F2128" s="231">
        <v>0</v>
      </c>
      <c r="G2128" s="231">
        <v>0</v>
      </c>
      <c r="H2128" t="str">
        <f t="shared" si="33"/>
        <v>A42602</v>
      </c>
    </row>
    <row r="2129" spans="1:8">
      <c r="A2129" s="231" t="s">
        <v>2415</v>
      </c>
      <c r="B2129" s="231">
        <v>100</v>
      </c>
      <c r="C2129" s="231">
        <v>0</v>
      </c>
      <c r="D2129" s="231">
        <v>0</v>
      </c>
      <c r="E2129" s="231">
        <v>0</v>
      </c>
      <c r="F2129" s="231">
        <v>0</v>
      </c>
      <c r="G2129" s="231">
        <v>0</v>
      </c>
      <c r="H2129" t="str">
        <f t="shared" si="33"/>
        <v>A42622</v>
      </c>
    </row>
    <row r="2130" spans="1:8">
      <c r="A2130" s="231" t="s">
        <v>2416</v>
      </c>
      <c r="B2130" s="231">
        <v>100</v>
      </c>
      <c r="C2130" s="231">
        <v>0</v>
      </c>
      <c r="D2130" s="231">
        <v>0</v>
      </c>
      <c r="E2130" s="231">
        <v>0</v>
      </c>
      <c r="F2130" s="231">
        <v>0</v>
      </c>
      <c r="G2130" s="231">
        <v>0</v>
      </c>
      <c r="H2130" t="str">
        <f t="shared" si="33"/>
        <v>A42642</v>
      </c>
    </row>
    <row r="2131" spans="1:8">
      <c r="A2131" s="231" t="s">
        <v>2417</v>
      </c>
      <c r="B2131" s="231">
        <v>100</v>
      </c>
      <c r="C2131" s="231">
        <v>0</v>
      </c>
      <c r="D2131" s="231">
        <v>0</v>
      </c>
      <c r="E2131" s="231">
        <v>0</v>
      </c>
      <c r="F2131" s="231">
        <v>0</v>
      </c>
      <c r="G2131" s="231">
        <v>0</v>
      </c>
      <c r="H2131" t="str">
        <f t="shared" si="33"/>
        <v>A42662</v>
      </c>
    </row>
    <row r="2132" spans="1:8">
      <c r="A2132" s="231" t="s">
        <v>2418</v>
      </c>
      <c r="B2132" s="231">
        <v>0</v>
      </c>
      <c r="C2132" s="231">
        <v>100</v>
      </c>
      <c r="D2132" s="231">
        <v>0</v>
      </c>
      <c r="E2132" s="231">
        <v>0</v>
      </c>
      <c r="F2132" s="231">
        <v>0</v>
      </c>
      <c r="G2132" s="231">
        <v>0</v>
      </c>
      <c r="H2132" t="str">
        <f t="shared" si="33"/>
        <v>A42682</v>
      </c>
    </row>
    <row r="2133" spans="1:8">
      <c r="A2133" s="231" t="s">
        <v>2419</v>
      </c>
      <c r="B2133" s="231">
        <v>0</v>
      </c>
      <c r="C2133" s="231">
        <v>89</v>
      </c>
      <c r="D2133" s="231">
        <v>11</v>
      </c>
      <c r="E2133" s="231">
        <v>0</v>
      </c>
      <c r="F2133" s="231">
        <v>0</v>
      </c>
      <c r="G2133" s="231">
        <v>0</v>
      </c>
      <c r="H2133" t="str">
        <f t="shared" si="33"/>
        <v>A42702</v>
      </c>
    </row>
    <row r="2134" spans="1:8">
      <c r="A2134" s="231" t="s">
        <v>2420</v>
      </c>
      <c r="B2134" s="231">
        <v>0</v>
      </c>
      <c r="C2134" s="231">
        <v>11</v>
      </c>
      <c r="D2134" s="231">
        <v>14</v>
      </c>
      <c r="E2134" s="231">
        <v>75</v>
      </c>
      <c r="F2134" s="231">
        <v>0</v>
      </c>
      <c r="G2134" s="231">
        <v>0</v>
      </c>
      <c r="H2134" t="str">
        <f t="shared" si="33"/>
        <v>A42727</v>
      </c>
    </row>
    <row r="2135" spans="1:8">
      <c r="A2135" s="231" t="s">
        <v>2421</v>
      </c>
      <c r="B2135" s="231">
        <v>0</v>
      </c>
      <c r="C2135" s="231">
        <v>9</v>
      </c>
      <c r="D2135" s="231">
        <v>11</v>
      </c>
      <c r="E2135" s="231">
        <v>80</v>
      </c>
      <c r="F2135" s="231">
        <v>0</v>
      </c>
      <c r="G2135" s="231">
        <v>0</v>
      </c>
      <c r="H2135" t="str">
        <f t="shared" si="33"/>
        <v>A42747</v>
      </c>
    </row>
    <row r="2136" spans="1:8">
      <c r="A2136" s="231" t="s">
        <v>2422</v>
      </c>
      <c r="B2136" s="231">
        <v>0</v>
      </c>
      <c r="C2136" s="231">
        <v>2</v>
      </c>
      <c r="D2136" s="231">
        <v>7</v>
      </c>
      <c r="E2136" s="231">
        <v>91</v>
      </c>
      <c r="F2136" s="231">
        <v>0</v>
      </c>
      <c r="G2136" s="231">
        <v>0</v>
      </c>
      <c r="H2136" t="str">
        <f t="shared" si="33"/>
        <v>A42760</v>
      </c>
    </row>
    <row r="2137" spans="1:8">
      <c r="A2137" s="231" t="s">
        <v>2423</v>
      </c>
      <c r="B2137" s="231">
        <v>0</v>
      </c>
      <c r="C2137" s="231">
        <v>2</v>
      </c>
      <c r="D2137" s="231">
        <v>5</v>
      </c>
      <c r="E2137" s="231">
        <v>93</v>
      </c>
      <c r="F2137" s="231">
        <v>0</v>
      </c>
      <c r="G2137" s="231">
        <v>0</v>
      </c>
      <c r="H2137" t="str">
        <f t="shared" si="33"/>
        <v>A42777</v>
      </c>
    </row>
    <row r="2138" spans="1:8">
      <c r="A2138" s="231" t="s">
        <v>2424</v>
      </c>
      <c r="B2138" s="231">
        <v>0</v>
      </c>
      <c r="C2138" s="231">
        <v>2</v>
      </c>
      <c r="D2138" s="231">
        <v>5</v>
      </c>
      <c r="E2138" s="231">
        <v>93</v>
      </c>
      <c r="F2138" s="231">
        <v>0</v>
      </c>
      <c r="G2138" s="231">
        <v>0</v>
      </c>
      <c r="H2138" t="str">
        <f t="shared" si="33"/>
        <v>A42791</v>
      </c>
    </row>
    <row r="2139" spans="1:8">
      <c r="A2139" s="231" t="s">
        <v>2425</v>
      </c>
      <c r="B2139" s="231">
        <v>0</v>
      </c>
      <c r="C2139" s="231">
        <v>5</v>
      </c>
      <c r="D2139" s="231">
        <v>7</v>
      </c>
      <c r="E2139" s="231">
        <v>88</v>
      </c>
      <c r="F2139" s="231">
        <v>0</v>
      </c>
      <c r="G2139" s="231">
        <v>0</v>
      </c>
      <c r="H2139" t="str">
        <f t="shared" si="33"/>
        <v>A42810</v>
      </c>
    </row>
    <row r="2140" spans="1:8">
      <c r="A2140" s="231" t="s">
        <v>2426</v>
      </c>
      <c r="B2140" s="231">
        <v>0</v>
      </c>
      <c r="C2140" s="231">
        <v>19</v>
      </c>
      <c r="D2140" s="231">
        <v>15</v>
      </c>
      <c r="E2140" s="231">
        <v>66</v>
      </c>
      <c r="F2140" s="231">
        <v>0</v>
      </c>
      <c r="G2140" s="231">
        <v>0</v>
      </c>
      <c r="H2140" t="str">
        <f t="shared" si="33"/>
        <v>A42832</v>
      </c>
    </row>
    <row r="2141" spans="1:8">
      <c r="A2141" s="231" t="s">
        <v>2427</v>
      </c>
      <c r="B2141" s="231">
        <v>0</v>
      </c>
      <c r="C2141" s="231">
        <v>50</v>
      </c>
      <c r="D2141" s="231">
        <v>50</v>
      </c>
      <c r="E2141" s="231">
        <v>0</v>
      </c>
      <c r="F2141" s="231">
        <v>0</v>
      </c>
      <c r="G2141" s="231">
        <v>0</v>
      </c>
      <c r="H2141" t="str">
        <f t="shared" si="33"/>
        <v>A42852</v>
      </c>
    </row>
    <row r="2142" spans="1:8">
      <c r="A2142" s="231" t="s">
        <v>2428</v>
      </c>
      <c r="B2142" s="231">
        <v>0</v>
      </c>
      <c r="C2142" s="231">
        <v>50</v>
      </c>
      <c r="D2142" s="231">
        <v>50</v>
      </c>
      <c r="E2142" s="231">
        <v>0</v>
      </c>
      <c r="F2142" s="231">
        <v>0</v>
      </c>
      <c r="G2142" s="231">
        <v>0</v>
      </c>
      <c r="H2142" t="str">
        <f t="shared" si="33"/>
        <v>A42872</v>
      </c>
    </row>
    <row r="2143" spans="1:8">
      <c r="A2143" s="231" t="s">
        <v>2429</v>
      </c>
      <c r="B2143" s="231">
        <v>0</v>
      </c>
      <c r="C2143" s="231">
        <v>50</v>
      </c>
      <c r="D2143" s="231">
        <v>50</v>
      </c>
      <c r="E2143" s="231">
        <v>0</v>
      </c>
      <c r="F2143" s="231">
        <v>0</v>
      </c>
      <c r="G2143" s="231">
        <v>0</v>
      </c>
      <c r="H2143" t="str">
        <f t="shared" si="33"/>
        <v>A42892</v>
      </c>
    </row>
    <row r="2144" spans="1:8">
      <c r="A2144" s="231" t="s">
        <v>2430</v>
      </c>
      <c r="B2144" s="231">
        <v>0</v>
      </c>
      <c r="C2144" s="231">
        <v>30</v>
      </c>
      <c r="D2144" s="231">
        <v>55</v>
      </c>
      <c r="E2144" s="231">
        <v>15</v>
      </c>
      <c r="F2144" s="231">
        <v>0</v>
      </c>
      <c r="G2144" s="231">
        <v>0</v>
      </c>
      <c r="H2144" t="str">
        <f t="shared" si="33"/>
        <v>A42910</v>
      </c>
    </row>
    <row r="2145" spans="1:8">
      <c r="A2145" s="231" t="s">
        <v>2431</v>
      </c>
      <c r="B2145" s="231">
        <v>0</v>
      </c>
      <c r="C2145" s="231">
        <v>20</v>
      </c>
      <c r="D2145" s="231">
        <v>33</v>
      </c>
      <c r="E2145" s="231">
        <v>47</v>
      </c>
      <c r="F2145" s="231">
        <v>0</v>
      </c>
      <c r="G2145" s="231">
        <v>0</v>
      </c>
      <c r="H2145" t="str">
        <f t="shared" si="33"/>
        <v>A42928</v>
      </c>
    </row>
    <row r="2146" spans="1:8">
      <c r="A2146" s="231" t="s">
        <v>2432</v>
      </c>
      <c r="B2146" s="231">
        <v>0</v>
      </c>
      <c r="C2146" s="231">
        <v>20</v>
      </c>
      <c r="D2146" s="231">
        <v>20</v>
      </c>
      <c r="E2146" s="231">
        <v>60</v>
      </c>
      <c r="F2146" s="231">
        <v>0</v>
      </c>
      <c r="G2146" s="231">
        <v>0</v>
      </c>
      <c r="H2146" t="str">
        <f t="shared" si="33"/>
        <v>A42948</v>
      </c>
    </row>
    <row r="2147" spans="1:8">
      <c r="A2147" s="231" t="s">
        <v>2433</v>
      </c>
      <c r="B2147" s="231">
        <v>0</v>
      </c>
      <c r="C2147" s="231">
        <v>15</v>
      </c>
      <c r="D2147" s="231">
        <v>12</v>
      </c>
      <c r="E2147" s="231">
        <v>73</v>
      </c>
      <c r="F2147" s="231">
        <v>0</v>
      </c>
      <c r="G2147" s="231">
        <v>0</v>
      </c>
      <c r="H2147" t="str">
        <f t="shared" si="33"/>
        <v>A42966</v>
      </c>
    </row>
    <row r="2148" spans="1:8">
      <c r="A2148" s="231" t="s">
        <v>2434</v>
      </c>
      <c r="B2148" s="231">
        <v>0</v>
      </c>
      <c r="C2148" s="231">
        <v>12</v>
      </c>
      <c r="D2148" s="231">
        <v>10</v>
      </c>
      <c r="E2148" s="231">
        <v>78</v>
      </c>
      <c r="F2148" s="231">
        <v>0</v>
      </c>
      <c r="G2148" s="231">
        <v>0</v>
      </c>
      <c r="H2148" t="str">
        <f t="shared" si="33"/>
        <v>A42986</v>
      </c>
    </row>
    <row r="2149" spans="1:8">
      <c r="A2149" s="231" t="s">
        <v>2435</v>
      </c>
      <c r="B2149" s="231">
        <v>0</v>
      </c>
      <c r="C2149" s="231">
        <v>11</v>
      </c>
      <c r="D2149" s="231">
        <v>9</v>
      </c>
      <c r="E2149" s="231">
        <v>80</v>
      </c>
      <c r="F2149" s="231">
        <v>0</v>
      </c>
      <c r="G2149" s="231">
        <v>0</v>
      </c>
      <c r="H2149" t="str">
        <f t="shared" si="33"/>
        <v>A43002</v>
      </c>
    </row>
    <row r="2150" spans="1:8">
      <c r="A2150" s="231" t="s">
        <v>2436</v>
      </c>
      <c r="B2150" s="231">
        <v>0</v>
      </c>
      <c r="C2150" s="231">
        <v>4</v>
      </c>
      <c r="D2150" s="231">
        <v>8</v>
      </c>
      <c r="E2150" s="231">
        <v>88</v>
      </c>
      <c r="F2150" s="231">
        <v>0</v>
      </c>
      <c r="G2150" s="231">
        <v>0</v>
      </c>
      <c r="H2150" t="str">
        <f t="shared" si="33"/>
        <v>A43022</v>
      </c>
    </row>
    <row r="2151" spans="1:8">
      <c r="A2151" s="231" t="s">
        <v>2437</v>
      </c>
      <c r="B2151" s="231">
        <v>0</v>
      </c>
      <c r="C2151" s="231">
        <v>2</v>
      </c>
      <c r="D2151" s="231">
        <v>5</v>
      </c>
      <c r="E2151" s="231">
        <v>93</v>
      </c>
      <c r="F2151" s="231">
        <v>0</v>
      </c>
      <c r="G2151" s="231">
        <v>0</v>
      </c>
      <c r="H2151" t="str">
        <f t="shared" si="33"/>
        <v>A43042</v>
      </c>
    </row>
    <row r="2152" spans="1:8">
      <c r="A2152" s="231" t="s">
        <v>2438</v>
      </c>
      <c r="B2152" s="231">
        <v>0</v>
      </c>
      <c r="C2152" s="231">
        <v>1</v>
      </c>
      <c r="D2152" s="231">
        <v>4</v>
      </c>
      <c r="E2152" s="231">
        <v>95</v>
      </c>
      <c r="F2152" s="231">
        <v>0</v>
      </c>
      <c r="G2152" s="231">
        <v>0</v>
      </c>
      <c r="H2152" t="str">
        <f t="shared" si="33"/>
        <v>A43065</v>
      </c>
    </row>
    <row r="2153" spans="1:8">
      <c r="A2153" s="231" t="s">
        <v>2439</v>
      </c>
      <c r="B2153" s="231">
        <v>0</v>
      </c>
      <c r="C2153" s="231">
        <v>2</v>
      </c>
      <c r="D2153" s="231">
        <v>4</v>
      </c>
      <c r="E2153" s="231">
        <v>94</v>
      </c>
      <c r="F2153" s="231">
        <v>0</v>
      </c>
      <c r="G2153" s="231">
        <v>0</v>
      </c>
      <c r="H2153" t="str">
        <f t="shared" si="33"/>
        <v>A43075</v>
      </c>
    </row>
    <row r="2154" spans="1:8">
      <c r="A2154" s="231" t="s">
        <v>2440</v>
      </c>
      <c r="B2154" s="231">
        <v>0</v>
      </c>
      <c r="C2154" s="231">
        <v>2</v>
      </c>
      <c r="D2154" s="231">
        <v>5</v>
      </c>
      <c r="E2154" s="231">
        <v>93</v>
      </c>
      <c r="F2154" s="231">
        <v>0</v>
      </c>
      <c r="G2154" s="231">
        <v>0</v>
      </c>
      <c r="H2154" t="str">
        <f t="shared" ref="H2154:H2217" si="34">LEFT(A2154,1)&amp;((MID(A2154,2,10))+1)</f>
        <v>A43092</v>
      </c>
    </row>
    <row r="2155" spans="1:8">
      <c r="A2155" s="231" t="s">
        <v>2441</v>
      </c>
      <c r="B2155" s="231">
        <v>0</v>
      </c>
      <c r="C2155" s="231">
        <v>3</v>
      </c>
      <c r="D2155" s="231">
        <v>8</v>
      </c>
      <c r="E2155" s="231">
        <v>89</v>
      </c>
      <c r="F2155" s="231">
        <v>0</v>
      </c>
      <c r="G2155" s="231">
        <v>0</v>
      </c>
      <c r="H2155" t="str">
        <f t="shared" si="34"/>
        <v>A43112</v>
      </c>
    </row>
    <row r="2156" spans="1:8">
      <c r="A2156" s="231" t="s">
        <v>2442</v>
      </c>
      <c r="B2156" s="231">
        <v>0</v>
      </c>
      <c r="C2156" s="231">
        <v>9</v>
      </c>
      <c r="D2156" s="231">
        <v>12</v>
      </c>
      <c r="E2156" s="231">
        <v>79</v>
      </c>
      <c r="F2156" s="231">
        <v>0</v>
      </c>
      <c r="G2156" s="231">
        <v>0</v>
      </c>
      <c r="H2156" t="str">
        <f t="shared" si="34"/>
        <v>A43132</v>
      </c>
    </row>
    <row r="2157" spans="1:8">
      <c r="A2157" s="231" t="s">
        <v>2443</v>
      </c>
      <c r="B2157" s="231">
        <v>0</v>
      </c>
      <c r="C2157" s="231">
        <v>20</v>
      </c>
      <c r="D2157" s="231">
        <v>50</v>
      </c>
      <c r="E2157" s="231">
        <v>30</v>
      </c>
      <c r="F2157" s="231">
        <v>0</v>
      </c>
      <c r="G2157" s="231">
        <v>0</v>
      </c>
      <c r="H2157" t="str">
        <f t="shared" si="34"/>
        <v>A43154</v>
      </c>
    </row>
    <row r="2158" spans="1:8">
      <c r="A2158" s="231" t="s">
        <v>2444</v>
      </c>
      <c r="B2158" s="231">
        <v>100</v>
      </c>
      <c r="C2158" s="231">
        <v>0</v>
      </c>
      <c r="D2158" s="231">
        <v>0</v>
      </c>
      <c r="E2158" s="231">
        <v>0</v>
      </c>
      <c r="F2158" s="231">
        <v>0</v>
      </c>
      <c r="G2158" s="231">
        <v>0</v>
      </c>
      <c r="H2158" t="str">
        <f t="shared" si="34"/>
        <v>A43174</v>
      </c>
    </row>
    <row r="2159" spans="1:8">
      <c r="A2159" s="231" t="s">
        <v>2445</v>
      </c>
      <c r="B2159" s="231">
        <v>100</v>
      </c>
      <c r="C2159" s="231">
        <v>0</v>
      </c>
      <c r="D2159" s="231">
        <v>0</v>
      </c>
      <c r="E2159" s="231">
        <v>0</v>
      </c>
      <c r="F2159" s="231">
        <v>0</v>
      </c>
      <c r="G2159" s="231">
        <v>0</v>
      </c>
      <c r="H2159" t="str">
        <f t="shared" si="34"/>
        <v>A43196</v>
      </c>
    </row>
    <row r="2160" spans="1:8">
      <c r="A2160" s="231" t="s">
        <v>2446</v>
      </c>
      <c r="B2160" s="231">
        <v>100</v>
      </c>
      <c r="C2160" s="231">
        <v>0</v>
      </c>
      <c r="D2160" s="231">
        <v>0</v>
      </c>
      <c r="E2160" s="231">
        <v>0</v>
      </c>
      <c r="F2160" s="231">
        <v>0</v>
      </c>
      <c r="G2160" s="231">
        <v>0</v>
      </c>
      <c r="H2160" t="str">
        <f t="shared" si="34"/>
        <v>A43216</v>
      </c>
    </row>
    <row r="2161" spans="1:8">
      <c r="A2161" s="231" t="s">
        <v>2447</v>
      </c>
      <c r="B2161" s="231">
        <v>100</v>
      </c>
      <c r="C2161" s="231">
        <v>0</v>
      </c>
      <c r="D2161" s="231">
        <v>0</v>
      </c>
      <c r="E2161" s="231">
        <v>0</v>
      </c>
      <c r="F2161" s="231">
        <v>0</v>
      </c>
      <c r="G2161" s="231">
        <v>0</v>
      </c>
      <c r="H2161" t="str">
        <f t="shared" si="34"/>
        <v>A43237</v>
      </c>
    </row>
    <row r="2162" spans="1:8">
      <c r="A2162" s="231" t="s">
        <v>2448</v>
      </c>
      <c r="B2162" s="231">
        <v>100</v>
      </c>
      <c r="C2162" s="231">
        <v>0</v>
      </c>
      <c r="D2162" s="231">
        <v>0</v>
      </c>
      <c r="E2162" s="231">
        <v>0</v>
      </c>
      <c r="F2162" s="231">
        <v>0</v>
      </c>
      <c r="G2162" s="231">
        <v>0</v>
      </c>
      <c r="H2162" t="str">
        <f t="shared" si="34"/>
        <v>A43257</v>
      </c>
    </row>
    <row r="2163" spans="1:8">
      <c r="A2163" s="231" t="s">
        <v>2449</v>
      </c>
      <c r="B2163" s="231">
        <v>0</v>
      </c>
      <c r="C2163" s="231">
        <v>100</v>
      </c>
      <c r="D2163" s="231">
        <v>0</v>
      </c>
      <c r="E2163" s="231">
        <v>0</v>
      </c>
      <c r="F2163" s="231">
        <v>0</v>
      </c>
      <c r="G2163" s="231">
        <v>0</v>
      </c>
      <c r="H2163" t="str">
        <f t="shared" si="34"/>
        <v>A43278</v>
      </c>
    </row>
    <row r="2164" spans="1:8">
      <c r="A2164" s="231" t="s">
        <v>2450</v>
      </c>
      <c r="B2164" s="231">
        <v>0</v>
      </c>
      <c r="C2164" s="231">
        <v>50</v>
      </c>
      <c r="D2164" s="231">
        <v>50</v>
      </c>
      <c r="E2164" s="231">
        <v>0</v>
      </c>
      <c r="F2164" s="231">
        <v>0</v>
      </c>
      <c r="G2164" s="231">
        <v>0</v>
      </c>
      <c r="H2164" t="str">
        <f t="shared" si="34"/>
        <v>A43299</v>
      </c>
    </row>
    <row r="2165" spans="1:8">
      <c r="A2165" s="231" t="s">
        <v>2451</v>
      </c>
      <c r="B2165" s="231">
        <v>0</v>
      </c>
      <c r="C2165" s="231">
        <v>50</v>
      </c>
      <c r="D2165" s="231">
        <v>50</v>
      </c>
      <c r="E2165" s="231">
        <v>0</v>
      </c>
      <c r="F2165" s="231">
        <v>0</v>
      </c>
      <c r="G2165" s="231">
        <v>0</v>
      </c>
      <c r="H2165" t="str">
        <f t="shared" si="34"/>
        <v>A43320</v>
      </c>
    </row>
    <row r="2166" spans="1:8">
      <c r="A2166" s="231" t="s">
        <v>2452</v>
      </c>
      <c r="B2166" s="231">
        <v>0</v>
      </c>
      <c r="C2166" s="231">
        <v>50</v>
      </c>
      <c r="D2166" s="231">
        <v>50</v>
      </c>
      <c r="E2166" s="231">
        <v>0</v>
      </c>
      <c r="F2166" s="231">
        <v>0</v>
      </c>
      <c r="G2166" s="231">
        <v>0</v>
      </c>
      <c r="H2166" t="str">
        <f t="shared" si="34"/>
        <v>A43340</v>
      </c>
    </row>
    <row r="2167" spans="1:8">
      <c r="A2167" s="231" t="s">
        <v>2453</v>
      </c>
      <c r="B2167" s="231">
        <v>0</v>
      </c>
      <c r="C2167" s="231">
        <v>50</v>
      </c>
      <c r="D2167" s="231">
        <v>50</v>
      </c>
      <c r="E2167" s="231">
        <v>0</v>
      </c>
      <c r="F2167" s="231">
        <v>0</v>
      </c>
      <c r="G2167" s="231">
        <v>0</v>
      </c>
      <c r="H2167" t="str">
        <f t="shared" si="34"/>
        <v>A43361</v>
      </c>
    </row>
    <row r="2168" spans="1:8">
      <c r="A2168" s="231" t="s">
        <v>2454</v>
      </c>
      <c r="B2168" s="231">
        <v>0</v>
      </c>
      <c r="C2168" s="231">
        <v>30</v>
      </c>
      <c r="D2168" s="231">
        <v>70</v>
      </c>
      <c r="E2168" s="231">
        <v>0</v>
      </c>
      <c r="F2168" s="231">
        <v>0</v>
      </c>
      <c r="G2168" s="231">
        <v>0</v>
      </c>
      <c r="H2168" t="str">
        <f t="shared" si="34"/>
        <v>A43382</v>
      </c>
    </row>
    <row r="2169" spans="1:8">
      <c r="A2169" s="231" t="s">
        <v>2455</v>
      </c>
      <c r="B2169" s="231">
        <v>0</v>
      </c>
      <c r="C2169" s="231">
        <v>30</v>
      </c>
      <c r="D2169" s="231">
        <v>60</v>
      </c>
      <c r="E2169" s="231">
        <v>10</v>
      </c>
      <c r="F2169" s="231">
        <v>0</v>
      </c>
      <c r="G2169" s="231">
        <v>0</v>
      </c>
      <c r="H2169" t="str">
        <f t="shared" si="34"/>
        <v>A43402</v>
      </c>
    </row>
    <row r="2170" spans="1:8">
      <c r="A2170" s="231" t="s">
        <v>2456</v>
      </c>
      <c r="B2170" s="231">
        <v>0</v>
      </c>
      <c r="C2170" s="231">
        <v>17</v>
      </c>
      <c r="D2170" s="231">
        <v>23</v>
      </c>
      <c r="E2170" s="231">
        <v>60</v>
      </c>
      <c r="F2170" s="231">
        <v>0</v>
      </c>
      <c r="G2170" s="231">
        <v>0</v>
      </c>
      <c r="H2170" t="str">
        <f t="shared" si="34"/>
        <v>A43423</v>
      </c>
    </row>
    <row r="2171" spans="1:8">
      <c r="A2171" s="231" t="s">
        <v>2457</v>
      </c>
      <c r="B2171" s="231">
        <v>0</v>
      </c>
      <c r="C2171" s="231">
        <v>62</v>
      </c>
      <c r="D2171" s="231">
        <v>38</v>
      </c>
      <c r="E2171" s="231">
        <v>0</v>
      </c>
      <c r="F2171" s="231">
        <v>0</v>
      </c>
      <c r="G2171" s="231">
        <v>0</v>
      </c>
      <c r="H2171" t="str">
        <f t="shared" si="34"/>
        <v>A43445</v>
      </c>
    </row>
    <row r="2172" spans="1:8">
      <c r="A2172" s="231" t="s">
        <v>2458</v>
      </c>
      <c r="B2172" s="231">
        <v>50</v>
      </c>
      <c r="C2172" s="231">
        <v>50</v>
      </c>
      <c r="D2172" s="231">
        <v>0</v>
      </c>
      <c r="E2172" s="231">
        <v>0</v>
      </c>
      <c r="F2172" s="231">
        <v>0</v>
      </c>
      <c r="G2172" s="231">
        <v>0</v>
      </c>
      <c r="H2172" t="str">
        <f t="shared" si="34"/>
        <v>A43468</v>
      </c>
    </row>
    <row r="2173" spans="1:8">
      <c r="A2173" s="231" t="s">
        <v>2459</v>
      </c>
      <c r="B2173" s="231">
        <v>50</v>
      </c>
      <c r="C2173" s="231">
        <v>50</v>
      </c>
      <c r="D2173" s="231">
        <v>0</v>
      </c>
      <c r="E2173" s="231">
        <v>0</v>
      </c>
      <c r="F2173" s="231">
        <v>0</v>
      </c>
      <c r="G2173" s="231">
        <v>0</v>
      </c>
      <c r="H2173" t="str">
        <f t="shared" si="34"/>
        <v>A43488</v>
      </c>
    </row>
    <row r="2174" spans="1:8">
      <c r="A2174" s="231" t="s">
        <v>2460</v>
      </c>
      <c r="B2174" s="231">
        <v>100</v>
      </c>
      <c r="C2174" s="231">
        <v>0</v>
      </c>
      <c r="D2174" s="231">
        <v>0</v>
      </c>
      <c r="E2174" s="231">
        <v>0</v>
      </c>
      <c r="F2174" s="231">
        <v>0</v>
      </c>
      <c r="G2174" s="231">
        <v>0</v>
      </c>
      <c r="H2174" t="str">
        <f t="shared" si="34"/>
        <v>A43508</v>
      </c>
    </row>
    <row r="2175" spans="1:8">
      <c r="A2175" s="231" t="s">
        <v>2461</v>
      </c>
      <c r="B2175" s="231">
        <v>100</v>
      </c>
      <c r="C2175" s="231">
        <v>0</v>
      </c>
      <c r="D2175" s="231">
        <v>0</v>
      </c>
      <c r="E2175" s="231">
        <v>0</v>
      </c>
      <c r="F2175" s="231">
        <v>0</v>
      </c>
      <c r="G2175" s="231">
        <v>0</v>
      </c>
      <c r="H2175" t="str">
        <f t="shared" si="34"/>
        <v>A43528</v>
      </c>
    </row>
    <row r="2176" spans="1:8">
      <c r="A2176" s="231" t="s">
        <v>2462</v>
      </c>
      <c r="B2176" s="231">
        <v>100</v>
      </c>
      <c r="C2176" s="231">
        <v>0</v>
      </c>
      <c r="D2176" s="231">
        <v>0</v>
      </c>
      <c r="E2176" s="231">
        <v>0</v>
      </c>
      <c r="F2176" s="231">
        <v>0</v>
      </c>
      <c r="G2176" s="231">
        <v>0</v>
      </c>
      <c r="H2176" t="str">
        <f t="shared" si="34"/>
        <v>A43548</v>
      </c>
    </row>
    <row r="2177" spans="1:8">
      <c r="A2177" s="231" t="s">
        <v>2463</v>
      </c>
      <c r="B2177" s="231">
        <v>100</v>
      </c>
      <c r="C2177" s="231">
        <v>0</v>
      </c>
      <c r="D2177" s="231">
        <v>0</v>
      </c>
      <c r="E2177" s="231">
        <v>0</v>
      </c>
      <c r="F2177" s="231">
        <v>0</v>
      </c>
      <c r="G2177" s="231">
        <v>0</v>
      </c>
      <c r="H2177" t="str">
        <f t="shared" si="34"/>
        <v>A43570</v>
      </c>
    </row>
    <row r="2178" spans="1:8">
      <c r="A2178" s="231" t="s">
        <v>2464</v>
      </c>
      <c r="B2178" s="231">
        <v>100</v>
      </c>
      <c r="C2178" s="231">
        <v>0</v>
      </c>
      <c r="D2178" s="231">
        <v>0</v>
      </c>
      <c r="E2178" s="231">
        <v>0</v>
      </c>
      <c r="F2178" s="231">
        <v>0</v>
      </c>
      <c r="G2178" s="231">
        <v>0</v>
      </c>
      <c r="H2178" t="str">
        <f t="shared" si="34"/>
        <v>A43590</v>
      </c>
    </row>
    <row r="2179" spans="1:8">
      <c r="A2179" s="231" t="s">
        <v>2465</v>
      </c>
      <c r="B2179" s="231">
        <v>50</v>
      </c>
      <c r="C2179" s="231">
        <v>50</v>
      </c>
      <c r="D2179" s="231">
        <v>0</v>
      </c>
      <c r="E2179" s="231">
        <v>0</v>
      </c>
      <c r="F2179" s="231">
        <v>0</v>
      </c>
      <c r="G2179" s="231">
        <v>0</v>
      </c>
      <c r="H2179" t="str">
        <f t="shared" si="34"/>
        <v>A43610</v>
      </c>
    </row>
    <row r="2180" spans="1:8">
      <c r="A2180" s="231" t="s">
        <v>2466</v>
      </c>
      <c r="B2180" s="231">
        <v>50</v>
      </c>
      <c r="C2180" s="231">
        <v>50</v>
      </c>
      <c r="D2180" s="231">
        <v>0</v>
      </c>
      <c r="E2180" s="231">
        <v>0</v>
      </c>
      <c r="F2180" s="231">
        <v>0</v>
      </c>
      <c r="G2180" s="231">
        <v>0</v>
      </c>
      <c r="H2180" t="str">
        <f t="shared" si="34"/>
        <v>A43630</v>
      </c>
    </row>
    <row r="2181" spans="1:8">
      <c r="A2181" s="231" t="s">
        <v>2467</v>
      </c>
      <c r="B2181" s="231">
        <v>50</v>
      </c>
      <c r="C2181" s="231">
        <v>50</v>
      </c>
      <c r="D2181" s="231">
        <v>0</v>
      </c>
      <c r="E2181" s="231">
        <v>0</v>
      </c>
      <c r="F2181" s="231">
        <v>0</v>
      </c>
      <c r="G2181" s="231">
        <v>0</v>
      </c>
      <c r="H2181" t="str">
        <f t="shared" si="34"/>
        <v>A43652</v>
      </c>
    </row>
    <row r="2182" spans="1:8">
      <c r="A2182" s="231" t="s">
        <v>2468</v>
      </c>
      <c r="B2182" s="231">
        <v>50</v>
      </c>
      <c r="C2182" s="231">
        <v>50</v>
      </c>
      <c r="D2182" s="231">
        <v>0</v>
      </c>
      <c r="E2182" s="231">
        <v>0</v>
      </c>
      <c r="F2182" s="231">
        <v>0</v>
      </c>
      <c r="G2182" s="231">
        <v>0</v>
      </c>
      <c r="H2182" t="str">
        <f t="shared" si="34"/>
        <v>A43672</v>
      </c>
    </row>
    <row r="2183" spans="1:8">
      <c r="A2183" s="231" t="s">
        <v>2469</v>
      </c>
      <c r="B2183" s="231">
        <v>20</v>
      </c>
      <c r="C2183" s="231">
        <v>40</v>
      </c>
      <c r="D2183" s="231">
        <v>40</v>
      </c>
      <c r="E2183" s="231">
        <v>0</v>
      </c>
      <c r="F2183" s="231">
        <v>0</v>
      </c>
      <c r="G2183" s="231">
        <v>0</v>
      </c>
      <c r="H2183" t="str">
        <f t="shared" si="34"/>
        <v>A43692</v>
      </c>
    </row>
    <row r="2184" spans="1:8">
      <c r="A2184" s="231" t="s">
        <v>2470</v>
      </c>
      <c r="B2184" s="231">
        <v>20</v>
      </c>
      <c r="C2184" s="231">
        <v>80</v>
      </c>
      <c r="D2184" s="231">
        <v>0</v>
      </c>
      <c r="E2184" s="231">
        <v>0</v>
      </c>
      <c r="F2184" s="231">
        <v>0</v>
      </c>
      <c r="G2184" s="231">
        <v>0</v>
      </c>
      <c r="H2184" t="str">
        <f t="shared" si="34"/>
        <v>A43712</v>
      </c>
    </row>
    <row r="2185" spans="1:8">
      <c r="A2185" s="231" t="s">
        <v>2471</v>
      </c>
      <c r="B2185" s="231">
        <v>50</v>
      </c>
      <c r="C2185" s="231">
        <v>50</v>
      </c>
      <c r="D2185" s="231">
        <v>0</v>
      </c>
      <c r="E2185" s="231">
        <v>0</v>
      </c>
      <c r="F2185" s="231">
        <v>0</v>
      </c>
      <c r="G2185" s="231">
        <v>0</v>
      </c>
      <c r="H2185" t="str">
        <f t="shared" si="34"/>
        <v>A43732</v>
      </c>
    </row>
    <row r="2186" spans="1:8">
      <c r="A2186" s="231" t="s">
        <v>2472</v>
      </c>
      <c r="B2186" s="231">
        <v>50</v>
      </c>
      <c r="C2186" s="231">
        <v>50</v>
      </c>
      <c r="D2186" s="231">
        <v>0</v>
      </c>
      <c r="E2186" s="231">
        <v>0</v>
      </c>
      <c r="F2186" s="231">
        <v>0</v>
      </c>
      <c r="G2186" s="231">
        <v>0</v>
      </c>
      <c r="H2186" t="str">
        <f t="shared" si="34"/>
        <v>A43754</v>
      </c>
    </row>
    <row r="2187" spans="1:8">
      <c r="A2187" s="231" t="s">
        <v>2473</v>
      </c>
      <c r="B2187" s="231">
        <v>50</v>
      </c>
      <c r="C2187" s="231">
        <v>50</v>
      </c>
      <c r="D2187" s="231">
        <v>0</v>
      </c>
      <c r="E2187" s="231">
        <v>0</v>
      </c>
      <c r="F2187" s="231">
        <v>0</v>
      </c>
      <c r="G2187" s="231">
        <v>0</v>
      </c>
      <c r="H2187" t="str">
        <f t="shared" si="34"/>
        <v>A43774</v>
      </c>
    </row>
    <row r="2188" spans="1:8">
      <c r="A2188" s="231" t="s">
        <v>2474</v>
      </c>
      <c r="B2188" s="231">
        <v>50</v>
      </c>
      <c r="C2188" s="231">
        <v>50</v>
      </c>
      <c r="D2188" s="231">
        <v>0</v>
      </c>
      <c r="E2188" s="231">
        <v>0</v>
      </c>
      <c r="F2188" s="231">
        <v>0</v>
      </c>
      <c r="G2188" s="231">
        <v>0</v>
      </c>
      <c r="H2188" t="str">
        <f t="shared" si="34"/>
        <v>A43794</v>
      </c>
    </row>
    <row r="2189" spans="1:8">
      <c r="A2189" s="231" t="s">
        <v>2475</v>
      </c>
      <c r="B2189" s="231">
        <v>50</v>
      </c>
      <c r="C2189" s="231">
        <v>50</v>
      </c>
      <c r="D2189" s="231">
        <v>0</v>
      </c>
      <c r="E2189" s="231">
        <v>0</v>
      </c>
      <c r="F2189" s="231">
        <v>0</v>
      </c>
      <c r="G2189" s="231">
        <v>0</v>
      </c>
      <c r="H2189" t="str">
        <f t="shared" si="34"/>
        <v>A43814</v>
      </c>
    </row>
    <row r="2190" spans="1:8">
      <c r="A2190" s="231" t="s">
        <v>2476</v>
      </c>
      <c r="B2190" s="231">
        <v>0</v>
      </c>
      <c r="C2190" s="231">
        <v>68</v>
      </c>
      <c r="D2190" s="231">
        <v>32</v>
      </c>
      <c r="E2190" s="231">
        <v>0</v>
      </c>
      <c r="F2190" s="231">
        <v>0</v>
      </c>
      <c r="G2190" s="231">
        <v>0</v>
      </c>
      <c r="H2190" t="str">
        <f t="shared" si="34"/>
        <v>A43835</v>
      </c>
    </row>
    <row r="2191" spans="1:8">
      <c r="A2191" s="231" t="s">
        <v>2477</v>
      </c>
      <c r="B2191" s="231">
        <v>0</v>
      </c>
      <c r="C2191" s="231">
        <v>11</v>
      </c>
      <c r="D2191" s="231">
        <v>22</v>
      </c>
      <c r="E2191" s="231">
        <v>67</v>
      </c>
      <c r="F2191" s="231">
        <v>0</v>
      </c>
      <c r="G2191" s="231">
        <v>0</v>
      </c>
      <c r="H2191" t="str">
        <f t="shared" si="34"/>
        <v>A43855</v>
      </c>
    </row>
    <row r="2192" spans="1:8">
      <c r="A2192" s="231" t="s">
        <v>2478</v>
      </c>
      <c r="B2192" s="231">
        <v>0</v>
      </c>
      <c r="C2192" s="231">
        <v>5</v>
      </c>
      <c r="D2192" s="231">
        <v>13</v>
      </c>
      <c r="E2192" s="231">
        <v>82</v>
      </c>
      <c r="F2192" s="231">
        <v>0</v>
      </c>
      <c r="G2192" s="231">
        <v>0</v>
      </c>
      <c r="H2192" t="str">
        <f t="shared" si="34"/>
        <v>A43877</v>
      </c>
    </row>
    <row r="2193" spans="1:8">
      <c r="A2193" s="231" t="s">
        <v>2479</v>
      </c>
      <c r="B2193" s="231">
        <v>0</v>
      </c>
      <c r="C2193" s="231">
        <v>2</v>
      </c>
      <c r="D2193" s="231">
        <v>7</v>
      </c>
      <c r="E2193" s="231">
        <v>91</v>
      </c>
      <c r="F2193" s="231">
        <v>0</v>
      </c>
      <c r="G2193" s="231">
        <v>0</v>
      </c>
      <c r="H2193" t="str">
        <f t="shared" si="34"/>
        <v>A43902</v>
      </c>
    </row>
    <row r="2194" spans="1:8">
      <c r="A2194" s="231" t="s">
        <v>2480</v>
      </c>
      <c r="B2194" s="231">
        <v>0</v>
      </c>
      <c r="C2194" s="231">
        <v>2</v>
      </c>
      <c r="D2194" s="231">
        <v>5</v>
      </c>
      <c r="E2194" s="231">
        <v>93</v>
      </c>
      <c r="F2194" s="231">
        <v>0</v>
      </c>
      <c r="G2194" s="231">
        <v>0</v>
      </c>
      <c r="H2194" t="str">
        <f t="shared" si="34"/>
        <v>A43923.5</v>
      </c>
    </row>
    <row r="2195" spans="1:8">
      <c r="A2195" s="231" t="s">
        <v>2481</v>
      </c>
      <c r="B2195" s="231">
        <v>0</v>
      </c>
      <c r="C2195" s="231">
        <v>2</v>
      </c>
      <c r="D2195" s="231">
        <v>5</v>
      </c>
      <c r="E2195" s="231">
        <v>93</v>
      </c>
      <c r="F2195" s="231">
        <v>0</v>
      </c>
      <c r="G2195" s="231">
        <v>0</v>
      </c>
      <c r="H2195" t="str">
        <f t="shared" si="34"/>
        <v>A43942</v>
      </c>
    </row>
    <row r="2196" spans="1:8">
      <c r="A2196" s="231" t="s">
        <v>2482</v>
      </c>
      <c r="B2196" s="231">
        <v>0</v>
      </c>
      <c r="C2196" s="231">
        <v>2</v>
      </c>
      <c r="D2196" s="231">
        <v>5</v>
      </c>
      <c r="E2196" s="231">
        <v>93</v>
      </c>
      <c r="F2196" s="231">
        <v>0</v>
      </c>
      <c r="G2196" s="231">
        <v>0</v>
      </c>
      <c r="H2196" t="str">
        <f t="shared" si="34"/>
        <v>A43960</v>
      </c>
    </row>
    <row r="2197" spans="1:8">
      <c r="A2197" s="231" t="s">
        <v>2483</v>
      </c>
      <c r="B2197" s="231">
        <v>0</v>
      </c>
      <c r="C2197" s="231">
        <v>6</v>
      </c>
      <c r="D2197" s="231">
        <v>7</v>
      </c>
      <c r="E2197" s="231">
        <v>87</v>
      </c>
      <c r="F2197" s="231">
        <v>0</v>
      </c>
      <c r="G2197" s="231">
        <v>0</v>
      </c>
      <c r="H2197" t="str">
        <f t="shared" si="34"/>
        <v>A43982</v>
      </c>
    </row>
    <row r="2198" spans="1:8">
      <c r="A2198" s="231" t="s">
        <v>2484</v>
      </c>
      <c r="B2198" s="231">
        <v>0</v>
      </c>
      <c r="C2198" s="231">
        <v>6</v>
      </c>
      <c r="D2198" s="231">
        <v>8</v>
      </c>
      <c r="E2198" s="231">
        <v>86</v>
      </c>
      <c r="F2198" s="231">
        <v>0</v>
      </c>
      <c r="G2198" s="231">
        <v>0</v>
      </c>
      <c r="H2198" t="str">
        <f t="shared" si="34"/>
        <v>A44002</v>
      </c>
    </row>
    <row r="2199" spans="1:8">
      <c r="A2199" s="231" t="s">
        <v>2485</v>
      </c>
      <c r="B2199" s="231">
        <v>0</v>
      </c>
      <c r="C2199" s="231">
        <v>7</v>
      </c>
      <c r="D2199" s="231">
        <v>9</v>
      </c>
      <c r="E2199" s="231">
        <v>84</v>
      </c>
      <c r="F2199" s="231">
        <v>0</v>
      </c>
      <c r="G2199" s="231">
        <v>0</v>
      </c>
      <c r="H2199" t="str">
        <f t="shared" si="34"/>
        <v>A44022</v>
      </c>
    </row>
    <row r="2200" spans="1:8">
      <c r="A2200" s="231" t="s">
        <v>2486</v>
      </c>
      <c r="B2200" s="231">
        <v>0</v>
      </c>
      <c r="C2200" s="231">
        <v>6</v>
      </c>
      <c r="D2200" s="231">
        <v>8</v>
      </c>
      <c r="E2200" s="231">
        <v>86</v>
      </c>
      <c r="F2200" s="231">
        <v>0</v>
      </c>
      <c r="G2200" s="231">
        <v>0</v>
      </c>
      <c r="H2200" t="str">
        <f t="shared" si="34"/>
        <v>A44042</v>
      </c>
    </row>
    <row r="2201" spans="1:8">
      <c r="A2201" s="231" t="s">
        <v>2487</v>
      </c>
      <c r="B2201" s="231">
        <v>0</v>
      </c>
      <c r="C2201" s="231">
        <v>5</v>
      </c>
      <c r="D2201" s="231">
        <v>7</v>
      </c>
      <c r="E2201" s="231">
        <v>88</v>
      </c>
      <c r="F2201" s="231">
        <v>0</v>
      </c>
      <c r="G2201" s="231">
        <v>0</v>
      </c>
      <c r="H2201" t="str">
        <f t="shared" si="34"/>
        <v>A44062</v>
      </c>
    </row>
    <row r="2202" spans="1:8">
      <c r="A2202" s="231" t="s">
        <v>2488</v>
      </c>
      <c r="B2202" s="231">
        <v>0</v>
      </c>
      <c r="C2202" s="231">
        <v>5</v>
      </c>
      <c r="D2202" s="231">
        <v>7</v>
      </c>
      <c r="E2202" s="231">
        <v>88</v>
      </c>
      <c r="F2202" s="231">
        <v>0</v>
      </c>
      <c r="G2202" s="231">
        <v>0</v>
      </c>
      <c r="H2202" t="str">
        <f t="shared" si="34"/>
        <v>A44083</v>
      </c>
    </row>
    <row r="2203" spans="1:8">
      <c r="A2203" s="231" t="s">
        <v>2489</v>
      </c>
      <c r="B2203" s="231">
        <v>0</v>
      </c>
      <c r="C2203" s="231">
        <v>6</v>
      </c>
      <c r="D2203" s="231">
        <v>7</v>
      </c>
      <c r="E2203" s="231">
        <v>87</v>
      </c>
      <c r="F2203" s="231">
        <v>0</v>
      </c>
      <c r="G2203" s="231">
        <v>0</v>
      </c>
      <c r="H2203" t="str">
        <f t="shared" si="34"/>
        <v>A44104</v>
      </c>
    </row>
    <row r="2204" spans="1:8">
      <c r="A2204" s="231" t="s">
        <v>2490</v>
      </c>
      <c r="B2204" s="231">
        <v>0</v>
      </c>
      <c r="C2204" s="231">
        <v>7</v>
      </c>
      <c r="D2204" s="231">
        <v>9</v>
      </c>
      <c r="E2204" s="231">
        <v>84</v>
      </c>
      <c r="F2204" s="231">
        <v>0</v>
      </c>
      <c r="G2204" s="231">
        <v>0</v>
      </c>
      <c r="H2204" t="str">
        <f t="shared" si="34"/>
        <v>A44116</v>
      </c>
    </row>
    <row r="2205" spans="1:8">
      <c r="A2205" s="231" t="s">
        <v>2491</v>
      </c>
      <c r="B2205" s="231">
        <v>0</v>
      </c>
      <c r="C2205" s="231">
        <v>27</v>
      </c>
      <c r="D2205" s="231">
        <v>36</v>
      </c>
      <c r="E2205" s="231">
        <v>37</v>
      </c>
      <c r="F2205" s="231">
        <v>0</v>
      </c>
      <c r="G2205" s="231">
        <v>0</v>
      </c>
      <c r="H2205" t="str">
        <f t="shared" si="34"/>
        <v>A44128</v>
      </c>
    </row>
    <row r="2206" spans="1:8">
      <c r="A2206" s="231" t="s">
        <v>2492</v>
      </c>
      <c r="B2206" s="231">
        <v>0</v>
      </c>
      <c r="C2206" s="231">
        <v>100</v>
      </c>
      <c r="D2206" s="231">
        <v>0</v>
      </c>
      <c r="E2206" s="231">
        <v>0</v>
      </c>
      <c r="F2206" s="231">
        <v>0</v>
      </c>
      <c r="G2206" s="231">
        <v>0</v>
      </c>
      <c r="H2206" t="str">
        <f t="shared" si="34"/>
        <v>A44146</v>
      </c>
    </row>
    <row r="2207" spans="1:8">
      <c r="A2207" s="231" t="s">
        <v>2493</v>
      </c>
      <c r="B2207" s="231">
        <v>100</v>
      </c>
      <c r="C2207" s="231">
        <v>0</v>
      </c>
      <c r="D2207" s="231">
        <v>0</v>
      </c>
      <c r="E2207" s="231">
        <v>0</v>
      </c>
      <c r="F2207" s="231">
        <v>0</v>
      </c>
      <c r="G2207" s="231">
        <v>0</v>
      </c>
      <c r="H2207" t="str">
        <f t="shared" si="34"/>
        <v>A44158</v>
      </c>
    </row>
    <row r="2208" spans="1:8">
      <c r="A2208" s="231" t="s">
        <v>2494</v>
      </c>
      <c r="B2208" s="231">
        <v>100</v>
      </c>
      <c r="C2208" s="231">
        <v>0</v>
      </c>
      <c r="D2208" s="231">
        <v>0</v>
      </c>
      <c r="E2208" s="231">
        <v>0</v>
      </c>
      <c r="F2208" s="231">
        <v>0</v>
      </c>
      <c r="G2208" s="231">
        <v>0</v>
      </c>
      <c r="H2208" t="str">
        <f t="shared" si="34"/>
        <v>A44182</v>
      </c>
    </row>
    <row r="2209" spans="1:8">
      <c r="A2209" s="231" t="s">
        <v>2495</v>
      </c>
      <c r="B2209" s="231">
        <v>100</v>
      </c>
      <c r="C2209" s="231">
        <v>0</v>
      </c>
      <c r="D2209" s="231">
        <v>0</v>
      </c>
      <c r="E2209" s="231">
        <v>0</v>
      </c>
      <c r="F2209" s="231">
        <v>0</v>
      </c>
      <c r="G2209" s="231">
        <v>0</v>
      </c>
      <c r="H2209" t="str">
        <f t="shared" si="34"/>
        <v>A44203</v>
      </c>
    </row>
    <row r="2210" spans="1:8">
      <c r="A2210" s="231" t="s">
        <v>2496</v>
      </c>
      <c r="B2210" s="231">
        <v>0</v>
      </c>
      <c r="C2210" s="231">
        <v>100</v>
      </c>
      <c r="D2210" s="231">
        <v>0</v>
      </c>
      <c r="E2210" s="231">
        <v>0</v>
      </c>
      <c r="F2210" s="231">
        <v>0</v>
      </c>
      <c r="G2210" s="231">
        <v>0</v>
      </c>
      <c r="H2210" t="str">
        <f t="shared" si="34"/>
        <v>A44222</v>
      </c>
    </row>
    <row r="2211" spans="1:8">
      <c r="A2211" s="231" t="s">
        <v>2497</v>
      </c>
      <c r="B2211" s="231">
        <v>0</v>
      </c>
      <c r="C2211" s="231">
        <v>69</v>
      </c>
      <c r="D2211" s="231">
        <v>31</v>
      </c>
      <c r="E2211" s="231">
        <v>0</v>
      </c>
      <c r="F2211" s="231">
        <v>0</v>
      </c>
      <c r="G2211" s="231">
        <v>0</v>
      </c>
      <c r="H2211" t="str">
        <f t="shared" si="34"/>
        <v>A44234</v>
      </c>
    </row>
    <row r="2212" spans="1:8">
      <c r="A2212" s="231" t="s">
        <v>2498</v>
      </c>
      <c r="B2212" s="231">
        <v>0</v>
      </c>
      <c r="C2212" s="231">
        <v>6</v>
      </c>
      <c r="D2212" s="231">
        <v>8</v>
      </c>
      <c r="E2212" s="231">
        <v>86</v>
      </c>
      <c r="F2212" s="231">
        <v>0</v>
      </c>
      <c r="G2212" s="231">
        <v>0</v>
      </c>
      <c r="H2212" t="str">
        <f t="shared" si="34"/>
        <v>A44255</v>
      </c>
    </row>
    <row r="2213" spans="1:8">
      <c r="A2213" s="231" t="s">
        <v>2499</v>
      </c>
      <c r="B2213" s="231">
        <v>0</v>
      </c>
      <c r="C2213" s="231">
        <v>3</v>
      </c>
      <c r="D2213" s="231">
        <v>5</v>
      </c>
      <c r="E2213" s="231">
        <v>92</v>
      </c>
      <c r="F2213" s="231">
        <v>0</v>
      </c>
      <c r="G2213" s="231">
        <v>0</v>
      </c>
      <c r="H2213" t="str">
        <f t="shared" si="34"/>
        <v>A44278</v>
      </c>
    </row>
    <row r="2214" spans="1:8">
      <c r="A2214" s="231" t="s">
        <v>2500</v>
      </c>
      <c r="B2214" s="231">
        <v>0</v>
      </c>
      <c r="C2214" s="231">
        <v>3</v>
      </c>
      <c r="D2214" s="231">
        <v>6</v>
      </c>
      <c r="E2214" s="231">
        <v>91</v>
      </c>
      <c r="F2214" s="231">
        <v>0</v>
      </c>
      <c r="G2214" s="231">
        <v>0</v>
      </c>
      <c r="H2214" t="str">
        <f t="shared" si="34"/>
        <v>A44297</v>
      </c>
    </row>
    <row r="2215" spans="1:8">
      <c r="A2215" s="231" t="s">
        <v>2501</v>
      </c>
      <c r="B2215" s="231">
        <v>0</v>
      </c>
      <c r="C2215" s="231">
        <v>4</v>
      </c>
      <c r="D2215" s="231">
        <v>7</v>
      </c>
      <c r="E2215" s="231">
        <v>89</v>
      </c>
      <c r="F2215" s="231">
        <v>0</v>
      </c>
      <c r="G2215" s="231">
        <v>0</v>
      </c>
      <c r="H2215" t="str">
        <f t="shared" si="34"/>
        <v>A44305</v>
      </c>
    </row>
    <row r="2216" spans="1:8">
      <c r="A2216" s="231" t="s">
        <v>2502</v>
      </c>
      <c r="B2216" s="231">
        <v>0</v>
      </c>
      <c r="C2216" s="231">
        <v>8</v>
      </c>
      <c r="D2216" s="231">
        <v>13</v>
      </c>
      <c r="E2216" s="231">
        <v>79</v>
      </c>
      <c r="F2216" s="231">
        <v>0</v>
      </c>
      <c r="G2216" s="231">
        <v>0</v>
      </c>
      <c r="H2216" t="str">
        <f t="shared" si="34"/>
        <v>A44326</v>
      </c>
    </row>
    <row r="2217" spans="1:8">
      <c r="A2217" s="231" t="s">
        <v>2503</v>
      </c>
      <c r="B2217" s="231">
        <v>0</v>
      </c>
      <c r="C2217" s="231">
        <v>11</v>
      </c>
      <c r="D2217" s="231">
        <v>15</v>
      </c>
      <c r="E2217" s="231">
        <v>74</v>
      </c>
      <c r="F2217" s="231">
        <v>0</v>
      </c>
      <c r="G2217" s="231">
        <v>0</v>
      </c>
      <c r="H2217" t="str">
        <f t="shared" si="34"/>
        <v>A44346</v>
      </c>
    </row>
    <row r="2218" spans="1:8">
      <c r="A2218" s="231" t="s">
        <v>2504</v>
      </c>
      <c r="B2218" s="231">
        <v>0</v>
      </c>
      <c r="C2218" s="231">
        <v>35</v>
      </c>
      <c r="D2218" s="231">
        <v>47</v>
      </c>
      <c r="E2218" s="231">
        <v>18</v>
      </c>
      <c r="F2218" s="231">
        <v>0</v>
      </c>
      <c r="G2218" s="231">
        <v>0</v>
      </c>
      <c r="H2218" t="str">
        <f t="shared" ref="H2218:H2281" si="35">LEFT(A2218,1)&amp;((MID(A2218,2,10))+1)</f>
        <v>A44367</v>
      </c>
    </row>
    <row r="2219" spans="1:8">
      <c r="A2219" s="231" t="s">
        <v>2505</v>
      </c>
      <c r="B2219" s="231">
        <v>0</v>
      </c>
      <c r="C2219" s="231">
        <v>100</v>
      </c>
      <c r="D2219" s="231">
        <v>0</v>
      </c>
      <c r="E2219" s="231">
        <v>0</v>
      </c>
      <c r="F2219" s="231">
        <v>0</v>
      </c>
      <c r="G2219" s="231">
        <v>0</v>
      </c>
      <c r="H2219" t="str">
        <f t="shared" si="35"/>
        <v>A44389</v>
      </c>
    </row>
    <row r="2220" spans="1:8">
      <c r="A2220" s="231" t="s">
        <v>2506</v>
      </c>
      <c r="B2220" s="231">
        <v>0</v>
      </c>
      <c r="C2220" s="231">
        <v>100</v>
      </c>
      <c r="D2220" s="231">
        <v>0</v>
      </c>
      <c r="E2220" s="231">
        <v>0</v>
      </c>
      <c r="F2220" s="231">
        <v>0</v>
      </c>
      <c r="G2220" s="231">
        <v>0</v>
      </c>
      <c r="H2220" t="str">
        <f t="shared" si="35"/>
        <v>A44409</v>
      </c>
    </row>
    <row r="2221" spans="1:8">
      <c r="A2221" s="231" t="s">
        <v>2507</v>
      </c>
      <c r="B2221" s="231">
        <v>50</v>
      </c>
      <c r="C2221" s="231">
        <v>50</v>
      </c>
      <c r="D2221" s="231">
        <v>0</v>
      </c>
      <c r="E2221" s="231">
        <v>0</v>
      </c>
      <c r="F2221" s="231">
        <v>0</v>
      </c>
      <c r="G2221" s="231">
        <v>0</v>
      </c>
      <c r="H2221" t="str">
        <f t="shared" si="35"/>
        <v>A44430</v>
      </c>
    </row>
    <row r="2222" spans="1:8">
      <c r="A2222" s="231" t="s">
        <v>2508</v>
      </c>
      <c r="B2222" s="231">
        <v>100</v>
      </c>
      <c r="C2222" s="231">
        <v>0</v>
      </c>
      <c r="D2222" s="231">
        <v>0</v>
      </c>
      <c r="E2222" s="231">
        <v>0</v>
      </c>
      <c r="F2222" s="231">
        <v>0</v>
      </c>
      <c r="G2222" s="231">
        <v>0</v>
      </c>
      <c r="H2222" t="str">
        <f t="shared" si="35"/>
        <v>A44450</v>
      </c>
    </row>
    <row r="2223" spans="1:8">
      <c r="A2223" s="231" t="s">
        <v>2509</v>
      </c>
      <c r="B2223" s="231">
        <v>100</v>
      </c>
      <c r="C2223" s="231">
        <v>0</v>
      </c>
      <c r="D2223" s="231">
        <v>0</v>
      </c>
      <c r="E2223" s="231">
        <v>0</v>
      </c>
      <c r="F2223" s="231">
        <v>0</v>
      </c>
      <c r="G2223" s="231">
        <v>0</v>
      </c>
      <c r="H2223" t="str">
        <f t="shared" si="35"/>
        <v>A44472</v>
      </c>
    </row>
    <row r="2224" spans="1:8">
      <c r="A2224" s="231" t="s">
        <v>2510</v>
      </c>
      <c r="B2224" s="231">
        <v>100</v>
      </c>
      <c r="C2224" s="231">
        <v>0</v>
      </c>
      <c r="D2224" s="231">
        <v>0</v>
      </c>
      <c r="E2224" s="231">
        <v>0</v>
      </c>
      <c r="F2224" s="231">
        <v>0</v>
      </c>
      <c r="G2224" s="231">
        <v>0</v>
      </c>
      <c r="H2224" t="str">
        <f t="shared" si="35"/>
        <v>A44497</v>
      </c>
    </row>
    <row r="2225" spans="1:8">
      <c r="A2225" s="231" t="s">
        <v>2511</v>
      </c>
      <c r="B2225" s="231">
        <v>50</v>
      </c>
      <c r="C2225" s="231">
        <v>50</v>
      </c>
      <c r="D2225" s="231">
        <v>0</v>
      </c>
      <c r="E2225" s="231">
        <v>0</v>
      </c>
      <c r="F2225" s="231">
        <v>0</v>
      </c>
      <c r="G2225" s="231">
        <v>0</v>
      </c>
      <c r="H2225" t="str">
        <f t="shared" si="35"/>
        <v>A44518</v>
      </c>
    </row>
    <row r="2226" spans="1:8">
      <c r="A2226" s="231" t="s">
        <v>2512</v>
      </c>
      <c r="B2226" s="231">
        <v>0</v>
      </c>
      <c r="C2226" s="231">
        <v>100</v>
      </c>
      <c r="D2226" s="231">
        <v>0</v>
      </c>
      <c r="E2226" s="231">
        <v>0</v>
      </c>
      <c r="F2226" s="231">
        <v>0</v>
      </c>
      <c r="G2226" s="231">
        <v>0</v>
      </c>
      <c r="H2226" t="str">
        <f t="shared" si="35"/>
        <v>A44540</v>
      </c>
    </row>
    <row r="2227" spans="1:8">
      <c r="A2227" s="231" t="s">
        <v>2513</v>
      </c>
      <c r="B2227" s="231">
        <v>0</v>
      </c>
      <c r="C2227" s="231">
        <v>84</v>
      </c>
      <c r="D2227" s="231">
        <v>16</v>
      </c>
      <c r="E2227" s="231">
        <v>0</v>
      </c>
      <c r="F2227" s="231">
        <v>0</v>
      </c>
      <c r="G2227" s="231">
        <v>0</v>
      </c>
      <c r="H2227" t="str">
        <f t="shared" si="35"/>
        <v>A44560</v>
      </c>
    </row>
    <row r="2228" spans="1:8">
      <c r="A2228" s="231" t="s">
        <v>2514</v>
      </c>
      <c r="B2228" s="231">
        <v>0</v>
      </c>
      <c r="C2228" s="231">
        <v>36</v>
      </c>
      <c r="D2228" s="231">
        <v>29</v>
      </c>
      <c r="E2228" s="231">
        <v>35</v>
      </c>
      <c r="F2228" s="231">
        <v>0</v>
      </c>
      <c r="G2228" s="231">
        <v>0</v>
      </c>
      <c r="H2228" t="str">
        <f t="shared" si="35"/>
        <v>A44582</v>
      </c>
    </row>
    <row r="2229" spans="1:8">
      <c r="A2229" s="231" t="s">
        <v>2515</v>
      </c>
      <c r="B2229" s="231">
        <v>0</v>
      </c>
      <c r="C2229" s="231">
        <v>19</v>
      </c>
      <c r="D2229" s="231">
        <v>15</v>
      </c>
      <c r="E2229" s="231">
        <v>66</v>
      </c>
      <c r="F2229" s="231">
        <v>0</v>
      </c>
      <c r="G2229" s="231">
        <v>0</v>
      </c>
      <c r="H2229" t="str">
        <f t="shared" si="35"/>
        <v>A44602</v>
      </c>
    </row>
    <row r="2230" spans="1:8">
      <c r="A2230" s="231" t="s">
        <v>2516</v>
      </c>
      <c r="B2230" s="231">
        <v>0</v>
      </c>
      <c r="C2230" s="231">
        <v>7</v>
      </c>
      <c r="D2230" s="231">
        <v>9</v>
      </c>
      <c r="E2230" s="231">
        <v>84</v>
      </c>
      <c r="F2230" s="231">
        <v>0</v>
      </c>
      <c r="G2230" s="231">
        <v>0</v>
      </c>
      <c r="H2230" t="str">
        <f t="shared" si="35"/>
        <v>A44617</v>
      </c>
    </row>
    <row r="2231" spans="1:8">
      <c r="A2231" s="231" t="s">
        <v>2517</v>
      </c>
      <c r="B2231" s="231">
        <v>0</v>
      </c>
      <c r="C2231" s="231">
        <v>6</v>
      </c>
      <c r="D2231" s="231">
        <v>9</v>
      </c>
      <c r="E2231" s="231">
        <v>85</v>
      </c>
      <c r="F2231" s="231">
        <v>0</v>
      </c>
      <c r="G2231" s="231">
        <v>0</v>
      </c>
      <c r="H2231" t="str">
        <f t="shared" si="35"/>
        <v>A44638</v>
      </c>
    </row>
    <row r="2232" spans="1:8">
      <c r="A2232" s="231" t="s">
        <v>2518</v>
      </c>
      <c r="B2232" s="231">
        <v>0</v>
      </c>
      <c r="C2232" s="231">
        <v>9</v>
      </c>
      <c r="D2232" s="231">
        <v>12</v>
      </c>
      <c r="E2232" s="231">
        <v>79</v>
      </c>
      <c r="F2232" s="231">
        <v>0</v>
      </c>
      <c r="G2232" s="231">
        <v>0</v>
      </c>
      <c r="H2232" t="str">
        <f t="shared" si="35"/>
        <v>A44652</v>
      </c>
    </row>
    <row r="2233" spans="1:8">
      <c r="A2233" s="231" t="s">
        <v>2519</v>
      </c>
      <c r="B2233" s="231">
        <v>0</v>
      </c>
      <c r="C2233" s="231">
        <v>10</v>
      </c>
      <c r="D2233" s="231">
        <v>13</v>
      </c>
      <c r="E2233" s="231">
        <v>77</v>
      </c>
      <c r="F2233" s="231">
        <v>0</v>
      </c>
      <c r="G2233" s="231">
        <v>0</v>
      </c>
      <c r="H2233" t="str">
        <f t="shared" si="35"/>
        <v>A44673</v>
      </c>
    </row>
    <row r="2234" spans="1:8">
      <c r="A2234" s="231" t="s">
        <v>2520</v>
      </c>
      <c r="B2234" s="231">
        <v>0</v>
      </c>
      <c r="C2234" s="231">
        <v>11</v>
      </c>
      <c r="D2234" s="231">
        <v>15</v>
      </c>
      <c r="E2234" s="231">
        <v>74</v>
      </c>
      <c r="F2234" s="231">
        <v>0</v>
      </c>
      <c r="G2234" s="231">
        <v>0</v>
      </c>
      <c r="H2234" t="str">
        <f t="shared" si="35"/>
        <v>A44695</v>
      </c>
    </row>
    <row r="2235" spans="1:8">
      <c r="A2235" s="231" t="s">
        <v>2521</v>
      </c>
      <c r="B2235" s="231">
        <v>0</v>
      </c>
      <c r="C2235" s="231">
        <v>10</v>
      </c>
      <c r="D2235" s="231">
        <v>13</v>
      </c>
      <c r="E2235" s="231">
        <v>77</v>
      </c>
      <c r="F2235" s="231">
        <v>0</v>
      </c>
      <c r="G2235" s="231">
        <v>0</v>
      </c>
      <c r="H2235" t="str">
        <f t="shared" si="35"/>
        <v>A44715</v>
      </c>
    </row>
    <row r="2236" spans="1:8">
      <c r="A2236" s="231" t="s">
        <v>2522</v>
      </c>
      <c r="B2236" s="231">
        <v>0</v>
      </c>
      <c r="C2236" s="231">
        <v>10</v>
      </c>
      <c r="D2236" s="231">
        <v>14</v>
      </c>
      <c r="E2236" s="231">
        <v>76</v>
      </c>
      <c r="F2236" s="231">
        <v>0</v>
      </c>
      <c r="G2236" s="231">
        <v>0</v>
      </c>
      <c r="H2236" t="str">
        <f t="shared" si="35"/>
        <v>A44736</v>
      </c>
    </row>
    <row r="2237" spans="1:8">
      <c r="A2237" s="231" t="s">
        <v>2523</v>
      </c>
      <c r="B2237" s="231">
        <v>0</v>
      </c>
      <c r="C2237" s="231">
        <v>15</v>
      </c>
      <c r="D2237" s="231">
        <v>20</v>
      </c>
      <c r="E2237" s="231">
        <v>65</v>
      </c>
      <c r="F2237" s="231">
        <v>0</v>
      </c>
      <c r="G2237" s="231">
        <v>0</v>
      </c>
      <c r="H2237" t="str">
        <f t="shared" si="35"/>
        <v>A44756</v>
      </c>
    </row>
    <row r="2238" spans="1:8">
      <c r="A2238" s="231" t="s">
        <v>2524</v>
      </c>
      <c r="B2238" s="231">
        <v>0</v>
      </c>
      <c r="C2238" s="231">
        <v>23</v>
      </c>
      <c r="D2238" s="231">
        <v>30</v>
      </c>
      <c r="E2238" s="231">
        <v>47</v>
      </c>
      <c r="F2238" s="231">
        <v>0</v>
      </c>
      <c r="G2238" s="231">
        <v>0</v>
      </c>
      <c r="H2238" t="str">
        <f t="shared" si="35"/>
        <v>A44778</v>
      </c>
    </row>
    <row r="2239" spans="1:8">
      <c r="A2239" s="231" t="s">
        <v>2525</v>
      </c>
      <c r="B2239" s="231">
        <v>0</v>
      </c>
      <c r="C2239" s="231">
        <v>100</v>
      </c>
      <c r="D2239" s="231">
        <v>0</v>
      </c>
      <c r="E2239" s="231">
        <v>0</v>
      </c>
      <c r="F2239" s="231">
        <v>0</v>
      </c>
      <c r="G2239" s="231">
        <v>0</v>
      </c>
      <c r="H2239" t="str">
        <f t="shared" si="35"/>
        <v>A44799</v>
      </c>
    </row>
    <row r="2240" spans="1:8">
      <c r="A2240" s="231" t="s">
        <v>2526</v>
      </c>
      <c r="B2240" s="231">
        <v>50</v>
      </c>
      <c r="C2240" s="231">
        <v>50</v>
      </c>
      <c r="D2240" s="231">
        <v>0</v>
      </c>
      <c r="E2240" s="231">
        <v>0</v>
      </c>
      <c r="F2240" s="231">
        <v>0</v>
      </c>
      <c r="G2240" s="231">
        <v>0</v>
      </c>
      <c r="H2240" t="str">
        <f t="shared" si="35"/>
        <v>A44819</v>
      </c>
    </row>
    <row r="2241" spans="1:8">
      <c r="A2241" s="231" t="s">
        <v>2527</v>
      </c>
      <c r="B2241" s="231">
        <v>50</v>
      </c>
      <c r="C2241" s="231">
        <v>50</v>
      </c>
      <c r="D2241" s="231">
        <v>0</v>
      </c>
      <c r="E2241" s="231">
        <v>0</v>
      </c>
      <c r="F2241" s="231">
        <v>0</v>
      </c>
      <c r="G2241" s="231">
        <v>0</v>
      </c>
      <c r="H2241" t="str">
        <f t="shared" si="35"/>
        <v>A44839</v>
      </c>
    </row>
    <row r="2242" spans="1:8">
      <c r="A2242" s="231" t="s">
        <v>2528</v>
      </c>
      <c r="B2242" s="231">
        <v>100</v>
      </c>
      <c r="C2242" s="231">
        <v>0</v>
      </c>
      <c r="D2242" s="231">
        <v>0</v>
      </c>
      <c r="E2242" s="231">
        <v>0</v>
      </c>
      <c r="F2242" s="231">
        <v>0</v>
      </c>
      <c r="G2242" s="231">
        <v>0</v>
      </c>
      <c r="H2242" t="str">
        <f t="shared" si="35"/>
        <v>A44859</v>
      </c>
    </row>
    <row r="2243" spans="1:8">
      <c r="A2243" s="231" t="s">
        <v>2529</v>
      </c>
      <c r="B2243" s="231">
        <v>100</v>
      </c>
      <c r="C2243" s="231">
        <v>0</v>
      </c>
      <c r="D2243" s="231">
        <v>0</v>
      </c>
      <c r="E2243" s="231">
        <v>0</v>
      </c>
      <c r="F2243" s="231">
        <v>0</v>
      </c>
      <c r="G2243" s="231">
        <v>0</v>
      </c>
      <c r="H2243" t="str">
        <f t="shared" si="35"/>
        <v>A44879</v>
      </c>
    </row>
    <row r="2244" spans="1:8">
      <c r="A2244" s="231" t="s">
        <v>2530</v>
      </c>
      <c r="B2244" s="231">
        <v>100</v>
      </c>
      <c r="C2244" s="231">
        <v>0</v>
      </c>
      <c r="D2244" s="231">
        <v>0</v>
      </c>
      <c r="E2244" s="231">
        <v>0</v>
      </c>
      <c r="F2244" s="231">
        <v>0</v>
      </c>
      <c r="G2244" s="231">
        <v>0</v>
      </c>
      <c r="H2244" t="str">
        <f t="shared" si="35"/>
        <v>A44909.8</v>
      </c>
    </row>
    <row r="2245" spans="1:8">
      <c r="A2245" s="231" t="s">
        <v>2531</v>
      </c>
      <c r="B2245" s="231">
        <v>50</v>
      </c>
      <c r="C2245" s="231">
        <v>50</v>
      </c>
      <c r="D2245" s="231">
        <v>0</v>
      </c>
      <c r="E2245" s="231">
        <v>0</v>
      </c>
      <c r="F2245" s="231">
        <v>0</v>
      </c>
      <c r="G2245" s="231">
        <v>0</v>
      </c>
      <c r="H2245" t="str">
        <f t="shared" si="35"/>
        <v>A44924</v>
      </c>
    </row>
    <row r="2246" spans="1:8">
      <c r="A2246" s="231" t="s">
        <v>2532</v>
      </c>
      <c r="B2246" s="231">
        <v>0</v>
      </c>
      <c r="C2246" s="231">
        <v>50</v>
      </c>
      <c r="D2246" s="231">
        <v>50</v>
      </c>
      <c r="E2246" s="231">
        <v>0</v>
      </c>
      <c r="F2246" s="231">
        <v>0</v>
      </c>
      <c r="G2246" s="231">
        <v>0</v>
      </c>
      <c r="H2246" t="str">
        <f t="shared" si="35"/>
        <v>A44946</v>
      </c>
    </row>
    <row r="2247" spans="1:8">
      <c r="A2247" s="231" t="s">
        <v>2533</v>
      </c>
      <c r="B2247" s="231">
        <v>0</v>
      </c>
      <c r="C2247" s="231">
        <v>12</v>
      </c>
      <c r="D2247" s="231">
        <v>16</v>
      </c>
      <c r="E2247" s="231">
        <v>72</v>
      </c>
      <c r="F2247" s="231">
        <v>0</v>
      </c>
      <c r="G2247" s="231">
        <v>0</v>
      </c>
      <c r="H2247" t="str">
        <f t="shared" si="35"/>
        <v>A44965</v>
      </c>
    </row>
    <row r="2248" spans="1:8">
      <c r="A2248" s="231" t="s">
        <v>2534</v>
      </c>
      <c r="B2248" s="231">
        <v>0</v>
      </c>
      <c r="C2248" s="231">
        <v>5</v>
      </c>
      <c r="D2248" s="231">
        <v>7</v>
      </c>
      <c r="E2248" s="231">
        <v>88</v>
      </c>
      <c r="F2248" s="231">
        <v>0</v>
      </c>
      <c r="G2248" s="231">
        <v>0</v>
      </c>
      <c r="H2248" t="str">
        <f t="shared" si="35"/>
        <v>A44986</v>
      </c>
    </row>
    <row r="2249" spans="1:8">
      <c r="A2249" s="231" t="s">
        <v>2535</v>
      </c>
      <c r="B2249" s="231">
        <v>0</v>
      </c>
      <c r="C2249" s="231">
        <v>6</v>
      </c>
      <c r="D2249" s="231">
        <v>8</v>
      </c>
      <c r="E2249" s="231">
        <v>86</v>
      </c>
      <c r="F2249" s="231">
        <v>0</v>
      </c>
      <c r="G2249" s="231">
        <v>0</v>
      </c>
      <c r="H2249" t="str">
        <f t="shared" si="35"/>
        <v>A45002</v>
      </c>
    </row>
    <row r="2250" spans="1:8">
      <c r="A2250" s="231" t="s">
        <v>2536</v>
      </c>
      <c r="B2250" s="231">
        <v>0</v>
      </c>
      <c r="C2250" s="231">
        <v>14</v>
      </c>
      <c r="D2250" s="231">
        <v>19</v>
      </c>
      <c r="E2250" s="231">
        <v>67</v>
      </c>
      <c r="F2250" s="231">
        <v>0</v>
      </c>
      <c r="G2250" s="231">
        <v>0</v>
      </c>
      <c r="H2250" t="str">
        <f t="shared" si="35"/>
        <v>A45023</v>
      </c>
    </row>
    <row r="2251" spans="1:8">
      <c r="A2251" s="231" t="s">
        <v>2537</v>
      </c>
      <c r="B2251" s="231">
        <v>0</v>
      </c>
      <c r="C2251" s="231">
        <v>95</v>
      </c>
      <c r="D2251" s="231">
        <v>5</v>
      </c>
      <c r="E2251" s="231">
        <v>0</v>
      </c>
      <c r="F2251" s="231">
        <v>0</v>
      </c>
      <c r="G2251" s="231">
        <v>0</v>
      </c>
      <c r="H2251" t="str">
        <f t="shared" si="35"/>
        <v>A45042</v>
      </c>
    </row>
    <row r="2252" spans="1:8">
      <c r="A2252" s="231" t="s">
        <v>2538</v>
      </c>
      <c r="B2252" s="231">
        <v>0</v>
      </c>
      <c r="C2252" s="231">
        <v>100</v>
      </c>
      <c r="D2252" s="231">
        <v>0</v>
      </c>
      <c r="E2252" s="231">
        <v>0</v>
      </c>
      <c r="F2252" s="231">
        <v>0</v>
      </c>
      <c r="G2252" s="231">
        <v>0</v>
      </c>
      <c r="H2252" t="str">
        <f t="shared" si="35"/>
        <v>A45062</v>
      </c>
    </row>
    <row r="2253" spans="1:8">
      <c r="A2253" s="231" t="s">
        <v>2539</v>
      </c>
      <c r="B2253" s="231">
        <v>0</v>
      </c>
      <c r="C2253" s="231">
        <v>100</v>
      </c>
      <c r="D2253" s="231">
        <v>0</v>
      </c>
      <c r="E2253" s="231">
        <v>0</v>
      </c>
      <c r="F2253" s="231">
        <v>0</v>
      </c>
      <c r="G2253" s="231">
        <v>0</v>
      </c>
      <c r="H2253" t="str">
        <f t="shared" si="35"/>
        <v>A45085</v>
      </c>
    </row>
    <row r="2254" spans="1:8">
      <c r="A2254" s="231" t="s">
        <v>2540</v>
      </c>
      <c r="B2254" s="231">
        <v>0</v>
      </c>
      <c r="C2254" s="231">
        <v>100</v>
      </c>
      <c r="D2254" s="231">
        <v>0</v>
      </c>
      <c r="E2254" s="231">
        <v>0</v>
      </c>
      <c r="F2254" s="231">
        <v>0</v>
      </c>
      <c r="G2254" s="231">
        <v>0</v>
      </c>
      <c r="H2254" t="str">
        <f t="shared" si="35"/>
        <v>A45100</v>
      </c>
    </row>
    <row r="2255" spans="1:8">
      <c r="A2255" s="231" t="s">
        <v>2541</v>
      </c>
      <c r="B2255" s="231">
        <v>30</v>
      </c>
      <c r="C2255" s="231">
        <v>70</v>
      </c>
      <c r="D2255" s="231">
        <v>0</v>
      </c>
      <c r="E2255" s="231">
        <v>0</v>
      </c>
      <c r="F2255" s="231">
        <v>0</v>
      </c>
      <c r="G2255" s="231">
        <v>0</v>
      </c>
      <c r="H2255" t="str">
        <f t="shared" si="35"/>
        <v>A45115.8</v>
      </c>
    </row>
    <row r="2256" spans="1:8">
      <c r="A2256" s="231" t="s">
        <v>2542</v>
      </c>
      <c r="B2256" s="231">
        <v>50</v>
      </c>
      <c r="C2256" s="231">
        <v>50</v>
      </c>
      <c r="D2256" s="231">
        <v>0</v>
      </c>
      <c r="E2256" s="231">
        <v>0</v>
      </c>
      <c r="F2256" s="231">
        <v>0</v>
      </c>
      <c r="G2256" s="231">
        <v>0</v>
      </c>
      <c r="H2256" t="str">
        <f t="shared" si="35"/>
        <v>A45135</v>
      </c>
    </row>
    <row r="2257" spans="1:8">
      <c r="A2257" s="231" t="s">
        <v>2543</v>
      </c>
      <c r="B2257" s="231">
        <v>30</v>
      </c>
      <c r="C2257" s="231">
        <v>70</v>
      </c>
      <c r="D2257" s="231">
        <v>0</v>
      </c>
      <c r="E2257" s="231">
        <v>0</v>
      </c>
      <c r="F2257" s="231">
        <v>0</v>
      </c>
      <c r="G2257" s="231">
        <v>0</v>
      </c>
      <c r="H2257" t="str">
        <f t="shared" si="35"/>
        <v>A45155</v>
      </c>
    </row>
    <row r="2258" spans="1:8">
      <c r="A2258" s="231" t="s">
        <v>2544</v>
      </c>
      <c r="B2258" s="231">
        <v>100</v>
      </c>
      <c r="C2258" s="231">
        <v>0</v>
      </c>
      <c r="D2258" s="231">
        <v>0</v>
      </c>
      <c r="E2258" s="231">
        <v>0</v>
      </c>
      <c r="F2258" s="231">
        <v>0</v>
      </c>
      <c r="G2258" s="231">
        <v>0</v>
      </c>
      <c r="H2258" t="str">
        <f t="shared" si="35"/>
        <v>A45171</v>
      </c>
    </row>
    <row r="2259" spans="1:8">
      <c r="A2259" s="231" t="s">
        <v>2545</v>
      </c>
      <c r="B2259" s="231">
        <v>50</v>
      </c>
      <c r="C2259" s="231">
        <v>50</v>
      </c>
      <c r="D2259" s="231">
        <v>0</v>
      </c>
      <c r="E2259" s="231">
        <v>0</v>
      </c>
      <c r="F2259" s="231">
        <v>0</v>
      </c>
      <c r="G2259" s="231">
        <v>0</v>
      </c>
      <c r="H2259" t="str">
        <f t="shared" si="35"/>
        <v>A45192</v>
      </c>
    </row>
    <row r="2260" spans="1:8">
      <c r="A2260" s="231" t="s">
        <v>2546</v>
      </c>
      <c r="B2260" s="231">
        <v>50</v>
      </c>
      <c r="C2260" s="231">
        <v>50</v>
      </c>
      <c r="D2260" s="231">
        <v>0</v>
      </c>
      <c r="E2260" s="231">
        <v>0</v>
      </c>
      <c r="F2260" s="231">
        <v>0</v>
      </c>
      <c r="G2260" s="231">
        <v>0</v>
      </c>
      <c r="H2260" t="str">
        <f t="shared" si="35"/>
        <v>A45213</v>
      </c>
    </row>
    <row r="2261" spans="1:8">
      <c r="A2261" s="231" t="s">
        <v>2547</v>
      </c>
      <c r="B2261" s="231">
        <v>50</v>
      </c>
      <c r="C2261" s="231">
        <v>50</v>
      </c>
      <c r="D2261" s="231">
        <v>0</v>
      </c>
      <c r="E2261" s="231">
        <v>0</v>
      </c>
      <c r="F2261" s="231">
        <v>0</v>
      </c>
      <c r="G2261" s="231">
        <v>0</v>
      </c>
      <c r="H2261" t="str">
        <f t="shared" si="35"/>
        <v>A45237</v>
      </c>
    </row>
    <row r="2262" spans="1:8">
      <c r="A2262" s="231" t="s">
        <v>2548</v>
      </c>
      <c r="B2262" s="231">
        <v>0</v>
      </c>
      <c r="C2262" s="231">
        <v>60</v>
      </c>
      <c r="D2262" s="231">
        <v>40</v>
      </c>
      <c r="E2262" s="231">
        <v>0</v>
      </c>
      <c r="F2262" s="231">
        <v>0</v>
      </c>
      <c r="G2262" s="231">
        <v>0</v>
      </c>
      <c r="H2262" t="str">
        <f t="shared" si="35"/>
        <v>A45257</v>
      </c>
    </row>
    <row r="2263" spans="1:8">
      <c r="A2263" s="231" t="s">
        <v>2549</v>
      </c>
      <c r="B2263" s="231">
        <v>0</v>
      </c>
      <c r="C2263" s="231">
        <v>30</v>
      </c>
      <c r="D2263" s="231">
        <v>70</v>
      </c>
      <c r="E2263" s="231">
        <v>0</v>
      </c>
      <c r="F2263" s="231">
        <v>0</v>
      </c>
      <c r="G2263" s="231">
        <v>0</v>
      </c>
      <c r="H2263" t="str">
        <f t="shared" si="35"/>
        <v>A45277</v>
      </c>
    </row>
    <row r="2264" spans="1:8">
      <c r="A2264" s="231" t="s">
        <v>2550</v>
      </c>
      <c r="B2264" s="231">
        <v>0</v>
      </c>
      <c r="C2264" s="231">
        <v>40</v>
      </c>
      <c r="D2264" s="231">
        <v>60</v>
      </c>
      <c r="E2264" s="231">
        <v>0</v>
      </c>
      <c r="F2264" s="231">
        <v>0</v>
      </c>
      <c r="G2264" s="231">
        <v>0</v>
      </c>
      <c r="H2264" t="str">
        <f t="shared" si="35"/>
        <v>A45298</v>
      </c>
    </row>
    <row r="2265" spans="1:8">
      <c r="A2265" s="231" t="s">
        <v>2551</v>
      </c>
      <c r="B2265" s="231">
        <v>0</v>
      </c>
      <c r="C2265" s="231">
        <v>50</v>
      </c>
      <c r="D2265" s="231">
        <v>50</v>
      </c>
      <c r="E2265" s="231">
        <v>0</v>
      </c>
      <c r="F2265" s="231">
        <v>0</v>
      </c>
      <c r="G2265" s="231">
        <v>0</v>
      </c>
      <c r="H2265" t="str">
        <f t="shared" si="35"/>
        <v>A45319</v>
      </c>
    </row>
    <row r="2266" spans="1:8">
      <c r="A2266" s="231" t="s">
        <v>2552</v>
      </c>
      <c r="B2266" s="231">
        <v>0</v>
      </c>
      <c r="C2266" s="231">
        <v>30</v>
      </c>
      <c r="D2266" s="231">
        <v>70</v>
      </c>
      <c r="E2266" s="231">
        <v>0</v>
      </c>
      <c r="F2266" s="231">
        <v>0</v>
      </c>
      <c r="G2266" s="231">
        <v>0</v>
      </c>
      <c r="H2266" t="str">
        <f t="shared" si="35"/>
        <v>A45339</v>
      </c>
    </row>
    <row r="2267" spans="1:8">
      <c r="A2267" s="231" t="s">
        <v>2553</v>
      </c>
      <c r="B2267" s="231">
        <v>0</v>
      </c>
      <c r="C2267" s="231">
        <v>30</v>
      </c>
      <c r="D2267" s="231">
        <v>70</v>
      </c>
      <c r="E2267" s="231">
        <v>0</v>
      </c>
      <c r="F2267" s="231">
        <v>0</v>
      </c>
      <c r="G2267" s="231">
        <v>0</v>
      </c>
      <c r="H2267" t="str">
        <f t="shared" si="35"/>
        <v>A45360</v>
      </c>
    </row>
    <row r="2268" spans="1:8">
      <c r="A2268" s="231" t="s">
        <v>2554</v>
      </c>
      <c r="B2268" s="231">
        <v>0</v>
      </c>
      <c r="C2268" s="231">
        <v>100</v>
      </c>
      <c r="D2268" s="231">
        <v>0</v>
      </c>
      <c r="E2268" s="231">
        <v>0</v>
      </c>
      <c r="F2268" s="231">
        <v>0</v>
      </c>
      <c r="G2268" s="231">
        <v>0</v>
      </c>
      <c r="H2268" t="str">
        <f t="shared" si="35"/>
        <v>A45381</v>
      </c>
    </row>
    <row r="2269" spans="1:8">
      <c r="A2269" s="231" t="s">
        <v>2555</v>
      </c>
      <c r="B2269" s="231">
        <v>0</v>
      </c>
      <c r="C2269" s="231">
        <v>100</v>
      </c>
      <c r="D2269" s="231">
        <v>0</v>
      </c>
      <c r="E2269" s="231">
        <v>0</v>
      </c>
      <c r="F2269" s="231">
        <v>0</v>
      </c>
      <c r="G2269" s="231">
        <v>0</v>
      </c>
      <c r="H2269" t="str">
        <f t="shared" si="35"/>
        <v>A45402</v>
      </c>
    </row>
    <row r="2270" spans="1:8">
      <c r="A2270" s="231" t="s">
        <v>2556</v>
      </c>
      <c r="B2270" s="231">
        <v>0</v>
      </c>
      <c r="C2270" s="231">
        <v>15</v>
      </c>
      <c r="D2270" s="231">
        <v>20</v>
      </c>
      <c r="E2270" s="231">
        <v>65</v>
      </c>
      <c r="F2270" s="231">
        <v>0</v>
      </c>
      <c r="G2270" s="231">
        <v>0</v>
      </c>
      <c r="H2270" t="str">
        <f t="shared" si="35"/>
        <v>A45417</v>
      </c>
    </row>
    <row r="2271" spans="1:8">
      <c r="A2271" s="231" t="s">
        <v>2557</v>
      </c>
      <c r="B2271" s="231">
        <v>0</v>
      </c>
      <c r="C2271" s="231">
        <v>6</v>
      </c>
      <c r="D2271" s="231">
        <v>8</v>
      </c>
      <c r="E2271" s="231">
        <v>86</v>
      </c>
      <c r="F2271" s="231">
        <v>0</v>
      </c>
      <c r="G2271" s="231">
        <v>0</v>
      </c>
      <c r="H2271" t="str">
        <f t="shared" si="35"/>
        <v>A45435</v>
      </c>
    </row>
    <row r="2272" spans="1:8">
      <c r="A2272" s="231" t="s">
        <v>2558</v>
      </c>
      <c r="B2272" s="231">
        <v>0</v>
      </c>
      <c r="C2272" s="231">
        <v>5</v>
      </c>
      <c r="D2272" s="231">
        <v>6</v>
      </c>
      <c r="E2272" s="231">
        <v>89</v>
      </c>
      <c r="F2272" s="231">
        <v>0</v>
      </c>
      <c r="G2272" s="231">
        <v>0</v>
      </c>
      <c r="H2272" t="str">
        <f t="shared" si="35"/>
        <v>A45455</v>
      </c>
    </row>
    <row r="2273" spans="1:8">
      <c r="A2273" s="231" t="s">
        <v>2559</v>
      </c>
      <c r="B2273" s="231">
        <v>0</v>
      </c>
      <c r="C2273" s="231">
        <v>8</v>
      </c>
      <c r="D2273" s="231">
        <v>11</v>
      </c>
      <c r="E2273" s="231">
        <v>81</v>
      </c>
      <c r="F2273" s="231">
        <v>0</v>
      </c>
      <c r="G2273" s="231">
        <v>0</v>
      </c>
      <c r="H2273" t="str">
        <f t="shared" si="35"/>
        <v>A45476</v>
      </c>
    </row>
    <row r="2274" spans="1:8">
      <c r="A2274" s="231" t="s">
        <v>2560</v>
      </c>
      <c r="B2274" s="231">
        <v>0</v>
      </c>
      <c r="C2274" s="231">
        <v>48</v>
      </c>
      <c r="D2274" s="231">
        <v>52</v>
      </c>
      <c r="E2274" s="231">
        <v>0</v>
      </c>
      <c r="F2274" s="231">
        <v>0</v>
      </c>
      <c r="G2274" s="231">
        <v>0</v>
      </c>
      <c r="H2274" t="str">
        <f t="shared" si="35"/>
        <v>A45496</v>
      </c>
    </row>
    <row r="2275" spans="1:8">
      <c r="A2275" s="231" t="s">
        <v>2561</v>
      </c>
      <c r="B2275" s="231">
        <v>0</v>
      </c>
      <c r="C2275" s="231">
        <v>100</v>
      </c>
      <c r="D2275" s="231">
        <v>0</v>
      </c>
      <c r="E2275" s="231">
        <v>0</v>
      </c>
      <c r="F2275" s="231">
        <v>0</v>
      </c>
      <c r="G2275" s="231">
        <v>0</v>
      </c>
      <c r="H2275" t="str">
        <f t="shared" si="35"/>
        <v>A45517</v>
      </c>
    </row>
    <row r="2276" spans="1:8">
      <c r="A2276" s="231" t="s">
        <v>2562</v>
      </c>
      <c r="B2276" s="231">
        <v>0</v>
      </c>
      <c r="C2276" s="231">
        <v>100</v>
      </c>
      <c r="D2276" s="231">
        <v>0</v>
      </c>
      <c r="E2276" s="231">
        <v>0</v>
      </c>
      <c r="F2276" s="231">
        <v>0</v>
      </c>
      <c r="G2276" s="231">
        <v>0</v>
      </c>
      <c r="H2276" t="str">
        <f t="shared" si="35"/>
        <v>A45539</v>
      </c>
    </row>
    <row r="2277" spans="1:8">
      <c r="A2277" s="231" t="s">
        <v>2563</v>
      </c>
      <c r="B2277" s="231">
        <v>0</v>
      </c>
      <c r="C2277" s="231">
        <v>50</v>
      </c>
      <c r="D2277" s="231">
        <v>50</v>
      </c>
      <c r="E2277" s="231">
        <v>0</v>
      </c>
      <c r="F2277" s="231">
        <v>0</v>
      </c>
      <c r="G2277" s="231">
        <v>0</v>
      </c>
      <c r="H2277" t="str">
        <f t="shared" si="35"/>
        <v>A45562</v>
      </c>
    </row>
    <row r="2278" spans="1:8">
      <c r="A2278" s="231" t="s">
        <v>2564</v>
      </c>
      <c r="B2278" s="231">
        <v>50</v>
      </c>
      <c r="C2278" s="231">
        <v>50</v>
      </c>
      <c r="D2278" s="231">
        <v>0</v>
      </c>
      <c r="E2278" s="231">
        <v>0</v>
      </c>
      <c r="F2278" s="231">
        <v>0</v>
      </c>
      <c r="G2278" s="231">
        <v>0</v>
      </c>
      <c r="H2278" t="str">
        <f t="shared" si="35"/>
        <v>A45582</v>
      </c>
    </row>
    <row r="2279" spans="1:8">
      <c r="A2279" s="231" t="s">
        <v>2565</v>
      </c>
      <c r="B2279" s="231">
        <v>50</v>
      </c>
      <c r="C2279" s="231">
        <v>50</v>
      </c>
      <c r="D2279" s="231">
        <v>0</v>
      </c>
      <c r="E2279" s="231">
        <v>0</v>
      </c>
      <c r="F2279" s="231">
        <v>0</v>
      </c>
      <c r="G2279" s="231">
        <v>0</v>
      </c>
      <c r="H2279" t="str">
        <f t="shared" si="35"/>
        <v>A45602</v>
      </c>
    </row>
    <row r="2280" spans="1:8">
      <c r="A2280" s="231" t="s">
        <v>2566</v>
      </c>
      <c r="B2280" s="231">
        <v>100</v>
      </c>
      <c r="C2280" s="231">
        <v>0</v>
      </c>
      <c r="D2280" s="231">
        <v>0</v>
      </c>
      <c r="E2280" s="231">
        <v>0</v>
      </c>
      <c r="F2280" s="231">
        <v>0</v>
      </c>
      <c r="G2280" s="231">
        <v>0</v>
      </c>
      <c r="H2280" t="str">
        <f t="shared" si="35"/>
        <v>A45622</v>
      </c>
    </row>
    <row r="2281" spans="1:8">
      <c r="A2281" s="231" t="s">
        <v>2567</v>
      </c>
      <c r="B2281" s="231">
        <v>100</v>
      </c>
      <c r="C2281" s="231">
        <v>0</v>
      </c>
      <c r="D2281" s="231">
        <v>0</v>
      </c>
      <c r="E2281" s="231">
        <v>0</v>
      </c>
      <c r="F2281" s="231">
        <v>0</v>
      </c>
      <c r="G2281" s="231">
        <v>0</v>
      </c>
      <c r="H2281" t="str">
        <f t="shared" si="35"/>
        <v>A45643</v>
      </c>
    </row>
    <row r="2282" spans="1:8">
      <c r="A2282" s="231" t="s">
        <v>2568</v>
      </c>
      <c r="B2282" s="231">
        <v>100</v>
      </c>
      <c r="C2282" s="231">
        <v>0</v>
      </c>
      <c r="D2282" s="231">
        <v>0</v>
      </c>
      <c r="E2282" s="231">
        <v>0</v>
      </c>
      <c r="F2282" s="231">
        <v>0</v>
      </c>
      <c r="G2282" s="231">
        <v>0</v>
      </c>
      <c r="H2282" t="str">
        <f t="shared" ref="H2282:H2345" si="36">LEFT(A2282,1)&amp;((MID(A2282,2,10))+1)</f>
        <v>A45663</v>
      </c>
    </row>
    <row r="2283" spans="1:8">
      <c r="A2283" s="231" t="s">
        <v>2569</v>
      </c>
      <c r="B2283" s="231">
        <v>50</v>
      </c>
      <c r="C2283" s="231">
        <v>50</v>
      </c>
      <c r="D2283" s="231">
        <v>0</v>
      </c>
      <c r="E2283" s="231">
        <v>0</v>
      </c>
      <c r="F2283" s="231">
        <v>0</v>
      </c>
      <c r="G2283" s="231">
        <v>0</v>
      </c>
      <c r="H2283" t="str">
        <f t="shared" si="36"/>
        <v>A45684</v>
      </c>
    </row>
    <row r="2284" spans="1:8">
      <c r="A2284" s="231" t="s">
        <v>2570</v>
      </c>
      <c r="B2284" s="231">
        <v>50</v>
      </c>
      <c r="C2284" s="231">
        <v>50</v>
      </c>
      <c r="D2284" s="231">
        <v>0</v>
      </c>
      <c r="E2284" s="231">
        <v>0</v>
      </c>
      <c r="F2284" s="231">
        <v>0</v>
      </c>
      <c r="G2284" s="231">
        <v>0</v>
      </c>
      <c r="H2284" t="str">
        <f t="shared" si="36"/>
        <v>A45703</v>
      </c>
    </row>
    <row r="2285" spans="1:8">
      <c r="A2285" s="231" t="s">
        <v>2571</v>
      </c>
      <c r="B2285" s="231">
        <v>0</v>
      </c>
      <c r="C2285" s="231">
        <v>71</v>
      </c>
      <c r="D2285" s="231">
        <v>29</v>
      </c>
      <c r="E2285" s="231">
        <v>0</v>
      </c>
      <c r="F2285" s="231">
        <v>0</v>
      </c>
      <c r="G2285" s="231">
        <v>0</v>
      </c>
      <c r="H2285" t="str">
        <f t="shared" si="36"/>
        <v>A45724</v>
      </c>
    </row>
    <row r="2286" spans="1:8">
      <c r="A2286" s="231" t="s">
        <v>2572</v>
      </c>
      <c r="B2286" s="231">
        <v>0</v>
      </c>
      <c r="C2286" s="231">
        <v>17</v>
      </c>
      <c r="D2286" s="231">
        <v>13</v>
      </c>
      <c r="E2286" s="231">
        <v>70</v>
      </c>
      <c r="F2286" s="231">
        <v>0</v>
      </c>
      <c r="G2286" s="231">
        <v>0</v>
      </c>
      <c r="H2286" t="str">
        <f t="shared" si="36"/>
        <v>A45742</v>
      </c>
    </row>
    <row r="2287" spans="1:8">
      <c r="A2287" s="231" t="s">
        <v>2573</v>
      </c>
      <c r="B2287" s="231">
        <v>0</v>
      </c>
      <c r="C2287" s="231">
        <v>11</v>
      </c>
      <c r="D2287" s="231">
        <v>9</v>
      </c>
      <c r="E2287" s="231">
        <v>80</v>
      </c>
      <c r="F2287" s="231">
        <v>0</v>
      </c>
      <c r="G2287" s="231">
        <v>0</v>
      </c>
      <c r="H2287" t="str">
        <f t="shared" si="36"/>
        <v>A45764</v>
      </c>
    </row>
    <row r="2288" spans="1:8">
      <c r="A2288" s="231" t="s">
        <v>2574</v>
      </c>
      <c r="B2288" s="231">
        <v>0</v>
      </c>
      <c r="C2288" s="231">
        <v>9</v>
      </c>
      <c r="D2288" s="231">
        <v>7</v>
      </c>
      <c r="E2288" s="231">
        <v>84</v>
      </c>
      <c r="F2288" s="231">
        <v>0</v>
      </c>
      <c r="G2288" s="231">
        <v>0</v>
      </c>
      <c r="H2288" t="str">
        <f t="shared" si="36"/>
        <v>A45784</v>
      </c>
    </row>
    <row r="2289" spans="1:8">
      <c r="A2289" s="231" t="s">
        <v>2575</v>
      </c>
      <c r="B2289" s="231">
        <v>0</v>
      </c>
      <c r="C2289" s="231">
        <v>4</v>
      </c>
      <c r="D2289" s="231">
        <v>6</v>
      </c>
      <c r="E2289" s="231">
        <v>90</v>
      </c>
      <c r="F2289" s="231">
        <v>0</v>
      </c>
      <c r="G2289" s="231">
        <v>0</v>
      </c>
      <c r="H2289" t="str">
        <f t="shared" si="36"/>
        <v>A45804</v>
      </c>
    </row>
    <row r="2290" spans="1:8">
      <c r="A2290" s="231" t="s">
        <v>2576</v>
      </c>
      <c r="B2290" s="231">
        <v>0</v>
      </c>
      <c r="C2290" s="231">
        <v>1</v>
      </c>
      <c r="D2290" s="231">
        <v>4</v>
      </c>
      <c r="E2290" s="231">
        <v>95</v>
      </c>
      <c r="F2290" s="231">
        <v>0</v>
      </c>
      <c r="G2290" s="231">
        <v>0</v>
      </c>
      <c r="H2290" t="str">
        <f t="shared" si="36"/>
        <v>A45827</v>
      </c>
    </row>
    <row r="2291" spans="1:8">
      <c r="A2291" s="231" t="s">
        <v>2577</v>
      </c>
      <c r="B2291" s="231">
        <v>0</v>
      </c>
      <c r="C2291" s="231">
        <v>2</v>
      </c>
      <c r="D2291" s="231">
        <v>4</v>
      </c>
      <c r="E2291" s="231">
        <v>94</v>
      </c>
      <c r="F2291" s="231">
        <v>0</v>
      </c>
      <c r="G2291" s="231">
        <v>0</v>
      </c>
      <c r="H2291" t="str">
        <f t="shared" si="36"/>
        <v>A45833</v>
      </c>
    </row>
    <row r="2292" spans="1:8">
      <c r="A2292" s="231" t="s">
        <v>2578</v>
      </c>
      <c r="B2292" s="231">
        <v>0</v>
      </c>
      <c r="C2292" s="231">
        <v>2</v>
      </c>
      <c r="D2292" s="231">
        <v>5</v>
      </c>
      <c r="E2292" s="231">
        <v>93</v>
      </c>
      <c r="F2292" s="231">
        <v>0</v>
      </c>
      <c r="G2292" s="231">
        <v>0</v>
      </c>
      <c r="H2292" t="str">
        <f t="shared" si="36"/>
        <v>A45846.5</v>
      </c>
    </row>
    <row r="2293" spans="1:8">
      <c r="A2293" s="231" t="s">
        <v>2579</v>
      </c>
      <c r="B2293" s="231">
        <v>0</v>
      </c>
      <c r="C2293" s="231">
        <v>3</v>
      </c>
      <c r="D2293" s="231">
        <v>7</v>
      </c>
      <c r="E2293" s="231">
        <v>90</v>
      </c>
      <c r="F2293" s="231">
        <v>0</v>
      </c>
      <c r="G2293" s="231">
        <v>0</v>
      </c>
      <c r="H2293" t="str">
        <f t="shared" si="36"/>
        <v>A45864</v>
      </c>
    </row>
    <row r="2294" spans="1:8">
      <c r="A2294" s="231" t="s">
        <v>2580</v>
      </c>
      <c r="B2294" s="231">
        <v>0</v>
      </c>
      <c r="C2294" s="231">
        <v>17</v>
      </c>
      <c r="D2294" s="231">
        <v>11</v>
      </c>
      <c r="E2294" s="231">
        <v>72</v>
      </c>
      <c r="F2294" s="231">
        <v>0</v>
      </c>
      <c r="G2294" s="231">
        <v>0</v>
      </c>
      <c r="H2294" t="str">
        <f t="shared" si="36"/>
        <v>A45884</v>
      </c>
    </row>
    <row r="2295" spans="1:8">
      <c r="A2295" s="231" t="s">
        <v>2581</v>
      </c>
      <c r="B2295" s="231">
        <v>0</v>
      </c>
      <c r="C2295" s="231">
        <v>20</v>
      </c>
      <c r="D2295" s="231">
        <v>14</v>
      </c>
      <c r="E2295" s="231">
        <v>66</v>
      </c>
      <c r="F2295" s="231">
        <v>0</v>
      </c>
      <c r="G2295" s="231">
        <v>0</v>
      </c>
      <c r="H2295" t="str">
        <f t="shared" si="36"/>
        <v>A45904</v>
      </c>
    </row>
    <row r="2296" spans="1:8">
      <c r="A2296" s="231" t="s">
        <v>2582</v>
      </c>
      <c r="B2296" s="231">
        <v>0</v>
      </c>
      <c r="C2296" s="231">
        <v>27</v>
      </c>
      <c r="D2296" s="231">
        <v>18</v>
      </c>
      <c r="E2296" s="231">
        <v>55</v>
      </c>
      <c r="F2296" s="231">
        <v>0</v>
      </c>
      <c r="G2296" s="231">
        <v>0</v>
      </c>
      <c r="H2296" t="str">
        <f t="shared" si="36"/>
        <v>A45920</v>
      </c>
    </row>
    <row r="2297" spans="1:8">
      <c r="A2297" s="231" t="s">
        <v>2583</v>
      </c>
      <c r="B2297" s="231">
        <v>0</v>
      </c>
      <c r="C2297" s="231">
        <v>30</v>
      </c>
      <c r="D2297" s="231">
        <v>50</v>
      </c>
      <c r="E2297" s="231">
        <v>20</v>
      </c>
      <c r="F2297" s="231">
        <v>0</v>
      </c>
      <c r="G2297" s="231">
        <v>0</v>
      </c>
      <c r="H2297" t="str">
        <f t="shared" si="36"/>
        <v>A45944</v>
      </c>
    </row>
    <row r="2298" spans="1:8">
      <c r="A2298" s="231" t="s">
        <v>2584</v>
      </c>
      <c r="B2298" s="231">
        <v>0</v>
      </c>
      <c r="C2298" s="231">
        <v>100</v>
      </c>
      <c r="D2298" s="231">
        <v>0</v>
      </c>
      <c r="E2298" s="231">
        <v>0</v>
      </c>
      <c r="F2298" s="231">
        <v>0</v>
      </c>
      <c r="G2298" s="231">
        <v>0</v>
      </c>
      <c r="H2298" t="str">
        <f t="shared" si="36"/>
        <v>A45964</v>
      </c>
    </row>
    <row r="2299" spans="1:8">
      <c r="A2299" s="231" t="s">
        <v>2585</v>
      </c>
      <c r="B2299" s="231">
        <v>100</v>
      </c>
      <c r="C2299" s="231">
        <v>0</v>
      </c>
      <c r="D2299" s="231">
        <v>0</v>
      </c>
      <c r="E2299" s="231">
        <v>0</v>
      </c>
      <c r="F2299" s="231">
        <v>0</v>
      </c>
      <c r="G2299" s="231">
        <v>0</v>
      </c>
      <c r="H2299" t="str">
        <f t="shared" si="36"/>
        <v>A45984</v>
      </c>
    </row>
    <row r="2300" spans="1:8">
      <c r="A2300" s="231" t="s">
        <v>2586</v>
      </c>
      <c r="B2300" s="231">
        <v>100</v>
      </c>
      <c r="C2300" s="231">
        <v>0</v>
      </c>
      <c r="D2300" s="231">
        <v>0</v>
      </c>
      <c r="E2300" s="231">
        <v>0</v>
      </c>
      <c r="F2300" s="231">
        <v>0</v>
      </c>
      <c r="G2300" s="231">
        <v>0</v>
      </c>
      <c r="H2300" t="str">
        <f t="shared" si="36"/>
        <v>A46002</v>
      </c>
    </row>
    <row r="2301" spans="1:8">
      <c r="A2301" s="231" t="s">
        <v>2587</v>
      </c>
      <c r="B2301" s="231">
        <v>40</v>
      </c>
      <c r="C2301" s="231">
        <v>60</v>
      </c>
      <c r="D2301" s="231">
        <v>0</v>
      </c>
      <c r="E2301" s="231">
        <v>0</v>
      </c>
      <c r="F2301" s="231">
        <v>0</v>
      </c>
      <c r="G2301" s="231">
        <v>0</v>
      </c>
      <c r="H2301" t="str">
        <f t="shared" si="36"/>
        <v>A46022</v>
      </c>
    </row>
    <row r="2302" spans="1:8">
      <c r="A2302" s="231" t="s">
        <v>2588</v>
      </c>
      <c r="B2302" s="231">
        <v>100</v>
      </c>
      <c r="C2302" s="231">
        <v>0</v>
      </c>
      <c r="D2302" s="231">
        <v>0</v>
      </c>
      <c r="E2302" s="231">
        <v>0</v>
      </c>
      <c r="F2302" s="231">
        <v>0</v>
      </c>
      <c r="G2302" s="231">
        <v>0</v>
      </c>
      <c r="H2302" t="str">
        <f t="shared" si="36"/>
        <v>A46042</v>
      </c>
    </row>
    <row r="2303" spans="1:8">
      <c r="A2303" s="231" t="s">
        <v>2589</v>
      </c>
      <c r="B2303" s="231">
        <v>100</v>
      </c>
      <c r="C2303" s="231">
        <v>0</v>
      </c>
      <c r="D2303" s="231">
        <v>0</v>
      </c>
      <c r="E2303" s="231">
        <v>0</v>
      </c>
      <c r="F2303" s="231">
        <v>0</v>
      </c>
      <c r="G2303" s="231">
        <v>0</v>
      </c>
      <c r="H2303" t="str">
        <f t="shared" si="36"/>
        <v>A46062</v>
      </c>
    </row>
    <row r="2304" spans="1:8">
      <c r="A2304" s="231" t="s">
        <v>2590</v>
      </c>
      <c r="B2304" s="231">
        <v>30</v>
      </c>
      <c r="C2304" s="231">
        <v>50</v>
      </c>
      <c r="D2304" s="231">
        <v>20</v>
      </c>
      <c r="E2304" s="231">
        <v>0</v>
      </c>
      <c r="F2304" s="231">
        <v>0</v>
      </c>
      <c r="G2304" s="231">
        <v>0</v>
      </c>
      <c r="H2304" t="str">
        <f t="shared" si="36"/>
        <v>A46079</v>
      </c>
    </row>
    <row r="2305" spans="1:8">
      <c r="A2305" s="231" t="s">
        <v>2591</v>
      </c>
      <c r="B2305" s="231">
        <v>0</v>
      </c>
      <c r="C2305" s="231">
        <v>100</v>
      </c>
      <c r="D2305" s="231">
        <v>0</v>
      </c>
      <c r="E2305" s="231">
        <v>0</v>
      </c>
      <c r="F2305" s="231">
        <v>0</v>
      </c>
      <c r="G2305" s="231">
        <v>0</v>
      </c>
      <c r="H2305" t="str">
        <f t="shared" si="36"/>
        <v>A46102</v>
      </c>
    </row>
    <row r="2306" spans="1:8">
      <c r="A2306" s="231" t="s">
        <v>2592</v>
      </c>
      <c r="B2306" s="231">
        <v>0</v>
      </c>
      <c r="C2306" s="231">
        <v>20</v>
      </c>
      <c r="D2306" s="231">
        <v>20</v>
      </c>
      <c r="E2306" s="231">
        <v>60</v>
      </c>
      <c r="F2306" s="231">
        <v>0</v>
      </c>
      <c r="G2306" s="231">
        <v>0</v>
      </c>
      <c r="H2306" t="str">
        <f t="shared" si="36"/>
        <v>A46127</v>
      </c>
    </row>
    <row r="2307" spans="1:8">
      <c r="A2307" s="231" t="s">
        <v>2593</v>
      </c>
      <c r="B2307" s="231">
        <v>0</v>
      </c>
      <c r="C2307" s="231">
        <v>44</v>
      </c>
      <c r="D2307" s="231">
        <v>44</v>
      </c>
      <c r="E2307" s="231">
        <v>12</v>
      </c>
      <c r="F2307" s="231">
        <v>0</v>
      </c>
      <c r="G2307" s="231">
        <v>0</v>
      </c>
      <c r="H2307" t="str">
        <f t="shared" si="36"/>
        <v>A46152</v>
      </c>
    </row>
    <row r="2308" spans="1:8">
      <c r="A2308" s="231" t="s">
        <v>2594</v>
      </c>
      <c r="B2308" s="231">
        <v>0</v>
      </c>
      <c r="C2308" s="231">
        <v>100</v>
      </c>
      <c r="D2308" s="231">
        <v>0</v>
      </c>
      <c r="E2308" s="231">
        <v>0</v>
      </c>
      <c r="F2308" s="231">
        <v>0</v>
      </c>
      <c r="G2308" s="231">
        <v>0</v>
      </c>
      <c r="H2308" t="str">
        <f t="shared" si="36"/>
        <v>A46177</v>
      </c>
    </row>
    <row r="2309" spans="1:8">
      <c r="A2309" s="231" t="s">
        <v>2595</v>
      </c>
      <c r="B2309" s="231">
        <v>100</v>
      </c>
      <c r="C2309" s="231">
        <v>0</v>
      </c>
      <c r="D2309" s="231">
        <v>0</v>
      </c>
      <c r="E2309" s="231">
        <v>0</v>
      </c>
      <c r="F2309" s="231">
        <v>0</v>
      </c>
      <c r="G2309" s="231">
        <v>0</v>
      </c>
      <c r="H2309" t="str">
        <f t="shared" si="36"/>
        <v>A46202</v>
      </c>
    </row>
    <row r="2310" spans="1:8">
      <c r="A2310" s="231" t="s">
        <v>2596</v>
      </c>
      <c r="B2310" s="231">
        <v>100</v>
      </c>
      <c r="C2310" s="231">
        <v>0</v>
      </c>
      <c r="D2310" s="231">
        <v>0</v>
      </c>
      <c r="E2310" s="231">
        <v>0</v>
      </c>
      <c r="F2310" s="231">
        <v>0</v>
      </c>
      <c r="G2310" s="231">
        <v>0</v>
      </c>
      <c r="H2310" t="str">
        <f t="shared" si="36"/>
        <v>A46227</v>
      </c>
    </row>
    <row r="2311" spans="1:8">
      <c r="A2311" s="231" t="s">
        <v>2597</v>
      </c>
      <c r="B2311" s="231">
        <v>0</v>
      </c>
      <c r="C2311" s="231">
        <v>30</v>
      </c>
      <c r="D2311" s="231">
        <v>70</v>
      </c>
      <c r="E2311" s="231">
        <v>0</v>
      </c>
      <c r="F2311" s="231">
        <v>0</v>
      </c>
      <c r="G2311" s="231">
        <v>0</v>
      </c>
      <c r="H2311" t="str">
        <f t="shared" si="36"/>
        <v>A46251</v>
      </c>
    </row>
    <row r="2312" spans="1:8">
      <c r="A2312" s="231" t="s">
        <v>2598</v>
      </c>
      <c r="B2312" s="231">
        <v>0</v>
      </c>
      <c r="C2312" s="231">
        <v>30</v>
      </c>
      <c r="D2312" s="231">
        <v>30</v>
      </c>
      <c r="E2312" s="231">
        <v>40</v>
      </c>
      <c r="F2312" s="231">
        <v>0</v>
      </c>
      <c r="G2312" s="231">
        <v>0</v>
      </c>
      <c r="H2312" t="str">
        <f t="shared" si="36"/>
        <v>A46272</v>
      </c>
    </row>
    <row r="2313" spans="1:8">
      <c r="A2313" s="231" t="s">
        <v>2599</v>
      </c>
      <c r="B2313" s="231">
        <v>0</v>
      </c>
      <c r="C2313" s="231">
        <v>22</v>
      </c>
      <c r="D2313" s="231">
        <v>22</v>
      </c>
      <c r="E2313" s="231">
        <v>56</v>
      </c>
      <c r="F2313" s="231">
        <v>0</v>
      </c>
      <c r="G2313" s="231">
        <v>0</v>
      </c>
      <c r="H2313" t="str">
        <f t="shared" si="36"/>
        <v>A46292</v>
      </c>
    </row>
    <row r="2314" spans="1:8">
      <c r="A2314" s="231" t="s">
        <v>2600</v>
      </c>
      <c r="B2314" s="231">
        <v>0</v>
      </c>
      <c r="C2314" s="231">
        <v>23</v>
      </c>
      <c r="D2314" s="231">
        <v>23</v>
      </c>
      <c r="E2314" s="231">
        <v>54</v>
      </c>
      <c r="F2314" s="231">
        <v>0</v>
      </c>
      <c r="G2314" s="231">
        <v>0</v>
      </c>
      <c r="H2314" t="str">
        <f t="shared" si="36"/>
        <v>A46312</v>
      </c>
    </row>
    <row r="2315" spans="1:8">
      <c r="A2315" s="231" t="s">
        <v>2601</v>
      </c>
      <c r="B2315" s="231">
        <v>0</v>
      </c>
      <c r="C2315" s="231">
        <v>24</v>
      </c>
      <c r="D2315" s="231">
        <v>24</v>
      </c>
      <c r="E2315" s="231">
        <v>52</v>
      </c>
      <c r="F2315" s="231">
        <v>0</v>
      </c>
      <c r="G2315" s="231">
        <v>0</v>
      </c>
      <c r="H2315" t="str">
        <f t="shared" si="36"/>
        <v>A46336</v>
      </c>
    </row>
    <row r="2316" spans="1:8">
      <c r="A2316" s="231" t="s">
        <v>2602</v>
      </c>
      <c r="B2316" s="231">
        <v>0</v>
      </c>
      <c r="C2316" s="231">
        <v>47</v>
      </c>
      <c r="D2316" s="231">
        <v>47</v>
      </c>
      <c r="E2316" s="231">
        <v>6</v>
      </c>
      <c r="F2316" s="231">
        <v>0</v>
      </c>
      <c r="G2316" s="231">
        <v>0</v>
      </c>
      <c r="H2316" t="str">
        <f t="shared" si="36"/>
        <v>A46358.4</v>
      </c>
    </row>
    <row r="2317" spans="1:8">
      <c r="A2317" s="231" t="s">
        <v>2603</v>
      </c>
      <c r="B2317" s="231">
        <v>0</v>
      </c>
      <c r="C2317" s="231">
        <v>15</v>
      </c>
      <c r="D2317" s="231">
        <v>20</v>
      </c>
      <c r="E2317" s="231">
        <v>65</v>
      </c>
      <c r="F2317" s="231">
        <v>0</v>
      </c>
      <c r="G2317" s="231">
        <v>0</v>
      </c>
      <c r="H2317" t="str">
        <f t="shared" si="36"/>
        <v>A46380</v>
      </c>
    </row>
    <row r="2318" spans="1:8">
      <c r="A2318" s="231" t="s">
        <v>2604</v>
      </c>
      <c r="B2318" s="231">
        <v>0</v>
      </c>
      <c r="C2318" s="231">
        <v>11</v>
      </c>
      <c r="D2318" s="231">
        <v>15</v>
      </c>
      <c r="E2318" s="231">
        <v>74</v>
      </c>
      <c r="F2318" s="231">
        <v>0</v>
      </c>
      <c r="G2318" s="231">
        <v>0</v>
      </c>
      <c r="H2318" t="str">
        <f t="shared" si="36"/>
        <v>A46400</v>
      </c>
    </row>
    <row r="2319" spans="1:8">
      <c r="A2319" s="231" t="s">
        <v>2605</v>
      </c>
      <c r="B2319" s="231">
        <v>0</v>
      </c>
      <c r="C2319" s="231">
        <v>7</v>
      </c>
      <c r="D2319" s="231">
        <v>10</v>
      </c>
      <c r="E2319" s="231">
        <v>83</v>
      </c>
      <c r="F2319" s="231">
        <v>0</v>
      </c>
      <c r="G2319" s="231">
        <v>0</v>
      </c>
      <c r="H2319" t="str">
        <f t="shared" si="36"/>
        <v>A46422</v>
      </c>
    </row>
    <row r="2320" spans="1:8">
      <c r="A2320" s="231" t="s">
        <v>2606</v>
      </c>
      <c r="B2320" s="231">
        <v>0</v>
      </c>
      <c r="C2320" s="231">
        <v>13</v>
      </c>
      <c r="D2320" s="231">
        <v>17</v>
      </c>
      <c r="E2320" s="231">
        <v>70</v>
      </c>
      <c r="F2320" s="231">
        <v>0</v>
      </c>
      <c r="G2320" s="231">
        <v>0</v>
      </c>
      <c r="H2320" t="str">
        <f t="shared" si="36"/>
        <v>A46442</v>
      </c>
    </row>
    <row r="2321" spans="1:8">
      <c r="A2321" s="231" t="s">
        <v>2607</v>
      </c>
      <c r="B2321" s="231">
        <v>0</v>
      </c>
      <c r="C2321" s="231">
        <v>100</v>
      </c>
      <c r="D2321" s="231">
        <v>0</v>
      </c>
      <c r="E2321" s="231">
        <v>0</v>
      </c>
      <c r="F2321" s="231">
        <v>0</v>
      </c>
      <c r="G2321" s="231">
        <v>0</v>
      </c>
      <c r="H2321" t="str">
        <f t="shared" si="36"/>
        <v>A46467</v>
      </c>
    </row>
    <row r="2322" spans="1:8">
      <c r="A2322" s="231" t="s">
        <v>2608</v>
      </c>
      <c r="B2322" s="231">
        <v>30</v>
      </c>
      <c r="C2322" s="231">
        <v>70</v>
      </c>
      <c r="D2322" s="231">
        <v>0</v>
      </c>
      <c r="E2322" s="231">
        <v>0</v>
      </c>
      <c r="F2322" s="231">
        <v>0</v>
      </c>
      <c r="G2322" s="231">
        <v>0</v>
      </c>
      <c r="H2322" t="str">
        <f t="shared" si="36"/>
        <v>A46491</v>
      </c>
    </row>
    <row r="2323" spans="1:8">
      <c r="A2323" s="231" t="s">
        <v>2609</v>
      </c>
      <c r="B2323" s="231">
        <v>40</v>
      </c>
      <c r="C2323" s="231">
        <v>60</v>
      </c>
      <c r="D2323" s="231">
        <v>0</v>
      </c>
      <c r="E2323" s="231">
        <v>0</v>
      </c>
      <c r="F2323" s="231">
        <v>0</v>
      </c>
      <c r="G2323" s="231">
        <v>0</v>
      </c>
      <c r="H2323" t="str">
        <f t="shared" si="36"/>
        <v>A46513</v>
      </c>
    </row>
    <row r="2324" spans="1:8">
      <c r="A2324" s="231" t="s">
        <v>2610</v>
      </c>
      <c r="B2324" s="231">
        <v>0</v>
      </c>
      <c r="C2324" s="231">
        <v>100</v>
      </c>
      <c r="D2324" s="231">
        <v>0</v>
      </c>
      <c r="E2324" s="231">
        <v>0</v>
      </c>
      <c r="F2324" s="231">
        <v>0</v>
      </c>
      <c r="G2324" s="231">
        <v>0</v>
      </c>
      <c r="H2324" t="str">
        <f t="shared" si="36"/>
        <v>A46533</v>
      </c>
    </row>
    <row r="2325" spans="1:8">
      <c r="A2325" s="231" t="s">
        <v>2611</v>
      </c>
      <c r="B2325" s="231">
        <v>0</v>
      </c>
      <c r="C2325" s="231">
        <v>100</v>
      </c>
      <c r="D2325" s="231">
        <v>0</v>
      </c>
      <c r="E2325" s="231">
        <v>0</v>
      </c>
      <c r="F2325" s="231">
        <v>0</v>
      </c>
      <c r="G2325" s="231">
        <v>0</v>
      </c>
      <c r="H2325" t="str">
        <f t="shared" si="36"/>
        <v>A46553</v>
      </c>
    </row>
    <row r="2326" spans="1:8">
      <c r="A2326" s="231" t="s">
        <v>2612</v>
      </c>
      <c r="B2326" s="231">
        <v>0</v>
      </c>
      <c r="C2326" s="231">
        <v>100</v>
      </c>
      <c r="D2326" s="231">
        <v>0</v>
      </c>
      <c r="E2326" s="231">
        <v>0</v>
      </c>
      <c r="F2326" s="231">
        <v>0</v>
      </c>
      <c r="G2326" s="231">
        <v>0</v>
      </c>
      <c r="H2326" t="str">
        <f t="shared" si="36"/>
        <v>A46573</v>
      </c>
    </row>
    <row r="2327" spans="1:8">
      <c r="A2327" s="231" t="s">
        <v>2613</v>
      </c>
      <c r="B2327" s="231">
        <v>0</v>
      </c>
      <c r="C2327" s="231">
        <v>58</v>
      </c>
      <c r="D2327" s="231">
        <v>23</v>
      </c>
      <c r="E2327" s="231">
        <v>19</v>
      </c>
      <c r="F2327" s="231">
        <v>0</v>
      </c>
      <c r="G2327" s="231">
        <v>0</v>
      </c>
      <c r="H2327" t="str">
        <f t="shared" si="36"/>
        <v>A46593</v>
      </c>
    </row>
    <row r="2328" spans="1:8">
      <c r="A2328" s="231" t="s">
        <v>2614</v>
      </c>
      <c r="B2328" s="231">
        <v>0</v>
      </c>
      <c r="C2328" s="231">
        <v>48</v>
      </c>
      <c r="D2328" s="231">
        <v>19</v>
      </c>
      <c r="E2328" s="231">
        <v>33</v>
      </c>
      <c r="F2328" s="231">
        <v>0</v>
      </c>
      <c r="G2328" s="231">
        <v>0</v>
      </c>
      <c r="H2328" t="str">
        <f t="shared" si="36"/>
        <v>A46613</v>
      </c>
    </row>
    <row r="2329" spans="1:8">
      <c r="A2329" s="231" t="s">
        <v>2615</v>
      </c>
      <c r="B2329" s="231">
        <v>0</v>
      </c>
      <c r="C2329" s="231">
        <v>42</v>
      </c>
      <c r="D2329" s="231">
        <v>17</v>
      </c>
      <c r="E2329" s="231">
        <v>41</v>
      </c>
      <c r="F2329" s="231">
        <v>0</v>
      </c>
      <c r="G2329" s="231">
        <v>0</v>
      </c>
      <c r="H2329" t="str">
        <f t="shared" si="36"/>
        <v>A46633</v>
      </c>
    </row>
    <row r="2330" spans="1:8">
      <c r="A2330" s="231" t="s">
        <v>2616</v>
      </c>
      <c r="B2330" s="231">
        <v>0</v>
      </c>
      <c r="C2330" s="231">
        <v>38</v>
      </c>
      <c r="D2330" s="231">
        <v>15</v>
      </c>
      <c r="E2330" s="231">
        <v>47</v>
      </c>
      <c r="F2330" s="231">
        <v>0</v>
      </c>
      <c r="G2330" s="231">
        <v>0</v>
      </c>
      <c r="H2330" t="str">
        <f t="shared" si="36"/>
        <v>A46653</v>
      </c>
    </row>
    <row r="2331" spans="1:8">
      <c r="A2331" s="231" t="s">
        <v>2617</v>
      </c>
      <c r="B2331" s="231">
        <v>0</v>
      </c>
      <c r="C2331" s="231">
        <v>34</v>
      </c>
      <c r="D2331" s="231">
        <v>14</v>
      </c>
      <c r="E2331" s="231">
        <v>52</v>
      </c>
      <c r="F2331" s="231">
        <v>0</v>
      </c>
      <c r="G2331" s="231">
        <v>0</v>
      </c>
      <c r="H2331" t="str">
        <f t="shared" si="36"/>
        <v>A46673</v>
      </c>
    </row>
    <row r="2332" spans="1:8">
      <c r="A2332" s="231" t="s">
        <v>2618</v>
      </c>
      <c r="B2332" s="231">
        <v>0</v>
      </c>
      <c r="C2332" s="231">
        <v>14</v>
      </c>
      <c r="D2332" s="231">
        <v>12</v>
      </c>
      <c r="E2332" s="231">
        <v>74</v>
      </c>
      <c r="F2332" s="231">
        <v>0</v>
      </c>
      <c r="G2332" s="231">
        <v>0</v>
      </c>
      <c r="H2332" t="str">
        <f t="shared" si="36"/>
        <v>A46697</v>
      </c>
    </row>
    <row r="2333" spans="1:8">
      <c r="A2333" s="231" t="s">
        <v>2619</v>
      </c>
      <c r="B2333" s="231">
        <v>0</v>
      </c>
      <c r="C2333" s="231">
        <v>13</v>
      </c>
      <c r="D2333" s="231">
        <v>11</v>
      </c>
      <c r="E2333" s="231">
        <v>76</v>
      </c>
      <c r="F2333" s="231">
        <v>0</v>
      </c>
      <c r="G2333" s="231">
        <v>0</v>
      </c>
      <c r="H2333" t="str">
        <f t="shared" si="36"/>
        <v>A46717</v>
      </c>
    </row>
    <row r="2334" spans="1:8">
      <c r="A2334" s="231" t="s">
        <v>2620</v>
      </c>
      <c r="B2334" s="231">
        <v>0</v>
      </c>
      <c r="C2334" s="231">
        <v>31</v>
      </c>
      <c r="D2334" s="231">
        <v>13</v>
      </c>
      <c r="E2334" s="231">
        <v>56</v>
      </c>
      <c r="F2334" s="231">
        <v>0</v>
      </c>
      <c r="G2334" s="231">
        <v>0</v>
      </c>
      <c r="H2334" t="str">
        <f t="shared" si="36"/>
        <v>A46736</v>
      </c>
    </row>
    <row r="2335" spans="1:8">
      <c r="A2335" s="231" t="s">
        <v>2621</v>
      </c>
      <c r="B2335" s="231">
        <v>0</v>
      </c>
      <c r="C2335" s="231">
        <v>46</v>
      </c>
      <c r="D2335" s="231">
        <v>18</v>
      </c>
      <c r="E2335" s="231">
        <v>36</v>
      </c>
      <c r="F2335" s="231">
        <v>0</v>
      </c>
      <c r="G2335" s="231">
        <v>0</v>
      </c>
      <c r="H2335" t="str">
        <f t="shared" si="36"/>
        <v>A46757</v>
      </c>
    </row>
    <row r="2336" spans="1:8">
      <c r="A2336" s="231" t="s">
        <v>2622</v>
      </c>
      <c r="B2336" s="231">
        <v>0</v>
      </c>
      <c r="C2336" s="231">
        <v>50</v>
      </c>
      <c r="D2336" s="231">
        <v>20</v>
      </c>
      <c r="E2336" s="231">
        <v>30</v>
      </c>
      <c r="F2336" s="231">
        <v>0</v>
      </c>
      <c r="G2336" s="231">
        <v>0</v>
      </c>
      <c r="H2336" t="str">
        <f t="shared" si="36"/>
        <v>A46766</v>
      </c>
    </row>
    <row r="2337" spans="1:8">
      <c r="A2337" s="231" t="s">
        <v>2623</v>
      </c>
      <c r="B2337" s="231">
        <v>0</v>
      </c>
      <c r="C2337" s="231">
        <v>60</v>
      </c>
      <c r="D2337" s="231">
        <v>40</v>
      </c>
      <c r="E2337" s="231">
        <v>0</v>
      </c>
      <c r="F2337" s="231">
        <v>0</v>
      </c>
      <c r="G2337" s="231">
        <v>0</v>
      </c>
      <c r="H2337" t="str">
        <f t="shared" si="36"/>
        <v>A46787</v>
      </c>
    </row>
    <row r="2338" spans="1:8">
      <c r="A2338" s="231" t="s">
        <v>2624</v>
      </c>
      <c r="B2338" s="231">
        <v>0</v>
      </c>
      <c r="C2338" s="231">
        <v>100</v>
      </c>
      <c r="D2338" s="231">
        <v>0</v>
      </c>
      <c r="E2338" s="231">
        <v>0</v>
      </c>
      <c r="F2338" s="231">
        <v>0</v>
      </c>
      <c r="G2338" s="231">
        <v>0</v>
      </c>
      <c r="H2338" t="str">
        <f t="shared" si="36"/>
        <v>A46809</v>
      </c>
    </row>
    <row r="2339" spans="1:8">
      <c r="A2339" s="231" t="s">
        <v>2625</v>
      </c>
      <c r="B2339" s="231">
        <v>0</v>
      </c>
      <c r="C2339" s="231">
        <v>100</v>
      </c>
      <c r="D2339" s="231">
        <v>0</v>
      </c>
      <c r="E2339" s="231">
        <v>0</v>
      </c>
      <c r="F2339" s="231">
        <v>0</v>
      </c>
      <c r="G2339" s="231">
        <v>0</v>
      </c>
      <c r="H2339" t="str">
        <f t="shared" si="36"/>
        <v>A46832</v>
      </c>
    </row>
    <row r="2340" spans="1:8">
      <c r="A2340" s="231" t="s">
        <v>2626</v>
      </c>
      <c r="B2340" s="231">
        <v>100</v>
      </c>
      <c r="C2340" s="231">
        <v>0</v>
      </c>
      <c r="D2340" s="231">
        <v>0</v>
      </c>
      <c r="E2340" s="231">
        <v>0</v>
      </c>
      <c r="F2340" s="231">
        <v>0</v>
      </c>
      <c r="G2340" s="231">
        <v>0</v>
      </c>
      <c r="H2340" t="str">
        <f t="shared" si="36"/>
        <v>A46852</v>
      </c>
    </row>
    <row r="2341" spans="1:8">
      <c r="A2341" s="231" t="s">
        <v>2627</v>
      </c>
      <c r="B2341" s="231">
        <v>100</v>
      </c>
      <c r="C2341" s="231">
        <v>0</v>
      </c>
      <c r="D2341" s="231">
        <v>0</v>
      </c>
      <c r="E2341" s="231">
        <v>0</v>
      </c>
      <c r="F2341" s="231">
        <v>0</v>
      </c>
      <c r="G2341" s="231">
        <v>0</v>
      </c>
      <c r="H2341" t="str">
        <f t="shared" si="36"/>
        <v>A46872</v>
      </c>
    </row>
    <row r="2342" spans="1:8">
      <c r="A2342" s="231" t="s">
        <v>2628</v>
      </c>
      <c r="B2342" s="231">
        <v>100</v>
      </c>
      <c r="C2342" s="231">
        <v>0</v>
      </c>
      <c r="D2342" s="231">
        <v>0</v>
      </c>
      <c r="E2342" s="231">
        <v>0</v>
      </c>
      <c r="F2342" s="231">
        <v>0</v>
      </c>
      <c r="G2342" s="231">
        <v>0</v>
      </c>
      <c r="H2342" t="str">
        <f t="shared" si="36"/>
        <v>A46892</v>
      </c>
    </row>
    <row r="2343" spans="1:8">
      <c r="A2343" s="231" t="s">
        <v>2629</v>
      </c>
      <c r="B2343" s="231">
        <v>100</v>
      </c>
      <c r="C2343" s="231">
        <v>0</v>
      </c>
      <c r="D2343" s="231">
        <v>0</v>
      </c>
      <c r="E2343" s="231">
        <v>0</v>
      </c>
      <c r="F2343" s="231">
        <v>0</v>
      </c>
      <c r="G2343" s="231">
        <v>0</v>
      </c>
      <c r="H2343" t="str">
        <f t="shared" si="36"/>
        <v>A46909</v>
      </c>
    </row>
    <row r="2344" spans="1:8">
      <c r="A2344" s="231" t="s">
        <v>2630</v>
      </c>
      <c r="B2344" s="231">
        <v>100</v>
      </c>
      <c r="C2344" s="231">
        <v>0</v>
      </c>
      <c r="D2344" s="231">
        <v>0</v>
      </c>
      <c r="E2344" s="231">
        <v>0</v>
      </c>
      <c r="F2344" s="231">
        <v>0</v>
      </c>
      <c r="G2344" s="231">
        <v>0</v>
      </c>
      <c r="H2344" t="str">
        <f t="shared" si="36"/>
        <v>A46929</v>
      </c>
    </row>
    <row r="2345" spans="1:8">
      <c r="A2345" s="231" t="s">
        <v>2631</v>
      </c>
      <c r="B2345" s="231">
        <v>100</v>
      </c>
      <c r="C2345" s="231">
        <v>0</v>
      </c>
      <c r="D2345" s="231">
        <v>0</v>
      </c>
      <c r="E2345" s="231">
        <v>0</v>
      </c>
      <c r="F2345" s="231">
        <v>0</v>
      </c>
      <c r="G2345" s="231">
        <v>0</v>
      </c>
      <c r="H2345" t="str">
        <f t="shared" si="36"/>
        <v>A46943</v>
      </c>
    </row>
    <row r="2346" spans="1:8">
      <c r="A2346" s="231" t="s">
        <v>2632</v>
      </c>
      <c r="B2346" s="231">
        <v>100</v>
      </c>
      <c r="C2346" s="231">
        <v>0</v>
      </c>
      <c r="D2346" s="231">
        <v>0</v>
      </c>
      <c r="E2346" s="231">
        <v>0</v>
      </c>
      <c r="F2346" s="231">
        <v>0</v>
      </c>
      <c r="G2346" s="231">
        <v>0</v>
      </c>
      <c r="H2346" t="str">
        <f t="shared" ref="H2346:H2409" si="37">LEFT(A2346,1)&amp;((MID(A2346,2,10))+1)</f>
        <v>A46963</v>
      </c>
    </row>
    <row r="2347" spans="1:8">
      <c r="A2347" s="231" t="s">
        <v>2633</v>
      </c>
      <c r="B2347" s="231">
        <v>100</v>
      </c>
      <c r="C2347" s="231">
        <v>0</v>
      </c>
      <c r="D2347" s="231">
        <v>0</v>
      </c>
      <c r="E2347" s="231">
        <v>0</v>
      </c>
      <c r="F2347" s="231">
        <v>0</v>
      </c>
      <c r="G2347" s="231">
        <v>0</v>
      </c>
      <c r="H2347" t="str">
        <f t="shared" si="37"/>
        <v>A46983</v>
      </c>
    </row>
    <row r="2348" spans="1:8">
      <c r="A2348" s="231" t="s">
        <v>2634</v>
      </c>
      <c r="B2348" s="231">
        <v>100</v>
      </c>
      <c r="C2348" s="231">
        <v>0</v>
      </c>
      <c r="D2348" s="231">
        <v>0</v>
      </c>
      <c r="E2348" s="231">
        <v>0</v>
      </c>
      <c r="F2348" s="231">
        <v>0</v>
      </c>
      <c r="G2348" s="231">
        <v>0</v>
      </c>
      <c r="H2348" t="str">
        <f t="shared" si="37"/>
        <v>A47002</v>
      </c>
    </row>
    <row r="2349" spans="1:8">
      <c r="A2349" s="231" t="s">
        <v>2635</v>
      </c>
      <c r="B2349" s="231">
        <v>100</v>
      </c>
      <c r="C2349" s="231">
        <v>0</v>
      </c>
      <c r="D2349" s="231">
        <v>0</v>
      </c>
      <c r="E2349" s="231">
        <v>0</v>
      </c>
      <c r="F2349" s="231">
        <v>0</v>
      </c>
      <c r="G2349" s="231">
        <v>0</v>
      </c>
      <c r="H2349" t="str">
        <f t="shared" si="37"/>
        <v>A47022</v>
      </c>
    </row>
    <row r="2350" spans="1:8">
      <c r="A2350" s="231" t="s">
        <v>2636</v>
      </c>
      <c r="B2350" s="231">
        <v>0</v>
      </c>
      <c r="C2350" s="231">
        <v>100</v>
      </c>
      <c r="D2350" s="231">
        <v>0</v>
      </c>
      <c r="E2350" s="231">
        <v>0</v>
      </c>
      <c r="F2350" s="231">
        <v>0</v>
      </c>
      <c r="G2350" s="231">
        <v>0</v>
      </c>
      <c r="H2350" t="str">
        <f t="shared" si="37"/>
        <v>A47038</v>
      </c>
    </row>
    <row r="2351" spans="1:8">
      <c r="A2351" s="231" t="s">
        <v>2637</v>
      </c>
      <c r="B2351" s="231">
        <v>0</v>
      </c>
      <c r="C2351" s="231">
        <v>80</v>
      </c>
      <c r="D2351" s="231">
        <v>20</v>
      </c>
      <c r="E2351" s="231">
        <v>0</v>
      </c>
      <c r="F2351" s="231">
        <v>0</v>
      </c>
      <c r="G2351" s="231">
        <v>0</v>
      </c>
      <c r="H2351" t="str">
        <f t="shared" si="37"/>
        <v>A47062</v>
      </c>
    </row>
    <row r="2352" spans="1:8">
      <c r="A2352" s="231" t="s">
        <v>2638</v>
      </c>
      <c r="B2352" s="231">
        <v>0</v>
      </c>
      <c r="C2352" s="231">
        <v>100</v>
      </c>
      <c r="D2352" s="231">
        <v>0</v>
      </c>
      <c r="E2352" s="231">
        <v>0</v>
      </c>
      <c r="F2352" s="231">
        <v>0</v>
      </c>
      <c r="G2352" s="231">
        <v>0</v>
      </c>
      <c r="H2352" t="str">
        <f t="shared" si="37"/>
        <v>A47082</v>
      </c>
    </row>
    <row r="2353" spans="1:8">
      <c r="A2353" s="231" t="s">
        <v>2639</v>
      </c>
      <c r="B2353" s="231">
        <v>0</v>
      </c>
      <c r="C2353" s="231">
        <v>100</v>
      </c>
      <c r="D2353" s="231">
        <v>0</v>
      </c>
      <c r="E2353" s="231">
        <v>0</v>
      </c>
      <c r="F2353" s="231">
        <v>0</v>
      </c>
      <c r="G2353" s="231">
        <v>0</v>
      </c>
      <c r="H2353" t="str">
        <f t="shared" si="37"/>
        <v>A47099</v>
      </c>
    </row>
    <row r="2354" spans="1:8">
      <c r="A2354" s="231" t="s">
        <v>2640</v>
      </c>
      <c r="B2354" s="231">
        <v>100</v>
      </c>
      <c r="C2354" s="231">
        <v>0</v>
      </c>
      <c r="D2354" s="231">
        <v>0</v>
      </c>
      <c r="E2354" s="231">
        <v>0</v>
      </c>
      <c r="F2354" s="231">
        <v>0</v>
      </c>
      <c r="G2354" s="231">
        <v>0</v>
      </c>
      <c r="H2354" t="str">
        <f t="shared" si="37"/>
        <v>A47111</v>
      </c>
    </row>
    <row r="2355" spans="1:8">
      <c r="A2355" s="231" t="s">
        <v>2641</v>
      </c>
      <c r="B2355" s="231">
        <v>100</v>
      </c>
      <c r="C2355" s="231">
        <v>0</v>
      </c>
      <c r="D2355" s="231">
        <v>0</v>
      </c>
      <c r="E2355" s="231">
        <v>0</v>
      </c>
      <c r="F2355" s="231">
        <v>0</v>
      </c>
      <c r="G2355" s="231">
        <v>0</v>
      </c>
      <c r="H2355" t="str">
        <f t="shared" si="37"/>
        <v>A47136</v>
      </c>
    </row>
    <row r="2356" spans="1:8">
      <c r="A2356" s="231" t="s">
        <v>2642</v>
      </c>
      <c r="B2356" s="231">
        <v>100</v>
      </c>
      <c r="C2356" s="231">
        <v>0</v>
      </c>
      <c r="D2356" s="231">
        <v>0</v>
      </c>
      <c r="E2356" s="231">
        <v>0</v>
      </c>
      <c r="F2356" s="231">
        <v>0</v>
      </c>
      <c r="G2356" s="231">
        <v>0</v>
      </c>
      <c r="H2356" t="str">
        <f t="shared" si="37"/>
        <v>A47157</v>
      </c>
    </row>
    <row r="2357" spans="1:8">
      <c r="A2357" s="231" t="s">
        <v>2643</v>
      </c>
      <c r="B2357" s="231">
        <v>50</v>
      </c>
      <c r="C2357" s="231">
        <v>50</v>
      </c>
      <c r="D2357" s="231">
        <v>0</v>
      </c>
      <c r="E2357" s="231">
        <v>0</v>
      </c>
      <c r="F2357" s="231">
        <v>0</v>
      </c>
      <c r="G2357" s="231">
        <v>0</v>
      </c>
      <c r="H2357" t="str">
        <f t="shared" si="37"/>
        <v>A47175</v>
      </c>
    </row>
    <row r="2358" spans="1:8">
      <c r="A2358" s="231" t="s">
        <v>2644</v>
      </c>
      <c r="B2358" s="231">
        <v>0</v>
      </c>
      <c r="C2358" s="231">
        <v>10</v>
      </c>
      <c r="D2358" s="231">
        <v>14</v>
      </c>
      <c r="E2358" s="231">
        <v>76</v>
      </c>
      <c r="F2358" s="231">
        <v>0</v>
      </c>
      <c r="G2358" s="231">
        <v>0</v>
      </c>
      <c r="H2358" t="str">
        <f t="shared" si="37"/>
        <v>A47197</v>
      </c>
    </row>
    <row r="2359" spans="1:8">
      <c r="A2359" s="231" t="s">
        <v>2645</v>
      </c>
      <c r="B2359" s="231">
        <v>0</v>
      </c>
      <c r="C2359" s="231">
        <v>13</v>
      </c>
      <c r="D2359" s="231">
        <v>8</v>
      </c>
      <c r="E2359" s="231">
        <v>79</v>
      </c>
      <c r="F2359" s="231">
        <v>0</v>
      </c>
      <c r="G2359" s="231">
        <v>0</v>
      </c>
      <c r="H2359" t="str">
        <f t="shared" si="37"/>
        <v>A47217</v>
      </c>
    </row>
    <row r="2360" spans="1:8">
      <c r="A2360" s="231" t="s">
        <v>2646</v>
      </c>
      <c r="B2360" s="231">
        <v>0</v>
      </c>
      <c r="C2360" s="231">
        <v>13</v>
      </c>
      <c r="D2360" s="231">
        <v>8</v>
      </c>
      <c r="E2360" s="231">
        <v>79</v>
      </c>
      <c r="F2360" s="231">
        <v>0</v>
      </c>
      <c r="G2360" s="231">
        <v>0</v>
      </c>
      <c r="H2360" t="str">
        <f t="shared" si="37"/>
        <v>A47237</v>
      </c>
    </row>
    <row r="2361" spans="1:8">
      <c r="A2361" s="231" t="s">
        <v>2647</v>
      </c>
      <c r="B2361" s="231">
        <v>0</v>
      </c>
      <c r="C2361" s="231">
        <v>100</v>
      </c>
      <c r="D2361" s="231">
        <v>0</v>
      </c>
      <c r="E2361" s="231">
        <v>0</v>
      </c>
      <c r="F2361" s="231">
        <v>0</v>
      </c>
      <c r="G2361" s="231">
        <v>0</v>
      </c>
      <c r="H2361" t="str">
        <f t="shared" si="37"/>
        <v>A47263</v>
      </c>
    </row>
    <row r="2362" spans="1:8">
      <c r="A2362" s="231" t="s">
        <v>2648</v>
      </c>
      <c r="B2362" s="231">
        <v>50</v>
      </c>
      <c r="C2362" s="231">
        <v>50</v>
      </c>
      <c r="D2362" s="231">
        <v>0</v>
      </c>
      <c r="E2362" s="231">
        <v>0</v>
      </c>
      <c r="F2362" s="231">
        <v>0</v>
      </c>
      <c r="G2362" s="231">
        <v>0</v>
      </c>
      <c r="H2362" t="str">
        <f t="shared" si="37"/>
        <v>A47283</v>
      </c>
    </row>
    <row r="2363" spans="1:8">
      <c r="A2363" s="231" t="s">
        <v>2649</v>
      </c>
      <c r="B2363" s="231">
        <v>50</v>
      </c>
      <c r="C2363" s="231">
        <v>50</v>
      </c>
      <c r="D2363" s="231">
        <v>0</v>
      </c>
      <c r="E2363" s="231">
        <v>0</v>
      </c>
      <c r="F2363" s="231">
        <v>0</v>
      </c>
      <c r="G2363" s="231">
        <v>0</v>
      </c>
      <c r="H2363" t="str">
        <f t="shared" si="37"/>
        <v>A47302</v>
      </c>
    </row>
    <row r="2364" spans="1:8">
      <c r="A2364" s="231" t="s">
        <v>2650</v>
      </c>
      <c r="B2364" s="231">
        <v>50</v>
      </c>
      <c r="C2364" s="231">
        <v>50</v>
      </c>
      <c r="D2364" s="231">
        <v>0</v>
      </c>
      <c r="E2364" s="231">
        <v>0</v>
      </c>
      <c r="F2364" s="231">
        <v>0</v>
      </c>
      <c r="G2364" s="231">
        <v>0</v>
      </c>
      <c r="H2364" t="str">
        <f t="shared" si="37"/>
        <v>A47322</v>
      </c>
    </row>
    <row r="2365" spans="1:8">
      <c r="A2365" s="231" t="s">
        <v>2651</v>
      </c>
      <c r="B2365" s="231">
        <v>0</v>
      </c>
      <c r="C2365" s="231">
        <v>26</v>
      </c>
      <c r="D2365" s="231">
        <v>51</v>
      </c>
      <c r="E2365" s="231">
        <v>23</v>
      </c>
      <c r="F2365" s="231">
        <v>0</v>
      </c>
      <c r="G2365" s="231">
        <v>0</v>
      </c>
      <c r="H2365" t="str">
        <f t="shared" si="37"/>
        <v>A47342</v>
      </c>
    </row>
    <row r="2366" spans="1:8">
      <c r="A2366" s="231" t="s">
        <v>2652</v>
      </c>
      <c r="B2366" s="231">
        <v>0</v>
      </c>
      <c r="C2366" s="231">
        <v>14</v>
      </c>
      <c r="D2366" s="231">
        <v>29</v>
      </c>
      <c r="E2366" s="231">
        <v>57</v>
      </c>
      <c r="F2366" s="231">
        <v>0</v>
      </c>
      <c r="G2366" s="231">
        <v>0</v>
      </c>
      <c r="H2366" t="str">
        <f t="shared" si="37"/>
        <v>A47356</v>
      </c>
    </row>
    <row r="2367" spans="1:8">
      <c r="A2367" s="231" t="s">
        <v>2653</v>
      </c>
      <c r="B2367" s="231">
        <v>0</v>
      </c>
      <c r="C2367" s="231">
        <v>9</v>
      </c>
      <c r="D2367" s="231">
        <v>14</v>
      </c>
      <c r="E2367" s="231">
        <v>77</v>
      </c>
      <c r="F2367" s="231">
        <v>0</v>
      </c>
      <c r="G2367" s="231">
        <v>0</v>
      </c>
      <c r="H2367" t="str">
        <f t="shared" si="37"/>
        <v>A47376</v>
      </c>
    </row>
    <row r="2368" spans="1:8">
      <c r="A2368" s="231" t="s">
        <v>2654</v>
      </c>
      <c r="B2368" s="231">
        <v>0</v>
      </c>
      <c r="C2368" s="231">
        <v>5</v>
      </c>
      <c r="D2368" s="231">
        <v>7</v>
      </c>
      <c r="E2368" s="231">
        <v>88</v>
      </c>
      <c r="F2368" s="231">
        <v>0</v>
      </c>
      <c r="G2368" s="231">
        <v>0</v>
      </c>
      <c r="H2368" t="str">
        <f t="shared" si="37"/>
        <v>A47398</v>
      </c>
    </row>
    <row r="2369" spans="1:8">
      <c r="A2369" s="231" t="s">
        <v>2655</v>
      </c>
      <c r="B2369" s="231">
        <v>0</v>
      </c>
      <c r="C2369" s="231">
        <v>6</v>
      </c>
      <c r="D2369" s="231">
        <v>6</v>
      </c>
      <c r="E2369" s="231">
        <v>88</v>
      </c>
      <c r="F2369" s="231">
        <v>0</v>
      </c>
      <c r="G2369" s="231">
        <v>0</v>
      </c>
      <c r="H2369" t="str">
        <f t="shared" si="37"/>
        <v>A47408</v>
      </c>
    </row>
    <row r="2370" spans="1:8">
      <c r="A2370" s="231" t="s">
        <v>2656</v>
      </c>
      <c r="B2370" s="231">
        <v>0</v>
      </c>
      <c r="C2370" s="231">
        <v>7</v>
      </c>
      <c r="D2370" s="231">
        <v>7</v>
      </c>
      <c r="E2370" s="231">
        <v>86</v>
      </c>
      <c r="F2370" s="231">
        <v>0</v>
      </c>
      <c r="G2370" s="231">
        <v>0</v>
      </c>
      <c r="H2370" t="str">
        <f t="shared" si="37"/>
        <v>A47423</v>
      </c>
    </row>
    <row r="2371" spans="1:8">
      <c r="A2371" s="231" t="s">
        <v>2657</v>
      </c>
      <c r="B2371" s="231">
        <v>0</v>
      </c>
      <c r="C2371" s="231">
        <v>8</v>
      </c>
      <c r="D2371" s="231">
        <v>11</v>
      </c>
      <c r="E2371" s="231">
        <v>81</v>
      </c>
      <c r="F2371" s="231">
        <v>0</v>
      </c>
      <c r="G2371" s="231">
        <v>0</v>
      </c>
      <c r="H2371" t="str">
        <f t="shared" si="37"/>
        <v>A47444</v>
      </c>
    </row>
    <row r="2372" spans="1:8">
      <c r="A2372" s="231" t="s">
        <v>2658</v>
      </c>
      <c r="B2372" s="231">
        <v>0</v>
      </c>
      <c r="C2372" s="231">
        <v>23</v>
      </c>
      <c r="D2372" s="231">
        <v>31</v>
      </c>
      <c r="E2372" s="231">
        <v>46</v>
      </c>
      <c r="F2372" s="231">
        <v>0</v>
      </c>
      <c r="G2372" s="231">
        <v>0</v>
      </c>
      <c r="H2372" t="str">
        <f t="shared" si="37"/>
        <v>A47462</v>
      </c>
    </row>
    <row r="2373" spans="1:8">
      <c r="A2373" s="231" t="s">
        <v>2659</v>
      </c>
      <c r="B2373" s="231">
        <v>100</v>
      </c>
      <c r="C2373" s="231">
        <v>0</v>
      </c>
      <c r="D2373" s="231">
        <v>0</v>
      </c>
      <c r="E2373" s="231">
        <v>0</v>
      </c>
      <c r="F2373" s="231">
        <v>0</v>
      </c>
      <c r="G2373" s="231">
        <v>0</v>
      </c>
      <c r="H2373" t="str">
        <f t="shared" si="37"/>
        <v>A47472</v>
      </c>
    </row>
    <row r="2374" spans="1:8">
      <c r="A2374" s="231" t="s">
        <v>2660</v>
      </c>
      <c r="B2374" s="231">
        <v>100</v>
      </c>
      <c r="C2374" s="231">
        <v>0</v>
      </c>
      <c r="D2374" s="231">
        <v>0</v>
      </c>
      <c r="E2374" s="231">
        <v>0</v>
      </c>
      <c r="F2374" s="231">
        <v>0</v>
      </c>
      <c r="G2374" s="231">
        <v>0</v>
      </c>
      <c r="H2374" t="str">
        <f t="shared" si="37"/>
        <v>A47477</v>
      </c>
    </row>
    <row r="2375" spans="1:8">
      <c r="A2375" s="231" t="s">
        <v>2661</v>
      </c>
      <c r="B2375" s="231">
        <v>100</v>
      </c>
      <c r="C2375" s="231">
        <v>0</v>
      </c>
      <c r="D2375" s="231">
        <v>0</v>
      </c>
      <c r="E2375" s="231">
        <v>0</v>
      </c>
      <c r="F2375" s="231">
        <v>0</v>
      </c>
      <c r="G2375" s="231">
        <v>0</v>
      </c>
      <c r="H2375" t="str">
        <f t="shared" si="37"/>
        <v>A47482</v>
      </c>
    </row>
    <row r="2376" spans="1:8">
      <c r="A2376" s="231" t="s">
        <v>2662</v>
      </c>
      <c r="B2376" s="231">
        <v>100</v>
      </c>
      <c r="C2376" s="231">
        <v>0</v>
      </c>
      <c r="D2376" s="231">
        <v>0</v>
      </c>
      <c r="E2376" s="231">
        <v>0</v>
      </c>
      <c r="F2376" s="231">
        <v>0</v>
      </c>
      <c r="G2376" s="231">
        <v>0</v>
      </c>
      <c r="H2376" t="str">
        <f t="shared" si="37"/>
        <v>A47486</v>
      </c>
    </row>
    <row r="2377" spans="1:8">
      <c r="A2377" s="231" t="s">
        <v>2663</v>
      </c>
      <c r="B2377" s="231">
        <v>100</v>
      </c>
      <c r="C2377" s="231">
        <v>0</v>
      </c>
      <c r="D2377" s="231">
        <v>0</v>
      </c>
      <c r="E2377" s="231">
        <v>0</v>
      </c>
      <c r="F2377" s="231">
        <v>0</v>
      </c>
      <c r="G2377" s="231">
        <v>0</v>
      </c>
      <c r="H2377" t="str">
        <f t="shared" si="37"/>
        <v>A47492</v>
      </c>
    </row>
    <row r="2378" spans="1:8">
      <c r="A2378" s="231" t="s">
        <v>2664</v>
      </c>
      <c r="B2378" s="231">
        <v>100</v>
      </c>
      <c r="C2378" s="231">
        <v>0</v>
      </c>
      <c r="D2378" s="231">
        <v>0</v>
      </c>
      <c r="E2378" s="231">
        <v>0</v>
      </c>
      <c r="F2378" s="231">
        <v>0</v>
      </c>
      <c r="G2378" s="231">
        <v>0</v>
      </c>
      <c r="H2378" t="str">
        <f t="shared" si="37"/>
        <v>A47497</v>
      </c>
    </row>
    <row r="2379" spans="1:8">
      <c r="A2379" s="231" t="s">
        <v>2665</v>
      </c>
      <c r="B2379" s="231">
        <v>100</v>
      </c>
      <c r="C2379" s="231">
        <v>0</v>
      </c>
      <c r="D2379" s="231">
        <v>0</v>
      </c>
      <c r="E2379" s="231">
        <v>0</v>
      </c>
      <c r="F2379" s="231">
        <v>0</v>
      </c>
      <c r="G2379" s="231">
        <v>0</v>
      </c>
      <c r="H2379" t="str">
        <f t="shared" si="37"/>
        <v>A47502</v>
      </c>
    </row>
    <row r="2380" spans="1:8">
      <c r="A2380" s="231" t="s">
        <v>2666</v>
      </c>
      <c r="B2380" s="231">
        <v>100</v>
      </c>
      <c r="C2380" s="231">
        <v>0</v>
      </c>
      <c r="D2380" s="231">
        <v>0</v>
      </c>
      <c r="E2380" s="231">
        <v>0</v>
      </c>
      <c r="F2380" s="231">
        <v>0</v>
      </c>
      <c r="G2380" s="231">
        <v>0</v>
      </c>
      <c r="H2380" t="str">
        <f t="shared" si="37"/>
        <v>A47507</v>
      </c>
    </row>
    <row r="2381" spans="1:8">
      <c r="A2381" s="231" t="s">
        <v>2667</v>
      </c>
      <c r="B2381" s="231">
        <v>100</v>
      </c>
      <c r="C2381" s="231">
        <v>0</v>
      </c>
      <c r="D2381" s="231">
        <v>0</v>
      </c>
      <c r="E2381" s="231">
        <v>0</v>
      </c>
      <c r="F2381" s="231">
        <v>0</v>
      </c>
      <c r="G2381" s="231">
        <v>0</v>
      </c>
      <c r="H2381" t="str">
        <f t="shared" si="37"/>
        <v>A47512</v>
      </c>
    </row>
    <row r="2382" spans="1:8">
      <c r="A2382" s="231" t="s">
        <v>2668</v>
      </c>
      <c r="B2382" s="231">
        <v>100</v>
      </c>
      <c r="C2382" s="231">
        <v>0</v>
      </c>
      <c r="D2382" s="231">
        <v>0</v>
      </c>
      <c r="E2382" s="231">
        <v>0</v>
      </c>
      <c r="F2382" s="231">
        <v>0</v>
      </c>
      <c r="G2382" s="231">
        <v>0</v>
      </c>
      <c r="H2382" t="str">
        <f t="shared" si="37"/>
        <v>A47532</v>
      </c>
    </row>
    <row r="2383" spans="1:8">
      <c r="A2383" s="231" t="s">
        <v>2669</v>
      </c>
      <c r="B2383" s="231">
        <v>100</v>
      </c>
      <c r="C2383" s="231">
        <v>0</v>
      </c>
      <c r="D2383" s="231">
        <v>0</v>
      </c>
      <c r="E2383" s="231">
        <v>0</v>
      </c>
      <c r="F2383" s="231">
        <v>0</v>
      </c>
      <c r="G2383" s="231">
        <v>0</v>
      </c>
      <c r="H2383" t="str">
        <f t="shared" si="37"/>
        <v>A47552</v>
      </c>
    </row>
    <row r="2384" spans="1:8">
      <c r="A2384" s="231" t="s">
        <v>2670</v>
      </c>
      <c r="B2384" s="231">
        <v>100</v>
      </c>
      <c r="C2384" s="231">
        <v>0</v>
      </c>
      <c r="D2384" s="231">
        <v>0</v>
      </c>
      <c r="E2384" s="231">
        <v>0</v>
      </c>
      <c r="F2384" s="231">
        <v>0</v>
      </c>
      <c r="G2384" s="231">
        <v>0</v>
      </c>
      <c r="H2384" t="str">
        <f t="shared" si="37"/>
        <v>A47569</v>
      </c>
    </row>
    <row r="2385" spans="1:8">
      <c r="A2385" s="231" t="s">
        <v>2671</v>
      </c>
      <c r="B2385" s="231">
        <v>100</v>
      </c>
      <c r="C2385" s="231">
        <v>0</v>
      </c>
      <c r="D2385" s="231">
        <v>0</v>
      </c>
      <c r="E2385" s="231">
        <v>0</v>
      </c>
      <c r="F2385" s="231">
        <v>0</v>
      </c>
      <c r="G2385" s="231">
        <v>0</v>
      </c>
      <c r="H2385" t="str">
        <f t="shared" si="37"/>
        <v>A47577.5</v>
      </c>
    </row>
    <row r="2386" spans="1:8">
      <c r="A2386" s="231" t="s">
        <v>2672</v>
      </c>
      <c r="B2386" s="231">
        <v>100</v>
      </c>
      <c r="C2386" s="231">
        <v>0</v>
      </c>
      <c r="D2386" s="231">
        <v>0</v>
      </c>
      <c r="E2386" s="231">
        <v>0</v>
      </c>
      <c r="F2386" s="231">
        <v>0</v>
      </c>
      <c r="G2386" s="231">
        <v>0</v>
      </c>
      <c r="H2386" t="str">
        <f t="shared" si="37"/>
        <v>A47592</v>
      </c>
    </row>
    <row r="2387" spans="1:8">
      <c r="A2387" s="231" t="s">
        <v>2673</v>
      </c>
      <c r="B2387" s="231">
        <v>100</v>
      </c>
      <c r="C2387" s="231">
        <v>0</v>
      </c>
      <c r="D2387" s="231">
        <v>0</v>
      </c>
      <c r="E2387" s="231">
        <v>0</v>
      </c>
      <c r="F2387" s="231">
        <v>0</v>
      </c>
      <c r="G2387" s="231">
        <v>0</v>
      </c>
      <c r="H2387" t="str">
        <f t="shared" si="37"/>
        <v>A47613</v>
      </c>
    </row>
    <row r="2388" spans="1:8">
      <c r="A2388" s="231" t="s">
        <v>2674</v>
      </c>
      <c r="B2388" s="231">
        <v>100</v>
      </c>
      <c r="C2388" s="231">
        <v>0</v>
      </c>
      <c r="D2388" s="231">
        <v>0</v>
      </c>
      <c r="E2388" s="231">
        <v>0</v>
      </c>
      <c r="F2388" s="231">
        <v>0</v>
      </c>
      <c r="G2388" s="231">
        <v>0</v>
      </c>
      <c r="H2388" t="str">
        <f t="shared" si="37"/>
        <v>A47633</v>
      </c>
    </row>
    <row r="2389" spans="1:8">
      <c r="A2389" s="231" t="s">
        <v>2675</v>
      </c>
      <c r="B2389" s="231">
        <v>100</v>
      </c>
      <c r="C2389" s="231">
        <v>0</v>
      </c>
      <c r="D2389" s="231">
        <v>0</v>
      </c>
      <c r="E2389" s="231">
        <v>0</v>
      </c>
      <c r="F2389" s="231">
        <v>0</v>
      </c>
      <c r="G2389" s="231">
        <v>0</v>
      </c>
      <c r="H2389" t="str">
        <f t="shared" si="37"/>
        <v>A47652</v>
      </c>
    </row>
    <row r="2390" spans="1:8">
      <c r="A2390" s="231" t="s">
        <v>2676</v>
      </c>
      <c r="B2390" s="231">
        <v>100</v>
      </c>
      <c r="C2390" s="231">
        <v>0</v>
      </c>
      <c r="D2390" s="231">
        <v>0</v>
      </c>
      <c r="E2390" s="231">
        <v>0</v>
      </c>
      <c r="F2390" s="231">
        <v>0</v>
      </c>
      <c r="G2390" s="231">
        <v>0</v>
      </c>
      <c r="H2390" t="str">
        <f t="shared" si="37"/>
        <v>A47672</v>
      </c>
    </row>
    <row r="2391" spans="1:8">
      <c r="A2391" s="231" t="s">
        <v>2677</v>
      </c>
      <c r="B2391" s="231">
        <v>100</v>
      </c>
      <c r="C2391" s="231">
        <v>0</v>
      </c>
      <c r="D2391" s="231">
        <v>0</v>
      </c>
      <c r="E2391" s="231">
        <v>0</v>
      </c>
      <c r="F2391" s="231">
        <v>0</v>
      </c>
      <c r="G2391" s="231">
        <v>0</v>
      </c>
      <c r="H2391" t="str">
        <f t="shared" si="37"/>
        <v>A47694</v>
      </c>
    </row>
    <row r="2392" spans="1:8">
      <c r="A2392" s="231" t="s">
        <v>2678</v>
      </c>
      <c r="B2392" s="231">
        <v>100</v>
      </c>
      <c r="C2392" s="231">
        <v>0</v>
      </c>
      <c r="D2392" s="231">
        <v>0</v>
      </c>
      <c r="E2392" s="231">
        <v>0</v>
      </c>
      <c r="F2392" s="231">
        <v>0</v>
      </c>
      <c r="G2392" s="231">
        <v>0</v>
      </c>
      <c r="H2392" t="str">
        <f t="shared" si="37"/>
        <v>A47714</v>
      </c>
    </row>
    <row r="2393" spans="1:8">
      <c r="A2393" s="231" t="s">
        <v>2679</v>
      </c>
      <c r="B2393" s="231">
        <v>100</v>
      </c>
      <c r="C2393" s="231">
        <v>0</v>
      </c>
      <c r="D2393" s="231">
        <v>0</v>
      </c>
      <c r="E2393" s="231">
        <v>0</v>
      </c>
      <c r="F2393" s="231">
        <v>0</v>
      </c>
      <c r="G2393" s="231">
        <v>0</v>
      </c>
      <c r="H2393" t="str">
        <f t="shared" si="37"/>
        <v>A47734</v>
      </c>
    </row>
    <row r="2394" spans="1:8">
      <c r="A2394" s="231" t="s">
        <v>2680</v>
      </c>
      <c r="B2394" s="231">
        <v>100</v>
      </c>
      <c r="C2394" s="231">
        <v>0</v>
      </c>
      <c r="D2394" s="231">
        <v>0</v>
      </c>
      <c r="E2394" s="231">
        <v>0</v>
      </c>
      <c r="F2394" s="231">
        <v>0</v>
      </c>
      <c r="G2394" s="231">
        <v>0</v>
      </c>
      <c r="H2394" t="str">
        <f t="shared" si="37"/>
        <v>A47754</v>
      </c>
    </row>
    <row r="2395" spans="1:8">
      <c r="A2395" s="231" t="s">
        <v>2681</v>
      </c>
      <c r="B2395" s="231">
        <v>100</v>
      </c>
      <c r="C2395" s="231">
        <v>0</v>
      </c>
      <c r="D2395" s="231">
        <v>0</v>
      </c>
      <c r="E2395" s="231">
        <v>0</v>
      </c>
      <c r="F2395" s="231">
        <v>0</v>
      </c>
      <c r="G2395" s="231">
        <v>0</v>
      </c>
      <c r="H2395" t="str">
        <f t="shared" si="37"/>
        <v>A47769</v>
      </c>
    </row>
    <row r="2396" spans="1:8">
      <c r="A2396" s="231" t="s">
        <v>2682</v>
      </c>
      <c r="B2396" s="231">
        <v>100</v>
      </c>
      <c r="C2396" s="231">
        <v>0</v>
      </c>
      <c r="D2396" s="231">
        <v>0</v>
      </c>
      <c r="E2396" s="231">
        <v>0</v>
      </c>
      <c r="F2396" s="231">
        <v>0</v>
      </c>
      <c r="G2396" s="231">
        <v>0</v>
      </c>
      <c r="H2396" t="str">
        <f t="shared" si="37"/>
        <v>A47794</v>
      </c>
    </row>
    <row r="2397" spans="1:8">
      <c r="A2397" s="231" t="s">
        <v>2683</v>
      </c>
      <c r="B2397" s="231">
        <v>100</v>
      </c>
      <c r="C2397" s="231">
        <v>0</v>
      </c>
      <c r="D2397" s="231">
        <v>0</v>
      </c>
      <c r="E2397" s="231">
        <v>0</v>
      </c>
      <c r="F2397" s="231">
        <v>0</v>
      </c>
      <c r="G2397" s="231">
        <v>0</v>
      </c>
      <c r="H2397" t="str">
        <f t="shared" si="37"/>
        <v>A47819.5</v>
      </c>
    </row>
    <row r="2398" spans="1:8">
      <c r="A2398" s="231" t="s">
        <v>2684</v>
      </c>
      <c r="B2398" s="231">
        <v>100</v>
      </c>
      <c r="C2398" s="231">
        <v>0</v>
      </c>
      <c r="D2398" s="231">
        <v>0</v>
      </c>
      <c r="E2398" s="231">
        <v>0</v>
      </c>
      <c r="F2398" s="231">
        <v>0</v>
      </c>
      <c r="G2398" s="231">
        <v>0</v>
      </c>
      <c r="H2398" t="str">
        <f t="shared" si="37"/>
        <v>A47838</v>
      </c>
    </row>
    <row r="2399" spans="1:8">
      <c r="A2399" s="231" t="s">
        <v>2685</v>
      </c>
      <c r="B2399" s="231">
        <v>100</v>
      </c>
      <c r="C2399" s="231">
        <v>0</v>
      </c>
      <c r="D2399" s="231">
        <v>0</v>
      </c>
      <c r="E2399" s="231">
        <v>0</v>
      </c>
      <c r="F2399" s="231">
        <v>0</v>
      </c>
      <c r="G2399" s="231">
        <v>0</v>
      </c>
      <c r="H2399" t="str">
        <f t="shared" si="37"/>
        <v>A47843</v>
      </c>
    </row>
    <row r="2400" spans="1:8">
      <c r="A2400" s="231" t="s">
        <v>2686</v>
      </c>
      <c r="B2400" s="231">
        <v>100</v>
      </c>
      <c r="C2400" s="231">
        <v>0</v>
      </c>
      <c r="D2400" s="231">
        <v>0</v>
      </c>
      <c r="E2400" s="231">
        <v>0</v>
      </c>
      <c r="F2400" s="231">
        <v>0</v>
      </c>
      <c r="G2400" s="231">
        <v>0</v>
      </c>
      <c r="H2400" t="str">
        <f t="shared" si="37"/>
        <v>A47848</v>
      </c>
    </row>
    <row r="2401" spans="1:8">
      <c r="A2401" s="231" t="s">
        <v>2687</v>
      </c>
      <c r="B2401" s="231">
        <v>100</v>
      </c>
      <c r="C2401" s="231">
        <v>0</v>
      </c>
      <c r="D2401" s="231">
        <v>0</v>
      </c>
      <c r="E2401" s="231">
        <v>0</v>
      </c>
      <c r="F2401" s="231">
        <v>0</v>
      </c>
      <c r="G2401" s="231">
        <v>0</v>
      </c>
      <c r="H2401" t="str">
        <f t="shared" si="37"/>
        <v>A47852</v>
      </c>
    </row>
    <row r="2402" spans="1:8">
      <c r="A2402" s="231" t="s">
        <v>2688</v>
      </c>
      <c r="B2402" s="231">
        <v>100</v>
      </c>
      <c r="C2402" s="231">
        <v>0</v>
      </c>
      <c r="D2402" s="231">
        <v>0</v>
      </c>
      <c r="E2402" s="231">
        <v>0</v>
      </c>
      <c r="F2402" s="231">
        <v>0</v>
      </c>
      <c r="G2402" s="231">
        <v>0</v>
      </c>
      <c r="H2402" t="str">
        <f t="shared" si="37"/>
        <v>A47858</v>
      </c>
    </row>
    <row r="2403" spans="1:8">
      <c r="A2403" s="231" t="s">
        <v>2689</v>
      </c>
      <c r="B2403" s="231">
        <v>0</v>
      </c>
      <c r="C2403" s="231">
        <v>100</v>
      </c>
      <c r="D2403" s="231">
        <v>0</v>
      </c>
      <c r="E2403" s="231">
        <v>0</v>
      </c>
      <c r="F2403" s="231">
        <v>0</v>
      </c>
      <c r="G2403" s="231">
        <v>0</v>
      </c>
      <c r="H2403" t="str">
        <f t="shared" si="37"/>
        <v>A47863</v>
      </c>
    </row>
    <row r="2404" spans="1:8">
      <c r="A2404" s="231" t="s">
        <v>2690</v>
      </c>
      <c r="B2404" s="231">
        <v>0</v>
      </c>
      <c r="C2404" s="231">
        <v>100</v>
      </c>
      <c r="D2404" s="231">
        <v>0</v>
      </c>
      <c r="E2404" s="231">
        <v>0</v>
      </c>
      <c r="F2404" s="231">
        <v>0</v>
      </c>
      <c r="G2404" s="231">
        <v>0</v>
      </c>
      <c r="H2404" t="str">
        <f t="shared" si="37"/>
        <v>A47868</v>
      </c>
    </row>
    <row r="2405" spans="1:8">
      <c r="A2405" s="231" t="s">
        <v>2691</v>
      </c>
      <c r="B2405" s="231">
        <v>0</v>
      </c>
      <c r="C2405" s="231">
        <v>50</v>
      </c>
      <c r="D2405" s="231">
        <v>50</v>
      </c>
      <c r="E2405" s="231">
        <v>0</v>
      </c>
      <c r="F2405" s="231">
        <v>0</v>
      </c>
      <c r="G2405" s="231">
        <v>0</v>
      </c>
      <c r="H2405" t="str">
        <f t="shared" si="37"/>
        <v>A47873</v>
      </c>
    </row>
    <row r="2406" spans="1:8">
      <c r="A2406" s="231" t="s">
        <v>2692</v>
      </c>
      <c r="B2406" s="231">
        <v>0</v>
      </c>
      <c r="C2406" s="231">
        <v>40</v>
      </c>
      <c r="D2406" s="231">
        <v>60</v>
      </c>
      <c r="E2406" s="231">
        <v>0</v>
      </c>
      <c r="F2406" s="231">
        <v>0</v>
      </c>
      <c r="G2406" s="231">
        <v>0</v>
      </c>
      <c r="H2406" t="str">
        <f t="shared" si="37"/>
        <v>A47879</v>
      </c>
    </row>
    <row r="2407" spans="1:8">
      <c r="A2407" s="231" t="s">
        <v>2693</v>
      </c>
      <c r="B2407" s="231">
        <v>0</v>
      </c>
      <c r="C2407" s="231">
        <v>100</v>
      </c>
      <c r="D2407" s="231">
        <v>0</v>
      </c>
      <c r="E2407" s="231">
        <v>0</v>
      </c>
      <c r="F2407" s="231">
        <v>0</v>
      </c>
      <c r="G2407" s="231">
        <v>0</v>
      </c>
      <c r="H2407" t="str">
        <f t="shared" si="37"/>
        <v>A47902</v>
      </c>
    </row>
    <row r="2408" spans="1:8">
      <c r="A2408" s="231" t="s">
        <v>2694</v>
      </c>
      <c r="B2408" s="231">
        <v>50</v>
      </c>
      <c r="C2408" s="231">
        <v>50</v>
      </c>
      <c r="D2408" s="231">
        <v>0</v>
      </c>
      <c r="E2408" s="231">
        <v>0</v>
      </c>
      <c r="F2408" s="231">
        <v>0</v>
      </c>
      <c r="G2408" s="231">
        <v>0</v>
      </c>
      <c r="H2408" t="str">
        <f t="shared" si="37"/>
        <v>A47922</v>
      </c>
    </row>
    <row r="2409" spans="1:8">
      <c r="A2409" s="231" t="s">
        <v>2695</v>
      </c>
      <c r="B2409" s="231">
        <v>50</v>
      </c>
      <c r="C2409" s="231">
        <v>50</v>
      </c>
      <c r="D2409" s="231">
        <v>0</v>
      </c>
      <c r="E2409" s="231">
        <v>0</v>
      </c>
      <c r="F2409" s="231">
        <v>0</v>
      </c>
      <c r="G2409" s="231">
        <v>0</v>
      </c>
      <c r="H2409" t="str">
        <f t="shared" si="37"/>
        <v>A47942</v>
      </c>
    </row>
    <row r="2410" spans="1:8">
      <c r="A2410" s="231" t="s">
        <v>2696</v>
      </c>
      <c r="B2410" s="231">
        <v>50</v>
      </c>
      <c r="C2410" s="231">
        <v>50</v>
      </c>
      <c r="D2410" s="231">
        <v>0</v>
      </c>
      <c r="E2410" s="231">
        <v>0</v>
      </c>
      <c r="F2410" s="231">
        <v>0</v>
      </c>
      <c r="G2410" s="231">
        <v>0</v>
      </c>
      <c r="H2410" t="str">
        <f t="shared" ref="H2410:H2473" si="38">LEFT(A2410,1)&amp;((MID(A2410,2,10))+1)</f>
        <v>A47962</v>
      </c>
    </row>
    <row r="2411" spans="1:8">
      <c r="A2411" s="231" t="s">
        <v>2697</v>
      </c>
      <c r="B2411" s="231">
        <v>100</v>
      </c>
      <c r="C2411" s="231">
        <v>0</v>
      </c>
      <c r="D2411" s="231">
        <v>0</v>
      </c>
      <c r="E2411" s="231">
        <v>0</v>
      </c>
      <c r="F2411" s="231">
        <v>0</v>
      </c>
      <c r="G2411" s="231">
        <v>0</v>
      </c>
      <c r="H2411" t="str">
        <f t="shared" si="38"/>
        <v>A47982</v>
      </c>
    </row>
    <row r="2412" spans="1:8">
      <c r="A2412" s="231" t="s">
        <v>2698</v>
      </c>
      <c r="B2412" s="231">
        <v>100</v>
      </c>
      <c r="C2412" s="231">
        <v>0</v>
      </c>
      <c r="D2412" s="231">
        <v>0</v>
      </c>
      <c r="E2412" s="231">
        <v>0</v>
      </c>
      <c r="F2412" s="231">
        <v>0</v>
      </c>
      <c r="G2412" s="231">
        <v>0</v>
      </c>
      <c r="H2412" t="str">
        <f t="shared" si="38"/>
        <v>A48002</v>
      </c>
    </row>
    <row r="2413" spans="1:8">
      <c r="A2413" s="231" t="s">
        <v>2699</v>
      </c>
      <c r="B2413" s="231">
        <v>50</v>
      </c>
      <c r="C2413" s="231">
        <v>50</v>
      </c>
      <c r="D2413" s="231">
        <v>0</v>
      </c>
      <c r="E2413" s="231">
        <v>0</v>
      </c>
      <c r="F2413" s="231">
        <v>0</v>
      </c>
      <c r="G2413" s="231">
        <v>0</v>
      </c>
      <c r="H2413" t="str">
        <f t="shared" si="38"/>
        <v>A48022</v>
      </c>
    </row>
    <row r="2414" spans="1:8">
      <c r="A2414" s="231" t="s">
        <v>2700</v>
      </c>
      <c r="B2414" s="231">
        <v>50</v>
      </c>
      <c r="C2414" s="231">
        <v>50</v>
      </c>
      <c r="D2414" s="231">
        <v>0</v>
      </c>
      <c r="E2414" s="231">
        <v>0</v>
      </c>
      <c r="F2414" s="231">
        <v>0</v>
      </c>
      <c r="G2414" s="231">
        <v>0</v>
      </c>
      <c r="H2414" t="str">
        <f t="shared" si="38"/>
        <v>A48042</v>
      </c>
    </row>
    <row r="2415" spans="1:8">
      <c r="A2415" s="231" t="s">
        <v>2701</v>
      </c>
      <c r="B2415" s="231">
        <v>50</v>
      </c>
      <c r="C2415" s="231">
        <v>50</v>
      </c>
      <c r="D2415" s="231">
        <v>0</v>
      </c>
      <c r="E2415" s="231">
        <v>0</v>
      </c>
      <c r="F2415" s="231">
        <v>0</v>
      </c>
      <c r="G2415" s="231">
        <v>0</v>
      </c>
      <c r="H2415" t="str">
        <f t="shared" si="38"/>
        <v>A48067</v>
      </c>
    </row>
    <row r="2416" spans="1:8">
      <c r="A2416" s="231" t="s">
        <v>2702</v>
      </c>
      <c r="B2416" s="231">
        <v>10</v>
      </c>
      <c r="C2416" s="231">
        <v>30</v>
      </c>
      <c r="D2416" s="231">
        <v>40</v>
      </c>
      <c r="E2416" s="231">
        <v>20</v>
      </c>
      <c r="F2416" s="231">
        <v>0</v>
      </c>
      <c r="G2416" s="231">
        <v>0</v>
      </c>
      <c r="H2416" t="str">
        <f t="shared" si="38"/>
        <v>A48087</v>
      </c>
    </row>
    <row r="2417" spans="1:8">
      <c r="A2417" s="231" t="s">
        <v>2703</v>
      </c>
      <c r="B2417" s="231">
        <v>0</v>
      </c>
      <c r="C2417" s="231">
        <v>46</v>
      </c>
      <c r="D2417" s="231">
        <v>37</v>
      </c>
      <c r="E2417" s="231">
        <v>17</v>
      </c>
      <c r="F2417" s="231">
        <v>0</v>
      </c>
      <c r="G2417" s="231">
        <v>0</v>
      </c>
      <c r="H2417" t="str">
        <f t="shared" si="38"/>
        <v>A48107</v>
      </c>
    </row>
    <row r="2418" spans="1:8">
      <c r="A2418" s="231" t="s">
        <v>2704</v>
      </c>
      <c r="B2418" s="231">
        <v>0</v>
      </c>
      <c r="C2418" s="231">
        <v>8</v>
      </c>
      <c r="D2418" s="231">
        <v>10</v>
      </c>
      <c r="E2418" s="231">
        <v>82</v>
      </c>
      <c r="F2418" s="231">
        <v>0</v>
      </c>
      <c r="G2418" s="231">
        <v>0</v>
      </c>
      <c r="H2418" t="str">
        <f t="shared" si="38"/>
        <v>A48123</v>
      </c>
    </row>
    <row r="2419" spans="1:8">
      <c r="A2419" s="231" t="s">
        <v>2705</v>
      </c>
      <c r="B2419" s="231">
        <v>0</v>
      </c>
      <c r="C2419" s="231">
        <v>5</v>
      </c>
      <c r="D2419" s="231">
        <v>6</v>
      </c>
      <c r="E2419" s="231">
        <v>89</v>
      </c>
      <c r="F2419" s="231">
        <v>0</v>
      </c>
      <c r="G2419" s="231">
        <v>0</v>
      </c>
      <c r="H2419" t="str">
        <f t="shared" si="38"/>
        <v>A48143</v>
      </c>
    </row>
    <row r="2420" spans="1:8">
      <c r="A2420" s="231" t="s">
        <v>2706</v>
      </c>
      <c r="B2420" s="231">
        <v>0</v>
      </c>
      <c r="C2420" s="231">
        <v>4</v>
      </c>
      <c r="D2420" s="231">
        <v>5</v>
      </c>
      <c r="E2420" s="231">
        <v>91</v>
      </c>
      <c r="F2420" s="231">
        <v>0</v>
      </c>
      <c r="G2420" s="231">
        <v>0</v>
      </c>
      <c r="H2420" t="str">
        <f t="shared" si="38"/>
        <v>A48157</v>
      </c>
    </row>
    <row r="2421" spans="1:8">
      <c r="A2421" s="231" t="s">
        <v>2707</v>
      </c>
      <c r="B2421" s="231">
        <v>0</v>
      </c>
      <c r="C2421" s="231">
        <v>5</v>
      </c>
      <c r="D2421" s="231">
        <v>7</v>
      </c>
      <c r="E2421" s="231">
        <v>88</v>
      </c>
      <c r="F2421" s="231">
        <v>0</v>
      </c>
      <c r="G2421" s="231">
        <v>0</v>
      </c>
      <c r="H2421" t="str">
        <f t="shared" si="38"/>
        <v>A48171</v>
      </c>
    </row>
    <row r="2422" spans="1:8">
      <c r="A2422" s="231" t="s">
        <v>2708</v>
      </c>
      <c r="B2422" s="231">
        <v>0</v>
      </c>
      <c r="C2422" s="231">
        <v>8</v>
      </c>
      <c r="D2422" s="231">
        <v>11</v>
      </c>
      <c r="E2422" s="231">
        <v>81</v>
      </c>
      <c r="F2422" s="231">
        <v>0</v>
      </c>
      <c r="G2422" s="231">
        <v>0</v>
      </c>
      <c r="H2422" t="str">
        <f t="shared" si="38"/>
        <v>A48196</v>
      </c>
    </row>
    <row r="2423" spans="1:8">
      <c r="A2423" s="231" t="s">
        <v>2709</v>
      </c>
      <c r="B2423" s="231">
        <v>0</v>
      </c>
      <c r="C2423" s="231">
        <v>8</v>
      </c>
      <c r="D2423" s="231">
        <v>11</v>
      </c>
      <c r="E2423" s="231">
        <v>81</v>
      </c>
      <c r="F2423" s="231">
        <v>0</v>
      </c>
      <c r="G2423" s="231">
        <v>0</v>
      </c>
      <c r="H2423" t="str">
        <f t="shared" si="38"/>
        <v>A48216</v>
      </c>
    </row>
    <row r="2424" spans="1:8">
      <c r="A2424" s="231" t="s">
        <v>2710</v>
      </c>
      <c r="B2424" s="231">
        <v>0</v>
      </c>
      <c r="C2424" s="231">
        <v>8</v>
      </c>
      <c r="D2424" s="231">
        <v>11</v>
      </c>
      <c r="E2424" s="231">
        <v>81</v>
      </c>
      <c r="F2424" s="231">
        <v>0</v>
      </c>
      <c r="G2424" s="231">
        <v>0</v>
      </c>
      <c r="H2424" t="str">
        <f t="shared" si="38"/>
        <v>A48237</v>
      </c>
    </row>
    <row r="2425" spans="1:8">
      <c r="A2425" s="231" t="s">
        <v>2711</v>
      </c>
      <c r="B2425" s="231">
        <v>0</v>
      </c>
      <c r="C2425" s="231">
        <v>30</v>
      </c>
      <c r="D2425" s="231">
        <v>41</v>
      </c>
      <c r="E2425" s="231">
        <v>29</v>
      </c>
      <c r="F2425" s="231">
        <v>0</v>
      </c>
      <c r="G2425" s="231">
        <v>0</v>
      </c>
      <c r="H2425" t="str">
        <f t="shared" si="38"/>
        <v>A48253</v>
      </c>
    </row>
    <row r="2426" spans="1:8">
      <c r="A2426" s="231" t="s">
        <v>2712</v>
      </c>
      <c r="B2426" s="231">
        <v>0</v>
      </c>
      <c r="C2426" s="231">
        <v>100</v>
      </c>
      <c r="D2426" s="231">
        <v>0</v>
      </c>
      <c r="E2426" s="231">
        <v>0</v>
      </c>
      <c r="F2426" s="231">
        <v>0</v>
      </c>
      <c r="G2426" s="231">
        <v>0</v>
      </c>
      <c r="H2426" t="str">
        <f t="shared" si="38"/>
        <v>A48273</v>
      </c>
    </row>
    <row r="2427" spans="1:8">
      <c r="A2427" s="231" t="s">
        <v>2713</v>
      </c>
      <c r="B2427" s="231">
        <v>100</v>
      </c>
      <c r="C2427" s="231">
        <v>0</v>
      </c>
      <c r="D2427" s="231">
        <v>0</v>
      </c>
      <c r="E2427" s="231">
        <v>0</v>
      </c>
      <c r="F2427" s="231">
        <v>0</v>
      </c>
      <c r="G2427" s="231">
        <v>0</v>
      </c>
      <c r="H2427" t="str">
        <f t="shared" si="38"/>
        <v>A48297</v>
      </c>
    </row>
    <row r="2428" spans="1:8">
      <c r="A2428" s="231" t="s">
        <v>2714</v>
      </c>
      <c r="B2428" s="231">
        <v>0</v>
      </c>
      <c r="C2428" s="231">
        <v>14</v>
      </c>
      <c r="D2428" s="231">
        <v>19</v>
      </c>
      <c r="E2428" s="231">
        <v>67</v>
      </c>
      <c r="F2428" s="231">
        <v>0</v>
      </c>
      <c r="G2428" s="231">
        <v>0</v>
      </c>
      <c r="H2428" t="str">
        <f t="shared" si="38"/>
        <v>A48321</v>
      </c>
    </row>
    <row r="2429" spans="1:8">
      <c r="A2429" s="231" t="s">
        <v>2715</v>
      </c>
      <c r="B2429" s="231">
        <v>0</v>
      </c>
      <c r="C2429" s="231">
        <v>4</v>
      </c>
      <c r="D2429" s="231">
        <v>6</v>
      </c>
      <c r="E2429" s="231">
        <v>90</v>
      </c>
      <c r="F2429" s="231">
        <v>0</v>
      </c>
      <c r="G2429" s="231">
        <v>0</v>
      </c>
      <c r="H2429" t="str">
        <f t="shared" si="38"/>
        <v>A48343</v>
      </c>
    </row>
    <row r="2430" spans="1:8">
      <c r="A2430" s="231" t="s">
        <v>2716</v>
      </c>
      <c r="B2430" s="231">
        <v>0</v>
      </c>
      <c r="C2430" s="231">
        <v>4</v>
      </c>
      <c r="D2430" s="231">
        <v>5</v>
      </c>
      <c r="E2430" s="231">
        <v>91</v>
      </c>
      <c r="F2430" s="231">
        <v>0</v>
      </c>
      <c r="G2430" s="231">
        <v>0</v>
      </c>
      <c r="H2430" t="str">
        <f t="shared" si="38"/>
        <v>A48349</v>
      </c>
    </row>
    <row r="2431" spans="1:8">
      <c r="A2431" s="231" t="s">
        <v>2717</v>
      </c>
      <c r="B2431" s="231">
        <v>0</v>
      </c>
      <c r="C2431" s="231">
        <v>6</v>
      </c>
      <c r="D2431" s="231">
        <v>8</v>
      </c>
      <c r="E2431" s="231">
        <v>86</v>
      </c>
      <c r="F2431" s="231">
        <v>0</v>
      </c>
      <c r="G2431" s="231">
        <v>0</v>
      </c>
      <c r="H2431" t="str">
        <f t="shared" si="38"/>
        <v>A48366</v>
      </c>
    </row>
    <row r="2432" spans="1:8">
      <c r="A2432" s="231" t="s">
        <v>2718</v>
      </c>
      <c r="B2432" s="231">
        <v>0</v>
      </c>
      <c r="C2432" s="231">
        <v>13</v>
      </c>
      <c r="D2432" s="231">
        <v>13</v>
      </c>
      <c r="E2432" s="231">
        <v>74</v>
      </c>
      <c r="F2432" s="231">
        <v>0</v>
      </c>
      <c r="G2432" s="231">
        <v>0</v>
      </c>
      <c r="H2432" t="str">
        <f t="shared" si="38"/>
        <v>A48391</v>
      </c>
    </row>
    <row r="2433" spans="1:8">
      <c r="A2433" s="231" t="s">
        <v>2719</v>
      </c>
      <c r="B2433" s="231">
        <v>0</v>
      </c>
      <c r="C2433" s="231">
        <v>20</v>
      </c>
      <c r="D2433" s="231">
        <v>16</v>
      </c>
      <c r="E2433" s="231">
        <v>64</v>
      </c>
      <c r="F2433" s="231">
        <v>0</v>
      </c>
      <c r="G2433" s="231">
        <v>0</v>
      </c>
      <c r="H2433" t="str">
        <f t="shared" si="38"/>
        <v>A48412</v>
      </c>
    </row>
    <row r="2434" spans="1:8">
      <c r="A2434" s="231" t="s">
        <v>2720</v>
      </c>
      <c r="B2434" s="231">
        <v>0</v>
      </c>
      <c r="C2434" s="231">
        <v>20</v>
      </c>
      <c r="D2434" s="231">
        <v>30</v>
      </c>
      <c r="E2434" s="231">
        <v>50</v>
      </c>
      <c r="F2434" s="231">
        <v>0</v>
      </c>
      <c r="G2434" s="231">
        <v>0</v>
      </c>
      <c r="H2434" t="str">
        <f t="shared" si="38"/>
        <v>A48435</v>
      </c>
    </row>
    <row r="2435" spans="1:8">
      <c r="A2435" s="231" t="s">
        <v>2721</v>
      </c>
      <c r="B2435" s="231">
        <v>0</v>
      </c>
      <c r="C2435" s="231">
        <v>30</v>
      </c>
      <c r="D2435" s="231">
        <v>50</v>
      </c>
      <c r="E2435" s="231">
        <v>20</v>
      </c>
      <c r="F2435" s="231">
        <v>0</v>
      </c>
      <c r="G2435" s="231">
        <v>0</v>
      </c>
      <c r="H2435" t="str">
        <f t="shared" si="38"/>
        <v>A48459</v>
      </c>
    </row>
    <row r="2436" spans="1:8">
      <c r="A2436" s="231" t="s">
        <v>2722</v>
      </c>
      <c r="B2436" s="231">
        <v>0</v>
      </c>
      <c r="C2436" s="231">
        <v>10</v>
      </c>
      <c r="D2436" s="231">
        <v>40</v>
      </c>
      <c r="E2436" s="231">
        <v>50</v>
      </c>
      <c r="F2436" s="231">
        <v>0</v>
      </c>
      <c r="G2436" s="231">
        <v>0</v>
      </c>
      <c r="H2436" t="str">
        <f t="shared" si="38"/>
        <v>A48480</v>
      </c>
    </row>
    <row r="2437" spans="1:8">
      <c r="A2437" s="231" t="s">
        <v>2723</v>
      </c>
      <c r="B2437" s="231">
        <v>0</v>
      </c>
      <c r="C2437" s="231">
        <v>10</v>
      </c>
      <c r="D2437" s="231">
        <v>40</v>
      </c>
      <c r="E2437" s="231">
        <v>50</v>
      </c>
      <c r="F2437" s="231">
        <v>0</v>
      </c>
      <c r="G2437" s="231">
        <v>0</v>
      </c>
      <c r="H2437" t="str">
        <f t="shared" si="38"/>
        <v>A48503</v>
      </c>
    </row>
    <row r="2438" spans="1:8">
      <c r="A2438" s="231" t="s">
        <v>2724</v>
      </c>
      <c r="B2438" s="231">
        <v>0</v>
      </c>
      <c r="C2438" s="231">
        <v>100</v>
      </c>
      <c r="D2438" s="231">
        <v>0</v>
      </c>
      <c r="E2438" s="231">
        <v>0</v>
      </c>
      <c r="F2438" s="231">
        <v>0</v>
      </c>
      <c r="G2438" s="231">
        <v>0</v>
      </c>
      <c r="H2438" t="str">
        <f t="shared" si="38"/>
        <v>A48525.5</v>
      </c>
    </row>
    <row r="2439" spans="1:8">
      <c r="A2439" s="231" t="s">
        <v>2725</v>
      </c>
      <c r="B2439" s="231">
        <v>0</v>
      </c>
      <c r="C2439" s="231">
        <v>30</v>
      </c>
      <c r="D2439" s="231">
        <v>50</v>
      </c>
      <c r="E2439" s="231">
        <v>20</v>
      </c>
      <c r="F2439" s="231">
        <v>0</v>
      </c>
      <c r="G2439" s="231">
        <v>0</v>
      </c>
      <c r="H2439" t="str">
        <f t="shared" si="38"/>
        <v>A48550.5</v>
      </c>
    </row>
    <row r="2440" spans="1:8">
      <c r="A2440" s="231" t="s">
        <v>2726</v>
      </c>
      <c r="B2440" s="231">
        <v>0</v>
      </c>
      <c r="C2440" s="231">
        <v>22</v>
      </c>
      <c r="D2440" s="231">
        <v>30</v>
      </c>
      <c r="E2440" s="231">
        <v>48</v>
      </c>
      <c r="F2440" s="231">
        <v>0</v>
      </c>
      <c r="G2440" s="231">
        <v>0</v>
      </c>
      <c r="H2440" t="str">
        <f t="shared" si="38"/>
        <v>A48572</v>
      </c>
    </row>
    <row r="2441" spans="1:8">
      <c r="A2441" s="231" t="s">
        <v>2727</v>
      </c>
      <c r="B2441" s="231">
        <v>0</v>
      </c>
      <c r="C2441" s="231">
        <v>8</v>
      </c>
      <c r="D2441" s="231">
        <v>11</v>
      </c>
      <c r="E2441" s="231">
        <v>81</v>
      </c>
      <c r="F2441" s="231">
        <v>0</v>
      </c>
      <c r="G2441" s="231">
        <v>0</v>
      </c>
      <c r="H2441" t="str">
        <f t="shared" si="38"/>
        <v>A48592</v>
      </c>
    </row>
    <row r="2442" spans="1:8">
      <c r="A2442" s="231" t="s">
        <v>2728</v>
      </c>
      <c r="B2442" s="231">
        <v>0</v>
      </c>
      <c r="C2442" s="231">
        <v>6</v>
      </c>
      <c r="D2442" s="231">
        <v>8</v>
      </c>
      <c r="E2442" s="231">
        <v>86</v>
      </c>
      <c r="F2442" s="231">
        <v>0</v>
      </c>
      <c r="G2442" s="231">
        <v>0</v>
      </c>
      <c r="H2442" t="str">
        <f t="shared" si="38"/>
        <v>A48608</v>
      </c>
    </row>
    <row r="2443" spans="1:8">
      <c r="A2443" s="231" t="s">
        <v>2729</v>
      </c>
      <c r="B2443" s="231">
        <v>0</v>
      </c>
      <c r="C2443" s="231">
        <v>11</v>
      </c>
      <c r="D2443" s="231">
        <v>15</v>
      </c>
      <c r="E2443" s="231">
        <v>74</v>
      </c>
      <c r="F2443" s="231">
        <v>0</v>
      </c>
      <c r="G2443" s="231">
        <v>0</v>
      </c>
      <c r="H2443" t="str">
        <f t="shared" si="38"/>
        <v>A48628</v>
      </c>
    </row>
    <row r="2444" spans="1:8">
      <c r="A2444" s="231" t="s">
        <v>2730</v>
      </c>
      <c r="B2444" s="231">
        <v>0</v>
      </c>
      <c r="C2444" s="231">
        <v>50</v>
      </c>
      <c r="D2444" s="231">
        <v>50</v>
      </c>
      <c r="E2444" s="231">
        <v>0</v>
      </c>
      <c r="F2444" s="231">
        <v>0</v>
      </c>
      <c r="G2444" s="231">
        <v>0</v>
      </c>
      <c r="H2444" t="str">
        <f t="shared" si="38"/>
        <v>A48650</v>
      </c>
    </row>
    <row r="2445" spans="1:8">
      <c r="A2445" s="231" t="s">
        <v>2731</v>
      </c>
      <c r="B2445" s="231">
        <v>50</v>
      </c>
      <c r="C2445" s="231">
        <v>50</v>
      </c>
      <c r="D2445" s="231">
        <v>0</v>
      </c>
      <c r="E2445" s="231">
        <v>0</v>
      </c>
      <c r="F2445" s="231">
        <v>0</v>
      </c>
      <c r="G2445" s="231">
        <v>0</v>
      </c>
      <c r="H2445" t="str">
        <f t="shared" si="38"/>
        <v>A48668</v>
      </c>
    </row>
    <row r="2446" spans="1:8">
      <c r="A2446" s="231" t="s">
        <v>2732</v>
      </c>
      <c r="B2446" s="231">
        <v>50</v>
      </c>
      <c r="C2446" s="231">
        <v>50</v>
      </c>
      <c r="D2446" s="231">
        <v>0</v>
      </c>
      <c r="E2446" s="231">
        <v>0</v>
      </c>
      <c r="F2446" s="231">
        <v>0</v>
      </c>
      <c r="G2446" s="231">
        <v>0</v>
      </c>
      <c r="H2446" t="str">
        <f t="shared" si="38"/>
        <v>A48689</v>
      </c>
    </row>
    <row r="2447" spans="1:8">
      <c r="A2447" s="231" t="s">
        <v>2733</v>
      </c>
      <c r="B2447" s="231">
        <v>50</v>
      </c>
      <c r="C2447" s="231">
        <v>50</v>
      </c>
      <c r="D2447" s="231">
        <v>0</v>
      </c>
      <c r="E2447" s="231">
        <v>0</v>
      </c>
      <c r="F2447" s="231">
        <v>0</v>
      </c>
      <c r="G2447" s="231">
        <v>0</v>
      </c>
      <c r="H2447" t="str">
        <f t="shared" si="38"/>
        <v>A48712.5</v>
      </c>
    </row>
    <row r="2448" spans="1:8">
      <c r="A2448" s="231" t="s">
        <v>2734</v>
      </c>
      <c r="B2448" s="231">
        <v>100</v>
      </c>
      <c r="C2448" s="231">
        <v>0</v>
      </c>
      <c r="D2448" s="231">
        <v>0</v>
      </c>
      <c r="E2448" s="231">
        <v>0</v>
      </c>
      <c r="F2448" s="231">
        <v>0</v>
      </c>
      <c r="G2448" s="231">
        <v>0</v>
      </c>
      <c r="H2448" t="str">
        <f t="shared" si="38"/>
        <v>A48733</v>
      </c>
    </row>
    <row r="2449" spans="1:8">
      <c r="A2449" s="231" t="s">
        <v>2735</v>
      </c>
      <c r="B2449" s="231">
        <v>100</v>
      </c>
      <c r="C2449" s="231">
        <v>0</v>
      </c>
      <c r="D2449" s="231">
        <v>0</v>
      </c>
      <c r="E2449" s="231">
        <v>0</v>
      </c>
      <c r="F2449" s="231">
        <v>0</v>
      </c>
      <c r="G2449" s="231">
        <v>0</v>
      </c>
      <c r="H2449" t="str">
        <f t="shared" si="38"/>
        <v>A48743.5</v>
      </c>
    </row>
    <row r="2450" spans="1:8">
      <c r="A2450" s="231" t="s">
        <v>2736</v>
      </c>
      <c r="B2450" s="231">
        <v>100</v>
      </c>
      <c r="C2450" s="231">
        <v>0</v>
      </c>
      <c r="D2450" s="231">
        <v>0</v>
      </c>
      <c r="E2450" s="231">
        <v>0</v>
      </c>
      <c r="F2450" s="231">
        <v>0</v>
      </c>
      <c r="G2450" s="231">
        <v>0</v>
      </c>
      <c r="H2450" t="str">
        <f t="shared" si="38"/>
        <v>A48764</v>
      </c>
    </row>
    <row r="2451" spans="1:8">
      <c r="A2451" s="231" t="s">
        <v>2737</v>
      </c>
      <c r="B2451" s="231">
        <v>50</v>
      </c>
      <c r="C2451" s="231">
        <v>50</v>
      </c>
      <c r="D2451" s="231">
        <v>0</v>
      </c>
      <c r="E2451" s="231">
        <v>0</v>
      </c>
      <c r="F2451" s="231">
        <v>0</v>
      </c>
      <c r="G2451" s="231">
        <v>0</v>
      </c>
      <c r="H2451" t="str">
        <f t="shared" si="38"/>
        <v>A48787</v>
      </c>
    </row>
    <row r="2452" spans="1:8">
      <c r="A2452" s="231" t="s">
        <v>2738</v>
      </c>
      <c r="B2452" s="231">
        <v>40</v>
      </c>
      <c r="C2452" s="231">
        <v>60</v>
      </c>
      <c r="D2452" s="231">
        <v>0</v>
      </c>
      <c r="E2452" s="231">
        <v>0</v>
      </c>
      <c r="F2452" s="231">
        <v>0</v>
      </c>
      <c r="G2452" s="231">
        <v>0</v>
      </c>
      <c r="H2452" t="str">
        <f t="shared" si="38"/>
        <v>A48807</v>
      </c>
    </row>
    <row r="2453" spans="1:8">
      <c r="A2453" s="231" t="s">
        <v>2739</v>
      </c>
      <c r="B2453" s="231">
        <v>40</v>
      </c>
      <c r="C2453" s="231">
        <v>60</v>
      </c>
      <c r="D2453" s="231">
        <v>0</v>
      </c>
      <c r="E2453" s="231">
        <v>0</v>
      </c>
      <c r="F2453" s="231">
        <v>0</v>
      </c>
      <c r="G2453" s="231">
        <v>0</v>
      </c>
      <c r="H2453" t="str">
        <f t="shared" si="38"/>
        <v>A48826</v>
      </c>
    </row>
    <row r="2454" spans="1:8">
      <c r="A2454" s="231" t="s">
        <v>2740</v>
      </c>
      <c r="B2454" s="231">
        <v>0</v>
      </c>
      <c r="C2454" s="231">
        <v>100</v>
      </c>
      <c r="D2454" s="231">
        <v>0</v>
      </c>
      <c r="E2454" s="231">
        <v>0</v>
      </c>
      <c r="F2454" s="231">
        <v>0</v>
      </c>
      <c r="G2454" s="231">
        <v>0</v>
      </c>
      <c r="H2454" t="str">
        <f t="shared" si="38"/>
        <v>A48850</v>
      </c>
    </row>
    <row r="2455" spans="1:8">
      <c r="A2455" s="231" t="s">
        <v>2741</v>
      </c>
      <c r="B2455" s="231">
        <v>100</v>
      </c>
      <c r="C2455" s="231">
        <v>0</v>
      </c>
      <c r="D2455" s="231">
        <v>0</v>
      </c>
      <c r="E2455" s="231">
        <v>0</v>
      </c>
      <c r="F2455" s="231">
        <v>0</v>
      </c>
      <c r="G2455" s="231">
        <v>0</v>
      </c>
      <c r="H2455" t="str">
        <f t="shared" si="38"/>
        <v>A48873</v>
      </c>
    </row>
    <row r="2456" spans="1:8">
      <c r="A2456" s="231" t="s">
        <v>2742</v>
      </c>
      <c r="B2456" s="231">
        <v>100</v>
      </c>
      <c r="C2456" s="231">
        <v>0</v>
      </c>
      <c r="D2456" s="231">
        <v>0</v>
      </c>
      <c r="E2456" s="231">
        <v>0</v>
      </c>
      <c r="F2456" s="231">
        <v>0</v>
      </c>
      <c r="G2456" s="231">
        <v>0</v>
      </c>
      <c r="H2456" t="str">
        <f t="shared" si="38"/>
        <v>A48894</v>
      </c>
    </row>
    <row r="2457" spans="1:8">
      <c r="A2457" s="231" t="s">
        <v>2743</v>
      </c>
      <c r="B2457" s="231">
        <v>100</v>
      </c>
      <c r="C2457" s="231">
        <v>0</v>
      </c>
      <c r="D2457" s="231">
        <v>0</v>
      </c>
      <c r="E2457" s="231">
        <v>0</v>
      </c>
      <c r="F2457" s="231">
        <v>0</v>
      </c>
      <c r="G2457" s="231">
        <v>0</v>
      </c>
      <c r="H2457" t="str">
        <f t="shared" si="38"/>
        <v>A48910</v>
      </c>
    </row>
    <row r="2458" spans="1:8">
      <c r="A2458" s="231" t="s">
        <v>2744</v>
      </c>
      <c r="B2458" s="231">
        <v>100</v>
      </c>
      <c r="C2458" s="231">
        <v>0</v>
      </c>
      <c r="D2458" s="231">
        <v>0</v>
      </c>
      <c r="E2458" s="231">
        <v>0</v>
      </c>
      <c r="F2458" s="231">
        <v>0</v>
      </c>
      <c r="G2458" s="231">
        <v>0</v>
      </c>
      <c r="H2458" t="str">
        <f t="shared" si="38"/>
        <v>A48932</v>
      </c>
    </row>
    <row r="2459" spans="1:8">
      <c r="A2459" s="231" t="s">
        <v>2745</v>
      </c>
      <c r="B2459" s="231">
        <v>0</v>
      </c>
      <c r="C2459" s="231">
        <v>100</v>
      </c>
      <c r="D2459" s="231">
        <v>0</v>
      </c>
      <c r="E2459" s="231">
        <v>0</v>
      </c>
      <c r="F2459" s="231">
        <v>0</v>
      </c>
      <c r="G2459" s="231">
        <v>0</v>
      </c>
      <c r="H2459" t="str">
        <f t="shared" si="38"/>
        <v>A48956</v>
      </c>
    </row>
    <row r="2460" spans="1:8">
      <c r="A2460" s="231" t="s">
        <v>2746</v>
      </c>
      <c r="B2460" s="231">
        <v>0</v>
      </c>
      <c r="C2460" s="231">
        <v>14</v>
      </c>
      <c r="D2460" s="231">
        <v>14</v>
      </c>
      <c r="E2460" s="231">
        <v>72</v>
      </c>
      <c r="F2460" s="231">
        <v>0</v>
      </c>
      <c r="G2460" s="231">
        <v>0</v>
      </c>
      <c r="H2460" t="str">
        <f t="shared" si="38"/>
        <v>A48977</v>
      </c>
    </row>
    <row r="2461" spans="1:8">
      <c r="A2461" s="231" t="s">
        <v>2747</v>
      </c>
      <c r="B2461" s="231">
        <v>0</v>
      </c>
      <c r="C2461" s="231">
        <v>10</v>
      </c>
      <c r="D2461" s="231">
        <v>10</v>
      </c>
      <c r="E2461" s="231">
        <v>80</v>
      </c>
      <c r="F2461" s="231">
        <v>0</v>
      </c>
      <c r="G2461" s="231">
        <v>0</v>
      </c>
      <c r="H2461" t="str">
        <f t="shared" si="38"/>
        <v>A48987</v>
      </c>
    </row>
    <row r="2462" spans="1:8">
      <c r="A2462" s="231" t="s">
        <v>2748</v>
      </c>
      <c r="B2462" s="231">
        <v>0</v>
      </c>
      <c r="C2462" s="231">
        <v>12</v>
      </c>
      <c r="D2462" s="231">
        <v>12</v>
      </c>
      <c r="E2462" s="231">
        <v>76</v>
      </c>
      <c r="F2462" s="231">
        <v>0</v>
      </c>
      <c r="G2462" s="231">
        <v>0</v>
      </c>
      <c r="H2462" t="str">
        <f t="shared" si="38"/>
        <v>A49002</v>
      </c>
    </row>
    <row r="2463" spans="1:8">
      <c r="A2463" s="231" t="s">
        <v>2749</v>
      </c>
      <c r="B2463" s="231">
        <v>0</v>
      </c>
      <c r="C2463" s="231">
        <v>21</v>
      </c>
      <c r="D2463" s="231">
        <v>21</v>
      </c>
      <c r="E2463" s="231">
        <v>58</v>
      </c>
      <c r="F2463" s="231">
        <v>0</v>
      </c>
      <c r="G2463" s="231">
        <v>0</v>
      </c>
      <c r="H2463" t="str">
        <f t="shared" si="38"/>
        <v>A49017</v>
      </c>
    </row>
    <row r="2464" spans="1:8">
      <c r="A2464" s="231" t="s">
        <v>2750</v>
      </c>
      <c r="B2464" s="231">
        <v>0</v>
      </c>
      <c r="C2464" s="231">
        <v>100</v>
      </c>
      <c r="D2464" s="231">
        <v>0</v>
      </c>
      <c r="E2464" s="231">
        <v>0</v>
      </c>
      <c r="F2464" s="231">
        <v>0</v>
      </c>
      <c r="G2464" s="231">
        <v>0</v>
      </c>
      <c r="H2464" t="str">
        <f t="shared" si="38"/>
        <v>A49037</v>
      </c>
    </row>
    <row r="2465" spans="1:8">
      <c r="A2465" s="231" t="s">
        <v>2751</v>
      </c>
      <c r="B2465" s="231">
        <v>50</v>
      </c>
      <c r="C2465" s="231">
        <v>50</v>
      </c>
      <c r="D2465" s="231">
        <v>0</v>
      </c>
      <c r="E2465" s="231">
        <v>0</v>
      </c>
      <c r="F2465" s="231">
        <v>0</v>
      </c>
      <c r="G2465" s="231">
        <v>0</v>
      </c>
      <c r="H2465" t="str">
        <f t="shared" si="38"/>
        <v>A49055</v>
      </c>
    </row>
    <row r="2466" spans="1:8">
      <c r="A2466" s="231" t="s">
        <v>2752</v>
      </c>
      <c r="B2466" s="231">
        <v>50</v>
      </c>
      <c r="C2466" s="231">
        <v>50</v>
      </c>
      <c r="D2466" s="231">
        <v>0</v>
      </c>
      <c r="E2466" s="231">
        <v>0</v>
      </c>
      <c r="F2466" s="231">
        <v>0</v>
      </c>
      <c r="G2466" s="231">
        <v>0</v>
      </c>
      <c r="H2466" t="str">
        <f t="shared" si="38"/>
        <v>A49077</v>
      </c>
    </row>
    <row r="2467" spans="1:8">
      <c r="A2467" s="231" t="s">
        <v>2753</v>
      </c>
      <c r="B2467" s="231">
        <v>50</v>
      </c>
      <c r="C2467" s="231">
        <v>50</v>
      </c>
      <c r="D2467" s="231">
        <v>0</v>
      </c>
      <c r="E2467" s="231">
        <v>0</v>
      </c>
      <c r="F2467" s="231">
        <v>0</v>
      </c>
      <c r="G2467" s="231">
        <v>0</v>
      </c>
      <c r="H2467" t="str">
        <f t="shared" si="38"/>
        <v>A49099</v>
      </c>
    </row>
    <row r="2468" spans="1:8">
      <c r="A2468" s="231" t="s">
        <v>2754</v>
      </c>
      <c r="B2468" s="231">
        <v>50</v>
      </c>
      <c r="C2468" s="231">
        <v>50</v>
      </c>
      <c r="D2468" s="231">
        <v>0</v>
      </c>
      <c r="E2468" s="231">
        <v>0</v>
      </c>
      <c r="F2468" s="231">
        <v>0</v>
      </c>
      <c r="G2468" s="231">
        <v>0</v>
      </c>
      <c r="H2468" t="str">
        <f t="shared" si="38"/>
        <v>A49120</v>
      </c>
    </row>
    <row r="2469" spans="1:8">
      <c r="A2469" s="231" t="s">
        <v>2755</v>
      </c>
      <c r="B2469" s="231">
        <v>100</v>
      </c>
      <c r="C2469" s="231">
        <v>0</v>
      </c>
      <c r="D2469" s="231">
        <v>0</v>
      </c>
      <c r="E2469" s="231">
        <v>0</v>
      </c>
      <c r="F2469" s="231">
        <v>0</v>
      </c>
      <c r="G2469" s="231">
        <v>0</v>
      </c>
      <c r="H2469" t="str">
        <f t="shared" si="38"/>
        <v>A49132</v>
      </c>
    </row>
    <row r="2470" spans="1:8">
      <c r="A2470" s="231" t="s">
        <v>2756</v>
      </c>
      <c r="B2470" s="231">
        <v>100</v>
      </c>
      <c r="C2470" s="231">
        <v>0</v>
      </c>
      <c r="D2470" s="231">
        <v>0</v>
      </c>
      <c r="E2470" s="231">
        <v>0</v>
      </c>
      <c r="F2470" s="231">
        <v>0</v>
      </c>
      <c r="G2470" s="231">
        <v>0</v>
      </c>
      <c r="H2470" t="str">
        <f t="shared" si="38"/>
        <v>A49152</v>
      </c>
    </row>
    <row r="2471" spans="1:8">
      <c r="A2471" s="231" t="s">
        <v>2757</v>
      </c>
      <c r="B2471" s="231">
        <v>100</v>
      </c>
      <c r="C2471" s="231">
        <v>0</v>
      </c>
      <c r="D2471" s="231">
        <v>0</v>
      </c>
      <c r="E2471" s="231">
        <v>0</v>
      </c>
      <c r="F2471" s="231">
        <v>0</v>
      </c>
      <c r="G2471" s="231">
        <v>0</v>
      </c>
      <c r="H2471" t="str">
        <f t="shared" si="38"/>
        <v>A49174</v>
      </c>
    </row>
    <row r="2472" spans="1:8">
      <c r="A2472" s="231" t="s">
        <v>2758</v>
      </c>
      <c r="B2472" s="231">
        <v>100</v>
      </c>
      <c r="C2472" s="231">
        <v>0</v>
      </c>
      <c r="D2472" s="231">
        <v>0</v>
      </c>
      <c r="E2472" s="231">
        <v>0</v>
      </c>
      <c r="F2472" s="231">
        <v>0</v>
      </c>
      <c r="G2472" s="231">
        <v>0</v>
      </c>
      <c r="H2472" t="str">
        <f t="shared" si="38"/>
        <v>A49196</v>
      </c>
    </row>
    <row r="2473" spans="1:8">
      <c r="A2473" s="231" t="s">
        <v>2759</v>
      </c>
      <c r="B2473" s="231">
        <v>100</v>
      </c>
      <c r="C2473" s="231">
        <v>0</v>
      </c>
      <c r="D2473" s="231">
        <v>0</v>
      </c>
      <c r="E2473" s="231">
        <v>0</v>
      </c>
      <c r="F2473" s="231">
        <v>0</v>
      </c>
      <c r="G2473" s="231">
        <v>0</v>
      </c>
      <c r="H2473" t="str">
        <f t="shared" si="38"/>
        <v>A49218</v>
      </c>
    </row>
    <row r="2474" spans="1:8">
      <c r="A2474" s="231" t="s">
        <v>2760</v>
      </c>
      <c r="B2474" s="231">
        <v>100</v>
      </c>
      <c r="C2474" s="231">
        <v>0</v>
      </c>
      <c r="D2474" s="231">
        <v>0</v>
      </c>
      <c r="E2474" s="231">
        <v>0</v>
      </c>
      <c r="F2474" s="231">
        <v>0</v>
      </c>
      <c r="G2474" s="231">
        <v>0</v>
      </c>
      <c r="H2474" t="str">
        <f t="shared" ref="H2474:H2537" si="39">LEFT(A2474,1)&amp;((MID(A2474,2,10))+1)</f>
        <v>A49235</v>
      </c>
    </row>
    <row r="2475" spans="1:8">
      <c r="A2475" s="231" t="s">
        <v>2761</v>
      </c>
      <c r="B2475" s="231">
        <v>50</v>
      </c>
      <c r="C2475" s="231">
        <v>50</v>
      </c>
      <c r="D2475" s="231">
        <v>0</v>
      </c>
      <c r="E2475" s="231">
        <v>0</v>
      </c>
      <c r="F2475" s="231">
        <v>0</v>
      </c>
      <c r="G2475" s="231">
        <v>0</v>
      </c>
      <c r="H2475" t="str">
        <f t="shared" si="39"/>
        <v>A49249</v>
      </c>
    </row>
    <row r="2476" spans="1:8">
      <c r="A2476" s="231" t="s">
        <v>2762</v>
      </c>
      <c r="B2476" s="231">
        <v>50</v>
      </c>
      <c r="C2476" s="231">
        <v>50</v>
      </c>
      <c r="D2476" s="231">
        <v>0</v>
      </c>
      <c r="E2476" s="231">
        <v>0</v>
      </c>
      <c r="F2476" s="231">
        <v>0</v>
      </c>
      <c r="G2476" s="231">
        <v>0</v>
      </c>
      <c r="H2476" t="str">
        <f t="shared" si="39"/>
        <v>A49271</v>
      </c>
    </row>
    <row r="2477" spans="1:8">
      <c r="A2477" s="231" t="s">
        <v>2763</v>
      </c>
      <c r="B2477" s="231">
        <v>0</v>
      </c>
      <c r="C2477" s="231">
        <v>100</v>
      </c>
      <c r="D2477" s="231">
        <v>0</v>
      </c>
      <c r="E2477" s="231">
        <v>0</v>
      </c>
      <c r="F2477" s="231">
        <v>0</v>
      </c>
      <c r="G2477" s="231">
        <v>0</v>
      </c>
      <c r="H2477" t="str">
        <f t="shared" si="39"/>
        <v>A49293</v>
      </c>
    </row>
    <row r="2478" spans="1:8">
      <c r="A2478" s="231" t="s">
        <v>2764</v>
      </c>
      <c r="B2478" s="231">
        <v>0</v>
      </c>
      <c r="C2478" s="231">
        <v>100</v>
      </c>
      <c r="D2478" s="231">
        <v>0</v>
      </c>
      <c r="E2478" s="231">
        <v>0</v>
      </c>
      <c r="F2478" s="231">
        <v>0</v>
      </c>
      <c r="G2478" s="231">
        <v>0</v>
      </c>
      <c r="H2478" t="str">
        <f t="shared" si="39"/>
        <v>A49308</v>
      </c>
    </row>
    <row r="2479" spans="1:8">
      <c r="A2479" s="231" t="s">
        <v>2765</v>
      </c>
      <c r="B2479" s="231">
        <v>0</v>
      </c>
      <c r="C2479" s="231">
        <v>20</v>
      </c>
      <c r="D2479" s="231">
        <v>30</v>
      </c>
      <c r="E2479" s="231">
        <v>50</v>
      </c>
      <c r="F2479" s="231">
        <v>0</v>
      </c>
      <c r="G2479" s="231">
        <v>0</v>
      </c>
      <c r="H2479" t="str">
        <f t="shared" si="39"/>
        <v>A49329</v>
      </c>
    </row>
    <row r="2480" spans="1:8">
      <c r="A2480" s="231" t="s">
        <v>2766</v>
      </c>
      <c r="B2480" s="231">
        <v>0</v>
      </c>
      <c r="C2480" s="231">
        <v>30</v>
      </c>
      <c r="D2480" s="231">
        <v>50</v>
      </c>
      <c r="E2480" s="231">
        <v>20</v>
      </c>
      <c r="F2480" s="231">
        <v>0</v>
      </c>
      <c r="G2480" s="231">
        <v>0</v>
      </c>
      <c r="H2480" t="str">
        <f t="shared" si="39"/>
        <v>A49350</v>
      </c>
    </row>
    <row r="2481" spans="1:8">
      <c r="A2481" s="231" t="s">
        <v>2767</v>
      </c>
      <c r="B2481" s="231">
        <v>0</v>
      </c>
      <c r="C2481" s="231">
        <v>100</v>
      </c>
      <c r="D2481" s="231">
        <v>0</v>
      </c>
      <c r="E2481" s="231">
        <v>0</v>
      </c>
      <c r="F2481" s="231">
        <v>0</v>
      </c>
      <c r="G2481" s="231">
        <v>0</v>
      </c>
      <c r="H2481" t="str">
        <f t="shared" si="39"/>
        <v>A49366</v>
      </c>
    </row>
    <row r="2482" spans="1:8">
      <c r="A2482" s="231" t="s">
        <v>2768</v>
      </c>
      <c r="B2482" s="231">
        <v>0</v>
      </c>
      <c r="C2482" s="231">
        <v>50</v>
      </c>
      <c r="D2482" s="231">
        <v>50</v>
      </c>
      <c r="E2482" s="231">
        <v>0</v>
      </c>
      <c r="F2482" s="231">
        <v>0</v>
      </c>
      <c r="G2482" s="231">
        <v>0</v>
      </c>
      <c r="H2482" t="str">
        <f t="shared" si="39"/>
        <v>A49389</v>
      </c>
    </row>
    <row r="2483" spans="1:8">
      <c r="A2483" s="231" t="s">
        <v>2769</v>
      </c>
      <c r="B2483" s="231">
        <v>0</v>
      </c>
      <c r="C2483" s="231">
        <v>50</v>
      </c>
      <c r="D2483" s="231">
        <v>50</v>
      </c>
      <c r="E2483" s="231">
        <v>0</v>
      </c>
      <c r="F2483" s="231">
        <v>0</v>
      </c>
      <c r="G2483" s="231">
        <v>0</v>
      </c>
      <c r="H2483" t="str">
        <f t="shared" si="39"/>
        <v>A49410</v>
      </c>
    </row>
    <row r="2484" spans="1:8">
      <c r="A2484" s="231" t="s">
        <v>2770</v>
      </c>
      <c r="B2484" s="231">
        <v>0</v>
      </c>
      <c r="C2484" s="231">
        <v>50</v>
      </c>
      <c r="D2484" s="231">
        <v>50</v>
      </c>
      <c r="E2484" s="231">
        <v>0</v>
      </c>
      <c r="F2484" s="231">
        <v>0</v>
      </c>
      <c r="G2484" s="231">
        <v>0</v>
      </c>
      <c r="H2484" t="str">
        <f t="shared" si="39"/>
        <v>A49432</v>
      </c>
    </row>
    <row r="2485" spans="1:8">
      <c r="A2485" s="231" t="s">
        <v>2771</v>
      </c>
      <c r="B2485" s="231">
        <v>0</v>
      </c>
      <c r="C2485" s="231">
        <v>100</v>
      </c>
      <c r="D2485" s="231">
        <v>0</v>
      </c>
      <c r="E2485" s="231">
        <v>0</v>
      </c>
      <c r="F2485" s="231">
        <v>0</v>
      </c>
      <c r="G2485" s="231">
        <v>0</v>
      </c>
      <c r="H2485" t="str">
        <f t="shared" si="39"/>
        <v>A49453</v>
      </c>
    </row>
    <row r="2486" spans="1:8">
      <c r="A2486" s="231" t="s">
        <v>2772</v>
      </c>
      <c r="B2486" s="231">
        <v>0</v>
      </c>
      <c r="C2486" s="231">
        <v>100</v>
      </c>
      <c r="D2486" s="231">
        <v>0</v>
      </c>
      <c r="E2486" s="231">
        <v>0</v>
      </c>
      <c r="F2486" s="231">
        <v>0</v>
      </c>
      <c r="G2486" s="231">
        <v>0</v>
      </c>
      <c r="H2486" t="str">
        <f t="shared" si="39"/>
        <v>A49466</v>
      </c>
    </row>
    <row r="2487" spans="1:8">
      <c r="A2487" s="231" t="s">
        <v>2773</v>
      </c>
      <c r="B2487" s="231">
        <v>0</v>
      </c>
      <c r="C2487" s="231">
        <v>100</v>
      </c>
      <c r="D2487" s="231">
        <v>0</v>
      </c>
      <c r="E2487" s="231">
        <v>0</v>
      </c>
      <c r="F2487" s="231">
        <v>0</v>
      </c>
      <c r="G2487" s="231">
        <v>0</v>
      </c>
      <c r="H2487" t="str">
        <f t="shared" si="39"/>
        <v>A49483.5</v>
      </c>
    </row>
    <row r="2488" spans="1:8">
      <c r="A2488" s="231" t="s">
        <v>2774</v>
      </c>
      <c r="B2488" s="231">
        <v>0</v>
      </c>
      <c r="C2488" s="231">
        <v>6</v>
      </c>
      <c r="D2488" s="231">
        <v>9</v>
      </c>
      <c r="E2488" s="231">
        <v>85</v>
      </c>
      <c r="F2488" s="231">
        <v>0</v>
      </c>
      <c r="G2488" s="231">
        <v>0</v>
      </c>
      <c r="H2488" t="str">
        <f t="shared" si="39"/>
        <v>A49504</v>
      </c>
    </row>
    <row r="2489" spans="1:8">
      <c r="A2489" s="231" t="s">
        <v>2775</v>
      </c>
      <c r="B2489" s="231">
        <v>0</v>
      </c>
      <c r="C2489" s="231">
        <v>5</v>
      </c>
      <c r="D2489" s="231">
        <v>7</v>
      </c>
      <c r="E2489" s="231">
        <v>88</v>
      </c>
      <c r="F2489" s="231">
        <v>0</v>
      </c>
      <c r="G2489" s="231">
        <v>0</v>
      </c>
      <c r="H2489" t="str">
        <f t="shared" si="39"/>
        <v>A49527</v>
      </c>
    </row>
    <row r="2490" spans="1:8">
      <c r="A2490" s="231" t="s">
        <v>2776</v>
      </c>
      <c r="B2490" s="231">
        <v>0</v>
      </c>
      <c r="C2490" s="231">
        <v>2</v>
      </c>
      <c r="D2490" s="231">
        <v>5</v>
      </c>
      <c r="E2490" s="231">
        <v>93</v>
      </c>
      <c r="F2490" s="231">
        <v>0</v>
      </c>
      <c r="G2490" s="231">
        <v>0</v>
      </c>
      <c r="H2490" t="str">
        <f t="shared" si="39"/>
        <v>A49553</v>
      </c>
    </row>
    <row r="2491" spans="1:8">
      <c r="A2491" s="231" t="s">
        <v>2777</v>
      </c>
      <c r="B2491" s="231">
        <v>0</v>
      </c>
      <c r="C2491" s="231">
        <v>1</v>
      </c>
      <c r="D2491" s="231">
        <v>4</v>
      </c>
      <c r="E2491" s="231">
        <v>95</v>
      </c>
      <c r="F2491" s="231">
        <v>0</v>
      </c>
      <c r="G2491" s="231">
        <v>0</v>
      </c>
      <c r="H2491" t="str">
        <f t="shared" si="39"/>
        <v>A49573</v>
      </c>
    </row>
    <row r="2492" spans="1:8">
      <c r="A2492" s="231" t="s">
        <v>2778</v>
      </c>
      <c r="B2492" s="231">
        <v>0</v>
      </c>
      <c r="C2492" s="231">
        <v>2</v>
      </c>
      <c r="D2492" s="231">
        <v>4</v>
      </c>
      <c r="E2492" s="231">
        <v>94</v>
      </c>
      <c r="F2492" s="231">
        <v>0</v>
      </c>
      <c r="G2492" s="231">
        <v>0</v>
      </c>
      <c r="H2492" t="str">
        <f t="shared" si="39"/>
        <v>A49594</v>
      </c>
    </row>
    <row r="2493" spans="1:8">
      <c r="A2493" s="231" t="s">
        <v>2779</v>
      </c>
      <c r="B2493" s="231">
        <v>0</v>
      </c>
      <c r="C2493" s="231">
        <v>2</v>
      </c>
      <c r="D2493" s="231">
        <v>4</v>
      </c>
      <c r="E2493" s="231">
        <v>94</v>
      </c>
      <c r="F2493" s="231">
        <v>0</v>
      </c>
      <c r="G2493" s="231">
        <v>0</v>
      </c>
      <c r="H2493" t="str">
        <f t="shared" si="39"/>
        <v>A49615</v>
      </c>
    </row>
    <row r="2494" spans="1:8">
      <c r="A2494" s="231" t="s">
        <v>2780</v>
      </c>
      <c r="B2494" s="231">
        <v>0</v>
      </c>
      <c r="C2494" s="231">
        <v>2</v>
      </c>
      <c r="D2494" s="231">
        <v>5</v>
      </c>
      <c r="E2494" s="231">
        <v>93</v>
      </c>
      <c r="F2494" s="231">
        <v>0</v>
      </c>
      <c r="G2494" s="231">
        <v>0</v>
      </c>
      <c r="H2494" t="str">
        <f t="shared" si="39"/>
        <v>A49636</v>
      </c>
    </row>
    <row r="2495" spans="1:8">
      <c r="A2495" s="231" t="s">
        <v>2781</v>
      </c>
      <c r="B2495" s="231">
        <v>0</v>
      </c>
      <c r="C2495" s="231">
        <v>2</v>
      </c>
      <c r="D2495" s="231">
        <v>5</v>
      </c>
      <c r="E2495" s="231">
        <v>93</v>
      </c>
      <c r="F2495" s="231">
        <v>0</v>
      </c>
      <c r="G2495" s="231">
        <v>0</v>
      </c>
      <c r="H2495" t="str">
        <f t="shared" si="39"/>
        <v>A49656</v>
      </c>
    </row>
    <row r="2496" spans="1:8">
      <c r="A2496" s="231" t="s">
        <v>2782</v>
      </c>
      <c r="B2496" s="231">
        <v>0</v>
      </c>
      <c r="C2496" s="231">
        <v>2</v>
      </c>
      <c r="D2496" s="231">
        <v>5</v>
      </c>
      <c r="E2496" s="231">
        <v>93</v>
      </c>
      <c r="F2496" s="231">
        <v>0</v>
      </c>
      <c r="G2496" s="231">
        <v>0</v>
      </c>
      <c r="H2496" t="str">
        <f t="shared" si="39"/>
        <v>A49679</v>
      </c>
    </row>
    <row r="2497" spans="1:8">
      <c r="A2497" s="231" t="s">
        <v>2783</v>
      </c>
      <c r="B2497" s="231">
        <v>0</v>
      </c>
      <c r="C2497" s="231">
        <v>2</v>
      </c>
      <c r="D2497" s="231">
        <v>5</v>
      </c>
      <c r="E2497" s="231">
        <v>93</v>
      </c>
      <c r="F2497" s="231">
        <v>0</v>
      </c>
      <c r="G2497" s="231">
        <v>0</v>
      </c>
      <c r="H2497" t="str">
        <f t="shared" si="39"/>
        <v>A49702</v>
      </c>
    </row>
    <row r="2498" spans="1:8">
      <c r="A2498" s="231" t="s">
        <v>2784</v>
      </c>
      <c r="B2498" s="231">
        <v>0</v>
      </c>
      <c r="C2498" s="231">
        <v>2</v>
      </c>
      <c r="D2498" s="231">
        <v>5</v>
      </c>
      <c r="E2498" s="231">
        <v>93</v>
      </c>
      <c r="F2498" s="231">
        <v>0</v>
      </c>
      <c r="G2498" s="231">
        <v>0</v>
      </c>
      <c r="H2498" t="str">
        <f t="shared" si="39"/>
        <v>A49712</v>
      </c>
    </row>
    <row r="2499" spans="1:8">
      <c r="A2499" s="231" t="s">
        <v>2785</v>
      </c>
      <c r="B2499" s="231">
        <v>0</v>
      </c>
      <c r="C2499" s="231">
        <v>3</v>
      </c>
      <c r="D2499" s="231">
        <v>8</v>
      </c>
      <c r="E2499" s="231">
        <v>89</v>
      </c>
      <c r="F2499" s="231">
        <v>0</v>
      </c>
      <c r="G2499" s="231">
        <v>0</v>
      </c>
      <c r="H2499" t="str">
        <f t="shared" si="39"/>
        <v>A49731</v>
      </c>
    </row>
    <row r="2500" spans="1:8">
      <c r="A2500" s="231" t="s">
        <v>2786</v>
      </c>
      <c r="B2500" s="231">
        <v>0</v>
      </c>
      <c r="C2500" s="231">
        <v>8</v>
      </c>
      <c r="D2500" s="231">
        <v>11</v>
      </c>
      <c r="E2500" s="231">
        <v>81</v>
      </c>
      <c r="F2500" s="231">
        <v>0</v>
      </c>
      <c r="G2500" s="231">
        <v>0</v>
      </c>
      <c r="H2500" t="str">
        <f t="shared" si="39"/>
        <v>A49752.4</v>
      </c>
    </row>
    <row r="2501" spans="1:8">
      <c r="A2501" s="231" t="s">
        <v>2787</v>
      </c>
      <c r="B2501" s="231">
        <v>0</v>
      </c>
      <c r="C2501" s="231">
        <v>51</v>
      </c>
      <c r="D2501" s="231">
        <v>49</v>
      </c>
      <c r="E2501" s="231">
        <v>0</v>
      </c>
      <c r="F2501" s="231">
        <v>0</v>
      </c>
      <c r="G2501" s="231">
        <v>0</v>
      </c>
      <c r="H2501" t="str">
        <f t="shared" si="39"/>
        <v>A49775</v>
      </c>
    </row>
    <row r="2502" spans="1:8">
      <c r="A2502" s="231" t="s">
        <v>2788</v>
      </c>
      <c r="B2502" s="231">
        <v>50</v>
      </c>
      <c r="C2502" s="231">
        <v>50</v>
      </c>
      <c r="D2502" s="231">
        <v>0</v>
      </c>
      <c r="E2502" s="231">
        <v>0</v>
      </c>
      <c r="F2502" s="231">
        <v>0</v>
      </c>
      <c r="G2502" s="231">
        <v>0</v>
      </c>
      <c r="H2502" t="str">
        <f t="shared" si="39"/>
        <v>A49800</v>
      </c>
    </row>
    <row r="2503" spans="1:8">
      <c r="A2503" s="231" t="s">
        <v>2789</v>
      </c>
      <c r="B2503" s="231">
        <v>50</v>
      </c>
      <c r="C2503" s="231">
        <v>50</v>
      </c>
      <c r="D2503" s="231">
        <v>0</v>
      </c>
      <c r="E2503" s="231">
        <v>0</v>
      </c>
      <c r="F2503" s="231">
        <v>0</v>
      </c>
      <c r="G2503" s="231">
        <v>0</v>
      </c>
      <c r="H2503" t="str">
        <f t="shared" si="39"/>
        <v>A49820</v>
      </c>
    </row>
    <row r="2504" spans="1:8">
      <c r="A2504" s="231" t="s">
        <v>2790</v>
      </c>
      <c r="B2504" s="231">
        <v>50</v>
      </c>
      <c r="C2504" s="231">
        <v>50</v>
      </c>
      <c r="D2504" s="231">
        <v>0</v>
      </c>
      <c r="E2504" s="231">
        <v>0</v>
      </c>
      <c r="F2504" s="231">
        <v>0</v>
      </c>
      <c r="G2504" s="231">
        <v>0</v>
      </c>
      <c r="H2504" t="str">
        <f t="shared" si="39"/>
        <v>A49840</v>
      </c>
    </row>
    <row r="2505" spans="1:8">
      <c r="A2505" s="231" t="s">
        <v>2791</v>
      </c>
      <c r="B2505" s="231">
        <v>50</v>
      </c>
      <c r="C2505" s="231">
        <v>50</v>
      </c>
      <c r="D2505" s="231">
        <v>0</v>
      </c>
      <c r="E2505" s="231">
        <v>0</v>
      </c>
      <c r="F2505" s="231">
        <v>0</v>
      </c>
      <c r="G2505" s="231">
        <v>0</v>
      </c>
      <c r="H2505" t="str">
        <f t="shared" si="39"/>
        <v>A49853</v>
      </c>
    </row>
    <row r="2506" spans="1:8">
      <c r="A2506" s="231" t="s">
        <v>2792</v>
      </c>
      <c r="B2506" s="231">
        <v>0</v>
      </c>
      <c r="C2506" s="231">
        <v>100</v>
      </c>
      <c r="D2506" s="231">
        <v>0</v>
      </c>
      <c r="E2506" s="231">
        <v>0</v>
      </c>
      <c r="F2506" s="231">
        <v>0</v>
      </c>
      <c r="G2506" s="231">
        <v>0</v>
      </c>
      <c r="H2506" t="str">
        <f t="shared" si="39"/>
        <v>A49876</v>
      </c>
    </row>
    <row r="2507" spans="1:8">
      <c r="A2507" s="231" t="s">
        <v>2793</v>
      </c>
      <c r="B2507" s="231">
        <v>0</v>
      </c>
      <c r="C2507" s="231">
        <v>100</v>
      </c>
      <c r="D2507" s="231">
        <v>0</v>
      </c>
      <c r="E2507" s="231">
        <v>0</v>
      </c>
      <c r="F2507" s="231">
        <v>0</v>
      </c>
      <c r="G2507" s="231">
        <v>0</v>
      </c>
      <c r="H2507" t="str">
        <f t="shared" si="39"/>
        <v>A49891</v>
      </c>
    </row>
    <row r="2508" spans="1:8">
      <c r="A2508" s="231" t="s">
        <v>2794</v>
      </c>
      <c r="B2508" s="231">
        <v>0</v>
      </c>
      <c r="C2508" s="231">
        <v>30</v>
      </c>
      <c r="D2508" s="231">
        <v>70</v>
      </c>
      <c r="E2508" s="231">
        <v>0</v>
      </c>
      <c r="F2508" s="231">
        <v>0</v>
      </c>
      <c r="G2508" s="231">
        <v>0</v>
      </c>
      <c r="H2508" t="str">
        <f t="shared" si="39"/>
        <v>A49911</v>
      </c>
    </row>
    <row r="2509" spans="1:8">
      <c r="A2509" s="231" t="s">
        <v>2795</v>
      </c>
      <c r="B2509" s="231">
        <v>8</v>
      </c>
      <c r="C2509" s="231">
        <v>30</v>
      </c>
      <c r="D2509" s="231">
        <v>62</v>
      </c>
      <c r="E2509" s="231">
        <v>0</v>
      </c>
      <c r="F2509" s="231">
        <v>0</v>
      </c>
      <c r="G2509" s="231">
        <v>0</v>
      </c>
      <c r="H2509" t="str">
        <f t="shared" si="39"/>
        <v>A49927</v>
      </c>
    </row>
    <row r="2510" spans="1:8">
      <c r="A2510" s="231" t="s">
        <v>2796</v>
      </c>
      <c r="B2510" s="231">
        <v>8</v>
      </c>
      <c r="C2510" s="231">
        <v>30</v>
      </c>
      <c r="D2510" s="231">
        <v>62</v>
      </c>
      <c r="E2510" s="231">
        <v>0</v>
      </c>
      <c r="F2510" s="231">
        <v>0</v>
      </c>
      <c r="G2510" s="231">
        <v>0</v>
      </c>
      <c r="H2510" t="str">
        <f t="shared" si="39"/>
        <v>A49947</v>
      </c>
    </row>
    <row r="2511" spans="1:8">
      <c r="A2511" s="231" t="s">
        <v>2797</v>
      </c>
      <c r="B2511" s="231">
        <v>8</v>
      </c>
      <c r="C2511" s="231">
        <v>30</v>
      </c>
      <c r="D2511" s="231">
        <v>62</v>
      </c>
      <c r="E2511" s="231">
        <v>0</v>
      </c>
      <c r="F2511" s="231">
        <v>0</v>
      </c>
      <c r="G2511" s="231">
        <v>0</v>
      </c>
      <c r="H2511" t="str">
        <f t="shared" si="39"/>
        <v>A49966</v>
      </c>
    </row>
    <row r="2512" spans="1:8">
      <c r="A2512" s="231" t="s">
        <v>2798</v>
      </c>
      <c r="B2512" s="231">
        <v>0</v>
      </c>
      <c r="C2512" s="231">
        <v>30</v>
      </c>
      <c r="D2512" s="231">
        <v>70</v>
      </c>
      <c r="E2512" s="231">
        <v>0</v>
      </c>
      <c r="F2512" s="231">
        <v>0</v>
      </c>
      <c r="G2512" s="231">
        <v>0</v>
      </c>
      <c r="H2512" t="str">
        <f t="shared" si="39"/>
        <v>A49976</v>
      </c>
    </row>
    <row r="2513" spans="1:8">
      <c r="A2513" s="231" t="s">
        <v>2799</v>
      </c>
      <c r="B2513" s="231">
        <v>0</v>
      </c>
      <c r="C2513" s="231">
        <v>36</v>
      </c>
      <c r="D2513" s="231">
        <v>29</v>
      </c>
      <c r="E2513" s="231">
        <v>35</v>
      </c>
      <c r="F2513" s="231">
        <v>0</v>
      </c>
      <c r="G2513" s="231">
        <v>0</v>
      </c>
      <c r="H2513" t="str">
        <f t="shared" si="39"/>
        <v>A50002</v>
      </c>
    </row>
    <row r="2514" spans="1:8">
      <c r="A2514" s="231" t="s">
        <v>2800</v>
      </c>
      <c r="B2514" s="231">
        <v>0</v>
      </c>
      <c r="C2514" s="231">
        <v>49</v>
      </c>
      <c r="D2514" s="231">
        <v>39</v>
      </c>
      <c r="E2514" s="231">
        <v>12</v>
      </c>
      <c r="F2514" s="231">
        <v>0</v>
      </c>
      <c r="G2514" s="231">
        <v>0</v>
      </c>
      <c r="H2514" t="str">
        <f t="shared" si="39"/>
        <v>A50022</v>
      </c>
    </row>
    <row r="2515" spans="1:8">
      <c r="A2515" s="231" t="s">
        <v>2801</v>
      </c>
      <c r="B2515" s="231">
        <v>0</v>
      </c>
      <c r="C2515" s="231">
        <v>43</v>
      </c>
      <c r="D2515" s="231">
        <v>34</v>
      </c>
      <c r="E2515" s="231">
        <v>23</v>
      </c>
      <c r="F2515" s="231">
        <v>0</v>
      </c>
      <c r="G2515" s="231">
        <v>0</v>
      </c>
      <c r="H2515" t="str">
        <f t="shared" si="39"/>
        <v>A50042</v>
      </c>
    </row>
    <row r="2516" spans="1:8">
      <c r="A2516" s="231" t="s">
        <v>2802</v>
      </c>
      <c r="B2516" s="231">
        <v>0</v>
      </c>
      <c r="C2516" s="231">
        <v>32</v>
      </c>
      <c r="D2516" s="231">
        <v>26</v>
      </c>
      <c r="E2516" s="231">
        <v>42</v>
      </c>
      <c r="F2516" s="231">
        <v>0</v>
      </c>
      <c r="G2516" s="231">
        <v>0</v>
      </c>
      <c r="H2516" t="str">
        <f t="shared" si="39"/>
        <v>A50062</v>
      </c>
    </row>
    <row r="2517" spans="1:8">
      <c r="A2517" s="231" t="s">
        <v>2803</v>
      </c>
      <c r="B2517" s="231">
        <v>0</v>
      </c>
      <c r="C2517" s="231">
        <v>36</v>
      </c>
      <c r="D2517" s="231">
        <v>29</v>
      </c>
      <c r="E2517" s="231">
        <v>35</v>
      </c>
      <c r="F2517" s="231">
        <v>0</v>
      </c>
      <c r="G2517" s="231">
        <v>0</v>
      </c>
      <c r="H2517" t="str">
        <f t="shared" si="39"/>
        <v>A50082</v>
      </c>
    </row>
    <row r="2518" spans="1:8">
      <c r="A2518" s="231" t="s">
        <v>2804</v>
      </c>
      <c r="B2518" s="231">
        <v>0</v>
      </c>
      <c r="C2518" s="231">
        <v>12</v>
      </c>
      <c r="D2518" s="231">
        <v>16</v>
      </c>
      <c r="E2518" s="231">
        <v>72</v>
      </c>
      <c r="F2518" s="231">
        <v>0</v>
      </c>
      <c r="G2518" s="231">
        <v>0</v>
      </c>
      <c r="H2518" t="str">
        <f t="shared" si="39"/>
        <v>A50107</v>
      </c>
    </row>
    <row r="2519" spans="1:8">
      <c r="A2519" s="231" t="s">
        <v>2805</v>
      </c>
      <c r="B2519" s="231">
        <v>0</v>
      </c>
      <c r="C2519" s="231">
        <v>6</v>
      </c>
      <c r="D2519" s="231">
        <v>8</v>
      </c>
      <c r="E2519" s="231">
        <v>86</v>
      </c>
      <c r="F2519" s="231">
        <v>0</v>
      </c>
      <c r="G2519" s="231">
        <v>0</v>
      </c>
      <c r="H2519" t="str">
        <f t="shared" si="39"/>
        <v>A50127</v>
      </c>
    </row>
    <row r="2520" spans="1:8">
      <c r="A2520" s="231" t="s">
        <v>2806</v>
      </c>
      <c r="B2520" s="231">
        <v>0</v>
      </c>
      <c r="C2520" s="231">
        <v>2</v>
      </c>
      <c r="D2520" s="231">
        <v>5</v>
      </c>
      <c r="E2520" s="231">
        <v>93</v>
      </c>
      <c r="F2520" s="231">
        <v>0</v>
      </c>
      <c r="G2520" s="231">
        <v>0</v>
      </c>
      <c r="H2520" t="str">
        <f t="shared" si="39"/>
        <v>A50149</v>
      </c>
    </row>
    <row r="2521" spans="1:8">
      <c r="A2521" s="231" t="s">
        <v>2807</v>
      </c>
      <c r="B2521" s="231">
        <v>0</v>
      </c>
      <c r="C2521" s="231">
        <v>1</v>
      </c>
      <c r="D2521" s="231">
        <v>4</v>
      </c>
      <c r="E2521" s="231">
        <v>95</v>
      </c>
      <c r="F2521" s="231">
        <v>0</v>
      </c>
      <c r="G2521" s="231">
        <v>0</v>
      </c>
      <c r="H2521" t="str">
        <f t="shared" si="39"/>
        <v>A50169</v>
      </c>
    </row>
    <row r="2522" spans="1:8">
      <c r="A2522" s="231" t="s">
        <v>2808</v>
      </c>
      <c r="B2522" s="231">
        <v>0</v>
      </c>
      <c r="C2522" s="231">
        <v>1</v>
      </c>
      <c r="D2522" s="231">
        <v>3</v>
      </c>
      <c r="E2522" s="231">
        <v>96</v>
      </c>
      <c r="F2522" s="231">
        <v>0</v>
      </c>
      <c r="G2522" s="231">
        <v>0</v>
      </c>
      <c r="H2522" t="str">
        <f t="shared" si="39"/>
        <v>A50189</v>
      </c>
    </row>
    <row r="2523" spans="1:8">
      <c r="A2523" s="231" t="s">
        <v>2809</v>
      </c>
      <c r="B2523" s="231">
        <v>0</v>
      </c>
      <c r="C2523" s="231">
        <v>1</v>
      </c>
      <c r="D2523" s="231">
        <v>3</v>
      </c>
      <c r="E2523" s="231">
        <v>96</v>
      </c>
      <c r="F2523" s="231">
        <v>0</v>
      </c>
      <c r="G2523" s="231">
        <v>0</v>
      </c>
      <c r="H2523" t="str">
        <f t="shared" si="39"/>
        <v>A50212</v>
      </c>
    </row>
    <row r="2524" spans="1:8">
      <c r="A2524" s="231" t="s">
        <v>2810</v>
      </c>
      <c r="B2524" s="231">
        <v>0</v>
      </c>
      <c r="C2524" s="231">
        <v>1</v>
      </c>
      <c r="D2524" s="231">
        <v>3</v>
      </c>
      <c r="E2524" s="231">
        <v>96</v>
      </c>
      <c r="F2524" s="231">
        <v>0</v>
      </c>
      <c r="G2524" s="231">
        <v>0</v>
      </c>
      <c r="H2524" t="str">
        <f t="shared" si="39"/>
        <v>A50232</v>
      </c>
    </row>
    <row r="2525" spans="1:8">
      <c r="A2525" s="231" t="s">
        <v>2811</v>
      </c>
      <c r="B2525" s="231">
        <v>0</v>
      </c>
      <c r="C2525" s="231">
        <v>1</v>
      </c>
      <c r="D2525" s="231">
        <v>3</v>
      </c>
      <c r="E2525" s="231">
        <v>96</v>
      </c>
      <c r="F2525" s="231">
        <v>0</v>
      </c>
      <c r="G2525" s="231">
        <v>0</v>
      </c>
      <c r="H2525" t="str">
        <f t="shared" si="39"/>
        <v>A50252</v>
      </c>
    </row>
    <row r="2526" spans="1:8">
      <c r="A2526" s="231" t="s">
        <v>2812</v>
      </c>
      <c r="B2526" s="231">
        <v>0</v>
      </c>
      <c r="C2526" s="231">
        <v>1</v>
      </c>
      <c r="D2526" s="231">
        <v>3</v>
      </c>
      <c r="E2526" s="231">
        <v>96</v>
      </c>
      <c r="F2526" s="231">
        <v>0</v>
      </c>
      <c r="G2526" s="231">
        <v>0</v>
      </c>
      <c r="H2526" t="str">
        <f t="shared" si="39"/>
        <v>A50267</v>
      </c>
    </row>
    <row r="2527" spans="1:8">
      <c r="A2527" s="231" t="s">
        <v>2813</v>
      </c>
      <c r="B2527" s="231">
        <v>0</v>
      </c>
      <c r="C2527" s="231">
        <v>1</v>
      </c>
      <c r="D2527" s="231">
        <v>4</v>
      </c>
      <c r="E2527" s="231">
        <v>95</v>
      </c>
      <c r="F2527" s="231">
        <v>0</v>
      </c>
      <c r="G2527" s="231">
        <v>0</v>
      </c>
      <c r="H2527" t="str">
        <f t="shared" si="39"/>
        <v>A50287</v>
      </c>
    </row>
    <row r="2528" spans="1:8">
      <c r="A2528" s="231" t="s">
        <v>2814</v>
      </c>
      <c r="B2528" s="231">
        <v>0</v>
      </c>
      <c r="C2528" s="231">
        <v>2</v>
      </c>
      <c r="D2528" s="231">
        <v>4</v>
      </c>
      <c r="E2528" s="231">
        <v>94</v>
      </c>
      <c r="F2528" s="231">
        <v>0</v>
      </c>
      <c r="G2528" s="231">
        <v>0</v>
      </c>
      <c r="H2528" t="str">
        <f t="shared" si="39"/>
        <v>A50307</v>
      </c>
    </row>
    <row r="2529" spans="1:8">
      <c r="A2529" s="231" t="s">
        <v>2815</v>
      </c>
      <c r="B2529" s="231">
        <v>0</v>
      </c>
      <c r="C2529" s="231">
        <v>2</v>
      </c>
      <c r="D2529" s="231">
        <v>5</v>
      </c>
      <c r="E2529" s="231">
        <v>93</v>
      </c>
      <c r="F2529" s="231">
        <v>0</v>
      </c>
      <c r="G2529" s="231">
        <v>0</v>
      </c>
      <c r="H2529" t="str">
        <f t="shared" si="39"/>
        <v>A50327</v>
      </c>
    </row>
    <row r="2530" spans="1:8">
      <c r="A2530" s="231" t="s">
        <v>2816</v>
      </c>
      <c r="B2530" s="231">
        <v>0</v>
      </c>
      <c r="C2530" s="231">
        <v>7</v>
      </c>
      <c r="D2530" s="231">
        <v>7</v>
      </c>
      <c r="E2530" s="231">
        <v>86</v>
      </c>
      <c r="F2530" s="231">
        <v>0</v>
      </c>
      <c r="G2530" s="231">
        <v>0</v>
      </c>
      <c r="H2530" t="str">
        <f t="shared" si="39"/>
        <v>A50351</v>
      </c>
    </row>
    <row r="2531" spans="1:8">
      <c r="A2531" s="231" t="s">
        <v>2817</v>
      </c>
      <c r="B2531" s="231">
        <v>0</v>
      </c>
      <c r="C2531" s="231">
        <v>25</v>
      </c>
      <c r="D2531" s="231">
        <v>33</v>
      </c>
      <c r="E2531" s="231">
        <v>42</v>
      </c>
      <c r="F2531" s="231">
        <v>0</v>
      </c>
      <c r="G2531" s="231">
        <v>0</v>
      </c>
      <c r="H2531" t="str">
        <f t="shared" si="39"/>
        <v>A50376</v>
      </c>
    </row>
    <row r="2532" spans="1:8">
      <c r="A2532" s="231" t="s">
        <v>2818</v>
      </c>
      <c r="B2532" s="231">
        <v>100</v>
      </c>
      <c r="C2532" s="231">
        <v>0</v>
      </c>
      <c r="D2532" s="231">
        <v>0</v>
      </c>
      <c r="E2532" s="231">
        <v>0</v>
      </c>
      <c r="F2532" s="231">
        <v>0</v>
      </c>
      <c r="G2532" s="231">
        <v>0</v>
      </c>
      <c r="H2532" t="str">
        <f t="shared" si="39"/>
        <v>A50396</v>
      </c>
    </row>
    <row r="2533" spans="1:8">
      <c r="A2533" s="231" t="s">
        <v>2819</v>
      </c>
      <c r="B2533" s="231">
        <v>30</v>
      </c>
      <c r="C2533" s="231">
        <v>70</v>
      </c>
      <c r="D2533" s="231">
        <v>0</v>
      </c>
      <c r="E2533" s="231">
        <v>0</v>
      </c>
      <c r="F2533" s="231">
        <v>0</v>
      </c>
      <c r="G2533" s="231">
        <v>0</v>
      </c>
      <c r="H2533" t="str">
        <f t="shared" si="39"/>
        <v>A50421</v>
      </c>
    </row>
    <row r="2534" spans="1:8">
      <c r="A2534" s="231" t="s">
        <v>2820</v>
      </c>
      <c r="B2534" s="231">
        <v>30</v>
      </c>
      <c r="C2534" s="231">
        <v>70</v>
      </c>
      <c r="D2534" s="231">
        <v>0</v>
      </c>
      <c r="E2534" s="231">
        <v>0</v>
      </c>
      <c r="F2534" s="231">
        <v>0</v>
      </c>
      <c r="G2534" s="231">
        <v>0</v>
      </c>
      <c r="H2534" t="str">
        <f t="shared" si="39"/>
        <v>A50442</v>
      </c>
    </row>
    <row r="2535" spans="1:8">
      <c r="A2535" s="231" t="s">
        <v>2821</v>
      </c>
      <c r="B2535" s="231">
        <v>20</v>
      </c>
      <c r="C2535" s="231">
        <v>80</v>
      </c>
      <c r="D2535" s="231">
        <v>0</v>
      </c>
      <c r="E2535" s="231">
        <v>0</v>
      </c>
      <c r="F2535" s="231">
        <v>0</v>
      </c>
      <c r="G2535" s="231">
        <v>0</v>
      </c>
      <c r="H2535" t="str">
        <f t="shared" si="39"/>
        <v>A50467</v>
      </c>
    </row>
    <row r="2536" spans="1:8">
      <c r="A2536" s="231" t="s">
        <v>2822</v>
      </c>
      <c r="B2536" s="231">
        <v>20</v>
      </c>
      <c r="C2536" s="231">
        <v>80</v>
      </c>
      <c r="D2536" s="231">
        <v>0</v>
      </c>
      <c r="E2536" s="231">
        <v>0</v>
      </c>
      <c r="F2536" s="231">
        <v>0</v>
      </c>
      <c r="G2536" s="231">
        <v>0</v>
      </c>
      <c r="H2536" t="str">
        <f t="shared" si="39"/>
        <v>A50492</v>
      </c>
    </row>
    <row r="2537" spans="1:8">
      <c r="A2537" s="231" t="s">
        <v>2823</v>
      </c>
      <c r="B2537" s="231">
        <v>100</v>
      </c>
      <c r="C2537" s="231">
        <v>0</v>
      </c>
      <c r="D2537" s="231">
        <v>0</v>
      </c>
      <c r="E2537" s="231">
        <v>0</v>
      </c>
      <c r="F2537" s="231">
        <v>0</v>
      </c>
      <c r="G2537" s="231">
        <v>0</v>
      </c>
      <c r="H2537" t="str">
        <f t="shared" si="39"/>
        <v>A50512</v>
      </c>
    </row>
    <row r="2538" spans="1:8">
      <c r="A2538" s="231" t="s">
        <v>2824</v>
      </c>
      <c r="B2538" s="231">
        <v>100</v>
      </c>
      <c r="C2538" s="231">
        <v>0</v>
      </c>
      <c r="D2538" s="231">
        <v>0</v>
      </c>
      <c r="E2538" s="231">
        <v>0</v>
      </c>
      <c r="F2538" s="231">
        <v>0</v>
      </c>
      <c r="G2538" s="231">
        <v>0</v>
      </c>
      <c r="H2538" t="str">
        <f t="shared" ref="H2538:H2601" si="40">LEFT(A2538,1)&amp;((MID(A2538,2,10))+1)</f>
        <v>A50532</v>
      </c>
    </row>
    <row r="2539" spans="1:8">
      <c r="A2539" s="231" t="s">
        <v>2825</v>
      </c>
      <c r="B2539" s="231">
        <v>100</v>
      </c>
      <c r="C2539" s="231">
        <v>0</v>
      </c>
      <c r="D2539" s="231">
        <v>0</v>
      </c>
      <c r="E2539" s="231">
        <v>0</v>
      </c>
      <c r="F2539" s="231">
        <v>0</v>
      </c>
      <c r="G2539" s="231">
        <v>0</v>
      </c>
      <c r="H2539" t="str">
        <f t="shared" si="40"/>
        <v>A50553</v>
      </c>
    </row>
    <row r="2540" spans="1:8">
      <c r="A2540" s="231" t="s">
        <v>2826</v>
      </c>
      <c r="B2540" s="231">
        <v>0</v>
      </c>
      <c r="C2540" s="231">
        <v>70</v>
      </c>
      <c r="D2540" s="231">
        <v>30</v>
      </c>
      <c r="E2540" s="231">
        <v>0</v>
      </c>
      <c r="F2540" s="231">
        <v>0</v>
      </c>
      <c r="G2540" s="231">
        <v>0</v>
      </c>
      <c r="H2540" t="str">
        <f t="shared" si="40"/>
        <v>A50577</v>
      </c>
    </row>
    <row r="2541" spans="1:8">
      <c r="A2541" s="231" t="s">
        <v>2827</v>
      </c>
      <c r="B2541" s="231">
        <v>0</v>
      </c>
      <c r="C2541" s="231">
        <v>35</v>
      </c>
      <c r="D2541" s="231">
        <v>45</v>
      </c>
      <c r="E2541" s="231">
        <v>20</v>
      </c>
      <c r="F2541" s="231">
        <v>0</v>
      </c>
      <c r="G2541" s="231">
        <v>0</v>
      </c>
      <c r="H2541" t="str">
        <f t="shared" si="40"/>
        <v>A50597</v>
      </c>
    </row>
    <row r="2542" spans="1:8">
      <c r="A2542" s="231" t="s">
        <v>2828</v>
      </c>
      <c r="B2542" s="231">
        <v>0</v>
      </c>
      <c r="C2542" s="231">
        <v>50</v>
      </c>
      <c r="D2542" s="231">
        <v>50</v>
      </c>
      <c r="E2542" s="231">
        <v>0</v>
      </c>
      <c r="F2542" s="231">
        <v>0</v>
      </c>
      <c r="G2542" s="231">
        <v>0</v>
      </c>
      <c r="H2542" t="str">
        <f t="shared" si="40"/>
        <v>A50616</v>
      </c>
    </row>
    <row r="2543" spans="1:8">
      <c r="A2543" s="231" t="s">
        <v>2829</v>
      </c>
      <c r="B2543" s="231">
        <v>0</v>
      </c>
      <c r="C2543" s="231">
        <v>100</v>
      </c>
      <c r="D2543" s="231">
        <v>0</v>
      </c>
      <c r="E2543" s="231">
        <v>0</v>
      </c>
      <c r="F2543" s="231">
        <v>0</v>
      </c>
      <c r="G2543" s="231">
        <v>0</v>
      </c>
      <c r="H2543" t="str">
        <f t="shared" si="40"/>
        <v>A50641</v>
      </c>
    </row>
    <row r="2544" spans="1:8">
      <c r="A2544" s="231" t="s">
        <v>2830</v>
      </c>
      <c r="B2544" s="231">
        <v>100</v>
      </c>
      <c r="C2544" s="231">
        <v>0</v>
      </c>
      <c r="D2544" s="231">
        <v>0</v>
      </c>
      <c r="E2544" s="231">
        <v>0</v>
      </c>
      <c r="F2544" s="231">
        <v>0</v>
      </c>
      <c r="G2544" s="231">
        <v>0</v>
      </c>
      <c r="H2544" t="str">
        <f t="shared" si="40"/>
        <v>A50666</v>
      </c>
    </row>
    <row r="2545" spans="1:8">
      <c r="A2545" s="231" t="s">
        <v>2831</v>
      </c>
      <c r="B2545" s="231">
        <v>50</v>
      </c>
      <c r="C2545" s="231">
        <v>50</v>
      </c>
      <c r="D2545" s="231">
        <v>0</v>
      </c>
      <c r="E2545" s="231">
        <v>0</v>
      </c>
      <c r="F2545" s="231">
        <v>0</v>
      </c>
      <c r="G2545" s="231">
        <v>0</v>
      </c>
      <c r="H2545" t="str">
        <f t="shared" si="40"/>
        <v>A50686</v>
      </c>
    </row>
    <row r="2546" spans="1:8">
      <c r="A2546" s="231" t="s">
        <v>2832</v>
      </c>
      <c r="B2546" s="231">
        <v>0</v>
      </c>
      <c r="C2546" s="231">
        <v>100</v>
      </c>
      <c r="D2546" s="231">
        <v>0</v>
      </c>
      <c r="E2546" s="231">
        <v>0</v>
      </c>
      <c r="F2546" s="231">
        <v>0</v>
      </c>
      <c r="G2546" s="231">
        <v>0</v>
      </c>
      <c r="H2546" t="str">
        <f t="shared" si="40"/>
        <v>A50708</v>
      </c>
    </row>
    <row r="2547" spans="1:8">
      <c r="A2547" s="231" t="s">
        <v>2833</v>
      </c>
      <c r="B2547" s="231">
        <v>0</v>
      </c>
      <c r="C2547" s="231">
        <v>100</v>
      </c>
      <c r="D2547" s="231">
        <v>0</v>
      </c>
      <c r="E2547" s="231">
        <v>0</v>
      </c>
      <c r="F2547" s="231">
        <v>0</v>
      </c>
      <c r="G2547" s="231">
        <v>0</v>
      </c>
      <c r="H2547" t="str">
        <f t="shared" si="40"/>
        <v>A50728</v>
      </c>
    </row>
    <row r="2548" spans="1:8">
      <c r="A2548" s="231" t="s">
        <v>2834</v>
      </c>
      <c r="B2548" s="231">
        <v>0</v>
      </c>
      <c r="C2548" s="231">
        <v>7</v>
      </c>
      <c r="D2548" s="231">
        <v>10</v>
      </c>
      <c r="E2548" s="231">
        <v>83</v>
      </c>
      <c r="F2548" s="231">
        <v>0</v>
      </c>
      <c r="G2548" s="231">
        <v>0</v>
      </c>
      <c r="H2548" t="str">
        <f t="shared" si="40"/>
        <v>A50748</v>
      </c>
    </row>
    <row r="2549" spans="1:8">
      <c r="A2549" s="231" t="s">
        <v>2835</v>
      </c>
      <c r="B2549" s="231">
        <v>0</v>
      </c>
      <c r="C2549" s="231">
        <v>4</v>
      </c>
      <c r="D2549" s="231">
        <v>6</v>
      </c>
      <c r="E2549" s="231">
        <v>90</v>
      </c>
      <c r="F2549" s="231">
        <v>0</v>
      </c>
      <c r="G2549" s="231">
        <v>0</v>
      </c>
      <c r="H2549" t="str">
        <f t="shared" si="40"/>
        <v>A50769</v>
      </c>
    </row>
    <row r="2550" spans="1:8">
      <c r="A2550" s="231" t="s">
        <v>2836</v>
      </c>
      <c r="B2550" s="231">
        <v>0</v>
      </c>
      <c r="C2550" s="231">
        <v>7</v>
      </c>
      <c r="D2550" s="231">
        <v>10</v>
      </c>
      <c r="E2550" s="231">
        <v>83</v>
      </c>
      <c r="F2550" s="231">
        <v>0</v>
      </c>
      <c r="G2550" s="231">
        <v>0</v>
      </c>
      <c r="H2550" t="str">
        <f t="shared" si="40"/>
        <v>A50794</v>
      </c>
    </row>
    <row r="2551" spans="1:8">
      <c r="A2551" s="231" t="s">
        <v>2837</v>
      </c>
      <c r="B2551" s="231">
        <v>0</v>
      </c>
      <c r="C2551" s="231">
        <v>11</v>
      </c>
      <c r="D2551" s="231">
        <v>15</v>
      </c>
      <c r="E2551" s="231">
        <v>74</v>
      </c>
      <c r="F2551" s="231">
        <v>0</v>
      </c>
      <c r="G2551" s="231">
        <v>0</v>
      </c>
      <c r="H2551" t="str">
        <f t="shared" si="40"/>
        <v>A50804</v>
      </c>
    </row>
    <row r="2552" spans="1:8">
      <c r="A2552" s="231" t="s">
        <v>2838</v>
      </c>
      <c r="B2552" s="231">
        <v>0</v>
      </c>
      <c r="C2552" s="231">
        <v>10</v>
      </c>
      <c r="D2552" s="231">
        <v>50</v>
      </c>
      <c r="E2552" s="231">
        <v>40</v>
      </c>
      <c r="F2552" s="231">
        <v>0</v>
      </c>
      <c r="G2552" s="231">
        <v>0</v>
      </c>
      <c r="H2552" t="str">
        <f t="shared" si="40"/>
        <v>A50824</v>
      </c>
    </row>
    <row r="2553" spans="1:8">
      <c r="A2553" s="231" t="s">
        <v>2839</v>
      </c>
      <c r="B2553" s="231">
        <v>40</v>
      </c>
      <c r="C2553" s="231">
        <v>60</v>
      </c>
      <c r="D2553" s="231">
        <v>0</v>
      </c>
      <c r="E2553" s="231">
        <v>0</v>
      </c>
      <c r="F2553" s="231">
        <v>0</v>
      </c>
      <c r="G2553" s="231">
        <v>0</v>
      </c>
      <c r="H2553" t="str">
        <f t="shared" si="40"/>
        <v>A50844</v>
      </c>
    </row>
    <row r="2554" spans="1:8">
      <c r="A2554" s="231" t="s">
        <v>2840</v>
      </c>
      <c r="B2554" s="231">
        <v>25</v>
      </c>
      <c r="C2554" s="231">
        <v>75</v>
      </c>
      <c r="D2554" s="231">
        <v>0</v>
      </c>
      <c r="E2554" s="231">
        <v>0</v>
      </c>
      <c r="F2554" s="231">
        <v>0</v>
      </c>
      <c r="G2554" s="231">
        <v>0</v>
      </c>
      <c r="H2554" t="str">
        <f t="shared" si="40"/>
        <v>A50864</v>
      </c>
    </row>
    <row r="2555" spans="1:8">
      <c r="A2555" s="231" t="s">
        <v>2841</v>
      </c>
      <c r="B2555" s="231">
        <v>50</v>
      </c>
      <c r="C2555" s="231">
        <v>50</v>
      </c>
      <c r="D2555" s="231">
        <v>0</v>
      </c>
      <c r="E2555" s="231">
        <v>0</v>
      </c>
      <c r="F2555" s="231">
        <v>0</v>
      </c>
      <c r="G2555" s="231">
        <v>0</v>
      </c>
      <c r="H2555" t="str">
        <f t="shared" si="40"/>
        <v>A50884</v>
      </c>
    </row>
    <row r="2556" spans="1:8">
      <c r="A2556" s="231" t="s">
        <v>2842</v>
      </c>
      <c r="B2556" s="231">
        <v>50</v>
      </c>
      <c r="C2556" s="231">
        <v>50</v>
      </c>
      <c r="D2556" s="231">
        <v>0</v>
      </c>
      <c r="E2556" s="231">
        <v>0</v>
      </c>
      <c r="F2556" s="231">
        <v>0</v>
      </c>
      <c r="G2556" s="231">
        <v>0</v>
      </c>
      <c r="H2556" t="str">
        <f t="shared" si="40"/>
        <v>A50904</v>
      </c>
    </row>
    <row r="2557" spans="1:8">
      <c r="A2557" s="231" t="s">
        <v>2843</v>
      </c>
      <c r="B2557" s="231">
        <v>50</v>
      </c>
      <c r="C2557" s="231">
        <v>50</v>
      </c>
      <c r="D2557" s="231">
        <v>0</v>
      </c>
      <c r="E2557" s="231">
        <v>0</v>
      </c>
      <c r="F2557" s="231">
        <v>0</v>
      </c>
      <c r="G2557" s="231">
        <v>0</v>
      </c>
      <c r="H2557" t="str">
        <f t="shared" si="40"/>
        <v>A50924</v>
      </c>
    </row>
    <row r="2558" spans="1:8">
      <c r="A2558" s="231" t="s">
        <v>2844</v>
      </c>
      <c r="B2558" s="231">
        <v>100</v>
      </c>
      <c r="C2558" s="231">
        <v>0</v>
      </c>
      <c r="D2558" s="231">
        <v>0</v>
      </c>
      <c r="E2558" s="231">
        <v>0</v>
      </c>
      <c r="F2558" s="231">
        <v>0</v>
      </c>
      <c r="G2558" s="231">
        <v>0</v>
      </c>
      <c r="H2558" t="str">
        <f t="shared" si="40"/>
        <v>A50944</v>
      </c>
    </row>
    <row r="2559" spans="1:8">
      <c r="A2559" s="231" t="s">
        <v>2845</v>
      </c>
      <c r="B2559" s="231">
        <v>100</v>
      </c>
      <c r="C2559" s="231">
        <v>0</v>
      </c>
      <c r="D2559" s="231">
        <v>0</v>
      </c>
      <c r="E2559" s="231">
        <v>0</v>
      </c>
      <c r="F2559" s="231">
        <v>0</v>
      </c>
      <c r="G2559" s="231">
        <v>0</v>
      </c>
      <c r="H2559" t="str">
        <f t="shared" si="40"/>
        <v>A50964</v>
      </c>
    </row>
    <row r="2560" spans="1:8">
      <c r="A2560" s="231" t="s">
        <v>2846</v>
      </c>
      <c r="B2560" s="231">
        <v>100</v>
      </c>
      <c r="C2560" s="231">
        <v>0</v>
      </c>
      <c r="D2560" s="231">
        <v>0</v>
      </c>
      <c r="E2560" s="231">
        <v>0</v>
      </c>
      <c r="F2560" s="231">
        <v>0</v>
      </c>
      <c r="G2560" s="231">
        <v>0</v>
      </c>
      <c r="H2560" t="str">
        <f t="shared" si="40"/>
        <v>A50984</v>
      </c>
    </row>
    <row r="2561" spans="1:8">
      <c r="A2561" s="231" t="s">
        <v>2847</v>
      </c>
      <c r="B2561" s="231">
        <v>100</v>
      </c>
      <c r="C2561" s="231">
        <v>0</v>
      </c>
      <c r="D2561" s="231">
        <v>0</v>
      </c>
      <c r="E2561" s="231">
        <v>0</v>
      </c>
      <c r="F2561" s="231">
        <v>0</v>
      </c>
      <c r="G2561" s="231">
        <v>0</v>
      </c>
      <c r="H2561" t="str">
        <f t="shared" si="40"/>
        <v>A51002</v>
      </c>
    </row>
    <row r="2562" spans="1:8">
      <c r="A2562" s="231" t="s">
        <v>2848</v>
      </c>
      <c r="B2562" s="231">
        <v>100</v>
      </c>
      <c r="C2562" s="231">
        <v>0</v>
      </c>
      <c r="D2562" s="231">
        <v>0</v>
      </c>
      <c r="E2562" s="231">
        <v>0</v>
      </c>
      <c r="F2562" s="231">
        <v>0</v>
      </c>
      <c r="G2562" s="231">
        <v>0</v>
      </c>
      <c r="H2562" t="str">
        <f t="shared" si="40"/>
        <v>A51027</v>
      </c>
    </row>
    <row r="2563" spans="1:8">
      <c r="A2563" s="231" t="s">
        <v>2849</v>
      </c>
      <c r="B2563" s="231">
        <v>100</v>
      </c>
      <c r="C2563" s="231">
        <v>0</v>
      </c>
      <c r="D2563" s="231">
        <v>0</v>
      </c>
      <c r="E2563" s="231">
        <v>0</v>
      </c>
      <c r="F2563" s="231">
        <v>0</v>
      </c>
      <c r="G2563" s="231">
        <v>0</v>
      </c>
      <c r="H2563" t="str">
        <f t="shared" si="40"/>
        <v>A51052</v>
      </c>
    </row>
    <row r="2564" spans="1:8">
      <c r="A2564" s="231" t="s">
        <v>2850</v>
      </c>
      <c r="B2564" s="231">
        <v>50</v>
      </c>
      <c r="C2564" s="231">
        <v>50</v>
      </c>
      <c r="D2564" s="231">
        <v>0</v>
      </c>
      <c r="E2564" s="231">
        <v>0</v>
      </c>
      <c r="F2564" s="231">
        <v>0</v>
      </c>
      <c r="G2564" s="231">
        <v>0</v>
      </c>
      <c r="H2564" t="str">
        <f t="shared" si="40"/>
        <v>A51077</v>
      </c>
    </row>
    <row r="2565" spans="1:8">
      <c r="A2565" s="231" t="s">
        <v>2851</v>
      </c>
      <c r="B2565" s="231">
        <v>30</v>
      </c>
      <c r="C2565" s="231">
        <v>70</v>
      </c>
      <c r="D2565" s="231">
        <v>0</v>
      </c>
      <c r="E2565" s="231">
        <v>0</v>
      </c>
      <c r="F2565" s="231">
        <v>0</v>
      </c>
      <c r="G2565" s="231">
        <v>0</v>
      </c>
      <c r="H2565" t="str">
        <f t="shared" si="40"/>
        <v>A51100</v>
      </c>
    </row>
    <row r="2566" spans="1:8">
      <c r="A2566" s="231" t="s">
        <v>2852</v>
      </c>
      <c r="B2566" s="231">
        <v>25</v>
      </c>
      <c r="C2566" s="231">
        <v>75</v>
      </c>
      <c r="D2566" s="231">
        <v>0</v>
      </c>
      <c r="E2566" s="231">
        <v>0</v>
      </c>
      <c r="F2566" s="231">
        <v>0</v>
      </c>
      <c r="G2566" s="231">
        <v>0</v>
      </c>
      <c r="H2566" t="str">
        <f t="shared" si="40"/>
        <v>A51122</v>
      </c>
    </row>
    <row r="2567" spans="1:8">
      <c r="A2567" s="231" t="s">
        <v>2853</v>
      </c>
      <c r="B2567" s="231">
        <v>50</v>
      </c>
      <c r="C2567" s="231">
        <v>50</v>
      </c>
      <c r="D2567" s="231">
        <v>0</v>
      </c>
      <c r="E2567" s="231">
        <v>0</v>
      </c>
      <c r="F2567" s="231">
        <v>0</v>
      </c>
      <c r="G2567" s="231">
        <v>0</v>
      </c>
      <c r="H2567" t="str">
        <f t="shared" si="40"/>
        <v>A51144</v>
      </c>
    </row>
    <row r="2568" spans="1:8">
      <c r="A2568" s="231" t="s">
        <v>2854</v>
      </c>
      <c r="B2568" s="231">
        <v>50</v>
      </c>
      <c r="C2568" s="231">
        <v>50</v>
      </c>
      <c r="D2568" s="231">
        <v>0</v>
      </c>
      <c r="E2568" s="231">
        <v>0</v>
      </c>
      <c r="F2568" s="231">
        <v>0</v>
      </c>
      <c r="G2568" s="231">
        <v>0</v>
      </c>
      <c r="H2568" t="str">
        <f t="shared" si="40"/>
        <v>A51164</v>
      </c>
    </row>
    <row r="2569" spans="1:8">
      <c r="A2569" s="231" t="s">
        <v>2855</v>
      </c>
      <c r="B2569" s="231">
        <v>50</v>
      </c>
      <c r="C2569" s="231">
        <v>50</v>
      </c>
      <c r="D2569" s="231">
        <v>0</v>
      </c>
      <c r="E2569" s="231">
        <v>0</v>
      </c>
      <c r="F2569" s="231">
        <v>0</v>
      </c>
      <c r="G2569" s="231">
        <v>0</v>
      </c>
      <c r="H2569" t="str">
        <f t="shared" si="40"/>
        <v>A51184</v>
      </c>
    </row>
    <row r="2570" spans="1:8">
      <c r="A2570" s="231" t="s">
        <v>2856</v>
      </c>
      <c r="B2570" s="231">
        <v>0</v>
      </c>
      <c r="C2570" s="231">
        <v>100</v>
      </c>
      <c r="D2570" s="231">
        <v>0</v>
      </c>
      <c r="E2570" s="231">
        <v>0</v>
      </c>
      <c r="F2570" s="231">
        <v>0</v>
      </c>
      <c r="G2570" s="231">
        <v>0</v>
      </c>
      <c r="H2570" t="str">
        <f t="shared" si="40"/>
        <v>A51208</v>
      </c>
    </row>
    <row r="2571" spans="1:8">
      <c r="A2571" s="231" t="s">
        <v>2857</v>
      </c>
      <c r="B2571" s="231">
        <v>0</v>
      </c>
      <c r="C2571" s="231">
        <v>37</v>
      </c>
      <c r="D2571" s="231">
        <v>30</v>
      </c>
      <c r="E2571" s="231">
        <v>33</v>
      </c>
      <c r="F2571" s="231">
        <v>0</v>
      </c>
      <c r="G2571" s="231">
        <v>0</v>
      </c>
      <c r="H2571" t="str">
        <f t="shared" si="40"/>
        <v>A51228</v>
      </c>
    </row>
    <row r="2572" spans="1:8">
      <c r="A2572" s="231" t="s">
        <v>2858</v>
      </c>
      <c r="B2572" s="231">
        <v>0</v>
      </c>
      <c r="C2572" s="231">
        <v>27</v>
      </c>
      <c r="D2572" s="231">
        <v>22</v>
      </c>
      <c r="E2572" s="231">
        <v>51</v>
      </c>
      <c r="F2572" s="231">
        <v>0</v>
      </c>
      <c r="G2572" s="231">
        <v>0</v>
      </c>
      <c r="H2572" t="str">
        <f t="shared" si="40"/>
        <v>A51246</v>
      </c>
    </row>
    <row r="2573" spans="1:8">
      <c r="A2573" s="231" t="s">
        <v>2859</v>
      </c>
      <c r="B2573" s="231">
        <v>0</v>
      </c>
      <c r="C2573" s="231">
        <v>5</v>
      </c>
      <c r="D2573" s="231">
        <v>7</v>
      </c>
      <c r="E2573" s="231">
        <v>88</v>
      </c>
      <c r="F2573" s="231">
        <v>0</v>
      </c>
      <c r="G2573" s="231">
        <v>0</v>
      </c>
      <c r="H2573" t="str">
        <f t="shared" si="40"/>
        <v>A51266</v>
      </c>
    </row>
    <row r="2574" spans="1:8">
      <c r="A2574" s="231" t="s">
        <v>2860</v>
      </c>
      <c r="B2574" s="231">
        <v>0</v>
      </c>
      <c r="C2574" s="231">
        <v>5</v>
      </c>
      <c r="D2574" s="231">
        <v>7</v>
      </c>
      <c r="E2574" s="231">
        <v>88</v>
      </c>
      <c r="F2574" s="231">
        <v>0</v>
      </c>
      <c r="G2574" s="231">
        <v>0</v>
      </c>
      <c r="H2574" t="str">
        <f t="shared" si="40"/>
        <v>A51286</v>
      </c>
    </row>
    <row r="2575" spans="1:8">
      <c r="A2575" s="231" t="s">
        <v>2861</v>
      </c>
      <c r="B2575" s="231">
        <v>0</v>
      </c>
      <c r="C2575" s="231">
        <v>5</v>
      </c>
      <c r="D2575" s="231">
        <v>7</v>
      </c>
      <c r="E2575" s="231">
        <v>88</v>
      </c>
      <c r="F2575" s="231">
        <v>0</v>
      </c>
      <c r="G2575" s="231">
        <v>0</v>
      </c>
      <c r="H2575" t="str">
        <f t="shared" si="40"/>
        <v>A51306</v>
      </c>
    </row>
    <row r="2576" spans="1:8">
      <c r="A2576" s="231" t="s">
        <v>2862</v>
      </c>
      <c r="B2576" s="231">
        <v>0</v>
      </c>
      <c r="C2576" s="231">
        <v>6</v>
      </c>
      <c r="D2576" s="231">
        <v>8</v>
      </c>
      <c r="E2576" s="231">
        <v>86</v>
      </c>
      <c r="F2576" s="231">
        <v>0</v>
      </c>
      <c r="G2576" s="231">
        <v>0</v>
      </c>
      <c r="H2576" t="str">
        <f t="shared" si="40"/>
        <v>A51331</v>
      </c>
    </row>
    <row r="2577" spans="1:8">
      <c r="A2577" s="231" t="s">
        <v>2863</v>
      </c>
      <c r="B2577" s="231">
        <v>0</v>
      </c>
      <c r="C2577" s="231">
        <v>14</v>
      </c>
      <c r="D2577" s="231">
        <v>14</v>
      </c>
      <c r="E2577" s="231">
        <v>72</v>
      </c>
      <c r="F2577" s="231">
        <v>0</v>
      </c>
      <c r="G2577" s="231">
        <v>0</v>
      </c>
      <c r="H2577" t="str">
        <f t="shared" si="40"/>
        <v>A51352</v>
      </c>
    </row>
    <row r="2578" spans="1:8">
      <c r="A2578" s="231" t="s">
        <v>2864</v>
      </c>
      <c r="B2578" s="231">
        <v>0</v>
      </c>
      <c r="C2578" s="231">
        <v>80</v>
      </c>
      <c r="D2578" s="231">
        <v>20</v>
      </c>
      <c r="E2578" s="231">
        <v>0</v>
      </c>
      <c r="F2578" s="231">
        <v>0</v>
      </c>
      <c r="G2578" s="231">
        <v>0</v>
      </c>
      <c r="H2578" t="str">
        <f t="shared" si="40"/>
        <v>A51377</v>
      </c>
    </row>
    <row r="2579" spans="1:8">
      <c r="A2579" s="231" t="s">
        <v>2865</v>
      </c>
      <c r="B2579" s="231">
        <v>50</v>
      </c>
      <c r="C2579" s="231">
        <v>50</v>
      </c>
      <c r="D2579" s="231">
        <v>0</v>
      </c>
      <c r="E2579" s="231">
        <v>0</v>
      </c>
      <c r="F2579" s="231">
        <v>0</v>
      </c>
      <c r="G2579" s="231">
        <v>0</v>
      </c>
      <c r="H2579" t="str">
        <f t="shared" si="40"/>
        <v>A51402</v>
      </c>
    </row>
    <row r="2580" spans="1:8">
      <c r="A2580" s="231" t="s">
        <v>2866</v>
      </c>
      <c r="B2580" s="231">
        <v>0</v>
      </c>
      <c r="C2580" s="231">
        <v>100</v>
      </c>
      <c r="D2580" s="231">
        <v>0</v>
      </c>
      <c r="E2580" s="231">
        <v>0</v>
      </c>
      <c r="F2580" s="231">
        <v>0</v>
      </c>
      <c r="G2580" s="231">
        <v>0</v>
      </c>
      <c r="H2580" t="str">
        <f t="shared" si="40"/>
        <v>A51427</v>
      </c>
    </row>
    <row r="2581" spans="1:8">
      <c r="A2581" s="231" t="s">
        <v>2867</v>
      </c>
      <c r="B2581" s="231">
        <v>0</v>
      </c>
      <c r="C2581" s="231">
        <v>100</v>
      </c>
      <c r="D2581" s="231">
        <v>0</v>
      </c>
      <c r="E2581" s="231">
        <v>0</v>
      </c>
      <c r="F2581" s="231">
        <v>0</v>
      </c>
      <c r="G2581" s="231">
        <v>0</v>
      </c>
      <c r="H2581" t="str">
        <f t="shared" si="40"/>
        <v>A51442</v>
      </c>
    </row>
    <row r="2582" spans="1:8">
      <c r="A2582" s="231" t="s">
        <v>2868</v>
      </c>
      <c r="B2582" s="231">
        <v>15</v>
      </c>
      <c r="C2582" s="231">
        <v>85</v>
      </c>
      <c r="D2582" s="231">
        <v>0</v>
      </c>
      <c r="E2582" s="231">
        <v>0</v>
      </c>
      <c r="F2582" s="231">
        <v>0</v>
      </c>
      <c r="G2582" s="231">
        <v>0</v>
      </c>
      <c r="H2582" t="str">
        <f t="shared" si="40"/>
        <v>A51458</v>
      </c>
    </row>
    <row r="2583" spans="1:8">
      <c r="A2583" s="231" t="s">
        <v>2869</v>
      </c>
      <c r="B2583" s="231">
        <v>100</v>
      </c>
      <c r="C2583" s="231">
        <v>0</v>
      </c>
      <c r="D2583" s="231">
        <v>0</v>
      </c>
      <c r="E2583" s="231">
        <v>0</v>
      </c>
      <c r="F2583" s="231">
        <v>0</v>
      </c>
      <c r="G2583" s="231">
        <v>0</v>
      </c>
      <c r="H2583" t="str">
        <f t="shared" si="40"/>
        <v>A51472</v>
      </c>
    </row>
    <row r="2584" spans="1:8">
      <c r="A2584" s="231" t="s">
        <v>2870</v>
      </c>
      <c r="B2584" s="231">
        <v>100</v>
      </c>
      <c r="C2584" s="231">
        <v>0</v>
      </c>
      <c r="D2584" s="231">
        <v>0</v>
      </c>
      <c r="E2584" s="231">
        <v>0</v>
      </c>
      <c r="F2584" s="231">
        <v>0</v>
      </c>
      <c r="G2584" s="231">
        <v>0</v>
      </c>
      <c r="H2584" t="str">
        <f t="shared" si="40"/>
        <v>A51492</v>
      </c>
    </row>
    <row r="2585" spans="1:8">
      <c r="A2585" s="231" t="s">
        <v>2871</v>
      </c>
      <c r="B2585" s="231">
        <v>100</v>
      </c>
      <c r="C2585" s="231">
        <v>0</v>
      </c>
      <c r="D2585" s="231">
        <v>0</v>
      </c>
      <c r="E2585" s="231">
        <v>0</v>
      </c>
      <c r="F2585" s="231">
        <v>0</v>
      </c>
      <c r="G2585" s="231">
        <v>0</v>
      </c>
      <c r="H2585" t="str">
        <f t="shared" si="40"/>
        <v>A51512</v>
      </c>
    </row>
    <row r="2586" spans="1:8">
      <c r="A2586" s="231" t="s">
        <v>2872</v>
      </c>
      <c r="B2586" s="231">
        <v>100</v>
      </c>
      <c r="C2586" s="231">
        <v>0</v>
      </c>
      <c r="D2586" s="231">
        <v>0</v>
      </c>
      <c r="E2586" s="231">
        <v>0</v>
      </c>
      <c r="F2586" s="231">
        <v>0</v>
      </c>
      <c r="G2586" s="231">
        <v>0</v>
      </c>
      <c r="H2586" t="str">
        <f t="shared" si="40"/>
        <v>A51531</v>
      </c>
    </row>
    <row r="2587" spans="1:8">
      <c r="A2587" s="231" t="s">
        <v>2873</v>
      </c>
      <c r="B2587" s="231">
        <v>100</v>
      </c>
      <c r="C2587" s="231">
        <v>0</v>
      </c>
      <c r="D2587" s="231">
        <v>0</v>
      </c>
      <c r="E2587" s="231">
        <v>0</v>
      </c>
      <c r="F2587" s="231">
        <v>0</v>
      </c>
      <c r="G2587" s="231">
        <v>0</v>
      </c>
      <c r="H2587" t="str">
        <f t="shared" si="40"/>
        <v>A51551</v>
      </c>
    </row>
    <row r="2588" spans="1:8">
      <c r="A2588" s="231" t="s">
        <v>2874</v>
      </c>
      <c r="B2588" s="231">
        <v>100</v>
      </c>
      <c r="C2588" s="231">
        <v>0</v>
      </c>
      <c r="D2588" s="231">
        <v>0</v>
      </c>
      <c r="E2588" s="231">
        <v>0</v>
      </c>
      <c r="F2588" s="231">
        <v>0</v>
      </c>
      <c r="G2588" s="231">
        <v>0</v>
      </c>
      <c r="H2588" t="str">
        <f t="shared" si="40"/>
        <v>A51571</v>
      </c>
    </row>
    <row r="2589" spans="1:8">
      <c r="A2589" s="231" t="s">
        <v>2875</v>
      </c>
      <c r="B2589" s="231">
        <v>100</v>
      </c>
      <c r="C2589" s="231">
        <v>0</v>
      </c>
      <c r="D2589" s="231">
        <v>0</v>
      </c>
      <c r="E2589" s="231">
        <v>0</v>
      </c>
      <c r="F2589" s="231">
        <v>0</v>
      </c>
      <c r="G2589" s="231">
        <v>0</v>
      </c>
      <c r="H2589" t="str">
        <f t="shared" si="40"/>
        <v>A51595</v>
      </c>
    </row>
    <row r="2590" spans="1:8">
      <c r="A2590" s="231" t="s">
        <v>2876</v>
      </c>
      <c r="B2590" s="231">
        <v>100</v>
      </c>
      <c r="C2590" s="231">
        <v>0</v>
      </c>
      <c r="D2590" s="231">
        <v>0</v>
      </c>
      <c r="E2590" s="231">
        <v>0</v>
      </c>
      <c r="F2590" s="231">
        <v>0</v>
      </c>
      <c r="G2590" s="231">
        <v>0</v>
      </c>
      <c r="H2590" t="str">
        <f t="shared" si="40"/>
        <v>A51618</v>
      </c>
    </row>
    <row r="2591" spans="1:8">
      <c r="A2591" s="231" t="s">
        <v>2877</v>
      </c>
      <c r="B2591" s="231">
        <v>100</v>
      </c>
      <c r="C2591" s="231">
        <v>0</v>
      </c>
      <c r="D2591" s="231">
        <v>0</v>
      </c>
      <c r="E2591" s="231">
        <v>0</v>
      </c>
      <c r="F2591" s="231">
        <v>0</v>
      </c>
      <c r="G2591" s="231">
        <v>0</v>
      </c>
      <c r="H2591" t="str">
        <f t="shared" si="40"/>
        <v>A51640</v>
      </c>
    </row>
    <row r="2592" spans="1:8">
      <c r="A2592" s="231" t="s">
        <v>2878</v>
      </c>
      <c r="B2592" s="231">
        <v>100</v>
      </c>
      <c r="C2592" s="231">
        <v>0</v>
      </c>
      <c r="D2592" s="231">
        <v>0</v>
      </c>
      <c r="E2592" s="231">
        <v>0</v>
      </c>
      <c r="F2592" s="231">
        <v>0</v>
      </c>
      <c r="G2592" s="231">
        <v>0</v>
      </c>
      <c r="H2592" t="str">
        <f t="shared" si="40"/>
        <v>A51660</v>
      </c>
    </row>
    <row r="2593" spans="1:8">
      <c r="A2593" s="231" t="s">
        <v>2879</v>
      </c>
      <c r="B2593" s="231">
        <v>100</v>
      </c>
      <c r="C2593" s="231">
        <v>0</v>
      </c>
      <c r="D2593" s="231">
        <v>0</v>
      </c>
      <c r="E2593" s="231">
        <v>0</v>
      </c>
      <c r="F2593" s="231">
        <v>0</v>
      </c>
      <c r="G2593" s="231">
        <v>0</v>
      </c>
      <c r="H2593" t="str">
        <f t="shared" si="40"/>
        <v>A51680</v>
      </c>
    </row>
    <row r="2594" spans="1:8">
      <c r="A2594" s="231" t="s">
        <v>2880</v>
      </c>
      <c r="B2594" s="231">
        <v>100</v>
      </c>
      <c r="C2594" s="231">
        <v>0</v>
      </c>
      <c r="D2594" s="231">
        <v>0</v>
      </c>
      <c r="E2594" s="231">
        <v>0</v>
      </c>
      <c r="F2594" s="231">
        <v>0</v>
      </c>
      <c r="G2594" s="231">
        <v>0</v>
      </c>
      <c r="H2594" t="str">
        <f t="shared" si="40"/>
        <v>A51702</v>
      </c>
    </row>
    <row r="2595" spans="1:8">
      <c r="A2595" s="231" t="s">
        <v>2881</v>
      </c>
      <c r="B2595" s="231">
        <v>100</v>
      </c>
      <c r="C2595" s="231">
        <v>0</v>
      </c>
      <c r="D2595" s="231">
        <v>0</v>
      </c>
      <c r="E2595" s="231">
        <v>0</v>
      </c>
      <c r="F2595" s="231">
        <v>0</v>
      </c>
      <c r="G2595" s="231">
        <v>0</v>
      </c>
      <c r="H2595" t="str">
        <f t="shared" si="40"/>
        <v>A51722</v>
      </c>
    </row>
    <row r="2596" spans="1:8">
      <c r="A2596" s="231" t="s">
        <v>2882</v>
      </c>
      <c r="B2596" s="231">
        <v>100</v>
      </c>
      <c r="C2596" s="231">
        <v>0</v>
      </c>
      <c r="D2596" s="231">
        <v>0</v>
      </c>
      <c r="E2596" s="231">
        <v>0</v>
      </c>
      <c r="F2596" s="231">
        <v>0</v>
      </c>
      <c r="G2596" s="231">
        <v>0</v>
      </c>
      <c r="H2596" t="str">
        <f t="shared" si="40"/>
        <v>A51747</v>
      </c>
    </row>
    <row r="2597" spans="1:8">
      <c r="A2597" s="231" t="s">
        <v>2883</v>
      </c>
      <c r="B2597" s="231">
        <v>100</v>
      </c>
      <c r="C2597" s="231">
        <v>0</v>
      </c>
      <c r="D2597" s="231">
        <v>0</v>
      </c>
      <c r="E2597" s="231">
        <v>0</v>
      </c>
      <c r="F2597" s="231">
        <v>0</v>
      </c>
      <c r="G2597" s="231">
        <v>0</v>
      </c>
      <c r="H2597" t="str">
        <f t="shared" si="40"/>
        <v>A51766</v>
      </c>
    </row>
    <row r="2598" spans="1:8">
      <c r="A2598" s="231" t="s">
        <v>2884</v>
      </c>
      <c r="B2598" s="231">
        <v>100</v>
      </c>
      <c r="C2598" s="231">
        <v>0</v>
      </c>
      <c r="D2598" s="231">
        <v>0</v>
      </c>
      <c r="E2598" s="231">
        <v>0</v>
      </c>
      <c r="F2598" s="231">
        <v>0</v>
      </c>
      <c r="G2598" s="231">
        <v>0</v>
      </c>
      <c r="H2598" t="str">
        <f t="shared" si="40"/>
        <v>A51788</v>
      </c>
    </row>
    <row r="2599" spans="1:8">
      <c r="A2599" s="231" t="s">
        <v>2885</v>
      </c>
      <c r="B2599" s="231">
        <v>100</v>
      </c>
      <c r="C2599" s="231">
        <v>0</v>
      </c>
      <c r="D2599" s="231">
        <v>0</v>
      </c>
      <c r="E2599" s="231">
        <v>0</v>
      </c>
      <c r="F2599" s="231">
        <v>0</v>
      </c>
      <c r="G2599" s="231">
        <v>0</v>
      </c>
      <c r="H2599" t="str">
        <f t="shared" si="40"/>
        <v>A51808</v>
      </c>
    </row>
    <row r="2600" spans="1:8">
      <c r="A2600" s="231" t="s">
        <v>2886</v>
      </c>
      <c r="B2600" s="231">
        <v>100</v>
      </c>
      <c r="C2600" s="231">
        <v>0</v>
      </c>
      <c r="D2600" s="231">
        <v>0</v>
      </c>
      <c r="E2600" s="231">
        <v>0</v>
      </c>
      <c r="F2600" s="231">
        <v>0</v>
      </c>
      <c r="G2600" s="231">
        <v>0</v>
      </c>
      <c r="H2600" t="str">
        <f t="shared" si="40"/>
        <v>A51817</v>
      </c>
    </row>
    <row r="2601" spans="1:8">
      <c r="A2601" s="231" t="s">
        <v>2887</v>
      </c>
      <c r="B2601" s="231">
        <v>100</v>
      </c>
      <c r="C2601" s="231">
        <v>0</v>
      </c>
      <c r="D2601" s="231">
        <v>0</v>
      </c>
      <c r="E2601" s="231">
        <v>0</v>
      </c>
      <c r="F2601" s="231">
        <v>0</v>
      </c>
      <c r="G2601" s="231">
        <v>0</v>
      </c>
      <c r="H2601" t="str">
        <f t="shared" si="40"/>
        <v>A51827</v>
      </c>
    </row>
    <row r="2602" spans="1:8">
      <c r="A2602" s="231" t="s">
        <v>2888</v>
      </c>
      <c r="B2602" s="231">
        <v>100</v>
      </c>
      <c r="C2602" s="231">
        <v>0</v>
      </c>
      <c r="D2602" s="231">
        <v>0</v>
      </c>
      <c r="E2602" s="231">
        <v>0</v>
      </c>
      <c r="F2602" s="231">
        <v>0</v>
      </c>
      <c r="G2602" s="231">
        <v>0</v>
      </c>
      <c r="H2602" t="str">
        <f t="shared" ref="H2602:H2665" si="41">LEFT(A2602,1)&amp;((MID(A2602,2,10))+1)</f>
        <v>A51852</v>
      </c>
    </row>
    <row r="2603" spans="1:8">
      <c r="A2603" s="231" t="s">
        <v>2889</v>
      </c>
      <c r="B2603" s="231">
        <v>100</v>
      </c>
      <c r="C2603" s="231">
        <v>0</v>
      </c>
      <c r="D2603" s="231">
        <v>0</v>
      </c>
      <c r="E2603" s="231">
        <v>0</v>
      </c>
      <c r="F2603" s="231">
        <v>0</v>
      </c>
      <c r="G2603" s="231">
        <v>0</v>
      </c>
      <c r="H2603" t="str">
        <f t="shared" si="41"/>
        <v>A51872</v>
      </c>
    </row>
    <row r="2604" spans="1:8">
      <c r="A2604" s="231" t="s">
        <v>2890</v>
      </c>
      <c r="B2604" s="231">
        <v>100</v>
      </c>
      <c r="C2604" s="231">
        <v>0</v>
      </c>
      <c r="D2604" s="231">
        <v>0</v>
      </c>
      <c r="E2604" s="231">
        <v>0</v>
      </c>
      <c r="F2604" s="231">
        <v>0</v>
      </c>
      <c r="G2604" s="231">
        <v>0</v>
      </c>
      <c r="H2604" t="str">
        <f t="shared" si="41"/>
        <v>A51891</v>
      </c>
    </row>
    <row r="2605" spans="1:8">
      <c r="A2605" s="231" t="s">
        <v>2891</v>
      </c>
      <c r="B2605" s="231">
        <v>100</v>
      </c>
      <c r="C2605" s="231">
        <v>0</v>
      </c>
      <c r="D2605" s="231">
        <v>0</v>
      </c>
      <c r="E2605" s="231">
        <v>0</v>
      </c>
      <c r="F2605" s="231">
        <v>0</v>
      </c>
      <c r="G2605" s="231">
        <v>0</v>
      </c>
      <c r="H2605" t="str">
        <f t="shared" si="41"/>
        <v>A51904</v>
      </c>
    </row>
    <row r="2606" spans="1:8">
      <c r="A2606" s="231" t="s">
        <v>2892</v>
      </c>
      <c r="B2606" s="231">
        <v>100</v>
      </c>
      <c r="C2606" s="231">
        <v>0</v>
      </c>
      <c r="D2606" s="231">
        <v>0</v>
      </c>
      <c r="E2606" s="231">
        <v>0</v>
      </c>
      <c r="F2606" s="231">
        <v>0</v>
      </c>
      <c r="G2606" s="231">
        <v>0</v>
      </c>
      <c r="H2606" t="str">
        <f t="shared" si="41"/>
        <v>A51924</v>
      </c>
    </row>
    <row r="2607" spans="1:8">
      <c r="A2607" s="231" t="s">
        <v>2893</v>
      </c>
      <c r="B2607" s="231">
        <v>100</v>
      </c>
      <c r="C2607" s="231">
        <v>0</v>
      </c>
      <c r="D2607" s="231">
        <v>0</v>
      </c>
      <c r="E2607" s="231">
        <v>0</v>
      </c>
      <c r="F2607" s="231">
        <v>0</v>
      </c>
      <c r="G2607" s="231">
        <v>0</v>
      </c>
      <c r="H2607" t="str">
        <f t="shared" si="41"/>
        <v>A51944</v>
      </c>
    </row>
    <row r="2608" spans="1:8">
      <c r="A2608" s="231" t="s">
        <v>2894</v>
      </c>
      <c r="B2608" s="231">
        <v>100</v>
      </c>
      <c r="C2608" s="231">
        <v>0</v>
      </c>
      <c r="D2608" s="231">
        <v>0</v>
      </c>
      <c r="E2608" s="231">
        <v>0</v>
      </c>
      <c r="F2608" s="231">
        <v>0</v>
      </c>
      <c r="G2608" s="231">
        <v>0</v>
      </c>
      <c r="H2608" t="str">
        <f t="shared" si="41"/>
        <v>A51967</v>
      </c>
    </row>
    <row r="2609" spans="1:8">
      <c r="A2609" s="231" t="s">
        <v>2895</v>
      </c>
      <c r="B2609" s="231">
        <v>100</v>
      </c>
      <c r="C2609" s="231">
        <v>0</v>
      </c>
      <c r="D2609" s="231">
        <v>0</v>
      </c>
      <c r="E2609" s="231">
        <v>0</v>
      </c>
      <c r="F2609" s="231">
        <v>0</v>
      </c>
      <c r="G2609" s="231">
        <v>0</v>
      </c>
      <c r="H2609" t="str">
        <f t="shared" si="41"/>
        <v>A51988</v>
      </c>
    </row>
    <row r="2610" spans="1:8">
      <c r="A2610" s="231" t="s">
        <v>2896</v>
      </c>
      <c r="B2610" s="231">
        <v>50</v>
      </c>
      <c r="C2610" s="231">
        <v>50</v>
      </c>
      <c r="D2610" s="231">
        <v>0</v>
      </c>
      <c r="E2610" s="231">
        <v>0</v>
      </c>
      <c r="F2610" s="231">
        <v>0</v>
      </c>
      <c r="G2610" s="231">
        <v>0</v>
      </c>
      <c r="H2610" t="str">
        <f t="shared" si="41"/>
        <v>A52002</v>
      </c>
    </row>
    <row r="2611" spans="1:8">
      <c r="A2611" s="231" t="s">
        <v>2897</v>
      </c>
      <c r="B2611" s="231">
        <v>50</v>
      </c>
      <c r="C2611" s="231">
        <v>50</v>
      </c>
      <c r="D2611" s="231">
        <v>0</v>
      </c>
      <c r="E2611" s="231">
        <v>0</v>
      </c>
      <c r="F2611" s="231">
        <v>0</v>
      </c>
      <c r="G2611" s="231">
        <v>0</v>
      </c>
      <c r="H2611" t="str">
        <f t="shared" si="41"/>
        <v>A52022</v>
      </c>
    </row>
    <row r="2612" spans="1:8">
      <c r="A2612" s="231" t="s">
        <v>2898</v>
      </c>
      <c r="B2612" s="231">
        <v>50</v>
      </c>
      <c r="C2612" s="231">
        <v>50</v>
      </c>
      <c r="D2612" s="231">
        <v>0</v>
      </c>
      <c r="E2612" s="231">
        <v>0</v>
      </c>
      <c r="F2612" s="231">
        <v>0</v>
      </c>
      <c r="G2612" s="231">
        <v>0</v>
      </c>
      <c r="H2612" t="str">
        <f t="shared" si="41"/>
        <v>A52042</v>
      </c>
    </row>
    <row r="2613" spans="1:8">
      <c r="A2613" s="231" t="s">
        <v>2899</v>
      </c>
      <c r="B2613" s="231">
        <v>0</v>
      </c>
      <c r="C2613" s="231">
        <v>25</v>
      </c>
      <c r="D2613" s="231">
        <v>50</v>
      </c>
      <c r="E2613" s="231">
        <v>25</v>
      </c>
      <c r="F2613" s="231">
        <v>0</v>
      </c>
      <c r="G2613" s="231">
        <v>0</v>
      </c>
      <c r="H2613" t="str">
        <f t="shared" si="41"/>
        <v>A52062</v>
      </c>
    </row>
    <row r="2614" spans="1:8">
      <c r="A2614" s="231" t="s">
        <v>2900</v>
      </c>
      <c r="B2614" s="231">
        <v>0</v>
      </c>
      <c r="C2614" s="231">
        <v>50</v>
      </c>
      <c r="D2614" s="231">
        <v>50</v>
      </c>
      <c r="E2614" s="231">
        <v>0</v>
      </c>
      <c r="F2614" s="231">
        <v>0</v>
      </c>
      <c r="G2614" s="231">
        <v>0</v>
      </c>
      <c r="H2614" t="str">
        <f t="shared" si="41"/>
        <v>A52075</v>
      </c>
    </row>
    <row r="2615" spans="1:8">
      <c r="A2615" s="231" t="s">
        <v>2901</v>
      </c>
      <c r="B2615" s="231">
        <v>0</v>
      </c>
      <c r="C2615" s="231">
        <v>100</v>
      </c>
      <c r="D2615" s="231">
        <v>0</v>
      </c>
      <c r="E2615" s="231">
        <v>0</v>
      </c>
      <c r="F2615" s="231">
        <v>0</v>
      </c>
      <c r="G2615" s="231">
        <v>0</v>
      </c>
      <c r="H2615" t="str">
        <f t="shared" si="41"/>
        <v>A52085</v>
      </c>
    </row>
    <row r="2616" spans="1:8">
      <c r="A2616" s="231" t="s">
        <v>2902</v>
      </c>
      <c r="B2616" s="231">
        <v>0</v>
      </c>
      <c r="C2616" s="231">
        <v>100</v>
      </c>
      <c r="D2616" s="231">
        <v>0</v>
      </c>
      <c r="E2616" s="231">
        <v>0</v>
      </c>
      <c r="F2616" s="231">
        <v>0</v>
      </c>
      <c r="G2616" s="231">
        <v>0</v>
      </c>
      <c r="H2616" t="str">
        <f t="shared" si="41"/>
        <v>A52102</v>
      </c>
    </row>
    <row r="2617" spans="1:8">
      <c r="A2617" s="231" t="s">
        <v>2903</v>
      </c>
      <c r="B2617" s="231">
        <v>0</v>
      </c>
      <c r="C2617" s="231">
        <v>100</v>
      </c>
      <c r="D2617" s="231">
        <v>0</v>
      </c>
      <c r="E2617" s="231">
        <v>0</v>
      </c>
      <c r="F2617" s="231">
        <v>0</v>
      </c>
      <c r="G2617" s="231">
        <v>0</v>
      </c>
      <c r="H2617" t="str">
        <f t="shared" si="41"/>
        <v>A52124</v>
      </c>
    </row>
    <row r="2618" spans="1:8">
      <c r="A2618" s="231" t="s">
        <v>2904</v>
      </c>
      <c r="B2618" s="231">
        <v>60</v>
      </c>
      <c r="C2618" s="231">
        <v>40</v>
      </c>
      <c r="D2618" s="231">
        <v>0</v>
      </c>
      <c r="E2618" s="231">
        <v>0</v>
      </c>
      <c r="F2618" s="231">
        <v>0</v>
      </c>
      <c r="G2618" s="231">
        <v>0</v>
      </c>
      <c r="H2618" t="str">
        <f t="shared" si="41"/>
        <v>A52146</v>
      </c>
    </row>
    <row r="2619" spans="1:8">
      <c r="A2619" s="231" t="s">
        <v>2905</v>
      </c>
      <c r="B2619" s="231">
        <v>50</v>
      </c>
      <c r="C2619" s="231">
        <v>50</v>
      </c>
      <c r="D2619" s="231">
        <v>0</v>
      </c>
      <c r="E2619" s="231">
        <v>0</v>
      </c>
      <c r="F2619" s="231">
        <v>0</v>
      </c>
      <c r="G2619" s="231">
        <v>0</v>
      </c>
      <c r="H2619" t="str">
        <f t="shared" si="41"/>
        <v>A52164</v>
      </c>
    </row>
    <row r="2620" spans="1:8">
      <c r="A2620" s="231" t="s">
        <v>2906</v>
      </c>
      <c r="B2620" s="231">
        <v>70</v>
      </c>
      <c r="C2620" s="231">
        <v>30</v>
      </c>
      <c r="D2620" s="231">
        <v>0</v>
      </c>
      <c r="E2620" s="231">
        <v>0</v>
      </c>
      <c r="F2620" s="231">
        <v>0</v>
      </c>
      <c r="G2620" s="231">
        <v>0</v>
      </c>
      <c r="H2620" t="str">
        <f t="shared" si="41"/>
        <v>A52182</v>
      </c>
    </row>
    <row r="2621" spans="1:8">
      <c r="A2621" s="231" t="s">
        <v>2907</v>
      </c>
      <c r="B2621" s="231">
        <v>60</v>
      </c>
      <c r="C2621" s="231">
        <v>40</v>
      </c>
      <c r="D2621" s="231">
        <v>0</v>
      </c>
      <c r="E2621" s="231">
        <v>0</v>
      </c>
      <c r="F2621" s="231">
        <v>0</v>
      </c>
      <c r="G2621" s="231">
        <v>0</v>
      </c>
      <c r="H2621" t="str">
        <f t="shared" si="41"/>
        <v>A52187</v>
      </c>
    </row>
    <row r="2622" spans="1:8">
      <c r="A2622" s="231" t="s">
        <v>2908</v>
      </c>
      <c r="B2622" s="231">
        <v>0</v>
      </c>
      <c r="C2622" s="231">
        <v>100</v>
      </c>
      <c r="D2622" s="231">
        <v>0</v>
      </c>
      <c r="E2622" s="231">
        <v>0</v>
      </c>
      <c r="F2622" s="231">
        <v>0</v>
      </c>
      <c r="G2622" s="231">
        <v>0</v>
      </c>
      <c r="H2622" t="str">
        <f t="shared" si="41"/>
        <v>A52192</v>
      </c>
    </row>
    <row r="2623" spans="1:8">
      <c r="A2623" s="231" t="s">
        <v>2909</v>
      </c>
      <c r="B2623" s="231">
        <v>0</v>
      </c>
      <c r="C2623" s="231">
        <v>100</v>
      </c>
      <c r="D2623" s="231">
        <v>0</v>
      </c>
      <c r="E2623" s="231">
        <v>0</v>
      </c>
      <c r="F2623" s="231">
        <v>0</v>
      </c>
      <c r="G2623" s="231">
        <v>0</v>
      </c>
      <c r="H2623" t="str">
        <f t="shared" si="41"/>
        <v>A52197</v>
      </c>
    </row>
    <row r="2624" spans="1:8">
      <c r="A2624" s="231" t="s">
        <v>2910</v>
      </c>
      <c r="B2624" s="231">
        <v>0</v>
      </c>
      <c r="C2624" s="231">
        <v>100</v>
      </c>
      <c r="D2624" s="231">
        <v>0</v>
      </c>
      <c r="E2624" s="231">
        <v>0</v>
      </c>
      <c r="F2624" s="231">
        <v>0</v>
      </c>
      <c r="G2624" s="231">
        <v>0</v>
      </c>
      <c r="H2624" t="str">
        <f t="shared" si="41"/>
        <v>A52201</v>
      </c>
    </row>
    <row r="2625" spans="1:8">
      <c r="A2625" s="231" t="s">
        <v>2911</v>
      </c>
      <c r="B2625" s="231">
        <v>0</v>
      </c>
      <c r="C2625" s="231">
        <v>100</v>
      </c>
      <c r="D2625" s="231">
        <v>0</v>
      </c>
      <c r="E2625" s="231">
        <v>0</v>
      </c>
      <c r="F2625" s="231">
        <v>0</v>
      </c>
      <c r="G2625" s="231">
        <v>0</v>
      </c>
      <c r="H2625" t="str">
        <f t="shared" si="41"/>
        <v>A52207</v>
      </c>
    </row>
    <row r="2626" spans="1:8">
      <c r="A2626" s="231" t="s">
        <v>2912</v>
      </c>
      <c r="B2626" s="231">
        <v>100</v>
      </c>
      <c r="C2626" s="231">
        <v>0</v>
      </c>
      <c r="D2626" s="231">
        <v>0</v>
      </c>
      <c r="E2626" s="231">
        <v>0</v>
      </c>
      <c r="F2626" s="231">
        <v>0</v>
      </c>
      <c r="G2626" s="231">
        <v>0</v>
      </c>
      <c r="H2626" t="str">
        <f t="shared" si="41"/>
        <v>A52212</v>
      </c>
    </row>
    <row r="2627" spans="1:8">
      <c r="A2627" s="231" t="s">
        <v>2913</v>
      </c>
      <c r="B2627" s="231">
        <v>100</v>
      </c>
      <c r="C2627" s="231">
        <v>0</v>
      </c>
      <c r="D2627" s="231">
        <v>0</v>
      </c>
      <c r="E2627" s="231">
        <v>0</v>
      </c>
      <c r="F2627" s="231">
        <v>0</v>
      </c>
      <c r="G2627" s="231">
        <v>0</v>
      </c>
      <c r="H2627" t="str">
        <f t="shared" si="41"/>
        <v>A52217</v>
      </c>
    </row>
    <row r="2628" spans="1:8">
      <c r="A2628" s="231" t="s">
        <v>2914</v>
      </c>
      <c r="B2628" s="231">
        <v>100</v>
      </c>
      <c r="C2628" s="231">
        <v>0</v>
      </c>
      <c r="D2628" s="231">
        <v>0</v>
      </c>
      <c r="E2628" s="231">
        <v>0</v>
      </c>
      <c r="F2628" s="231">
        <v>0</v>
      </c>
      <c r="G2628" s="231">
        <v>0</v>
      </c>
      <c r="H2628" t="str">
        <f t="shared" si="41"/>
        <v>A52222</v>
      </c>
    </row>
    <row r="2629" spans="1:8">
      <c r="A2629" s="231" t="s">
        <v>2915</v>
      </c>
      <c r="B2629" s="231">
        <v>100</v>
      </c>
      <c r="C2629" s="231">
        <v>0</v>
      </c>
      <c r="D2629" s="231">
        <v>0</v>
      </c>
      <c r="E2629" s="231">
        <v>0</v>
      </c>
      <c r="F2629" s="231">
        <v>0</v>
      </c>
      <c r="G2629" s="231">
        <v>0</v>
      </c>
      <c r="H2629" t="str">
        <f t="shared" si="41"/>
        <v>A52236</v>
      </c>
    </row>
    <row r="2630" spans="1:8">
      <c r="A2630" s="231" t="s">
        <v>2916</v>
      </c>
      <c r="B2630" s="231">
        <v>100</v>
      </c>
      <c r="C2630" s="231">
        <v>0</v>
      </c>
      <c r="D2630" s="231">
        <v>0</v>
      </c>
      <c r="E2630" s="231">
        <v>0</v>
      </c>
      <c r="F2630" s="231">
        <v>0</v>
      </c>
      <c r="G2630" s="231">
        <v>0</v>
      </c>
      <c r="H2630" t="str">
        <f t="shared" si="41"/>
        <v>A52258</v>
      </c>
    </row>
    <row r="2631" spans="1:8">
      <c r="A2631" s="231" t="s">
        <v>2917</v>
      </c>
      <c r="B2631" s="231">
        <v>100</v>
      </c>
      <c r="C2631" s="231">
        <v>0</v>
      </c>
      <c r="D2631" s="231">
        <v>0</v>
      </c>
      <c r="E2631" s="231">
        <v>0</v>
      </c>
      <c r="F2631" s="231">
        <v>0</v>
      </c>
      <c r="G2631" s="231">
        <v>0</v>
      </c>
      <c r="H2631" t="str">
        <f t="shared" si="41"/>
        <v>A52277</v>
      </c>
    </row>
    <row r="2632" spans="1:8">
      <c r="A2632" s="231" t="s">
        <v>2918</v>
      </c>
      <c r="B2632" s="231">
        <v>100</v>
      </c>
      <c r="C2632" s="231">
        <v>0</v>
      </c>
      <c r="D2632" s="231">
        <v>0</v>
      </c>
      <c r="E2632" s="231">
        <v>0</v>
      </c>
      <c r="F2632" s="231">
        <v>0</v>
      </c>
      <c r="G2632" s="231">
        <v>0</v>
      </c>
      <c r="H2632" t="str">
        <f t="shared" si="41"/>
        <v>A52298</v>
      </c>
    </row>
    <row r="2633" spans="1:8">
      <c r="A2633" s="231" t="s">
        <v>2919</v>
      </c>
      <c r="B2633" s="231">
        <v>100</v>
      </c>
      <c r="C2633" s="231">
        <v>0</v>
      </c>
      <c r="D2633" s="231">
        <v>0</v>
      </c>
      <c r="E2633" s="231">
        <v>0</v>
      </c>
      <c r="F2633" s="231">
        <v>0</v>
      </c>
      <c r="G2633" s="231">
        <v>0</v>
      </c>
      <c r="H2633" t="str">
        <f t="shared" si="41"/>
        <v>A52321</v>
      </c>
    </row>
    <row r="2634" spans="1:8">
      <c r="A2634" s="231" t="s">
        <v>2920</v>
      </c>
      <c r="B2634" s="231">
        <v>100</v>
      </c>
      <c r="C2634" s="231">
        <v>0</v>
      </c>
      <c r="D2634" s="231">
        <v>0</v>
      </c>
      <c r="E2634" s="231">
        <v>0</v>
      </c>
      <c r="F2634" s="231">
        <v>0</v>
      </c>
      <c r="G2634" s="231">
        <v>0</v>
      </c>
      <c r="H2634" t="str">
        <f t="shared" si="41"/>
        <v>A52334</v>
      </c>
    </row>
    <row r="2635" spans="1:8">
      <c r="A2635" s="231" t="s">
        <v>2921</v>
      </c>
      <c r="B2635" s="231">
        <v>100</v>
      </c>
      <c r="C2635" s="231">
        <v>0</v>
      </c>
      <c r="D2635" s="231">
        <v>0</v>
      </c>
      <c r="E2635" s="231">
        <v>0</v>
      </c>
      <c r="F2635" s="231">
        <v>0</v>
      </c>
      <c r="G2635" s="231">
        <v>0</v>
      </c>
      <c r="H2635" t="str">
        <f t="shared" si="41"/>
        <v>A52353</v>
      </c>
    </row>
    <row r="2636" spans="1:8">
      <c r="A2636" s="231" t="s">
        <v>2922</v>
      </c>
      <c r="B2636" s="231">
        <v>100</v>
      </c>
      <c r="C2636" s="231">
        <v>0</v>
      </c>
      <c r="D2636" s="231">
        <v>0</v>
      </c>
      <c r="E2636" s="231">
        <v>0</v>
      </c>
      <c r="F2636" s="231">
        <v>0</v>
      </c>
      <c r="G2636" s="231">
        <v>0</v>
      </c>
      <c r="H2636" t="str">
        <f t="shared" si="41"/>
        <v>A52369</v>
      </c>
    </row>
    <row r="2637" spans="1:8">
      <c r="A2637" s="231" t="s">
        <v>2923</v>
      </c>
      <c r="B2637" s="231">
        <v>100</v>
      </c>
      <c r="C2637" s="231">
        <v>0</v>
      </c>
      <c r="D2637" s="231">
        <v>0</v>
      </c>
      <c r="E2637" s="231">
        <v>0</v>
      </c>
      <c r="F2637" s="231">
        <v>0</v>
      </c>
      <c r="G2637" s="231">
        <v>0</v>
      </c>
      <c r="H2637" t="str">
        <f t="shared" si="41"/>
        <v>A52386</v>
      </c>
    </row>
    <row r="2638" spans="1:8">
      <c r="A2638" s="231" t="s">
        <v>2924</v>
      </c>
      <c r="B2638" s="231">
        <v>100</v>
      </c>
      <c r="C2638" s="231">
        <v>0</v>
      </c>
      <c r="D2638" s="231">
        <v>0</v>
      </c>
      <c r="E2638" s="231">
        <v>0</v>
      </c>
      <c r="F2638" s="231">
        <v>0</v>
      </c>
      <c r="G2638" s="231">
        <v>0</v>
      </c>
      <c r="H2638" t="str">
        <f t="shared" si="41"/>
        <v>A52406</v>
      </c>
    </row>
    <row r="2639" spans="1:8">
      <c r="A2639" s="231" t="s">
        <v>2925</v>
      </c>
      <c r="B2639" s="231">
        <v>100</v>
      </c>
      <c r="C2639" s="231">
        <v>0</v>
      </c>
      <c r="D2639" s="231">
        <v>0</v>
      </c>
      <c r="E2639" s="231">
        <v>0</v>
      </c>
      <c r="F2639" s="231">
        <v>0</v>
      </c>
      <c r="G2639" s="231">
        <v>0</v>
      </c>
      <c r="H2639" t="str">
        <f t="shared" si="41"/>
        <v>A52427</v>
      </c>
    </row>
    <row r="2640" spans="1:8">
      <c r="A2640" s="231" t="s">
        <v>2926</v>
      </c>
      <c r="B2640" s="231">
        <v>100</v>
      </c>
      <c r="C2640" s="231">
        <v>0</v>
      </c>
      <c r="D2640" s="231">
        <v>0</v>
      </c>
      <c r="E2640" s="231">
        <v>0</v>
      </c>
      <c r="F2640" s="231">
        <v>0</v>
      </c>
      <c r="G2640" s="231">
        <v>0</v>
      </c>
      <c r="H2640" t="str">
        <f t="shared" si="41"/>
        <v>A52443</v>
      </c>
    </row>
    <row r="2641" spans="1:8">
      <c r="A2641" s="231" t="s">
        <v>2927</v>
      </c>
      <c r="B2641" s="231">
        <v>100</v>
      </c>
      <c r="C2641" s="231">
        <v>0</v>
      </c>
      <c r="D2641" s="231">
        <v>0</v>
      </c>
      <c r="E2641" s="231">
        <v>0</v>
      </c>
      <c r="F2641" s="231">
        <v>0</v>
      </c>
      <c r="G2641" s="231">
        <v>0</v>
      </c>
      <c r="H2641" t="str">
        <f t="shared" si="41"/>
        <v>A52447</v>
      </c>
    </row>
    <row r="2642" spans="1:8">
      <c r="A2642" s="231" t="s">
        <v>2928</v>
      </c>
      <c r="B2642" s="231">
        <v>0</v>
      </c>
      <c r="C2642" s="231">
        <v>100</v>
      </c>
      <c r="D2642" s="231">
        <v>0</v>
      </c>
      <c r="E2642" s="231">
        <v>0</v>
      </c>
      <c r="F2642" s="231">
        <v>0</v>
      </c>
      <c r="G2642" s="231">
        <v>0</v>
      </c>
      <c r="H2642" t="str">
        <f t="shared" si="41"/>
        <v>A52452</v>
      </c>
    </row>
    <row r="2643" spans="1:8">
      <c r="A2643" s="231" t="s">
        <v>2929</v>
      </c>
      <c r="B2643" s="231">
        <v>0</v>
      </c>
      <c r="C2643" s="231">
        <v>30</v>
      </c>
      <c r="D2643" s="231">
        <v>50</v>
      </c>
      <c r="E2643" s="231">
        <v>20</v>
      </c>
      <c r="F2643" s="231">
        <v>0</v>
      </c>
      <c r="G2643" s="231">
        <v>0</v>
      </c>
      <c r="H2643" t="str">
        <f t="shared" si="41"/>
        <v>A52457</v>
      </c>
    </row>
    <row r="2644" spans="1:8">
      <c r="A2644" s="231" t="s">
        <v>2930</v>
      </c>
      <c r="B2644" s="231">
        <v>0</v>
      </c>
      <c r="C2644" s="231">
        <v>17</v>
      </c>
      <c r="D2644" s="231">
        <v>23</v>
      </c>
      <c r="E2644" s="231">
        <v>60</v>
      </c>
      <c r="F2644" s="231">
        <v>0</v>
      </c>
      <c r="G2644" s="231">
        <v>0</v>
      </c>
      <c r="H2644" t="str">
        <f t="shared" si="41"/>
        <v>A52462.5</v>
      </c>
    </row>
    <row r="2645" spans="1:8">
      <c r="A2645" s="231" t="s">
        <v>2931</v>
      </c>
      <c r="B2645" s="231">
        <v>0</v>
      </c>
      <c r="C2645" s="231">
        <v>11</v>
      </c>
      <c r="D2645" s="231">
        <v>14</v>
      </c>
      <c r="E2645" s="231">
        <v>75</v>
      </c>
      <c r="F2645" s="231">
        <v>0</v>
      </c>
      <c r="G2645" s="231">
        <v>0</v>
      </c>
      <c r="H2645" t="str">
        <f t="shared" si="41"/>
        <v>A52467</v>
      </c>
    </row>
    <row r="2646" spans="1:8">
      <c r="A2646" s="231" t="s">
        <v>2932</v>
      </c>
      <c r="B2646" s="231">
        <v>0</v>
      </c>
      <c r="C2646" s="231">
        <v>8</v>
      </c>
      <c r="D2646" s="231">
        <v>11</v>
      </c>
      <c r="E2646" s="231">
        <v>81</v>
      </c>
      <c r="F2646" s="231">
        <v>0</v>
      </c>
      <c r="G2646" s="231">
        <v>0</v>
      </c>
      <c r="H2646" t="str">
        <f t="shared" si="41"/>
        <v>A52472</v>
      </c>
    </row>
    <row r="2647" spans="1:8">
      <c r="A2647" s="231" t="s">
        <v>2933</v>
      </c>
      <c r="B2647" s="231">
        <v>0</v>
      </c>
      <c r="C2647" s="231">
        <v>7</v>
      </c>
      <c r="D2647" s="231">
        <v>10</v>
      </c>
      <c r="E2647" s="231">
        <v>83</v>
      </c>
      <c r="F2647" s="231">
        <v>0</v>
      </c>
      <c r="G2647" s="231">
        <v>0</v>
      </c>
      <c r="H2647" t="str">
        <f t="shared" si="41"/>
        <v>A52477</v>
      </c>
    </row>
    <row r="2648" spans="1:8">
      <c r="A2648" s="231" t="s">
        <v>2934</v>
      </c>
      <c r="B2648" s="231">
        <v>0</v>
      </c>
      <c r="C2648" s="231">
        <v>6</v>
      </c>
      <c r="D2648" s="231">
        <v>8</v>
      </c>
      <c r="E2648" s="231">
        <v>86</v>
      </c>
      <c r="F2648" s="231">
        <v>0</v>
      </c>
      <c r="G2648" s="231">
        <v>0</v>
      </c>
      <c r="H2648" t="str">
        <f t="shared" si="41"/>
        <v>A52482</v>
      </c>
    </row>
    <row r="2649" spans="1:8">
      <c r="A2649" s="231" t="s">
        <v>2935</v>
      </c>
      <c r="B2649" s="231">
        <v>0</v>
      </c>
      <c r="C2649" s="231">
        <v>5</v>
      </c>
      <c r="D2649" s="231">
        <v>7</v>
      </c>
      <c r="E2649" s="231">
        <v>88</v>
      </c>
      <c r="F2649" s="231">
        <v>0</v>
      </c>
      <c r="G2649" s="231">
        <v>0</v>
      </c>
      <c r="H2649" t="str">
        <f t="shared" si="41"/>
        <v>A52502</v>
      </c>
    </row>
    <row r="2650" spans="1:8">
      <c r="A2650" s="231" t="s">
        <v>2936</v>
      </c>
      <c r="B2650" s="231">
        <v>0</v>
      </c>
      <c r="C2650" s="231">
        <v>8</v>
      </c>
      <c r="D2650" s="231">
        <v>10</v>
      </c>
      <c r="E2650" s="231">
        <v>82</v>
      </c>
      <c r="F2650" s="231">
        <v>0</v>
      </c>
      <c r="G2650" s="231">
        <v>0</v>
      </c>
      <c r="H2650" t="str">
        <f t="shared" si="41"/>
        <v>A52522</v>
      </c>
    </row>
    <row r="2651" spans="1:8">
      <c r="A2651" s="231" t="s">
        <v>2937</v>
      </c>
      <c r="B2651" s="231">
        <v>0</v>
      </c>
      <c r="C2651" s="231">
        <v>100</v>
      </c>
      <c r="D2651" s="231">
        <v>0</v>
      </c>
      <c r="E2651" s="231">
        <v>0</v>
      </c>
      <c r="F2651" s="231">
        <v>0</v>
      </c>
      <c r="G2651" s="231">
        <v>0</v>
      </c>
      <c r="H2651" t="str">
        <f t="shared" si="41"/>
        <v>A52542</v>
      </c>
    </row>
    <row r="2652" spans="1:8">
      <c r="A2652" s="231" t="s">
        <v>2938</v>
      </c>
      <c r="B2652" s="231">
        <v>0</v>
      </c>
      <c r="C2652" s="231">
        <v>100</v>
      </c>
      <c r="D2652" s="231">
        <v>0</v>
      </c>
      <c r="E2652" s="231">
        <v>0</v>
      </c>
      <c r="F2652" s="231">
        <v>0</v>
      </c>
      <c r="G2652" s="231">
        <v>0</v>
      </c>
      <c r="H2652" t="str">
        <f t="shared" si="41"/>
        <v>A52567</v>
      </c>
    </row>
    <row r="2653" spans="1:8">
      <c r="A2653" s="231" t="s">
        <v>2939</v>
      </c>
      <c r="B2653" s="231">
        <v>50</v>
      </c>
      <c r="C2653" s="231">
        <v>50</v>
      </c>
      <c r="D2653" s="231">
        <v>0</v>
      </c>
      <c r="E2653" s="231">
        <v>0</v>
      </c>
      <c r="F2653" s="231">
        <v>0</v>
      </c>
      <c r="G2653" s="231">
        <v>0</v>
      </c>
      <c r="H2653" t="str">
        <f t="shared" si="41"/>
        <v>A52589</v>
      </c>
    </row>
    <row r="2654" spans="1:8">
      <c r="A2654" s="231" t="s">
        <v>2940</v>
      </c>
      <c r="B2654" s="231">
        <v>25</v>
      </c>
      <c r="C2654" s="231">
        <v>75</v>
      </c>
      <c r="D2654" s="231">
        <v>0</v>
      </c>
      <c r="E2654" s="231">
        <v>0</v>
      </c>
      <c r="F2654" s="231">
        <v>0</v>
      </c>
      <c r="G2654" s="231">
        <v>0</v>
      </c>
      <c r="H2654" t="str">
        <f t="shared" si="41"/>
        <v>A52609</v>
      </c>
    </row>
    <row r="2655" spans="1:8">
      <c r="A2655" s="231" t="s">
        <v>2941</v>
      </c>
      <c r="B2655" s="231">
        <v>100</v>
      </c>
      <c r="C2655" s="231">
        <v>0</v>
      </c>
      <c r="D2655" s="231">
        <v>0</v>
      </c>
      <c r="E2655" s="231">
        <v>0</v>
      </c>
      <c r="F2655" s="231">
        <v>0</v>
      </c>
      <c r="G2655" s="231">
        <v>0</v>
      </c>
      <c r="H2655" t="str">
        <f t="shared" si="41"/>
        <v>A52621</v>
      </c>
    </row>
    <row r="2656" spans="1:8">
      <c r="A2656" s="231" t="s">
        <v>2942</v>
      </c>
      <c r="B2656" s="231">
        <v>100</v>
      </c>
      <c r="C2656" s="231">
        <v>0</v>
      </c>
      <c r="D2656" s="231">
        <v>0</v>
      </c>
      <c r="E2656" s="231">
        <v>0</v>
      </c>
      <c r="F2656" s="231">
        <v>0</v>
      </c>
      <c r="G2656" s="231">
        <v>0</v>
      </c>
      <c r="H2656" t="str">
        <f t="shared" si="41"/>
        <v>A52642</v>
      </c>
    </row>
    <row r="2657" spans="1:8">
      <c r="A2657" s="231" t="s">
        <v>2943</v>
      </c>
      <c r="B2657" s="231">
        <v>100</v>
      </c>
      <c r="C2657" s="231">
        <v>0</v>
      </c>
      <c r="D2657" s="231">
        <v>0</v>
      </c>
      <c r="E2657" s="231">
        <v>0</v>
      </c>
      <c r="F2657" s="231">
        <v>0</v>
      </c>
      <c r="G2657" s="231">
        <v>0</v>
      </c>
      <c r="H2657" t="str">
        <f t="shared" si="41"/>
        <v>A52662</v>
      </c>
    </row>
    <row r="2658" spans="1:8">
      <c r="A2658" s="231" t="s">
        <v>2944</v>
      </c>
      <c r="B2658" s="231">
        <v>50</v>
      </c>
      <c r="C2658" s="231">
        <v>50</v>
      </c>
      <c r="D2658" s="231">
        <v>0</v>
      </c>
      <c r="E2658" s="231">
        <v>0</v>
      </c>
      <c r="F2658" s="231">
        <v>0</v>
      </c>
      <c r="G2658" s="231">
        <v>0</v>
      </c>
      <c r="H2658" t="str">
        <f t="shared" si="41"/>
        <v>A52682</v>
      </c>
    </row>
    <row r="2659" spans="1:8">
      <c r="A2659" s="231" t="s">
        <v>2945</v>
      </c>
      <c r="B2659" s="231">
        <v>0</v>
      </c>
      <c r="C2659" s="231">
        <v>100</v>
      </c>
      <c r="D2659" s="231">
        <v>0</v>
      </c>
      <c r="E2659" s="231">
        <v>0</v>
      </c>
      <c r="F2659" s="231">
        <v>0</v>
      </c>
      <c r="G2659" s="231">
        <v>0</v>
      </c>
      <c r="H2659" t="str">
        <f t="shared" si="41"/>
        <v>A52702</v>
      </c>
    </row>
    <row r="2660" spans="1:8">
      <c r="A2660" s="231" t="s">
        <v>2946</v>
      </c>
      <c r="B2660" s="231">
        <v>0</v>
      </c>
      <c r="C2660" s="231">
        <v>100</v>
      </c>
      <c r="D2660" s="231">
        <v>0</v>
      </c>
      <c r="E2660" s="231">
        <v>0</v>
      </c>
      <c r="F2660" s="231">
        <v>0</v>
      </c>
      <c r="G2660" s="231">
        <v>0</v>
      </c>
      <c r="H2660" t="str">
        <f t="shared" si="41"/>
        <v>A52724</v>
      </c>
    </row>
    <row r="2661" spans="1:8">
      <c r="A2661" s="231" t="s">
        <v>2947</v>
      </c>
      <c r="B2661" s="231">
        <v>0</v>
      </c>
      <c r="C2661" s="231">
        <v>25</v>
      </c>
      <c r="D2661" s="231">
        <v>45</v>
      </c>
      <c r="E2661" s="231">
        <v>30</v>
      </c>
      <c r="F2661" s="231">
        <v>0</v>
      </c>
      <c r="G2661" s="231">
        <v>0</v>
      </c>
      <c r="H2661" t="str">
        <f t="shared" si="41"/>
        <v>A52747</v>
      </c>
    </row>
    <row r="2662" spans="1:8">
      <c r="A2662" s="231" t="s">
        <v>2948</v>
      </c>
      <c r="B2662" s="231">
        <v>0</v>
      </c>
      <c r="C2662" s="231">
        <v>15</v>
      </c>
      <c r="D2662" s="231">
        <v>25</v>
      </c>
      <c r="E2662" s="231">
        <v>60</v>
      </c>
      <c r="F2662" s="231">
        <v>0</v>
      </c>
      <c r="G2662" s="231">
        <v>0</v>
      </c>
      <c r="H2662" t="str">
        <f t="shared" si="41"/>
        <v>A52764</v>
      </c>
    </row>
    <row r="2663" spans="1:8">
      <c r="A2663" s="231" t="s">
        <v>2949</v>
      </c>
      <c r="B2663" s="231">
        <v>0</v>
      </c>
      <c r="C2663" s="231">
        <v>8</v>
      </c>
      <c r="D2663" s="231">
        <v>11</v>
      </c>
      <c r="E2663" s="231">
        <v>81</v>
      </c>
      <c r="F2663" s="231">
        <v>0</v>
      </c>
      <c r="G2663" s="231">
        <v>0</v>
      </c>
      <c r="H2663" t="str">
        <f t="shared" si="41"/>
        <v>A52782</v>
      </c>
    </row>
    <row r="2664" spans="1:8">
      <c r="A2664" s="231" t="s">
        <v>2950</v>
      </c>
      <c r="B2664" s="231">
        <v>0</v>
      </c>
      <c r="C2664" s="231">
        <v>5</v>
      </c>
      <c r="D2664" s="231">
        <v>7</v>
      </c>
      <c r="E2664" s="231">
        <v>88</v>
      </c>
      <c r="F2664" s="231">
        <v>0</v>
      </c>
      <c r="G2664" s="231">
        <v>0</v>
      </c>
      <c r="H2664" t="str">
        <f t="shared" si="41"/>
        <v>A52797</v>
      </c>
    </row>
    <row r="2665" spans="1:8">
      <c r="A2665" s="231" t="s">
        <v>2951</v>
      </c>
      <c r="B2665" s="231">
        <v>0</v>
      </c>
      <c r="C2665" s="231">
        <v>6</v>
      </c>
      <c r="D2665" s="231">
        <v>8</v>
      </c>
      <c r="E2665" s="231">
        <v>86</v>
      </c>
      <c r="F2665" s="231">
        <v>0</v>
      </c>
      <c r="G2665" s="231">
        <v>0</v>
      </c>
      <c r="H2665" t="str">
        <f t="shared" si="41"/>
        <v>A52812</v>
      </c>
    </row>
    <row r="2666" spans="1:8">
      <c r="A2666" s="231" t="s">
        <v>2952</v>
      </c>
      <c r="B2666" s="231">
        <v>0</v>
      </c>
      <c r="C2666" s="231">
        <v>12</v>
      </c>
      <c r="D2666" s="231">
        <v>16</v>
      </c>
      <c r="E2666" s="231">
        <v>72</v>
      </c>
      <c r="F2666" s="231">
        <v>0</v>
      </c>
      <c r="G2666" s="231">
        <v>0</v>
      </c>
      <c r="H2666" t="str">
        <f t="shared" ref="H2666:H2729" si="42">LEFT(A2666,1)&amp;((MID(A2666,2,10))+1)</f>
        <v>A52832</v>
      </c>
    </row>
    <row r="2667" spans="1:8">
      <c r="A2667" s="231" t="s">
        <v>2953</v>
      </c>
      <c r="B2667" s="231">
        <v>0</v>
      </c>
      <c r="C2667" s="231">
        <v>30</v>
      </c>
      <c r="D2667" s="231">
        <v>40</v>
      </c>
      <c r="E2667" s="231">
        <v>30</v>
      </c>
      <c r="F2667" s="231">
        <v>0</v>
      </c>
      <c r="G2667" s="231">
        <v>0</v>
      </c>
      <c r="H2667" t="str">
        <f t="shared" si="42"/>
        <v>A52855</v>
      </c>
    </row>
    <row r="2668" spans="1:8">
      <c r="A2668" s="231" t="s">
        <v>2954</v>
      </c>
      <c r="B2668" s="231">
        <v>50</v>
      </c>
      <c r="C2668" s="231">
        <v>50</v>
      </c>
      <c r="D2668" s="231">
        <v>0</v>
      </c>
      <c r="E2668" s="231">
        <v>0</v>
      </c>
      <c r="F2668" s="231">
        <v>0</v>
      </c>
      <c r="G2668" s="231">
        <v>0</v>
      </c>
      <c r="H2668" t="str">
        <f t="shared" si="42"/>
        <v>A52877</v>
      </c>
    </row>
    <row r="2669" spans="1:8">
      <c r="A2669" s="231" t="s">
        <v>2955</v>
      </c>
      <c r="B2669" s="231">
        <v>50</v>
      </c>
      <c r="C2669" s="231">
        <v>50</v>
      </c>
      <c r="D2669" s="231">
        <v>0</v>
      </c>
      <c r="E2669" s="231">
        <v>0</v>
      </c>
      <c r="F2669" s="231">
        <v>0</v>
      </c>
      <c r="G2669" s="231">
        <v>0</v>
      </c>
      <c r="H2669" t="str">
        <f t="shared" si="42"/>
        <v>A52900</v>
      </c>
    </row>
    <row r="2670" spans="1:8">
      <c r="A2670" s="231" t="s">
        <v>2956</v>
      </c>
      <c r="B2670" s="231">
        <v>100</v>
      </c>
      <c r="C2670" s="231">
        <v>0</v>
      </c>
      <c r="D2670" s="231">
        <v>0</v>
      </c>
      <c r="E2670" s="231">
        <v>0</v>
      </c>
      <c r="F2670" s="231">
        <v>0</v>
      </c>
      <c r="G2670" s="231">
        <v>0</v>
      </c>
      <c r="H2670" t="str">
        <f t="shared" si="42"/>
        <v>A52916</v>
      </c>
    </row>
    <row r="2671" spans="1:8">
      <c r="A2671" s="231" t="s">
        <v>2957</v>
      </c>
      <c r="B2671" s="231">
        <v>100</v>
      </c>
      <c r="C2671" s="231">
        <v>0</v>
      </c>
      <c r="D2671" s="231">
        <v>0</v>
      </c>
      <c r="E2671" s="231">
        <v>0</v>
      </c>
      <c r="F2671" s="231">
        <v>0</v>
      </c>
      <c r="G2671" s="231">
        <v>0</v>
      </c>
      <c r="H2671" t="str">
        <f t="shared" si="42"/>
        <v>A52940</v>
      </c>
    </row>
    <row r="2672" spans="1:8">
      <c r="A2672" s="231" t="s">
        <v>2958</v>
      </c>
      <c r="B2672" s="231">
        <v>100</v>
      </c>
      <c r="C2672" s="231">
        <v>0</v>
      </c>
      <c r="D2672" s="231">
        <v>0</v>
      </c>
      <c r="E2672" s="231">
        <v>0</v>
      </c>
      <c r="F2672" s="231">
        <v>0</v>
      </c>
      <c r="G2672" s="231">
        <v>0</v>
      </c>
      <c r="H2672" t="str">
        <f t="shared" si="42"/>
        <v>A52960</v>
      </c>
    </row>
    <row r="2673" spans="1:8">
      <c r="A2673" s="231" t="s">
        <v>2959</v>
      </c>
      <c r="B2673" s="231">
        <v>35</v>
      </c>
      <c r="C2673" s="231">
        <v>65</v>
      </c>
      <c r="D2673" s="231">
        <v>0</v>
      </c>
      <c r="E2673" s="231">
        <v>0</v>
      </c>
      <c r="F2673" s="231">
        <v>0</v>
      </c>
      <c r="G2673" s="231">
        <v>0</v>
      </c>
      <c r="H2673" t="str">
        <f t="shared" si="42"/>
        <v>A52980</v>
      </c>
    </row>
    <row r="2674" spans="1:8">
      <c r="A2674" s="231" t="s">
        <v>2960</v>
      </c>
      <c r="B2674" s="231">
        <v>30</v>
      </c>
      <c r="C2674" s="231">
        <v>70</v>
      </c>
      <c r="D2674" s="231">
        <v>0</v>
      </c>
      <c r="E2674" s="231">
        <v>0</v>
      </c>
      <c r="F2674" s="231">
        <v>0</v>
      </c>
      <c r="G2674" s="231">
        <v>0</v>
      </c>
      <c r="H2674" t="str">
        <f t="shared" si="42"/>
        <v>A53002</v>
      </c>
    </row>
    <row r="2675" spans="1:8">
      <c r="A2675" s="231" t="s">
        <v>2961</v>
      </c>
      <c r="B2675" s="231">
        <v>40</v>
      </c>
      <c r="C2675" s="231">
        <v>60</v>
      </c>
      <c r="D2675" s="231">
        <v>0</v>
      </c>
      <c r="E2675" s="231">
        <v>0</v>
      </c>
      <c r="F2675" s="231">
        <v>0</v>
      </c>
      <c r="G2675" s="231">
        <v>0</v>
      </c>
      <c r="H2675" t="str">
        <f t="shared" si="42"/>
        <v>A53023</v>
      </c>
    </row>
    <row r="2676" spans="1:8">
      <c r="A2676" s="231" t="s">
        <v>2962</v>
      </c>
      <c r="B2676" s="231">
        <v>50</v>
      </c>
      <c r="C2676" s="231">
        <v>50</v>
      </c>
      <c r="D2676" s="231">
        <v>0</v>
      </c>
      <c r="E2676" s="231">
        <v>0</v>
      </c>
      <c r="F2676" s="231">
        <v>0</v>
      </c>
      <c r="G2676" s="231">
        <v>0</v>
      </c>
      <c r="H2676" t="str">
        <f t="shared" si="42"/>
        <v>A53038</v>
      </c>
    </row>
    <row r="2677" spans="1:8">
      <c r="A2677" s="231" t="s">
        <v>2963</v>
      </c>
      <c r="B2677" s="231">
        <v>0</v>
      </c>
      <c r="C2677" s="231">
        <v>100</v>
      </c>
      <c r="D2677" s="231">
        <v>0</v>
      </c>
      <c r="E2677" s="231">
        <v>0</v>
      </c>
      <c r="F2677" s="231">
        <v>0</v>
      </c>
      <c r="G2677" s="231">
        <v>0</v>
      </c>
      <c r="H2677" t="str">
        <f t="shared" si="42"/>
        <v>A53059</v>
      </c>
    </row>
    <row r="2678" spans="1:8">
      <c r="A2678" s="231" t="s">
        <v>2964</v>
      </c>
      <c r="B2678" s="231">
        <v>0</v>
      </c>
      <c r="C2678" s="231">
        <v>17</v>
      </c>
      <c r="D2678" s="231">
        <v>22</v>
      </c>
      <c r="E2678" s="231">
        <v>61</v>
      </c>
      <c r="F2678" s="231">
        <v>0</v>
      </c>
      <c r="G2678" s="231">
        <v>0</v>
      </c>
      <c r="H2678" t="str">
        <f t="shared" si="42"/>
        <v>A53082</v>
      </c>
    </row>
    <row r="2679" spans="1:8">
      <c r="A2679" s="231" t="s">
        <v>2965</v>
      </c>
      <c r="B2679" s="231">
        <v>0</v>
      </c>
      <c r="C2679" s="231">
        <v>7</v>
      </c>
      <c r="D2679" s="231">
        <v>9</v>
      </c>
      <c r="E2679" s="231">
        <v>84</v>
      </c>
      <c r="F2679" s="231">
        <v>0</v>
      </c>
      <c r="G2679" s="231">
        <v>0</v>
      </c>
      <c r="H2679" t="str">
        <f t="shared" si="42"/>
        <v>A53103</v>
      </c>
    </row>
    <row r="2680" spans="1:8">
      <c r="A2680" s="231" t="s">
        <v>2966</v>
      </c>
      <c r="B2680" s="231">
        <v>0</v>
      </c>
      <c r="C2680" s="231">
        <v>2</v>
      </c>
      <c r="D2680" s="231">
        <v>6</v>
      </c>
      <c r="E2680" s="231">
        <v>92</v>
      </c>
      <c r="F2680" s="231">
        <v>0</v>
      </c>
      <c r="G2680" s="231">
        <v>0</v>
      </c>
      <c r="H2680" t="str">
        <f t="shared" si="42"/>
        <v>A53119</v>
      </c>
    </row>
    <row r="2681" spans="1:8">
      <c r="A2681" s="231" t="s">
        <v>2967</v>
      </c>
      <c r="B2681" s="231">
        <v>0</v>
      </c>
      <c r="C2681" s="231">
        <v>2</v>
      </c>
      <c r="D2681" s="231">
        <v>5</v>
      </c>
      <c r="E2681" s="231">
        <v>93</v>
      </c>
      <c r="F2681" s="231">
        <v>0</v>
      </c>
      <c r="G2681" s="231">
        <v>0</v>
      </c>
      <c r="H2681" t="str">
        <f t="shared" si="42"/>
        <v>A53136</v>
      </c>
    </row>
    <row r="2682" spans="1:8">
      <c r="A2682" s="231" t="s">
        <v>2968</v>
      </c>
      <c r="B2682" s="231">
        <v>0</v>
      </c>
      <c r="C2682" s="231">
        <v>1</v>
      </c>
      <c r="D2682" s="231">
        <v>4</v>
      </c>
      <c r="E2682" s="231">
        <v>95</v>
      </c>
      <c r="F2682" s="231">
        <v>0</v>
      </c>
      <c r="G2682" s="231">
        <v>0</v>
      </c>
      <c r="H2682" t="str">
        <f t="shared" si="42"/>
        <v>A53151</v>
      </c>
    </row>
    <row r="2683" spans="1:8">
      <c r="A2683" s="231" t="s">
        <v>2969</v>
      </c>
      <c r="B2683" s="231">
        <v>0</v>
      </c>
      <c r="C2683" s="231">
        <v>2</v>
      </c>
      <c r="D2683" s="231">
        <v>6</v>
      </c>
      <c r="E2683" s="231">
        <v>92</v>
      </c>
      <c r="F2683" s="231">
        <v>0</v>
      </c>
      <c r="G2683" s="231">
        <v>0</v>
      </c>
      <c r="H2683" t="str">
        <f t="shared" si="42"/>
        <v>A53174</v>
      </c>
    </row>
    <row r="2684" spans="1:8">
      <c r="A2684" s="231" t="s">
        <v>2970</v>
      </c>
      <c r="B2684" s="231">
        <v>0</v>
      </c>
      <c r="C2684" s="231">
        <v>8</v>
      </c>
      <c r="D2684" s="231">
        <v>11</v>
      </c>
      <c r="E2684" s="231">
        <v>81</v>
      </c>
      <c r="F2684" s="231">
        <v>0</v>
      </c>
      <c r="G2684" s="231">
        <v>0</v>
      </c>
      <c r="H2684" t="str">
        <f t="shared" si="42"/>
        <v>A53188.5</v>
      </c>
    </row>
    <row r="2685" spans="1:8">
      <c r="A2685" s="231" t="s">
        <v>2971</v>
      </c>
      <c r="B2685" s="231">
        <v>0</v>
      </c>
      <c r="C2685" s="231">
        <v>33</v>
      </c>
      <c r="D2685" s="231">
        <v>33</v>
      </c>
      <c r="E2685" s="231">
        <v>34</v>
      </c>
      <c r="F2685" s="231">
        <v>0</v>
      </c>
      <c r="G2685" s="231">
        <v>0</v>
      </c>
      <c r="H2685" t="str">
        <f t="shared" si="42"/>
        <v>A53212</v>
      </c>
    </row>
    <row r="2686" spans="1:8">
      <c r="A2686" s="231" t="s">
        <v>2972</v>
      </c>
      <c r="B2686" s="231">
        <v>0</v>
      </c>
      <c r="C2686" s="231">
        <v>100</v>
      </c>
      <c r="D2686" s="231">
        <v>0</v>
      </c>
      <c r="E2686" s="231">
        <v>0</v>
      </c>
      <c r="F2686" s="231">
        <v>0</v>
      </c>
      <c r="G2686" s="231">
        <v>0</v>
      </c>
      <c r="H2686" t="str">
        <f t="shared" si="42"/>
        <v>A53232</v>
      </c>
    </row>
    <row r="2687" spans="1:8">
      <c r="A2687" s="231" t="s">
        <v>2973</v>
      </c>
      <c r="B2687" s="231">
        <v>0</v>
      </c>
      <c r="C2687" s="231">
        <v>100</v>
      </c>
      <c r="D2687" s="231">
        <v>0</v>
      </c>
      <c r="E2687" s="231">
        <v>0</v>
      </c>
      <c r="F2687" s="231">
        <v>0</v>
      </c>
      <c r="G2687" s="231">
        <v>0</v>
      </c>
      <c r="H2687" t="str">
        <f t="shared" si="42"/>
        <v>A53254</v>
      </c>
    </row>
    <row r="2688" spans="1:8">
      <c r="A2688" s="231" t="s">
        <v>2974</v>
      </c>
      <c r="B2688" s="231">
        <v>0</v>
      </c>
      <c r="C2688" s="231">
        <v>100</v>
      </c>
      <c r="D2688" s="231">
        <v>0</v>
      </c>
      <c r="E2688" s="231">
        <v>0</v>
      </c>
      <c r="F2688" s="231">
        <v>0</v>
      </c>
      <c r="G2688" s="231">
        <v>0</v>
      </c>
      <c r="H2688" t="str">
        <f t="shared" si="42"/>
        <v>A53278</v>
      </c>
    </row>
    <row r="2689" spans="1:8">
      <c r="A2689" s="231" t="s">
        <v>2975</v>
      </c>
      <c r="B2689" s="231">
        <v>100</v>
      </c>
      <c r="C2689" s="231">
        <v>0</v>
      </c>
      <c r="D2689" s="231">
        <v>0</v>
      </c>
      <c r="E2689" s="231">
        <v>0</v>
      </c>
      <c r="F2689" s="231">
        <v>0</v>
      </c>
      <c r="G2689" s="231">
        <v>0</v>
      </c>
      <c r="H2689" t="str">
        <f t="shared" si="42"/>
        <v>A53302</v>
      </c>
    </row>
    <row r="2690" spans="1:8">
      <c r="A2690" s="231" t="s">
        <v>2976</v>
      </c>
      <c r="B2690" s="231">
        <v>100</v>
      </c>
      <c r="C2690" s="231">
        <v>0</v>
      </c>
      <c r="D2690" s="231">
        <v>0</v>
      </c>
      <c r="E2690" s="231">
        <v>0</v>
      </c>
      <c r="F2690" s="231">
        <v>0</v>
      </c>
      <c r="G2690" s="231">
        <v>0</v>
      </c>
      <c r="H2690" t="str">
        <f t="shared" si="42"/>
        <v>A53323</v>
      </c>
    </row>
    <row r="2691" spans="1:8">
      <c r="A2691" s="231" t="s">
        <v>2977</v>
      </c>
      <c r="B2691" s="231">
        <v>100</v>
      </c>
      <c r="C2691" s="231">
        <v>0</v>
      </c>
      <c r="D2691" s="231">
        <v>0</v>
      </c>
      <c r="E2691" s="231">
        <v>0</v>
      </c>
      <c r="F2691" s="231">
        <v>0</v>
      </c>
      <c r="G2691" s="231">
        <v>0</v>
      </c>
      <c r="H2691" t="str">
        <f t="shared" si="42"/>
        <v>A53346</v>
      </c>
    </row>
    <row r="2692" spans="1:8">
      <c r="A2692" s="231" t="s">
        <v>2978</v>
      </c>
      <c r="B2692" s="231">
        <v>20</v>
      </c>
      <c r="C2692" s="231">
        <v>80</v>
      </c>
      <c r="D2692" s="231">
        <v>0</v>
      </c>
      <c r="E2692" s="231">
        <v>0</v>
      </c>
      <c r="F2692" s="231">
        <v>0</v>
      </c>
      <c r="G2692" s="231">
        <v>0</v>
      </c>
      <c r="H2692" t="str">
        <f t="shared" si="42"/>
        <v>A53366</v>
      </c>
    </row>
    <row r="2693" spans="1:8">
      <c r="A2693" s="231" t="s">
        <v>2979</v>
      </c>
      <c r="B2693" s="231">
        <v>50</v>
      </c>
      <c r="C2693" s="231">
        <v>50</v>
      </c>
      <c r="D2693" s="231">
        <v>0</v>
      </c>
      <c r="E2693" s="231">
        <v>0</v>
      </c>
      <c r="F2693" s="231">
        <v>0</v>
      </c>
      <c r="G2693" s="231">
        <v>0</v>
      </c>
      <c r="H2693" t="str">
        <f t="shared" si="42"/>
        <v>A53384</v>
      </c>
    </row>
    <row r="2694" spans="1:8">
      <c r="A2694" s="231" t="s">
        <v>2980</v>
      </c>
      <c r="B2694" s="231">
        <v>50</v>
      </c>
      <c r="C2694" s="231">
        <v>50</v>
      </c>
      <c r="D2694" s="231">
        <v>0</v>
      </c>
      <c r="E2694" s="231">
        <v>0</v>
      </c>
      <c r="F2694" s="231">
        <v>0</v>
      </c>
      <c r="G2694" s="231">
        <v>0</v>
      </c>
      <c r="H2694" t="str">
        <f t="shared" si="42"/>
        <v>A53403</v>
      </c>
    </row>
    <row r="2695" spans="1:8">
      <c r="A2695" s="231" t="s">
        <v>2981</v>
      </c>
      <c r="B2695" s="231">
        <v>100</v>
      </c>
      <c r="C2695" s="231">
        <v>0</v>
      </c>
      <c r="D2695" s="231">
        <v>0</v>
      </c>
      <c r="E2695" s="231">
        <v>0</v>
      </c>
      <c r="F2695" s="231">
        <v>0</v>
      </c>
      <c r="G2695" s="231">
        <v>0</v>
      </c>
      <c r="H2695" t="str">
        <f t="shared" si="42"/>
        <v>A53423</v>
      </c>
    </row>
    <row r="2696" spans="1:8">
      <c r="A2696" s="231" t="s">
        <v>2982</v>
      </c>
      <c r="B2696" s="231">
        <v>0</v>
      </c>
      <c r="C2696" s="231">
        <v>100</v>
      </c>
      <c r="D2696" s="231">
        <v>0</v>
      </c>
      <c r="E2696" s="231">
        <v>0</v>
      </c>
      <c r="F2696" s="231">
        <v>0</v>
      </c>
      <c r="G2696" s="231">
        <v>0</v>
      </c>
      <c r="H2696" t="str">
        <f t="shared" si="42"/>
        <v>A53437</v>
      </c>
    </row>
    <row r="2697" spans="1:8">
      <c r="A2697" s="231" t="s">
        <v>2983</v>
      </c>
      <c r="B2697" s="231">
        <v>0</v>
      </c>
      <c r="C2697" s="231">
        <v>100</v>
      </c>
      <c r="D2697" s="231">
        <v>0</v>
      </c>
      <c r="E2697" s="231">
        <v>0</v>
      </c>
      <c r="F2697" s="231">
        <v>0</v>
      </c>
      <c r="G2697" s="231">
        <v>0</v>
      </c>
      <c r="H2697" t="str">
        <f t="shared" si="42"/>
        <v>A53459.002</v>
      </c>
    </row>
    <row r="2698" spans="1:8">
      <c r="A2698" s="231" t="s">
        <v>2984</v>
      </c>
      <c r="B2698" s="231">
        <v>0</v>
      </c>
      <c r="C2698" s="231">
        <v>100</v>
      </c>
      <c r="D2698" s="231">
        <v>0</v>
      </c>
      <c r="E2698" s="231">
        <v>0</v>
      </c>
      <c r="F2698" s="231">
        <v>0</v>
      </c>
      <c r="G2698" s="231">
        <v>0</v>
      </c>
      <c r="H2698" t="str">
        <f t="shared" si="42"/>
        <v>A53482.006</v>
      </c>
    </row>
    <row r="2699" spans="1:8">
      <c r="A2699" s="231" t="s">
        <v>2985</v>
      </c>
      <c r="B2699" s="231">
        <v>0</v>
      </c>
      <c r="C2699" s="231">
        <v>7</v>
      </c>
      <c r="D2699" s="231">
        <v>9</v>
      </c>
      <c r="E2699" s="231">
        <v>84</v>
      </c>
      <c r="F2699" s="231">
        <v>0</v>
      </c>
      <c r="G2699" s="231">
        <v>0</v>
      </c>
      <c r="H2699" t="str">
        <f t="shared" si="42"/>
        <v>A53502.013</v>
      </c>
    </row>
    <row r="2700" spans="1:8">
      <c r="A2700" s="231" t="s">
        <v>2986</v>
      </c>
      <c r="B2700" s="231">
        <v>0</v>
      </c>
      <c r="C2700" s="231">
        <v>5</v>
      </c>
      <c r="D2700" s="231">
        <v>7</v>
      </c>
      <c r="E2700" s="231">
        <v>88</v>
      </c>
      <c r="F2700" s="231">
        <v>0</v>
      </c>
      <c r="G2700" s="231">
        <v>0</v>
      </c>
      <c r="H2700" t="str">
        <f t="shared" si="42"/>
        <v>A53522</v>
      </c>
    </row>
    <row r="2701" spans="1:8">
      <c r="A2701" s="231" t="s">
        <v>2987</v>
      </c>
      <c r="B2701" s="231">
        <v>0</v>
      </c>
      <c r="C2701" s="231">
        <v>6</v>
      </c>
      <c r="D2701" s="231">
        <v>8</v>
      </c>
      <c r="E2701" s="231">
        <v>86</v>
      </c>
      <c r="F2701" s="231">
        <v>0</v>
      </c>
      <c r="G2701" s="231">
        <v>0</v>
      </c>
      <c r="H2701" t="str">
        <f t="shared" si="42"/>
        <v>A53542</v>
      </c>
    </row>
    <row r="2702" spans="1:8">
      <c r="A2702" s="231" t="s">
        <v>2988</v>
      </c>
      <c r="B2702" s="231">
        <v>0</v>
      </c>
      <c r="C2702" s="231">
        <v>10</v>
      </c>
      <c r="D2702" s="231">
        <v>13</v>
      </c>
      <c r="E2702" s="231">
        <v>77</v>
      </c>
      <c r="F2702" s="231">
        <v>0</v>
      </c>
      <c r="G2702" s="231">
        <v>0</v>
      </c>
      <c r="H2702" t="str">
        <f t="shared" si="42"/>
        <v>A53562</v>
      </c>
    </row>
    <row r="2703" spans="1:8">
      <c r="A2703" s="231" t="s">
        <v>2989</v>
      </c>
      <c r="B2703" s="231">
        <v>0</v>
      </c>
      <c r="C2703" s="231">
        <v>100</v>
      </c>
      <c r="D2703" s="231">
        <v>0</v>
      </c>
      <c r="E2703" s="231">
        <v>0</v>
      </c>
      <c r="F2703" s="231">
        <v>0</v>
      </c>
      <c r="G2703" s="231">
        <v>0</v>
      </c>
      <c r="H2703" t="str">
        <f t="shared" si="42"/>
        <v>A53582</v>
      </c>
    </row>
    <row r="2704" spans="1:8">
      <c r="A2704" s="231" t="s">
        <v>2990</v>
      </c>
      <c r="B2704" s="231">
        <v>25</v>
      </c>
      <c r="C2704" s="231">
        <v>75</v>
      </c>
      <c r="D2704" s="231">
        <v>0</v>
      </c>
      <c r="E2704" s="231">
        <v>0</v>
      </c>
      <c r="F2704" s="231">
        <v>0</v>
      </c>
      <c r="G2704" s="231">
        <v>0</v>
      </c>
      <c r="H2704" t="str">
        <f t="shared" si="42"/>
        <v>A53601</v>
      </c>
    </row>
    <row r="2705" spans="1:8">
      <c r="A2705" s="231" t="s">
        <v>2991</v>
      </c>
      <c r="B2705" s="231">
        <v>30</v>
      </c>
      <c r="C2705" s="231">
        <v>70</v>
      </c>
      <c r="D2705" s="231">
        <v>0</v>
      </c>
      <c r="E2705" s="231">
        <v>0</v>
      </c>
      <c r="F2705" s="231">
        <v>0</v>
      </c>
      <c r="G2705" s="231">
        <v>0</v>
      </c>
      <c r="H2705" t="str">
        <f t="shared" si="42"/>
        <v>A53622</v>
      </c>
    </row>
    <row r="2706" spans="1:8">
      <c r="A2706" s="231" t="s">
        <v>2992</v>
      </c>
      <c r="B2706" s="231">
        <v>100</v>
      </c>
      <c r="C2706" s="231">
        <v>0</v>
      </c>
      <c r="D2706" s="231">
        <v>0</v>
      </c>
      <c r="E2706" s="231">
        <v>0</v>
      </c>
      <c r="F2706" s="231">
        <v>0</v>
      </c>
      <c r="G2706" s="231">
        <v>0</v>
      </c>
      <c r="H2706" t="str">
        <f t="shared" si="42"/>
        <v>A53647</v>
      </c>
    </row>
    <row r="2707" spans="1:8">
      <c r="A2707" s="231" t="s">
        <v>2993</v>
      </c>
      <c r="B2707" s="231">
        <v>30</v>
      </c>
      <c r="C2707" s="231">
        <v>70</v>
      </c>
      <c r="D2707" s="231">
        <v>0</v>
      </c>
      <c r="E2707" s="231">
        <v>0</v>
      </c>
      <c r="F2707" s="231">
        <v>0</v>
      </c>
      <c r="G2707" s="231">
        <v>0</v>
      </c>
      <c r="H2707" t="str">
        <f t="shared" si="42"/>
        <v>A53670</v>
      </c>
    </row>
    <row r="2708" spans="1:8">
      <c r="A2708" s="231" t="s">
        <v>2994</v>
      </c>
      <c r="B2708" s="231">
        <v>0</v>
      </c>
      <c r="C2708" s="231">
        <v>100</v>
      </c>
      <c r="D2708" s="231">
        <v>0</v>
      </c>
      <c r="E2708" s="231">
        <v>0</v>
      </c>
      <c r="F2708" s="231">
        <v>0</v>
      </c>
      <c r="G2708" s="231">
        <v>0</v>
      </c>
      <c r="H2708" t="str">
        <f t="shared" si="42"/>
        <v>A53694</v>
      </c>
    </row>
    <row r="2709" spans="1:8">
      <c r="A2709" s="231" t="s">
        <v>2995</v>
      </c>
      <c r="B2709" s="231">
        <v>0</v>
      </c>
      <c r="C2709" s="231">
        <v>26</v>
      </c>
      <c r="D2709" s="231">
        <v>21</v>
      </c>
      <c r="E2709" s="231">
        <v>53</v>
      </c>
      <c r="F2709" s="231">
        <v>0</v>
      </c>
      <c r="G2709" s="231">
        <v>0</v>
      </c>
      <c r="H2709" t="str">
        <f t="shared" si="42"/>
        <v>A53709</v>
      </c>
    </row>
    <row r="2710" spans="1:8">
      <c r="A2710" s="231" t="s">
        <v>2996</v>
      </c>
      <c r="B2710" s="231">
        <v>0</v>
      </c>
      <c r="C2710" s="231">
        <v>27</v>
      </c>
      <c r="D2710" s="231">
        <v>22</v>
      </c>
      <c r="E2710" s="231">
        <v>51</v>
      </c>
      <c r="F2710" s="231">
        <v>0</v>
      </c>
      <c r="G2710" s="231">
        <v>0</v>
      </c>
      <c r="H2710" t="str">
        <f t="shared" si="42"/>
        <v>A53720</v>
      </c>
    </row>
    <row r="2711" spans="1:8">
      <c r="A2711" s="231" t="s">
        <v>2997</v>
      </c>
      <c r="B2711" s="231">
        <v>0</v>
      </c>
      <c r="C2711" s="231">
        <v>100</v>
      </c>
      <c r="D2711" s="231">
        <v>0</v>
      </c>
      <c r="E2711" s="231">
        <v>0</v>
      </c>
      <c r="F2711" s="231">
        <v>0</v>
      </c>
      <c r="G2711" s="231">
        <v>0</v>
      </c>
      <c r="H2711" t="str">
        <f t="shared" si="42"/>
        <v>A53740</v>
      </c>
    </row>
    <row r="2712" spans="1:8">
      <c r="A2712" s="231" t="s">
        <v>2998</v>
      </c>
      <c r="B2712" s="231">
        <v>0</v>
      </c>
      <c r="C2712" s="231">
        <v>100</v>
      </c>
      <c r="D2712" s="231">
        <v>0</v>
      </c>
      <c r="E2712" s="231">
        <v>0</v>
      </c>
      <c r="F2712" s="231">
        <v>0</v>
      </c>
      <c r="G2712" s="231">
        <v>0</v>
      </c>
      <c r="H2712" t="str">
        <f t="shared" si="42"/>
        <v>A53762</v>
      </c>
    </row>
    <row r="2713" spans="1:8">
      <c r="A2713" s="231" t="s">
        <v>2999</v>
      </c>
      <c r="B2713" s="231">
        <v>50</v>
      </c>
      <c r="C2713" s="231">
        <v>50</v>
      </c>
      <c r="D2713" s="231">
        <v>0</v>
      </c>
      <c r="E2713" s="231">
        <v>0</v>
      </c>
      <c r="F2713" s="231">
        <v>0</v>
      </c>
      <c r="G2713" s="231">
        <v>0</v>
      </c>
      <c r="H2713" t="str">
        <f t="shared" si="42"/>
        <v>A53782</v>
      </c>
    </row>
    <row r="2714" spans="1:8">
      <c r="A2714" s="231" t="s">
        <v>3000</v>
      </c>
      <c r="B2714" s="231">
        <v>100</v>
      </c>
      <c r="C2714" s="231">
        <v>0</v>
      </c>
      <c r="D2714" s="231">
        <v>0</v>
      </c>
      <c r="E2714" s="231">
        <v>0</v>
      </c>
      <c r="F2714" s="231">
        <v>0</v>
      </c>
      <c r="G2714" s="231">
        <v>0</v>
      </c>
      <c r="H2714" t="str">
        <f t="shared" si="42"/>
        <v>A53802</v>
      </c>
    </row>
    <row r="2715" spans="1:8">
      <c r="A2715" s="231" t="s">
        <v>3001</v>
      </c>
      <c r="B2715" s="231">
        <v>100</v>
      </c>
      <c r="C2715" s="231">
        <v>0</v>
      </c>
      <c r="D2715" s="231">
        <v>0</v>
      </c>
      <c r="E2715" s="231">
        <v>0</v>
      </c>
      <c r="F2715" s="231">
        <v>0</v>
      </c>
      <c r="G2715" s="231">
        <v>0</v>
      </c>
      <c r="H2715" t="str">
        <f t="shared" si="42"/>
        <v>A53822</v>
      </c>
    </row>
    <row r="2716" spans="1:8">
      <c r="A2716" s="231" t="s">
        <v>3002</v>
      </c>
      <c r="B2716" s="231">
        <v>50</v>
      </c>
      <c r="C2716" s="231">
        <v>50</v>
      </c>
      <c r="D2716" s="231">
        <v>0</v>
      </c>
      <c r="E2716" s="231">
        <v>0</v>
      </c>
      <c r="F2716" s="231">
        <v>0</v>
      </c>
      <c r="G2716" s="231">
        <v>0</v>
      </c>
      <c r="H2716" t="str">
        <f t="shared" si="42"/>
        <v>A53843</v>
      </c>
    </row>
    <row r="2717" spans="1:8">
      <c r="A2717" s="231" t="s">
        <v>3003</v>
      </c>
      <c r="B2717" s="231">
        <v>0</v>
      </c>
      <c r="C2717" s="231">
        <v>100</v>
      </c>
      <c r="D2717" s="231">
        <v>0</v>
      </c>
      <c r="E2717" s="231">
        <v>0</v>
      </c>
      <c r="F2717" s="231">
        <v>0</v>
      </c>
      <c r="G2717" s="231">
        <v>0</v>
      </c>
      <c r="H2717" t="str">
        <f t="shared" si="42"/>
        <v>A53866</v>
      </c>
    </row>
    <row r="2718" spans="1:8">
      <c r="A2718" s="231" t="s">
        <v>3004</v>
      </c>
      <c r="B2718" s="231">
        <v>0</v>
      </c>
      <c r="C2718" s="231">
        <v>60</v>
      </c>
      <c r="D2718" s="231">
        <v>40</v>
      </c>
      <c r="E2718" s="231">
        <v>0</v>
      </c>
      <c r="F2718" s="231">
        <v>0</v>
      </c>
      <c r="G2718" s="231">
        <v>0</v>
      </c>
      <c r="H2718" t="str">
        <f t="shared" si="42"/>
        <v>A53884</v>
      </c>
    </row>
    <row r="2719" spans="1:8">
      <c r="A2719" s="231" t="s">
        <v>3005</v>
      </c>
      <c r="B2719" s="231">
        <v>0</v>
      </c>
      <c r="C2719" s="231">
        <v>14</v>
      </c>
      <c r="D2719" s="231">
        <v>11</v>
      </c>
      <c r="E2719" s="231">
        <v>75</v>
      </c>
      <c r="F2719" s="231">
        <v>0</v>
      </c>
      <c r="G2719" s="231">
        <v>0</v>
      </c>
      <c r="H2719" t="str">
        <f t="shared" si="42"/>
        <v>A53906</v>
      </c>
    </row>
    <row r="2720" spans="1:8">
      <c r="A2720" s="231" t="s">
        <v>3006</v>
      </c>
      <c r="B2720" s="231">
        <v>0</v>
      </c>
      <c r="C2720" s="231">
        <v>7</v>
      </c>
      <c r="D2720" s="231">
        <v>6</v>
      </c>
      <c r="E2720" s="231">
        <v>87</v>
      </c>
      <c r="F2720" s="231">
        <v>0</v>
      </c>
      <c r="G2720" s="231">
        <v>0</v>
      </c>
      <c r="H2720" t="str">
        <f t="shared" si="42"/>
        <v>A53924</v>
      </c>
    </row>
    <row r="2721" spans="1:8">
      <c r="A2721" s="231" t="s">
        <v>3007</v>
      </c>
      <c r="B2721" s="231">
        <v>0</v>
      </c>
      <c r="C2721" s="231">
        <v>2</v>
      </c>
      <c r="D2721" s="231">
        <v>5</v>
      </c>
      <c r="E2721" s="231">
        <v>93</v>
      </c>
      <c r="F2721" s="231">
        <v>0</v>
      </c>
      <c r="G2721" s="231">
        <v>0</v>
      </c>
      <c r="H2721" t="str">
        <f t="shared" si="42"/>
        <v>A53943.5</v>
      </c>
    </row>
    <row r="2722" spans="1:8">
      <c r="A2722" s="231" t="s">
        <v>3008</v>
      </c>
      <c r="B2722" s="231">
        <v>0</v>
      </c>
      <c r="C2722" s="231">
        <v>1</v>
      </c>
      <c r="D2722" s="231">
        <v>4</v>
      </c>
      <c r="E2722" s="231">
        <v>95</v>
      </c>
      <c r="F2722" s="231">
        <v>0</v>
      </c>
      <c r="G2722" s="231">
        <v>0</v>
      </c>
      <c r="H2722" t="str">
        <f t="shared" si="42"/>
        <v>A53963</v>
      </c>
    </row>
    <row r="2723" spans="1:8">
      <c r="A2723" s="231" t="s">
        <v>3009</v>
      </c>
      <c r="B2723" s="231">
        <v>0</v>
      </c>
      <c r="C2723" s="231">
        <v>1</v>
      </c>
      <c r="D2723" s="231">
        <v>4</v>
      </c>
      <c r="E2723" s="231">
        <v>95</v>
      </c>
      <c r="F2723" s="231">
        <v>0</v>
      </c>
      <c r="G2723" s="231">
        <v>0</v>
      </c>
      <c r="H2723" t="str">
        <f t="shared" si="42"/>
        <v>A53973</v>
      </c>
    </row>
    <row r="2724" spans="1:8">
      <c r="A2724" s="231" t="s">
        <v>3010</v>
      </c>
      <c r="B2724" s="231">
        <v>0</v>
      </c>
      <c r="C2724" s="231">
        <v>2</v>
      </c>
      <c r="D2724" s="231">
        <v>4</v>
      </c>
      <c r="E2724" s="231">
        <v>94</v>
      </c>
      <c r="F2724" s="231">
        <v>0</v>
      </c>
      <c r="G2724" s="231">
        <v>0</v>
      </c>
      <c r="H2724" t="str">
        <f t="shared" si="42"/>
        <v>A53988</v>
      </c>
    </row>
    <row r="2725" spans="1:8">
      <c r="A2725" s="231" t="s">
        <v>3011</v>
      </c>
      <c r="B2725" s="231">
        <v>0</v>
      </c>
      <c r="C2725" s="231">
        <v>2</v>
      </c>
      <c r="D2725" s="231">
        <v>6</v>
      </c>
      <c r="E2725" s="231">
        <v>92</v>
      </c>
      <c r="F2725" s="231">
        <v>0</v>
      </c>
      <c r="G2725" s="231">
        <v>0</v>
      </c>
      <c r="H2725" t="str">
        <f t="shared" si="42"/>
        <v>A54002</v>
      </c>
    </row>
    <row r="2726" spans="1:8">
      <c r="A2726" s="231" t="s">
        <v>3012</v>
      </c>
      <c r="B2726" s="231">
        <v>0</v>
      </c>
      <c r="C2726" s="231">
        <v>6</v>
      </c>
      <c r="D2726" s="231">
        <v>7</v>
      </c>
      <c r="E2726" s="231">
        <v>87</v>
      </c>
      <c r="F2726" s="231">
        <v>0</v>
      </c>
      <c r="G2726" s="231">
        <v>0</v>
      </c>
      <c r="H2726" t="str">
        <f t="shared" si="42"/>
        <v>A54022</v>
      </c>
    </row>
    <row r="2727" spans="1:8">
      <c r="A2727" s="231" t="s">
        <v>3013</v>
      </c>
      <c r="B2727" s="231">
        <v>0</v>
      </c>
      <c r="C2727" s="231">
        <v>9</v>
      </c>
      <c r="D2727" s="231">
        <v>12</v>
      </c>
      <c r="E2727" s="231">
        <v>79</v>
      </c>
      <c r="F2727" s="231">
        <v>0</v>
      </c>
      <c r="G2727" s="231">
        <v>0</v>
      </c>
      <c r="H2727" t="str">
        <f t="shared" si="42"/>
        <v>A54045</v>
      </c>
    </row>
    <row r="2728" spans="1:8">
      <c r="A2728" s="231" t="s">
        <v>3014</v>
      </c>
      <c r="B2728" s="231">
        <v>0</v>
      </c>
      <c r="C2728" s="231">
        <v>18</v>
      </c>
      <c r="D2728" s="231">
        <v>25</v>
      </c>
      <c r="E2728" s="231">
        <v>57</v>
      </c>
      <c r="F2728" s="231">
        <v>0</v>
      </c>
      <c r="G2728" s="231">
        <v>0</v>
      </c>
      <c r="H2728" t="str">
        <f t="shared" si="42"/>
        <v>A54063</v>
      </c>
    </row>
    <row r="2729" spans="1:8">
      <c r="A2729" s="231" t="s">
        <v>3015</v>
      </c>
      <c r="B2729" s="231">
        <v>0</v>
      </c>
      <c r="C2729" s="231">
        <v>79</v>
      </c>
      <c r="D2729" s="231">
        <v>21</v>
      </c>
      <c r="E2729" s="231">
        <v>0</v>
      </c>
      <c r="F2729" s="231">
        <v>0</v>
      </c>
      <c r="G2729" s="231">
        <v>0</v>
      </c>
      <c r="H2729" t="str">
        <f t="shared" si="42"/>
        <v>A54084</v>
      </c>
    </row>
    <row r="2730" spans="1:8">
      <c r="A2730" s="231" t="s">
        <v>3016</v>
      </c>
      <c r="B2730" s="231">
        <v>0</v>
      </c>
      <c r="C2730" s="231">
        <v>100</v>
      </c>
      <c r="D2730" s="231">
        <v>0</v>
      </c>
      <c r="E2730" s="231">
        <v>0</v>
      </c>
      <c r="F2730" s="231">
        <v>0</v>
      </c>
      <c r="G2730" s="231">
        <v>0</v>
      </c>
      <c r="H2730" t="str">
        <f t="shared" ref="H2730:H2793" si="43">LEFT(A2730,1)&amp;((MID(A2730,2,10))+1)</f>
        <v>A54106</v>
      </c>
    </row>
    <row r="2731" spans="1:8">
      <c r="A2731" s="231" t="s">
        <v>3017</v>
      </c>
      <c r="B2731" s="231">
        <v>100</v>
      </c>
      <c r="C2731" s="231">
        <v>0</v>
      </c>
      <c r="D2731" s="231">
        <v>0</v>
      </c>
      <c r="E2731" s="231">
        <v>0</v>
      </c>
      <c r="F2731" s="231">
        <v>0</v>
      </c>
      <c r="G2731" s="231">
        <v>0</v>
      </c>
      <c r="H2731" t="str">
        <f t="shared" si="43"/>
        <v>A54129</v>
      </c>
    </row>
    <row r="2732" spans="1:8">
      <c r="A2732" s="231" t="s">
        <v>3018</v>
      </c>
      <c r="B2732" s="231">
        <v>100</v>
      </c>
      <c r="C2732" s="231">
        <v>0</v>
      </c>
      <c r="D2732" s="231">
        <v>0</v>
      </c>
      <c r="E2732" s="231">
        <v>0</v>
      </c>
      <c r="F2732" s="231">
        <v>0</v>
      </c>
      <c r="G2732" s="231">
        <v>0</v>
      </c>
      <c r="H2732" t="str">
        <f t="shared" si="43"/>
        <v>A54134</v>
      </c>
    </row>
    <row r="2733" spans="1:8">
      <c r="A2733" s="231" t="s">
        <v>3019</v>
      </c>
      <c r="B2733" s="231">
        <v>100</v>
      </c>
      <c r="C2733" s="231">
        <v>0</v>
      </c>
      <c r="D2733" s="231">
        <v>0</v>
      </c>
      <c r="E2733" s="231">
        <v>0</v>
      </c>
      <c r="F2733" s="231">
        <v>0</v>
      </c>
      <c r="G2733" s="231">
        <v>0</v>
      </c>
      <c r="H2733" t="str">
        <f t="shared" si="43"/>
        <v>A54139</v>
      </c>
    </row>
    <row r="2734" spans="1:8">
      <c r="A2734" s="231" t="s">
        <v>3020</v>
      </c>
      <c r="B2734" s="231">
        <v>100</v>
      </c>
      <c r="C2734" s="231">
        <v>0</v>
      </c>
      <c r="D2734" s="231">
        <v>0</v>
      </c>
      <c r="E2734" s="231">
        <v>0</v>
      </c>
      <c r="F2734" s="231">
        <v>0</v>
      </c>
      <c r="G2734" s="231">
        <v>0</v>
      </c>
      <c r="H2734" t="str">
        <f t="shared" si="43"/>
        <v>A54144</v>
      </c>
    </row>
    <row r="2735" spans="1:8">
      <c r="A2735" s="231" t="s">
        <v>3021</v>
      </c>
      <c r="B2735" s="231">
        <v>100</v>
      </c>
      <c r="C2735" s="231">
        <v>0</v>
      </c>
      <c r="D2735" s="231">
        <v>0</v>
      </c>
      <c r="E2735" s="231">
        <v>0</v>
      </c>
      <c r="F2735" s="231">
        <v>0</v>
      </c>
      <c r="G2735" s="231">
        <v>0</v>
      </c>
      <c r="H2735" t="str">
        <f t="shared" si="43"/>
        <v>A54149</v>
      </c>
    </row>
    <row r="2736" spans="1:8">
      <c r="A2736" s="231" t="s">
        <v>3022</v>
      </c>
      <c r="B2736" s="231">
        <v>100</v>
      </c>
      <c r="C2736" s="231">
        <v>0</v>
      </c>
      <c r="D2736" s="231">
        <v>0</v>
      </c>
      <c r="E2736" s="231">
        <v>0</v>
      </c>
      <c r="F2736" s="231">
        <v>0</v>
      </c>
      <c r="G2736" s="231">
        <v>0</v>
      </c>
      <c r="H2736" t="str">
        <f t="shared" si="43"/>
        <v>A54154</v>
      </c>
    </row>
    <row r="2737" spans="1:8">
      <c r="A2737" s="231" t="s">
        <v>3023</v>
      </c>
      <c r="B2737" s="231">
        <v>100</v>
      </c>
      <c r="C2737" s="231">
        <v>0</v>
      </c>
      <c r="D2737" s="231">
        <v>0</v>
      </c>
      <c r="E2737" s="231">
        <v>0</v>
      </c>
      <c r="F2737" s="231">
        <v>0</v>
      </c>
      <c r="G2737" s="231">
        <v>0</v>
      </c>
      <c r="H2737" t="str">
        <f t="shared" si="43"/>
        <v>A54159</v>
      </c>
    </row>
    <row r="2738" spans="1:8">
      <c r="A2738" s="231" t="s">
        <v>3024</v>
      </c>
      <c r="B2738" s="231">
        <v>100</v>
      </c>
      <c r="C2738" s="231">
        <v>0</v>
      </c>
      <c r="D2738" s="231">
        <v>0</v>
      </c>
      <c r="E2738" s="231">
        <v>0</v>
      </c>
      <c r="F2738" s="231">
        <v>0</v>
      </c>
      <c r="G2738" s="231">
        <v>0</v>
      </c>
      <c r="H2738" t="str">
        <f t="shared" si="43"/>
        <v>A54181</v>
      </c>
    </row>
    <row r="2739" spans="1:8">
      <c r="A2739" s="231" t="s">
        <v>3025</v>
      </c>
      <c r="B2739" s="231">
        <v>100</v>
      </c>
      <c r="C2739" s="231">
        <v>0</v>
      </c>
      <c r="D2739" s="231">
        <v>0</v>
      </c>
      <c r="E2739" s="231">
        <v>0</v>
      </c>
      <c r="F2739" s="231">
        <v>0</v>
      </c>
      <c r="G2739" s="231">
        <v>0</v>
      </c>
      <c r="H2739" t="str">
        <f t="shared" si="43"/>
        <v>A54202</v>
      </c>
    </row>
    <row r="2740" spans="1:8">
      <c r="A2740" s="231" t="s">
        <v>3026</v>
      </c>
      <c r="B2740" s="231">
        <v>100</v>
      </c>
      <c r="C2740" s="231">
        <v>0</v>
      </c>
      <c r="D2740" s="231">
        <v>0</v>
      </c>
      <c r="E2740" s="231">
        <v>0</v>
      </c>
      <c r="F2740" s="231">
        <v>0</v>
      </c>
      <c r="G2740" s="231">
        <v>0</v>
      </c>
      <c r="H2740" t="str">
        <f t="shared" si="43"/>
        <v>A54210</v>
      </c>
    </row>
    <row r="2741" spans="1:8">
      <c r="A2741" s="231" t="s">
        <v>3027</v>
      </c>
      <c r="B2741" s="231">
        <v>100</v>
      </c>
      <c r="C2741" s="231">
        <v>0</v>
      </c>
      <c r="D2741" s="231">
        <v>0</v>
      </c>
      <c r="E2741" s="231">
        <v>0</v>
      </c>
      <c r="F2741" s="231">
        <v>0</v>
      </c>
      <c r="G2741" s="231">
        <v>0</v>
      </c>
      <c r="H2741" t="str">
        <f t="shared" si="43"/>
        <v>A54232</v>
      </c>
    </row>
    <row r="2742" spans="1:8">
      <c r="A2742" s="231" t="s">
        <v>3028</v>
      </c>
      <c r="B2742" s="231">
        <v>100</v>
      </c>
      <c r="C2742" s="231">
        <v>0</v>
      </c>
      <c r="D2742" s="231">
        <v>0</v>
      </c>
      <c r="E2742" s="231">
        <v>0</v>
      </c>
      <c r="F2742" s="231">
        <v>0</v>
      </c>
      <c r="G2742" s="231">
        <v>0</v>
      </c>
      <c r="H2742" t="str">
        <f t="shared" si="43"/>
        <v>A54252</v>
      </c>
    </row>
    <row r="2743" spans="1:8">
      <c r="A2743" s="231" t="s">
        <v>3029</v>
      </c>
      <c r="B2743" s="231">
        <v>100</v>
      </c>
      <c r="C2743" s="231">
        <v>0</v>
      </c>
      <c r="D2743" s="231">
        <v>0</v>
      </c>
      <c r="E2743" s="231">
        <v>0</v>
      </c>
      <c r="F2743" s="231">
        <v>0</v>
      </c>
      <c r="G2743" s="231">
        <v>0</v>
      </c>
      <c r="H2743" t="str">
        <f t="shared" si="43"/>
        <v>A54275</v>
      </c>
    </row>
    <row r="2744" spans="1:8">
      <c r="A2744" s="231" t="s">
        <v>3030</v>
      </c>
      <c r="B2744" s="231">
        <v>100</v>
      </c>
      <c r="C2744" s="231">
        <v>0</v>
      </c>
      <c r="D2744" s="231">
        <v>0</v>
      </c>
      <c r="E2744" s="231">
        <v>0</v>
      </c>
      <c r="F2744" s="231">
        <v>0</v>
      </c>
      <c r="G2744" s="231">
        <v>0</v>
      </c>
      <c r="H2744" t="str">
        <f t="shared" si="43"/>
        <v>A54293</v>
      </c>
    </row>
    <row r="2745" spans="1:8">
      <c r="A2745" s="231" t="s">
        <v>3031</v>
      </c>
      <c r="B2745" s="231">
        <v>100</v>
      </c>
      <c r="C2745" s="231">
        <v>0</v>
      </c>
      <c r="D2745" s="231">
        <v>0</v>
      </c>
      <c r="E2745" s="231">
        <v>0</v>
      </c>
      <c r="F2745" s="231">
        <v>0</v>
      </c>
      <c r="G2745" s="231">
        <v>0</v>
      </c>
      <c r="H2745" t="str">
        <f t="shared" si="43"/>
        <v>A54309.6</v>
      </c>
    </row>
    <row r="2746" spans="1:8">
      <c r="A2746" s="231" t="s">
        <v>3032</v>
      </c>
      <c r="B2746" s="231">
        <v>100</v>
      </c>
      <c r="C2746" s="231">
        <v>0</v>
      </c>
      <c r="D2746" s="231">
        <v>0</v>
      </c>
      <c r="E2746" s="231">
        <v>0</v>
      </c>
      <c r="F2746" s="231">
        <v>0</v>
      </c>
      <c r="G2746" s="231">
        <v>0</v>
      </c>
      <c r="H2746" t="str">
        <f t="shared" si="43"/>
        <v>A54328</v>
      </c>
    </row>
    <row r="2747" spans="1:8">
      <c r="A2747" s="231" t="s">
        <v>3033</v>
      </c>
      <c r="B2747" s="231">
        <v>100</v>
      </c>
      <c r="C2747" s="231">
        <v>0</v>
      </c>
      <c r="D2747" s="231">
        <v>0</v>
      </c>
      <c r="E2747" s="231">
        <v>0</v>
      </c>
      <c r="F2747" s="231">
        <v>0</v>
      </c>
      <c r="G2747" s="231">
        <v>0</v>
      </c>
      <c r="H2747" t="str">
        <f t="shared" si="43"/>
        <v>A54348</v>
      </c>
    </row>
    <row r="2748" spans="1:8">
      <c r="A2748" s="231" t="s">
        <v>3034</v>
      </c>
      <c r="B2748" s="231">
        <v>100</v>
      </c>
      <c r="C2748" s="231">
        <v>0</v>
      </c>
      <c r="D2748" s="231">
        <v>0</v>
      </c>
      <c r="E2748" s="231">
        <v>0</v>
      </c>
      <c r="F2748" s="231">
        <v>0</v>
      </c>
      <c r="G2748" s="231">
        <v>0</v>
      </c>
      <c r="H2748" t="str">
        <f t="shared" si="43"/>
        <v>A54368</v>
      </c>
    </row>
    <row r="2749" spans="1:8">
      <c r="A2749" s="231" t="s">
        <v>3035</v>
      </c>
      <c r="B2749" s="231">
        <v>100</v>
      </c>
      <c r="C2749" s="231">
        <v>0</v>
      </c>
      <c r="D2749" s="231">
        <v>0</v>
      </c>
      <c r="E2749" s="231">
        <v>0</v>
      </c>
      <c r="F2749" s="231">
        <v>0</v>
      </c>
      <c r="G2749" s="231">
        <v>0</v>
      </c>
      <c r="H2749" t="str">
        <f t="shared" si="43"/>
        <v>A54392</v>
      </c>
    </row>
    <row r="2750" spans="1:8">
      <c r="A2750" s="231" t="s">
        <v>3036</v>
      </c>
      <c r="B2750" s="231">
        <v>100</v>
      </c>
      <c r="C2750" s="231">
        <v>0</v>
      </c>
      <c r="D2750" s="231">
        <v>0</v>
      </c>
      <c r="E2750" s="231">
        <v>0</v>
      </c>
      <c r="F2750" s="231">
        <v>0</v>
      </c>
      <c r="G2750" s="231">
        <v>0</v>
      </c>
      <c r="H2750" t="str">
        <f t="shared" si="43"/>
        <v>A54414</v>
      </c>
    </row>
    <row r="2751" spans="1:8">
      <c r="A2751" s="231" t="s">
        <v>3037</v>
      </c>
      <c r="B2751" s="231">
        <v>100</v>
      </c>
      <c r="C2751" s="231">
        <v>0</v>
      </c>
      <c r="D2751" s="231">
        <v>0</v>
      </c>
      <c r="E2751" s="231">
        <v>0</v>
      </c>
      <c r="F2751" s="231">
        <v>0</v>
      </c>
      <c r="G2751" s="231">
        <v>0</v>
      </c>
      <c r="H2751" t="str">
        <f t="shared" si="43"/>
        <v>A54433</v>
      </c>
    </row>
    <row r="2752" spans="1:8">
      <c r="A2752" s="231" t="s">
        <v>3038</v>
      </c>
      <c r="B2752" s="231">
        <v>100</v>
      </c>
      <c r="C2752" s="231">
        <v>0</v>
      </c>
      <c r="D2752" s="231">
        <v>0</v>
      </c>
      <c r="E2752" s="231">
        <v>0</v>
      </c>
      <c r="F2752" s="231">
        <v>0</v>
      </c>
      <c r="G2752" s="231">
        <v>0</v>
      </c>
      <c r="H2752" t="str">
        <f t="shared" si="43"/>
        <v>A54447</v>
      </c>
    </row>
    <row r="2753" spans="1:8">
      <c r="A2753" s="231" t="s">
        <v>3039</v>
      </c>
      <c r="B2753" s="231">
        <v>100</v>
      </c>
      <c r="C2753" s="231">
        <v>0</v>
      </c>
      <c r="D2753" s="231">
        <v>0</v>
      </c>
      <c r="E2753" s="231">
        <v>0</v>
      </c>
      <c r="F2753" s="231">
        <v>0</v>
      </c>
      <c r="G2753" s="231">
        <v>0</v>
      </c>
      <c r="H2753" t="str">
        <f t="shared" si="43"/>
        <v>A54470</v>
      </c>
    </row>
    <row r="2754" spans="1:8">
      <c r="A2754" s="231" t="s">
        <v>3040</v>
      </c>
      <c r="B2754" s="231">
        <v>100</v>
      </c>
      <c r="C2754" s="231">
        <v>0</v>
      </c>
      <c r="D2754" s="231">
        <v>0</v>
      </c>
      <c r="E2754" s="231">
        <v>0</v>
      </c>
      <c r="F2754" s="231">
        <v>0</v>
      </c>
      <c r="G2754" s="231">
        <v>0</v>
      </c>
      <c r="H2754" t="str">
        <f t="shared" si="43"/>
        <v>A54475</v>
      </c>
    </row>
    <row r="2755" spans="1:8">
      <c r="A2755" s="231" t="s">
        <v>3041</v>
      </c>
      <c r="B2755" s="231">
        <v>100</v>
      </c>
      <c r="C2755" s="231">
        <v>0</v>
      </c>
      <c r="D2755" s="231">
        <v>0</v>
      </c>
      <c r="E2755" s="231">
        <v>0</v>
      </c>
      <c r="F2755" s="231">
        <v>0</v>
      </c>
      <c r="G2755" s="231">
        <v>0</v>
      </c>
      <c r="H2755" t="str">
        <f t="shared" si="43"/>
        <v>A54480</v>
      </c>
    </row>
    <row r="2756" spans="1:8">
      <c r="A2756" s="231" t="s">
        <v>3042</v>
      </c>
      <c r="B2756" s="231">
        <v>100</v>
      </c>
      <c r="C2756" s="231">
        <v>0</v>
      </c>
      <c r="D2756" s="231">
        <v>0</v>
      </c>
      <c r="E2756" s="231">
        <v>0</v>
      </c>
      <c r="F2756" s="231">
        <v>0</v>
      </c>
      <c r="G2756" s="231">
        <v>0</v>
      </c>
      <c r="H2756" t="str">
        <f t="shared" si="43"/>
        <v>A54485</v>
      </c>
    </row>
    <row r="2757" spans="1:8">
      <c r="A2757" s="231" t="s">
        <v>3043</v>
      </c>
      <c r="B2757" s="231">
        <v>100</v>
      </c>
      <c r="C2757" s="231">
        <v>0</v>
      </c>
      <c r="D2757" s="231">
        <v>0</v>
      </c>
      <c r="E2757" s="231">
        <v>0</v>
      </c>
      <c r="F2757" s="231">
        <v>0</v>
      </c>
      <c r="G2757" s="231">
        <v>0</v>
      </c>
      <c r="H2757" t="str">
        <f t="shared" si="43"/>
        <v>A54490</v>
      </c>
    </row>
    <row r="2758" spans="1:8">
      <c r="A2758" s="231" t="s">
        <v>3044</v>
      </c>
      <c r="B2758" s="231">
        <v>100</v>
      </c>
      <c r="C2758" s="231">
        <v>0</v>
      </c>
      <c r="D2758" s="231">
        <v>0</v>
      </c>
      <c r="E2758" s="231">
        <v>0</v>
      </c>
      <c r="F2758" s="231">
        <v>0</v>
      </c>
      <c r="G2758" s="231">
        <v>0</v>
      </c>
      <c r="H2758" t="str">
        <f t="shared" si="43"/>
        <v>A54495</v>
      </c>
    </row>
    <row r="2759" spans="1:8">
      <c r="A2759" s="231" t="s">
        <v>3045</v>
      </c>
      <c r="B2759" s="231">
        <v>100</v>
      </c>
      <c r="C2759" s="231">
        <v>0</v>
      </c>
      <c r="D2759" s="231">
        <v>0</v>
      </c>
      <c r="E2759" s="231">
        <v>0</v>
      </c>
      <c r="F2759" s="231">
        <v>0</v>
      </c>
      <c r="G2759" s="231">
        <v>0</v>
      </c>
      <c r="H2759" t="str">
        <f t="shared" si="43"/>
        <v>A54500</v>
      </c>
    </row>
    <row r="2760" spans="1:8">
      <c r="A2760" s="231" t="s">
        <v>3046</v>
      </c>
      <c r="B2760" s="231">
        <v>100</v>
      </c>
      <c r="C2760" s="231">
        <v>0</v>
      </c>
      <c r="D2760" s="231">
        <v>0</v>
      </c>
      <c r="E2760" s="231">
        <v>0</v>
      </c>
      <c r="F2760" s="231">
        <v>0</v>
      </c>
      <c r="G2760" s="231">
        <v>0</v>
      </c>
      <c r="H2760" t="str">
        <f t="shared" si="43"/>
        <v>A54522</v>
      </c>
    </row>
    <row r="2761" spans="1:8">
      <c r="A2761" s="231" t="s">
        <v>3047</v>
      </c>
      <c r="B2761" s="231">
        <v>100</v>
      </c>
      <c r="C2761" s="231">
        <v>0</v>
      </c>
      <c r="D2761" s="231">
        <v>0</v>
      </c>
      <c r="E2761" s="231">
        <v>0</v>
      </c>
      <c r="F2761" s="231">
        <v>0</v>
      </c>
      <c r="G2761" s="231">
        <v>0</v>
      </c>
      <c r="H2761" t="str">
        <f t="shared" si="43"/>
        <v>A54538</v>
      </c>
    </row>
    <row r="2762" spans="1:8">
      <c r="A2762" s="231" t="s">
        <v>3048</v>
      </c>
      <c r="B2762" s="231">
        <v>100</v>
      </c>
      <c r="C2762" s="231">
        <v>0</v>
      </c>
      <c r="D2762" s="231">
        <v>0</v>
      </c>
      <c r="E2762" s="231">
        <v>0</v>
      </c>
      <c r="F2762" s="231">
        <v>0</v>
      </c>
      <c r="G2762" s="231">
        <v>0</v>
      </c>
      <c r="H2762" t="str">
        <f t="shared" si="43"/>
        <v>A54562</v>
      </c>
    </row>
    <row r="2763" spans="1:8">
      <c r="A2763" s="231" t="s">
        <v>3049</v>
      </c>
      <c r="B2763" s="231">
        <v>100</v>
      </c>
      <c r="C2763" s="231">
        <v>0</v>
      </c>
      <c r="D2763" s="231">
        <v>0</v>
      </c>
      <c r="E2763" s="231">
        <v>0</v>
      </c>
      <c r="F2763" s="231">
        <v>0</v>
      </c>
      <c r="G2763" s="231">
        <v>0</v>
      </c>
      <c r="H2763" t="str">
        <f t="shared" si="43"/>
        <v>A54585</v>
      </c>
    </row>
    <row r="2764" spans="1:8">
      <c r="A2764" s="231" t="s">
        <v>3050</v>
      </c>
      <c r="B2764" s="231">
        <v>100</v>
      </c>
      <c r="C2764" s="231">
        <v>0</v>
      </c>
      <c r="D2764" s="231">
        <v>0</v>
      </c>
      <c r="E2764" s="231">
        <v>0</v>
      </c>
      <c r="F2764" s="231">
        <v>0</v>
      </c>
      <c r="G2764" s="231">
        <v>0</v>
      </c>
      <c r="H2764" t="str">
        <f t="shared" si="43"/>
        <v>A54600.364</v>
      </c>
    </row>
    <row r="2765" spans="1:8">
      <c r="A2765" s="231" t="s">
        <v>3051</v>
      </c>
      <c r="B2765" s="231">
        <v>100</v>
      </c>
      <c r="C2765" s="231">
        <v>0</v>
      </c>
      <c r="D2765" s="231">
        <v>0</v>
      </c>
      <c r="E2765" s="231">
        <v>0</v>
      </c>
      <c r="F2765" s="231">
        <v>0</v>
      </c>
      <c r="G2765" s="231">
        <v>0</v>
      </c>
      <c r="H2765" t="str">
        <f t="shared" si="43"/>
        <v>A54607</v>
      </c>
    </row>
    <row r="2766" spans="1:8">
      <c r="A2766" s="231" t="s">
        <v>3052</v>
      </c>
      <c r="B2766" s="231">
        <v>100</v>
      </c>
      <c r="C2766" s="231">
        <v>0</v>
      </c>
      <c r="D2766" s="231">
        <v>0</v>
      </c>
      <c r="E2766" s="231">
        <v>0</v>
      </c>
      <c r="F2766" s="231">
        <v>0</v>
      </c>
      <c r="G2766" s="231">
        <v>0</v>
      </c>
      <c r="H2766" t="str">
        <f t="shared" si="43"/>
        <v>A54630</v>
      </c>
    </row>
    <row r="2767" spans="1:8">
      <c r="A2767" s="231" t="s">
        <v>3053</v>
      </c>
      <c r="B2767" s="231">
        <v>100</v>
      </c>
      <c r="C2767" s="231">
        <v>0</v>
      </c>
      <c r="D2767" s="231">
        <v>0</v>
      </c>
      <c r="E2767" s="231">
        <v>0</v>
      </c>
      <c r="F2767" s="231">
        <v>0</v>
      </c>
      <c r="G2767" s="231">
        <v>0</v>
      </c>
      <c r="H2767" t="str">
        <f t="shared" si="43"/>
        <v>A54652</v>
      </c>
    </row>
    <row r="2768" spans="1:8">
      <c r="A2768" s="231" t="s">
        <v>3054</v>
      </c>
      <c r="B2768" s="231">
        <v>100</v>
      </c>
      <c r="C2768" s="231">
        <v>0</v>
      </c>
      <c r="D2768" s="231">
        <v>0</v>
      </c>
      <c r="E2768" s="231">
        <v>0</v>
      </c>
      <c r="F2768" s="231">
        <v>0</v>
      </c>
      <c r="G2768" s="231">
        <v>0</v>
      </c>
      <c r="H2768" t="str">
        <f t="shared" si="43"/>
        <v>A54673</v>
      </c>
    </row>
    <row r="2769" spans="1:8">
      <c r="A2769" s="231" t="s">
        <v>3055</v>
      </c>
      <c r="B2769" s="231">
        <v>100</v>
      </c>
      <c r="C2769" s="231">
        <v>0</v>
      </c>
      <c r="D2769" s="231">
        <v>0</v>
      </c>
      <c r="E2769" s="231">
        <v>0</v>
      </c>
      <c r="F2769" s="231">
        <v>0</v>
      </c>
      <c r="G2769" s="231">
        <v>0</v>
      </c>
      <c r="H2769" t="str">
        <f t="shared" si="43"/>
        <v>A54693</v>
      </c>
    </row>
    <row r="2770" spans="1:8">
      <c r="A2770" s="231" t="s">
        <v>3056</v>
      </c>
      <c r="B2770" s="231">
        <v>100</v>
      </c>
      <c r="C2770" s="231">
        <v>0</v>
      </c>
      <c r="D2770" s="231">
        <v>0</v>
      </c>
      <c r="E2770" s="231">
        <v>0</v>
      </c>
      <c r="F2770" s="231">
        <v>0</v>
      </c>
      <c r="G2770" s="231">
        <v>0</v>
      </c>
      <c r="H2770" t="str">
        <f t="shared" si="43"/>
        <v>A54715</v>
      </c>
    </row>
    <row r="2771" spans="1:8">
      <c r="A2771" s="231" t="s">
        <v>3057</v>
      </c>
      <c r="B2771" s="231">
        <v>100</v>
      </c>
      <c r="C2771" s="231">
        <v>0</v>
      </c>
      <c r="D2771" s="231">
        <v>0</v>
      </c>
      <c r="E2771" s="231">
        <v>0</v>
      </c>
      <c r="F2771" s="231">
        <v>0</v>
      </c>
      <c r="G2771" s="231">
        <v>0</v>
      </c>
      <c r="H2771" t="str">
        <f t="shared" si="43"/>
        <v>A54719.243</v>
      </c>
    </row>
    <row r="2772" spans="1:8">
      <c r="A2772" s="231" t="s">
        <v>3058</v>
      </c>
      <c r="B2772" s="231">
        <v>100</v>
      </c>
      <c r="C2772" s="231">
        <v>0</v>
      </c>
      <c r="D2772" s="231">
        <v>0</v>
      </c>
      <c r="E2772" s="231">
        <v>0</v>
      </c>
      <c r="F2772" s="231">
        <v>0</v>
      </c>
      <c r="G2772" s="231">
        <v>0</v>
      </c>
      <c r="H2772" t="str">
        <f t="shared" si="43"/>
        <v>A54736</v>
      </c>
    </row>
    <row r="2773" spans="1:8">
      <c r="A2773" s="231" t="s">
        <v>3059</v>
      </c>
      <c r="B2773" s="231">
        <v>100</v>
      </c>
      <c r="C2773" s="231">
        <v>0</v>
      </c>
      <c r="D2773" s="231">
        <v>0</v>
      </c>
      <c r="E2773" s="231">
        <v>0</v>
      </c>
      <c r="F2773" s="231">
        <v>0</v>
      </c>
      <c r="G2773" s="231">
        <v>0</v>
      </c>
      <c r="H2773" t="str">
        <f t="shared" si="43"/>
        <v>A54758</v>
      </c>
    </row>
    <row r="2774" spans="1:8">
      <c r="A2774" s="231" t="s">
        <v>3060</v>
      </c>
      <c r="B2774" s="231">
        <v>100</v>
      </c>
      <c r="C2774" s="231">
        <v>0</v>
      </c>
      <c r="D2774" s="231">
        <v>0</v>
      </c>
      <c r="E2774" s="231">
        <v>0</v>
      </c>
      <c r="F2774" s="231">
        <v>0</v>
      </c>
      <c r="G2774" s="231">
        <v>0</v>
      </c>
      <c r="H2774" t="str">
        <f t="shared" si="43"/>
        <v>A54779</v>
      </c>
    </row>
    <row r="2775" spans="1:8">
      <c r="A2775" s="231" t="s">
        <v>3061</v>
      </c>
      <c r="B2775" s="231">
        <v>100</v>
      </c>
      <c r="C2775" s="231">
        <v>0</v>
      </c>
      <c r="D2775" s="231">
        <v>0</v>
      </c>
      <c r="E2775" s="231">
        <v>0</v>
      </c>
      <c r="F2775" s="231">
        <v>0</v>
      </c>
      <c r="G2775" s="231">
        <v>0</v>
      </c>
      <c r="H2775" t="str">
        <f t="shared" si="43"/>
        <v>A54799</v>
      </c>
    </row>
    <row r="2776" spans="1:8">
      <c r="A2776" s="231" t="s">
        <v>3062</v>
      </c>
      <c r="B2776" s="231">
        <v>100</v>
      </c>
      <c r="C2776" s="231">
        <v>0</v>
      </c>
      <c r="D2776" s="231">
        <v>0</v>
      </c>
      <c r="E2776" s="231">
        <v>0</v>
      </c>
      <c r="F2776" s="231">
        <v>0</v>
      </c>
      <c r="G2776" s="231">
        <v>0</v>
      </c>
      <c r="H2776" t="str">
        <f t="shared" si="43"/>
        <v>A54822</v>
      </c>
    </row>
    <row r="2777" spans="1:8">
      <c r="A2777" s="231" t="s">
        <v>3063</v>
      </c>
      <c r="B2777" s="231">
        <v>100</v>
      </c>
      <c r="C2777" s="231">
        <v>0</v>
      </c>
      <c r="D2777" s="231">
        <v>0</v>
      </c>
      <c r="E2777" s="231">
        <v>0</v>
      </c>
      <c r="F2777" s="231">
        <v>0</v>
      </c>
      <c r="G2777" s="231">
        <v>0</v>
      </c>
      <c r="H2777" t="str">
        <f t="shared" si="43"/>
        <v>A54844</v>
      </c>
    </row>
    <row r="2778" spans="1:8">
      <c r="A2778" s="231" t="s">
        <v>3064</v>
      </c>
      <c r="B2778" s="231">
        <v>100</v>
      </c>
      <c r="C2778" s="231">
        <v>0</v>
      </c>
      <c r="D2778" s="231">
        <v>0</v>
      </c>
      <c r="E2778" s="231">
        <v>0</v>
      </c>
      <c r="F2778" s="231">
        <v>0</v>
      </c>
      <c r="G2778" s="231">
        <v>0</v>
      </c>
      <c r="H2778" t="str">
        <f t="shared" si="43"/>
        <v>A54865</v>
      </c>
    </row>
    <row r="2779" spans="1:8">
      <c r="A2779" s="231" t="s">
        <v>3065</v>
      </c>
      <c r="B2779" s="231">
        <v>100</v>
      </c>
      <c r="C2779" s="231">
        <v>0</v>
      </c>
      <c r="D2779" s="231">
        <v>0</v>
      </c>
      <c r="E2779" s="231">
        <v>0</v>
      </c>
      <c r="F2779" s="231">
        <v>0</v>
      </c>
      <c r="G2779" s="231">
        <v>0</v>
      </c>
      <c r="H2779" t="str">
        <f t="shared" si="43"/>
        <v>A54888</v>
      </c>
    </row>
    <row r="2780" spans="1:8">
      <c r="A2780" s="231" t="s">
        <v>3066</v>
      </c>
      <c r="B2780" s="231">
        <v>100</v>
      </c>
      <c r="C2780" s="231">
        <v>0</v>
      </c>
      <c r="D2780" s="231">
        <v>0</v>
      </c>
      <c r="E2780" s="231">
        <v>0</v>
      </c>
      <c r="F2780" s="231">
        <v>0</v>
      </c>
      <c r="G2780" s="231">
        <v>0</v>
      </c>
      <c r="H2780" t="str">
        <f t="shared" si="43"/>
        <v>A54909</v>
      </c>
    </row>
    <row r="2781" spans="1:8">
      <c r="A2781" s="231" t="s">
        <v>3067</v>
      </c>
      <c r="B2781" s="231">
        <v>100</v>
      </c>
      <c r="C2781" s="231">
        <v>0</v>
      </c>
      <c r="D2781" s="231">
        <v>0</v>
      </c>
      <c r="E2781" s="231">
        <v>0</v>
      </c>
      <c r="F2781" s="231">
        <v>0</v>
      </c>
      <c r="G2781" s="231">
        <v>0</v>
      </c>
      <c r="H2781" t="str">
        <f t="shared" si="43"/>
        <v>A54930</v>
      </c>
    </row>
    <row r="2782" spans="1:8">
      <c r="A2782" s="231" t="s">
        <v>3068</v>
      </c>
      <c r="B2782" s="231">
        <v>100</v>
      </c>
      <c r="C2782" s="231">
        <v>0</v>
      </c>
      <c r="D2782" s="231">
        <v>0</v>
      </c>
      <c r="E2782" s="231">
        <v>0</v>
      </c>
      <c r="F2782" s="231">
        <v>0</v>
      </c>
      <c r="G2782" s="231">
        <v>0</v>
      </c>
      <c r="H2782" t="str">
        <f t="shared" si="43"/>
        <v>A54950</v>
      </c>
    </row>
    <row r="2783" spans="1:8">
      <c r="A2783" s="231" t="s">
        <v>3069</v>
      </c>
      <c r="B2783" s="231">
        <v>100</v>
      </c>
      <c r="C2783" s="231">
        <v>0</v>
      </c>
      <c r="D2783" s="231">
        <v>0</v>
      </c>
      <c r="E2783" s="231">
        <v>0</v>
      </c>
      <c r="F2783" s="231">
        <v>0</v>
      </c>
      <c r="G2783" s="231">
        <v>0</v>
      </c>
      <c r="H2783" t="str">
        <f t="shared" si="43"/>
        <v>A54970</v>
      </c>
    </row>
    <row r="2784" spans="1:8">
      <c r="A2784" s="231" t="s">
        <v>3070</v>
      </c>
      <c r="B2784" s="231">
        <v>100</v>
      </c>
      <c r="C2784" s="231">
        <v>0</v>
      </c>
      <c r="D2784" s="231">
        <v>0</v>
      </c>
      <c r="E2784" s="231">
        <v>0</v>
      </c>
      <c r="F2784" s="231">
        <v>0</v>
      </c>
      <c r="G2784" s="231">
        <v>0</v>
      </c>
      <c r="H2784" t="str">
        <f t="shared" si="43"/>
        <v>A54990</v>
      </c>
    </row>
    <row r="2785" spans="1:8">
      <c r="A2785" s="231" t="s">
        <v>3071</v>
      </c>
      <c r="B2785" s="231">
        <v>100</v>
      </c>
      <c r="C2785" s="231">
        <v>0</v>
      </c>
      <c r="D2785" s="231">
        <v>0</v>
      </c>
      <c r="E2785" s="231">
        <v>0</v>
      </c>
      <c r="F2785" s="231">
        <v>0</v>
      </c>
      <c r="G2785" s="231">
        <v>0</v>
      </c>
      <c r="H2785" t="str">
        <f t="shared" si="43"/>
        <v>A55002</v>
      </c>
    </row>
    <row r="2786" spans="1:8">
      <c r="A2786" s="231" t="s">
        <v>3072</v>
      </c>
      <c r="B2786" s="231">
        <v>100</v>
      </c>
      <c r="C2786" s="231">
        <v>0</v>
      </c>
      <c r="D2786" s="231">
        <v>0</v>
      </c>
      <c r="E2786" s="231">
        <v>0</v>
      </c>
      <c r="F2786" s="231">
        <v>0</v>
      </c>
      <c r="G2786" s="231">
        <v>0</v>
      </c>
      <c r="H2786" t="str">
        <f t="shared" si="43"/>
        <v>A55009.6</v>
      </c>
    </row>
    <row r="2787" spans="1:8">
      <c r="A2787" s="231" t="s">
        <v>3073</v>
      </c>
      <c r="B2787" s="231">
        <v>100</v>
      </c>
      <c r="C2787" s="231">
        <v>0</v>
      </c>
      <c r="D2787" s="231">
        <v>0</v>
      </c>
      <c r="E2787" s="231">
        <v>0</v>
      </c>
      <c r="F2787" s="231">
        <v>0</v>
      </c>
      <c r="G2787" s="231">
        <v>0</v>
      </c>
      <c r="H2787" t="str">
        <f t="shared" si="43"/>
        <v>A55016</v>
      </c>
    </row>
    <row r="2788" spans="1:8">
      <c r="A2788" s="231" t="s">
        <v>3074</v>
      </c>
      <c r="B2788" s="231">
        <v>100</v>
      </c>
      <c r="C2788" s="231">
        <v>0</v>
      </c>
      <c r="D2788" s="231">
        <v>0</v>
      </c>
      <c r="E2788" s="231">
        <v>0</v>
      </c>
      <c r="F2788" s="231">
        <v>0</v>
      </c>
      <c r="G2788" s="231">
        <v>0</v>
      </c>
      <c r="H2788" t="str">
        <f t="shared" si="43"/>
        <v>A55025</v>
      </c>
    </row>
    <row r="2789" spans="1:8">
      <c r="A2789" s="231" t="s">
        <v>3075</v>
      </c>
      <c r="B2789" s="231">
        <v>100</v>
      </c>
      <c r="C2789" s="231">
        <v>0</v>
      </c>
      <c r="D2789" s="231">
        <v>0</v>
      </c>
      <c r="E2789" s="231">
        <v>0</v>
      </c>
      <c r="F2789" s="231">
        <v>0</v>
      </c>
      <c r="G2789" s="231">
        <v>0</v>
      </c>
      <c r="H2789" t="str">
        <f t="shared" si="43"/>
        <v>A55045</v>
      </c>
    </row>
    <row r="2790" spans="1:8">
      <c r="A2790" s="231" t="s">
        <v>3076</v>
      </c>
      <c r="B2790" s="231">
        <v>100</v>
      </c>
      <c r="C2790" s="231">
        <v>0</v>
      </c>
      <c r="D2790" s="231">
        <v>0</v>
      </c>
      <c r="E2790" s="231">
        <v>0</v>
      </c>
      <c r="F2790" s="231">
        <v>0</v>
      </c>
      <c r="G2790" s="231">
        <v>0</v>
      </c>
      <c r="H2790" t="str">
        <f t="shared" si="43"/>
        <v>A55063.118</v>
      </c>
    </row>
    <row r="2791" spans="1:8">
      <c r="A2791" s="231" t="s">
        <v>3077</v>
      </c>
      <c r="B2791" s="231">
        <v>100</v>
      </c>
      <c r="C2791" s="231">
        <v>0</v>
      </c>
      <c r="D2791" s="231">
        <v>0</v>
      </c>
      <c r="E2791" s="231">
        <v>0</v>
      </c>
      <c r="F2791" s="231">
        <v>0</v>
      </c>
      <c r="G2791" s="231">
        <v>0</v>
      </c>
      <c r="H2791" t="str">
        <f t="shared" si="43"/>
        <v>A55074</v>
      </c>
    </row>
    <row r="2792" spans="1:8">
      <c r="A2792" s="231" t="s">
        <v>3078</v>
      </c>
      <c r="B2792" s="231">
        <v>100</v>
      </c>
      <c r="C2792" s="231">
        <v>0</v>
      </c>
      <c r="D2792" s="231">
        <v>0</v>
      </c>
      <c r="E2792" s="231">
        <v>0</v>
      </c>
      <c r="F2792" s="231">
        <v>0</v>
      </c>
      <c r="G2792" s="231">
        <v>0</v>
      </c>
      <c r="H2792" t="str">
        <f t="shared" si="43"/>
        <v>A55082</v>
      </c>
    </row>
    <row r="2793" spans="1:8">
      <c r="A2793" s="231" t="s">
        <v>3079</v>
      </c>
      <c r="B2793" s="231">
        <v>100</v>
      </c>
      <c r="C2793" s="231">
        <v>0</v>
      </c>
      <c r="D2793" s="231">
        <v>0</v>
      </c>
      <c r="E2793" s="231">
        <v>0</v>
      </c>
      <c r="F2793" s="231">
        <v>0</v>
      </c>
      <c r="G2793" s="231">
        <v>0</v>
      </c>
      <c r="H2793" t="str">
        <f t="shared" si="43"/>
        <v>A55087</v>
      </c>
    </row>
    <row r="2794" spans="1:8">
      <c r="A2794" s="231" t="s">
        <v>3080</v>
      </c>
      <c r="B2794" s="231">
        <v>100</v>
      </c>
      <c r="C2794" s="231">
        <v>0</v>
      </c>
      <c r="D2794" s="231">
        <v>0</v>
      </c>
      <c r="E2794" s="231">
        <v>0</v>
      </c>
      <c r="F2794" s="231">
        <v>0</v>
      </c>
      <c r="G2794" s="231">
        <v>0</v>
      </c>
      <c r="H2794" t="str">
        <f t="shared" ref="H2794:H2857" si="44">LEFT(A2794,1)&amp;((MID(A2794,2,10))+1)</f>
        <v>A55092</v>
      </c>
    </row>
    <row r="2795" spans="1:8">
      <c r="A2795" s="231" t="s">
        <v>3081</v>
      </c>
      <c r="B2795" s="231">
        <v>100</v>
      </c>
      <c r="C2795" s="231">
        <v>0</v>
      </c>
      <c r="D2795" s="231">
        <v>0</v>
      </c>
      <c r="E2795" s="231">
        <v>0</v>
      </c>
      <c r="F2795" s="231">
        <v>0</v>
      </c>
      <c r="G2795" s="231">
        <v>0</v>
      </c>
      <c r="H2795" t="str">
        <f t="shared" si="44"/>
        <v>A55097</v>
      </c>
    </row>
    <row r="2796" spans="1:8">
      <c r="A2796" s="231" t="s">
        <v>3082</v>
      </c>
      <c r="B2796" s="231">
        <v>100</v>
      </c>
      <c r="C2796" s="231">
        <v>0</v>
      </c>
      <c r="D2796" s="231">
        <v>0</v>
      </c>
      <c r="E2796" s="231">
        <v>0</v>
      </c>
      <c r="F2796" s="231">
        <v>0</v>
      </c>
      <c r="G2796" s="231">
        <v>0</v>
      </c>
      <c r="H2796" t="str">
        <f t="shared" si="44"/>
        <v>A55102</v>
      </c>
    </row>
    <row r="2797" spans="1:8">
      <c r="A2797" s="231" t="s">
        <v>3083</v>
      </c>
      <c r="B2797" s="231">
        <v>100</v>
      </c>
      <c r="C2797" s="231">
        <v>0</v>
      </c>
      <c r="D2797" s="231">
        <v>0</v>
      </c>
      <c r="E2797" s="231">
        <v>0</v>
      </c>
      <c r="F2797" s="231">
        <v>0</v>
      </c>
      <c r="G2797" s="231">
        <v>0</v>
      </c>
      <c r="H2797" t="str">
        <f t="shared" si="44"/>
        <v>A55107</v>
      </c>
    </row>
    <row r="2798" spans="1:8">
      <c r="A2798" s="231" t="s">
        <v>3084</v>
      </c>
      <c r="B2798" s="231">
        <v>100</v>
      </c>
      <c r="C2798" s="231">
        <v>0</v>
      </c>
      <c r="D2798" s="231">
        <v>0</v>
      </c>
      <c r="E2798" s="231">
        <v>0</v>
      </c>
      <c r="F2798" s="231">
        <v>0</v>
      </c>
      <c r="G2798" s="231">
        <v>0</v>
      </c>
      <c r="H2798" t="str">
        <f t="shared" si="44"/>
        <v>A55112</v>
      </c>
    </row>
    <row r="2799" spans="1:8">
      <c r="A2799" s="231" t="s">
        <v>3085</v>
      </c>
      <c r="B2799" s="231">
        <v>100</v>
      </c>
      <c r="C2799" s="231">
        <v>0</v>
      </c>
      <c r="D2799" s="231">
        <v>0</v>
      </c>
      <c r="E2799" s="231">
        <v>0</v>
      </c>
      <c r="F2799" s="231">
        <v>0</v>
      </c>
      <c r="G2799" s="231">
        <v>0</v>
      </c>
      <c r="H2799" t="str">
        <f t="shared" si="44"/>
        <v>A55117</v>
      </c>
    </row>
    <row r="2800" spans="1:8">
      <c r="A2800" s="231" t="s">
        <v>3086</v>
      </c>
      <c r="B2800" s="231">
        <v>100</v>
      </c>
      <c r="C2800" s="231">
        <v>0</v>
      </c>
      <c r="D2800" s="231">
        <v>0</v>
      </c>
      <c r="E2800" s="231">
        <v>0</v>
      </c>
      <c r="F2800" s="231">
        <v>0</v>
      </c>
      <c r="G2800" s="231">
        <v>0</v>
      </c>
      <c r="H2800" t="str">
        <f t="shared" si="44"/>
        <v>A55122</v>
      </c>
    </row>
    <row r="2801" spans="1:8">
      <c r="A2801" s="231" t="s">
        <v>3087</v>
      </c>
      <c r="B2801" s="231">
        <v>100</v>
      </c>
      <c r="C2801" s="231">
        <v>0</v>
      </c>
      <c r="D2801" s="231">
        <v>0</v>
      </c>
      <c r="E2801" s="231">
        <v>0</v>
      </c>
      <c r="F2801" s="231">
        <v>0</v>
      </c>
      <c r="G2801" s="231">
        <v>0</v>
      </c>
      <c r="H2801" t="str">
        <f t="shared" si="44"/>
        <v>A55138</v>
      </c>
    </row>
    <row r="2802" spans="1:8">
      <c r="A2802" s="231" t="s">
        <v>3088</v>
      </c>
      <c r="B2802" s="231">
        <v>100</v>
      </c>
      <c r="C2802" s="231">
        <v>0</v>
      </c>
      <c r="D2802" s="231">
        <v>0</v>
      </c>
      <c r="E2802" s="231">
        <v>0</v>
      </c>
      <c r="F2802" s="231">
        <v>0</v>
      </c>
      <c r="G2802" s="231">
        <v>0</v>
      </c>
      <c r="H2802" t="str">
        <f t="shared" si="44"/>
        <v>A55160</v>
      </c>
    </row>
    <row r="2803" spans="1:8">
      <c r="A2803" s="231" t="s">
        <v>3089</v>
      </c>
      <c r="B2803" s="231">
        <v>100</v>
      </c>
      <c r="C2803" s="231">
        <v>0</v>
      </c>
      <c r="D2803" s="231">
        <v>0</v>
      </c>
      <c r="E2803" s="231">
        <v>0</v>
      </c>
      <c r="F2803" s="231">
        <v>0</v>
      </c>
      <c r="G2803" s="231">
        <v>0</v>
      </c>
      <c r="H2803" t="str">
        <f t="shared" si="44"/>
        <v>A55183</v>
      </c>
    </row>
    <row r="2804" spans="1:8">
      <c r="A2804" s="231" t="s">
        <v>3090</v>
      </c>
      <c r="B2804" s="231">
        <v>100</v>
      </c>
      <c r="C2804" s="231">
        <v>0</v>
      </c>
      <c r="D2804" s="231">
        <v>0</v>
      </c>
      <c r="E2804" s="231">
        <v>0</v>
      </c>
      <c r="F2804" s="231">
        <v>0</v>
      </c>
      <c r="G2804" s="231">
        <v>0</v>
      </c>
      <c r="H2804" t="str">
        <f t="shared" si="44"/>
        <v>A55195.5</v>
      </c>
    </row>
    <row r="2805" spans="1:8">
      <c r="A2805" s="231" t="s">
        <v>3091</v>
      </c>
      <c r="B2805" s="231">
        <v>100</v>
      </c>
      <c r="C2805" s="231">
        <v>0</v>
      </c>
      <c r="D2805" s="231">
        <v>0</v>
      </c>
      <c r="E2805" s="231">
        <v>0</v>
      </c>
      <c r="F2805" s="231">
        <v>0</v>
      </c>
      <c r="G2805" s="231">
        <v>0</v>
      </c>
      <c r="H2805" t="str">
        <f t="shared" si="44"/>
        <v>A55209</v>
      </c>
    </row>
    <row r="2806" spans="1:8">
      <c r="A2806" s="231" t="s">
        <v>3092</v>
      </c>
      <c r="B2806" s="231">
        <v>100</v>
      </c>
      <c r="C2806" s="231">
        <v>0</v>
      </c>
      <c r="D2806" s="231">
        <v>0</v>
      </c>
      <c r="E2806" s="231">
        <v>0</v>
      </c>
      <c r="F2806" s="231">
        <v>0</v>
      </c>
      <c r="G2806" s="231">
        <v>0</v>
      </c>
      <c r="H2806" t="str">
        <f t="shared" si="44"/>
        <v>A55234</v>
      </c>
    </row>
    <row r="2807" spans="1:8">
      <c r="A2807" s="231" t="s">
        <v>3093</v>
      </c>
      <c r="B2807" s="231">
        <v>100</v>
      </c>
      <c r="C2807" s="231">
        <v>0</v>
      </c>
      <c r="D2807" s="231">
        <v>0</v>
      </c>
      <c r="E2807" s="231">
        <v>0</v>
      </c>
      <c r="F2807" s="231">
        <v>0</v>
      </c>
      <c r="G2807" s="231">
        <v>0</v>
      </c>
      <c r="H2807" t="str">
        <f t="shared" si="44"/>
        <v>A55253</v>
      </c>
    </row>
    <row r="2808" spans="1:8">
      <c r="A2808" s="231" t="s">
        <v>3094</v>
      </c>
      <c r="B2808" s="231">
        <v>100</v>
      </c>
      <c r="C2808" s="231">
        <v>0</v>
      </c>
      <c r="D2808" s="231">
        <v>0</v>
      </c>
      <c r="E2808" s="231">
        <v>0</v>
      </c>
      <c r="F2808" s="231">
        <v>0</v>
      </c>
      <c r="G2808" s="231">
        <v>0</v>
      </c>
      <c r="H2808" t="str">
        <f t="shared" si="44"/>
        <v>A55273</v>
      </c>
    </row>
    <row r="2809" spans="1:8">
      <c r="A2809" s="231" t="s">
        <v>3095</v>
      </c>
      <c r="B2809" s="231">
        <v>100</v>
      </c>
      <c r="C2809" s="231">
        <v>0</v>
      </c>
      <c r="D2809" s="231">
        <v>0</v>
      </c>
      <c r="E2809" s="231">
        <v>0</v>
      </c>
      <c r="F2809" s="231">
        <v>0</v>
      </c>
      <c r="G2809" s="231">
        <v>0</v>
      </c>
      <c r="H2809" t="str">
        <f t="shared" si="44"/>
        <v>A55282</v>
      </c>
    </row>
    <row r="2810" spans="1:8">
      <c r="A2810" s="231" t="s">
        <v>3096</v>
      </c>
      <c r="B2810" s="231">
        <v>100</v>
      </c>
      <c r="C2810" s="231">
        <v>0</v>
      </c>
      <c r="D2810" s="231">
        <v>0</v>
      </c>
      <c r="E2810" s="231">
        <v>0</v>
      </c>
      <c r="F2810" s="231">
        <v>0</v>
      </c>
      <c r="G2810" s="231">
        <v>0</v>
      </c>
      <c r="H2810" t="str">
        <f t="shared" si="44"/>
        <v>A55287</v>
      </c>
    </row>
    <row r="2811" spans="1:8">
      <c r="A2811" s="231" t="s">
        <v>3097</v>
      </c>
      <c r="B2811" s="231">
        <v>100</v>
      </c>
      <c r="C2811" s="231">
        <v>0</v>
      </c>
      <c r="D2811" s="231">
        <v>0</v>
      </c>
      <c r="E2811" s="231">
        <v>0</v>
      </c>
      <c r="F2811" s="231">
        <v>0</v>
      </c>
      <c r="G2811" s="231">
        <v>0</v>
      </c>
      <c r="H2811" t="str">
        <f t="shared" si="44"/>
        <v>A55292</v>
      </c>
    </row>
    <row r="2812" spans="1:8">
      <c r="A2812" s="231" t="s">
        <v>3098</v>
      </c>
      <c r="B2812" s="231">
        <v>100</v>
      </c>
      <c r="C2812" s="231">
        <v>0</v>
      </c>
      <c r="D2812" s="231">
        <v>0</v>
      </c>
      <c r="E2812" s="231">
        <v>0</v>
      </c>
      <c r="F2812" s="231">
        <v>0</v>
      </c>
      <c r="G2812" s="231">
        <v>0</v>
      </c>
      <c r="H2812" t="str">
        <f t="shared" si="44"/>
        <v>A55297</v>
      </c>
    </row>
    <row r="2813" spans="1:8">
      <c r="A2813" s="231" t="s">
        <v>3099</v>
      </c>
      <c r="B2813" s="231">
        <v>100</v>
      </c>
      <c r="C2813" s="231">
        <v>0</v>
      </c>
      <c r="D2813" s="231">
        <v>0</v>
      </c>
      <c r="E2813" s="231">
        <v>0</v>
      </c>
      <c r="F2813" s="231">
        <v>0</v>
      </c>
      <c r="G2813" s="231">
        <v>0</v>
      </c>
      <c r="H2813" t="str">
        <f t="shared" si="44"/>
        <v>A55302</v>
      </c>
    </row>
    <row r="2814" spans="1:8">
      <c r="A2814" s="231" t="s">
        <v>3100</v>
      </c>
      <c r="B2814" s="231">
        <v>100</v>
      </c>
      <c r="C2814" s="231">
        <v>0</v>
      </c>
      <c r="D2814" s="231">
        <v>0</v>
      </c>
      <c r="E2814" s="231">
        <v>0</v>
      </c>
      <c r="F2814" s="231">
        <v>0</v>
      </c>
      <c r="G2814" s="231">
        <v>0</v>
      </c>
      <c r="H2814" t="str">
        <f t="shared" si="44"/>
        <v>A55307</v>
      </c>
    </row>
    <row r="2815" spans="1:8">
      <c r="A2815" s="231" t="s">
        <v>3101</v>
      </c>
      <c r="B2815" s="231">
        <v>100</v>
      </c>
      <c r="C2815" s="231">
        <v>0</v>
      </c>
      <c r="D2815" s="231">
        <v>0</v>
      </c>
      <c r="E2815" s="231">
        <v>0</v>
      </c>
      <c r="F2815" s="231">
        <v>0</v>
      </c>
      <c r="G2815" s="231">
        <v>0</v>
      </c>
      <c r="H2815" t="str">
        <f t="shared" si="44"/>
        <v>A55312</v>
      </c>
    </row>
    <row r="2816" spans="1:8">
      <c r="A2816" s="231" t="s">
        <v>3102</v>
      </c>
      <c r="B2816" s="231">
        <v>100</v>
      </c>
      <c r="C2816" s="231">
        <v>0</v>
      </c>
      <c r="D2816" s="231">
        <v>0</v>
      </c>
      <c r="E2816" s="231">
        <v>0</v>
      </c>
      <c r="F2816" s="231">
        <v>0</v>
      </c>
      <c r="G2816" s="231">
        <v>0</v>
      </c>
      <c r="H2816" t="str">
        <f t="shared" si="44"/>
        <v>A55316.067</v>
      </c>
    </row>
    <row r="2817" spans="1:8">
      <c r="A2817" s="231" t="s">
        <v>3103</v>
      </c>
      <c r="B2817" s="231">
        <v>100</v>
      </c>
      <c r="C2817" s="231">
        <v>0</v>
      </c>
      <c r="D2817" s="231">
        <v>0</v>
      </c>
      <c r="E2817" s="231">
        <v>0</v>
      </c>
      <c r="F2817" s="231">
        <v>0</v>
      </c>
      <c r="G2817" s="231">
        <v>0</v>
      </c>
      <c r="H2817" t="str">
        <f t="shared" si="44"/>
        <v>A55322</v>
      </c>
    </row>
    <row r="2818" spans="1:8">
      <c r="A2818" s="231" t="s">
        <v>3104</v>
      </c>
      <c r="B2818" s="231">
        <v>100</v>
      </c>
      <c r="C2818" s="231">
        <v>0</v>
      </c>
      <c r="D2818" s="231">
        <v>0</v>
      </c>
      <c r="E2818" s="231">
        <v>0</v>
      </c>
      <c r="F2818" s="231">
        <v>0</v>
      </c>
      <c r="G2818" s="231">
        <v>0</v>
      </c>
      <c r="H2818" t="str">
        <f t="shared" si="44"/>
        <v>A55341</v>
      </c>
    </row>
    <row r="2819" spans="1:8">
      <c r="A2819" s="231" t="s">
        <v>3105</v>
      </c>
      <c r="B2819" s="231">
        <v>100</v>
      </c>
      <c r="C2819" s="231">
        <v>0</v>
      </c>
      <c r="D2819" s="231">
        <v>0</v>
      </c>
      <c r="E2819" s="231">
        <v>0</v>
      </c>
      <c r="F2819" s="231">
        <v>0</v>
      </c>
      <c r="G2819" s="231">
        <v>0</v>
      </c>
      <c r="H2819" t="str">
        <f t="shared" si="44"/>
        <v>A55364</v>
      </c>
    </row>
    <row r="2820" spans="1:8">
      <c r="A2820" s="231" t="s">
        <v>3106</v>
      </c>
      <c r="B2820" s="231">
        <v>100</v>
      </c>
      <c r="C2820" s="231">
        <v>0</v>
      </c>
      <c r="D2820" s="231">
        <v>0</v>
      </c>
      <c r="E2820" s="231">
        <v>0</v>
      </c>
      <c r="F2820" s="231">
        <v>0</v>
      </c>
      <c r="G2820" s="231">
        <v>0</v>
      </c>
      <c r="H2820" t="str">
        <f t="shared" si="44"/>
        <v>A55387</v>
      </c>
    </row>
    <row r="2821" spans="1:8">
      <c r="A2821" s="231" t="s">
        <v>3107</v>
      </c>
      <c r="B2821" s="231">
        <v>100</v>
      </c>
      <c r="C2821" s="231">
        <v>0</v>
      </c>
      <c r="D2821" s="231">
        <v>0</v>
      </c>
      <c r="E2821" s="231">
        <v>0</v>
      </c>
      <c r="F2821" s="231">
        <v>0</v>
      </c>
      <c r="G2821" s="231">
        <v>0</v>
      </c>
      <c r="H2821" t="str">
        <f t="shared" si="44"/>
        <v>A55408</v>
      </c>
    </row>
    <row r="2822" spans="1:8">
      <c r="A2822" s="231" t="s">
        <v>3108</v>
      </c>
      <c r="B2822" s="231">
        <v>100</v>
      </c>
      <c r="C2822" s="231">
        <v>0</v>
      </c>
      <c r="D2822" s="231">
        <v>0</v>
      </c>
      <c r="E2822" s="231">
        <v>0</v>
      </c>
      <c r="F2822" s="231">
        <v>0</v>
      </c>
      <c r="G2822" s="231">
        <v>0</v>
      </c>
      <c r="H2822" t="str">
        <f t="shared" si="44"/>
        <v>A55422.172</v>
      </c>
    </row>
    <row r="2823" spans="1:8">
      <c r="A2823" s="231" t="s">
        <v>3109</v>
      </c>
      <c r="B2823" s="231">
        <v>100</v>
      </c>
      <c r="C2823" s="231">
        <v>0</v>
      </c>
      <c r="D2823" s="231">
        <v>0</v>
      </c>
      <c r="E2823" s="231">
        <v>0</v>
      </c>
      <c r="F2823" s="231">
        <v>0</v>
      </c>
      <c r="G2823" s="231">
        <v>0</v>
      </c>
      <c r="H2823" t="str">
        <f t="shared" si="44"/>
        <v>A55439.3</v>
      </c>
    </row>
    <row r="2824" spans="1:8">
      <c r="A2824" s="231" t="s">
        <v>3110</v>
      </c>
      <c r="B2824" s="231">
        <v>100</v>
      </c>
      <c r="C2824" s="231">
        <v>0</v>
      </c>
      <c r="D2824" s="231">
        <v>0</v>
      </c>
      <c r="E2824" s="231">
        <v>0</v>
      </c>
      <c r="F2824" s="231">
        <v>0</v>
      </c>
      <c r="G2824" s="231">
        <v>0</v>
      </c>
      <c r="H2824" t="str">
        <f t="shared" si="44"/>
        <v>A55462</v>
      </c>
    </row>
    <row r="2825" spans="1:8">
      <c r="A2825" s="231" t="s">
        <v>3111</v>
      </c>
      <c r="B2825" s="231">
        <v>100</v>
      </c>
      <c r="C2825" s="231">
        <v>0</v>
      </c>
      <c r="D2825" s="231">
        <v>0</v>
      </c>
      <c r="E2825" s="231">
        <v>0</v>
      </c>
      <c r="F2825" s="231">
        <v>0</v>
      </c>
      <c r="G2825" s="231">
        <v>0</v>
      </c>
      <c r="H2825" t="str">
        <f t="shared" si="44"/>
        <v>A55482</v>
      </c>
    </row>
    <row r="2826" spans="1:8">
      <c r="A2826" s="231" t="s">
        <v>3112</v>
      </c>
      <c r="B2826" s="231">
        <v>100</v>
      </c>
      <c r="C2826" s="231">
        <v>0</v>
      </c>
      <c r="D2826" s="231">
        <v>0</v>
      </c>
      <c r="E2826" s="231">
        <v>0</v>
      </c>
      <c r="F2826" s="231">
        <v>0</v>
      </c>
      <c r="G2826" s="231">
        <v>0</v>
      </c>
      <c r="H2826" t="str">
        <f t="shared" si="44"/>
        <v>A55503</v>
      </c>
    </row>
    <row r="2827" spans="1:8">
      <c r="A2827" s="231" t="s">
        <v>3113</v>
      </c>
      <c r="B2827" s="231">
        <v>100</v>
      </c>
      <c r="C2827" s="231">
        <v>0</v>
      </c>
      <c r="D2827" s="231">
        <v>0</v>
      </c>
      <c r="E2827" s="231">
        <v>0</v>
      </c>
      <c r="F2827" s="231">
        <v>0</v>
      </c>
      <c r="G2827" s="231">
        <v>0</v>
      </c>
      <c r="H2827" t="str">
        <f t="shared" si="44"/>
        <v>A55523</v>
      </c>
    </row>
    <row r="2828" spans="1:8">
      <c r="A2828" s="231" t="s">
        <v>3114</v>
      </c>
      <c r="B2828" s="231">
        <v>100</v>
      </c>
      <c r="C2828" s="231">
        <v>0</v>
      </c>
      <c r="D2828" s="231">
        <v>0</v>
      </c>
      <c r="E2828" s="231">
        <v>0</v>
      </c>
      <c r="F2828" s="231">
        <v>0</v>
      </c>
      <c r="G2828" s="231">
        <v>0</v>
      </c>
      <c r="H2828" t="str">
        <f t="shared" si="44"/>
        <v>A55545</v>
      </c>
    </row>
    <row r="2829" spans="1:8">
      <c r="A2829" s="231" t="s">
        <v>3115</v>
      </c>
      <c r="B2829" s="231">
        <v>100</v>
      </c>
      <c r="C2829" s="231">
        <v>0</v>
      </c>
      <c r="D2829" s="231">
        <v>0</v>
      </c>
      <c r="E2829" s="231">
        <v>0</v>
      </c>
      <c r="F2829" s="231">
        <v>0</v>
      </c>
      <c r="G2829" s="231">
        <v>0</v>
      </c>
      <c r="H2829" t="str">
        <f t="shared" si="44"/>
        <v>A55565</v>
      </c>
    </row>
    <row r="2830" spans="1:8">
      <c r="A2830" s="231" t="s">
        <v>3116</v>
      </c>
      <c r="B2830" s="231">
        <v>100</v>
      </c>
      <c r="C2830" s="231">
        <v>0</v>
      </c>
      <c r="D2830" s="231">
        <v>0</v>
      </c>
      <c r="E2830" s="231">
        <v>0</v>
      </c>
      <c r="F2830" s="231">
        <v>0</v>
      </c>
      <c r="G2830" s="231">
        <v>0</v>
      </c>
      <c r="H2830" t="str">
        <f t="shared" si="44"/>
        <v>A55586</v>
      </c>
    </row>
    <row r="2831" spans="1:8">
      <c r="A2831" s="231" t="s">
        <v>3117</v>
      </c>
      <c r="B2831" s="231">
        <v>100</v>
      </c>
      <c r="C2831" s="231">
        <v>0</v>
      </c>
      <c r="D2831" s="231">
        <v>0</v>
      </c>
      <c r="E2831" s="231">
        <v>0</v>
      </c>
      <c r="F2831" s="231">
        <v>0</v>
      </c>
      <c r="G2831" s="231">
        <v>0</v>
      </c>
      <c r="H2831" t="str">
        <f t="shared" si="44"/>
        <v>A55609</v>
      </c>
    </row>
    <row r="2832" spans="1:8">
      <c r="A2832" s="231" t="s">
        <v>3118</v>
      </c>
      <c r="B2832" s="231">
        <v>100</v>
      </c>
      <c r="C2832" s="231">
        <v>0</v>
      </c>
      <c r="D2832" s="231">
        <v>0</v>
      </c>
      <c r="E2832" s="231">
        <v>0</v>
      </c>
      <c r="F2832" s="231">
        <v>0</v>
      </c>
      <c r="G2832" s="231">
        <v>0</v>
      </c>
      <c r="H2832" t="str">
        <f t="shared" si="44"/>
        <v>A55630</v>
      </c>
    </row>
    <row r="2833" spans="1:8">
      <c r="A2833" s="231" t="s">
        <v>3119</v>
      </c>
      <c r="B2833" s="231">
        <v>100</v>
      </c>
      <c r="C2833" s="231">
        <v>0</v>
      </c>
      <c r="D2833" s="231">
        <v>0</v>
      </c>
      <c r="E2833" s="231">
        <v>0</v>
      </c>
      <c r="F2833" s="231">
        <v>0</v>
      </c>
      <c r="G2833" s="231">
        <v>0</v>
      </c>
      <c r="H2833" t="str">
        <f t="shared" si="44"/>
        <v>A55652</v>
      </c>
    </row>
    <row r="2834" spans="1:8">
      <c r="A2834" s="231" t="s">
        <v>3120</v>
      </c>
      <c r="B2834" s="231">
        <v>100</v>
      </c>
      <c r="C2834" s="231">
        <v>0</v>
      </c>
      <c r="D2834" s="231">
        <v>0</v>
      </c>
      <c r="E2834" s="231">
        <v>0</v>
      </c>
      <c r="F2834" s="231">
        <v>0</v>
      </c>
      <c r="G2834" s="231">
        <v>0</v>
      </c>
      <c r="H2834" t="str">
        <f t="shared" si="44"/>
        <v>A55675</v>
      </c>
    </row>
    <row r="2835" spans="1:8">
      <c r="A2835" s="231" t="s">
        <v>3121</v>
      </c>
      <c r="B2835" s="231">
        <v>100</v>
      </c>
      <c r="C2835" s="231">
        <v>0</v>
      </c>
      <c r="D2835" s="231">
        <v>0</v>
      </c>
      <c r="E2835" s="231">
        <v>0</v>
      </c>
      <c r="F2835" s="231">
        <v>0</v>
      </c>
      <c r="G2835" s="231">
        <v>0</v>
      </c>
      <c r="H2835" t="str">
        <f t="shared" si="44"/>
        <v>A55698</v>
      </c>
    </row>
    <row r="2836" spans="1:8">
      <c r="A2836" s="231" t="s">
        <v>3122</v>
      </c>
      <c r="B2836" s="231">
        <v>100</v>
      </c>
      <c r="C2836" s="231">
        <v>0</v>
      </c>
      <c r="D2836" s="231">
        <v>0</v>
      </c>
      <c r="E2836" s="231">
        <v>0</v>
      </c>
      <c r="F2836" s="231">
        <v>0</v>
      </c>
      <c r="G2836" s="231">
        <v>0</v>
      </c>
      <c r="H2836" t="str">
        <f t="shared" si="44"/>
        <v>A55712</v>
      </c>
    </row>
    <row r="2837" spans="1:8">
      <c r="A2837" s="231" t="s">
        <v>3123</v>
      </c>
      <c r="B2837" s="231">
        <v>100</v>
      </c>
      <c r="C2837" s="231">
        <v>0</v>
      </c>
      <c r="D2837" s="231">
        <v>0</v>
      </c>
      <c r="E2837" s="231">
        <v>0</v>
      </c>
      <c r="F2837" s="231">
        <v>0</v>
      </c>
      <c r="G2837" s="231">
        <v>0</v>
      </c>
      <c r="H2837" t="str">
        <f t="shared" si="44"/>
        <v>A55734</v>
      </c>
    </row>
    <row r="2838" spans="1:8">
      <c r="A2838" s="231" t="s">
        <v>3124</v>
      </c>
      <c r="B2838" s="231">
        <v>100</v>
      </c>
      <c r="C2838" s="231">
        <v>0</v>
      </c>
      <c r="D2838" s="231">
        <v>0</v>
      </c>
      <c r="E2838" s="231">
        <v>0</v>
      </c>
      <c r="F2838" s="231">
        <v>0</v>
      </c>
      <c r="G2838" s="231">
        <v>0</v>
      </c>
      <c r="H2838" t="str">
        <f t="shared" si="44"/>
        <v>A55757</v>
      </c>
    </row>
    <row r="2839" spans="1:8">
      <c r="A2839" s="231" t="s">
        <v>3125</v>
      </c>
      <c r="B2839" s="231">
        <v>100</v>
      </c>
      <c r="C2839" s="231">
        <v>0</v>
      </c>
      <c r="D2839" s="231">
        <v>0</v>
      </c>
      <c r="E2839" s="231">
        <v>0</v>
      </c>
      <c r="F2839" s="231">
        <v>0</v>
      </c>
      <c r="G2839" s="231">
        <v>0</v>
      </c>
      <c r="H2839" t="str">
        <f t="shared" si="44"/>
        <v>A55778</v>
      </c>
    </row>
    <row r="2840" spans="1:8">
      <c r="A2840" s="231" t="s">
        <v>3126</v>
      </c>
      <c r="B2840" s="231">
        <v>100</v>
      </c>
      <c r="C2840" s="231">
        <v>0</v>
      </c>
      <c r="D2840" s="231">
        <v>0</v>
      </c>
      <c r="E2840" s="231">
        <v>0</v>
      </c>
      <c r="F2840" s="231">
        <v>0</v>
      </c>
      <c r="G2840" s="231">
        <v>0</v>
      </c>
      <c r="H2840" t="str">
        <f t="shared" si="44"/>
        <v>A55795.04</v>
      </c>
    </row>
    <row r="2841" spans="1:8">
      <c r="A2841" s="231" t="s">
        <v>3127</v>
      </c>
      <c r="B2841" s="231">
        <v>100</v>
      </c>
      <c r="C2841" s="231">
        <v>0</v>
      </c>
      <c r="D2841" s="231">
        <v>0</v>
      </c>
      <c r="E2841" s="231">
        <v>0</v>
      </c>
      <c r="F2841" s="231">
        <v>0</v>
      </c>
      <c r="G2841" s="231">
        <v>0</v>
      </c>
      <c r="H2841" t="str">
        <f t="shared" si="44"/>
        <v>A55814</v>
      </c>
    </row>
    <row r="2842" spans="1:8">
      <c r="A2842" s="231" t="s">
        <v>3128</v>
      </c>
      <c r="B2842" s="231">
        <v>100</v>
      </c>
      <c r="C2842" s="231">
        <v>0</v>
      </c>
      <c r="D2842" s="231">
        <v>0</v>
      </c>
      <c r="E2842" s="231">
        <v>0</v>
      </c>
      <c r="F2842" s="231">
        <v>0</v>
      </c>
      <c r="G2842" s="231">
        <v>0</v>
      </c>
      <c r="H2842" t="str">
        <f t="shared" si="44"/>
        <v>A55834</v>
      </c>
    </row>
    <row r="2843" spans="1:8">
      <c r="A2843" s="231" t="s">
        <v>3129</v>
      </c>
      <c r="B2843" s="231">
        <v>100</v>
      </c>
      <c r="C2843" s="231">
        <v>0</v>
      </c>
      <c r="D2843" s="231">
        <v>0</v>
      </c>
      <c r="E2843" s="231">
        <v>0</v>
      </c>
      <c r="F2843" s="231">
        <v>0</v>
      </c>
      <c r="G2843" s="231">
        <v>0</v>
      </c>
      <c r="H2843" t="str">
        <f t="shared" si="44"/>
        <v>A55857</v>
      </c>
    </row>
    <row r="2844" spans="1:8">
      <c r="A2844" s="231" t="s">
        <v>3130</v>
      </c>
      <c r="B2844" s="231">
        <v>100</v>
      </c>
      <c r="C2844" s="231">
        <v>0</v>
      </c>
      <c r="D2844" s="231">
        <v>0</v>
      </c>
      <c r="E2844" s="231">
        <v>0</v>
      </c>
      <c r="F2844" s="231">
        <v>0</v>
      </c>
      <c r="G2844" s="231">
        <v>0</v>
      </c>
      <c r="H2844" t="str">
        <f t="shared" si="44"/>
        <v>A55878</v>
      </c>
    </row>
    <row r="2845" spans="1:8">
      <c r="A2845" s="231" t="s">
        <v>3131</v>
      </c>
      <c r="B2845" s="231">
        <v>100</v>
      </c>
      <c r="C2845" s="231">
        <v>0</v>
      </c>
      <c r="D2845" s="231">
        <v>0</v>
      </c>
      <c r="E2845" s="231">
        <v>0</v>
      </c>
      <c r="F2845" s="231">
        <v>0</v>
      </c>
      <c r="G2845" s="231">
        <v>0</v>
      </c>
      <c r="H2845" t="str">
        <f t="shared" si="44"/>
        <v>A55900</v>
      </c>
    </row>
    <row r="2846" spans="1:8">
      <c r="A2846" s="231" t="s">
        <v>3132</v>
      </c>
      <c r="B2846" s="231">
        <v>100</v>
      </c>
      <c r="C2846" s="231">
        <v>0</v>
      </c>
      <c r="D2846" s="231">
        <v>0</v>
      </c>
      <c r="E2846" s="231">
        <v>0</v>
      </c>
      <c r="F2846" s="231">
        <v>0</v>
      </c>
      <c r="G2846" s="231">
        <v>0</v>
      </c>
      <c r="H2846" t="str">
        <f t="shared" si="44"/>
        <v>A55920</v>
      </c>
    </row>
    <row r="2847" spans="1:8">
      <c r="A2847" s="231" t="s">
        <v>3133</v>
      </c>
      <c r="B2847" s="231">
        <v>100</v>
      </c>
      <c r="C2847" s="231">
        <v>0</v>
      </c>
      <c r="D2847" s="231">
        <v>0</v>
      </c>
      <c r="E2847" s="231">
        <v>0</v>
      </c>
      <c r="F2847" s="231">
        <v>0</v>
      </c>
      <c r="G2847" s="231">
        <v>0</v>
      </c>
      <c r="H2847" t="str">
        <f t="shared" si="44"/>
        <v>A55940</v>
      </c>
    </row>
    <row r="2848" spans="1:8">
      <c r="A2848" s="231" t="s">
        <v>3134</v>
      </c>
      <c r="B2848" s="231">
        <v>100</v>
      </c>
      <c r="C2848" s="231">
        <v>0</v>
      </c>
      <c r="D2848" s="231">
        <v>0</v>
      </c>
      <c r="E2848" s="231">
        <v>0</v>
      </c>
      <c r="F2848" s="231">
        <v>0</v>
      </c>
      <c r="G2848" s="231">
        <v>0</v>
      </c>
      <c r="H2848" t="str">
        <f t="shared" si="44"/>
        <v>A55953</v>
      </c>
    </row>
    <row r="2849" spans="1:8">
      <c r="A2849" s="231" t="s">
        <v>3135</v>
      </c>
      <c r="B2849" s="231">
        <v>100</v>
      </c>
      <c r="C2849" s="231">
        <v>0</v>
      </c>
      <c r="D2849" s="231">
        <v>0</v>
      </c>
      <c r="E2849" s="231">
        <v>0</v>
      </c>
      <c r="F2849" s="231">
        <v>0</v>
      </c>
      <c r="G2849" s="231">
        <v>0</v>
      </c>
      <c r="H2849" t="str">
        <f t="shared" si="44"/>
        <v>A55963</v>
      </c>
    </row>
    <row r="2850" spans="1:8">
      <c r="A2850" s="231" t="s">
        <v>3136</v>
      </c>
      <c r="B2850" s="231">
        <v>100</v>
      </c>
      <c r="C2850" s="231">
        <v>0</v>
      </c>
      <c r="D2850" s="231">
        <v>0</v>
      </c>
      <c r="E2850" s="231">
        <v>0</v>
      </c>
      <c r="F2850" s="231">
        <v>0</v>
      </c>
      <c r="G2850" s="231">
        <v>0</v>
      </c>
      <c r="H2850" t="str">
        <f t="shared" si="44"/>
        <v>A55981</v>
      </c>
    </row>
    <row r="2851" spans="1:8">
      <c r="A2851" s="231" t="s">
        <v>3137</v>
      </c>
      <c r="B2851" s="231">
        <v>100</v>
      </c>
      <c r="C2851" s="231">
        <v>0</v>
      </c>
      <c r="D2851" s="231">
        <v>0</v>
      </c>
      <c r="E2851" s="231">
        <v>0</v>
      </c>
      <c r="F2851" s="231">
        <v>0</v>
      </c>
      <c r="G2851" s="231">
        <v>0</v>
      </c>
      <c r="H2851" t="str">
        <f t="shared" si="44"/>
        <v>A56002</v>
      </c>
    </row>
    <row r="2852" spans="1:8">
      <c r="A2852" s="231" t="s">
        <v>3138</v>
      </c>
      <c r="B2852" s="231">
        <v>100</v>
      </c>
      <c r="C2852" s="231">
        <v>0</v>
      </c>
      <c r="D2852" s="231">
        <v>0</v>
      </c>
      <c r="E2852" s="231">
        <v>0</v>
      </c>
      <c r="F2852" s="231">
        <v>0</v>
      </c>
      <c r="G2852" s="231">
        <v>0</v>
      </c>
      <c r="H2852" t="str">
        <f t="shared" si="44"/>
        <v>A56024</v>
      </c>
    </row>
    <row r="2853" spans="1:8">
      <c r="A2853" s="231" t="s">
        <v>3139</v>
      </c>
      <c r="B2853" s="231">
        <v>0</v>
      </c>
      <c r="C2853" s="231">
        <v>16</v>
      </c>
      <c r="D2853" s="231">
        <v>20</v>
      </c>
      <c r="E2853" s="231">
        <v>64</v>
      </c>
      <c r="F2853" s="231">
        <v>0</v>
      </c>
      <c r="G2853" s="231">
        <v>0</v>
      </c>
      <c r="H2853" t="str">
        <f t="shared" si="44"/>
        <v>A56042</v>
      </c>
    </row>
    <row r="2854" spans="1:8">
      <c r="A2854" s="231" t="s">
        <v>3140</v>
      </c>
      <c r="B2854" s="231">
        <v>0</v>
      </c>
      <c r="C2854" s="231">
        <v>12</v>
      </c>
      <c r="D2854" s="231">
        <v>10</v>
      </c>
      <c r="E2854" s="231">
        <v>78</v>
      </c>
      <c r="F2854" s="231">
        <v>0</v>
      </c>
      <c r="G2854" s="231">
        <v>0</v>
      </c>
      <c r="H2854" t="str">
        <f t="shared" si="44"/>
        <v>A56062</v>
      </c>
    </row>
    <row r="2855" spans="1:8">
      <c r="A2855" s="231" t="s">
        <v>3141</v>
      </c>
      <c r="B2855" s="231">
        <v>0</v>
      </c>
      <c r="C2855" s="231">
        <v>10</v>
      </c>
      <c r="D2855" s="231">
        <v>8</v>
      </c>
      <c r="E2855" s="231">
        <v>82</v>
      </c>
      <c r="F2855" s="231">
        <v>0</v>
      </c>
      <c r="G2855" s="231">
        <v>0</v>
      </c>
      <c r="H2855" t="str">
        <f t="shared" si="44"/>
        <v>A56082</v>
      </c>
    </row>
    <row r="2856" spans="1:8">
      <c r="A2856" s="231" t="s">
        <v>3142</v>
      </c>
      <c r="B2856" s="231">
        <v>0</v>
      </c>
      <c r="C2856" s="231">
        <v>8</v>
      </c>
      <c r="D2856" s="231">
        <v>7</v>
      </c>
      <c r="E2856" s="231">
        <v>85</v>
      </c>
      <c r="F2856" s="231">
        <v>0</v>
      </c>
      <c r="G2856" s="231">
        <v>0</v>
      </c>
      <c r="H2856" t="str">
        <f t="shared" si="44"/>
        <v>A56103</v>
      </c>
    </row>
    <row r="2857" spans="1:8">
      <c r="A2857" s="231" t="s">
        <v>3143</v>
      </c>
      <c r="B2857" s="231">
        <v>0</v>
      </c>
      <c r="C2857" s="231">
        <v>7</v>
      </c>
      <c r="D2857" s="231">
        <v>6</v>
      </c>
      <c r="E2857" s="231">
        <v>87</v>
      </c>
      <c r="F2857" s="231">
        <v>0</v>
      </c>
      <c r="G2857" s="231">
        <v>0</v>
      </c>
      <c r="H2857" t="str">
        <f t="shared" si="44"/>
        <v>A56123</v>
      </c>
    </row>
    <row r="2858" spans="1:8">
      <c r="A2858" s="231" t="s">
        <v>3144</v>
      </c>
      <c r="B2858" s="231">
        <v>0</v>
      </c>
      <c r="C2858" s="231">
        <v>5</v>
      </c>
      <c r="D2858" s="231">
        <v>5</v>
      </c>
      <c r="E2858" s="231">
        <v>90</v>
      </c>
      <c r="F2858" s="231">
        <v>0</v>
      </c>
      <c r="G2858" s="231">
        <v>0</v>
      </c>
      <c r="H2858" t="str">
        <f t="shared" ref="H2858:H2921" si="45">LEFT(A2858,1)&amp;((MID(A2858,2,10))+1)</f>
        <v>A56143</v>
      </c>
    </row>
    <row r="2859" spans="1:8">
      <c r="A2859" s="231" t="s">
        <v>3145</v>
      </c>
      <c r="B2859" s="231">
        <v>0</v>
      </c>
      <c r="C2859" s="231">
        <v>4</v>
      </c>
      <c r="D2859" s="231">
        <v>5</v>
      </c>
      <c r="E2859" s="231">
        <v>91</v>
      </c>
      <c r="F2859" s="231">
        <v>0</v>
      </c>
      <c r="G2859" s="231">
        <v>0</v>
      </c>
      <c r="H2859" t="str">
        <f t="shared" si="45"/>
        <v>A56163</v>
      </c>
    </row>
    <row r="2860" spans="1:8">
      <c r="A2860" s="231" t="s">
        <v>3146</v>
      </c>
      <c r="B2860" s="231">
        <v>0</v>
      </c>
      <c r="C2860" s="231">
        <v>3</v>
      </c>
      <c r="D2860" s="231">
        <v>4</v>
      </c>
      <c r="E2860" s="231">
        <v>93</v>
      </c>
      <c r="F2860" s="231">
        <v>0</v>
      </c>
      <c r="G2860" s="231">
        <v>0</v>
      </c>
      <c r="H2860" t="str">
        <f t="shared" si="45"/>
        <v>A56184</v>
      </c>
    </row>
    <row r="2861" spans="1:8">
      <c r="A2861" s="231" t="s">
        <v>3147</v>
      </c>
      <c r="B2861" s="231">
        <v>0</v>
      </c>
      <c r="C2861" s="231">
        <v>3</v>
      </c>
      <c r="D2861" s="231">
        <v>4</v>
      </c>
      <c r="E2861" s="231">
        <v>93</v>
      </c>
      <c r="F2861" s="231">
        <v>0</v>
      </c>
      <c r="G2861" s="231">
        <v>0</v>
      </c>
      <c r="H2861" t="str">
        <f t="shared" si="45"/>
        <v>A56209</v>
      </c>
    </row>
    <row r="2862" spans="1:8">
      <c r="A2862" s="231" t="s">
        <v>3148</v>
      </c>
      <c r="B2862" s="231">
        <v>0</v>
      </c>
      <c r="C2862" s="231">
        <v>4</v>
      </c>
      <c r="D2862" s="231">
        <v>5</v>
      </c>
      <c r="E2862" s="231">
        <v>91</v>
      </c>
      <c r="F2862" s="231">
        <v>0</v>
      </c>
      <c r="G2862" s="231">
        <v>0</v>
      </c>
      <c r="H2862" t="str">
        <f t="shared" si="45"/>
        <v>A56229</v>
      </c>
    </row>
    <row r="2863" spans="1:8">
      <c r="A2863" s="231" t="s">
        <v>3149</v>
      </c>
      <c r="B2863" s="231">
        <v>0</v>
      </c>
      <c r="C2863" s="231">
        <v>4</v>
      </c>
      <c r="D2863" s="231">
        <v>5</v>
      </c>
      <c r="E2863" s="231">
        <v>91</v>
      </c>
      <c r="F2863" s="231">
        <v>0</v>
      </c>
      <c r="G2863" s="231">
        <v>0</v>
      </c>
      <c r="H2863" t="str">
        <f t="shared" si="45"/>
        <v>A56244</v>
      </c>
    </row>
    <row r="2864" spans="1:8">
      <c r="A2864" s="231" t="s">
        <v>3150</v>
      </c>
      <c r="B2864" s="231">
        <v>0</v>
      </c>
      <c r="C2864" s="231">
        <v>0</v>
      </c>
      <c r="D2864" s="231">
        <v>33</v>
      </c>
      <c r="E2864" s="231">
        <v>67</v>
      </c>
      <c r="F2864" s="231">
        <v>0</v>
      </c>
      <c r="G2864" s="231">
        <v>0</v>
      </c>
      <c r="H2864" t="str">
        <f t="shared" si="45"/>
        <v>A56259</v>
      </c>
    </row>
    <row r="2865" spans="1:8">
      <c r="A2865" s="231" t="s">
        <v>3151</v>
      </c>
      <c r="B2865" s="231">
        <v>0</v>
      </c>
      <c r="C2865" s="231">
        <v>100</v>
      </c>
      <c r="D2865" s="231">
        <v>0</v>
      </c>
      <c r="E2865" s="231">
        <v>0</v>
      </c>
      <c r="F2865" s="231">
        <v>0</v>
      </c>
      <c r="G2865" s="231">
        <v>0</v>
      </c>
      <c r="H2865" t="str">
        <f t="shared" si="45"/>
        <v>A56284</v>
      </c>
    </row>
    <row r="2866" spans="1:8">
      <c r="A2866" s="231" t="s">
        <v>3152</v>
      </c>
      <c r="B2866" s="231">
        <v>0</v>
      </c>
      <c r="C2866" s="231">
        <v>100</v>
      </c>
      <c r="D2866" s="231">
        <v>0</v>
      </c>
      <c r="E2866" s="231">
        <v>0</v>
      </c>
      <c r="F2866" s="231">
        <v>0</v>
      </c>
      <c r="G2866" s="231">
        <v>0</v>
      </c>
      <c r="H2866" t="str">
        <f t="shared" si="45"/>
        <v>A56301</v>
      </c>
    </row>
    <row r="2867" spans="1:8">
      <c r="A2867" s="231" t="s">
        <v>3153</v>
      </c>
      <c r="B2867" s="231">
        <v>0</v>
      </c>
      <c r="C2867" s="231">
        <v>100</v>
      </c>
      <c r="D2867" s="231">
        <v>0</v>
      </c>
      <c r="E2867" s="231">
        <v>0</v>
      </c>
      <c r="F2867" s="231">
        <v>0</v>
      </c>
      <c r="G2867" s="231">
        <v>0</v>
      </c>
      <c r="H2867" t="str">
        <f t="shared" si="45"/>
        <v>A56322</v>
      </c>
    </row>
    <row r="2868" spans="1:8">
      <c r="A2868" s="231" t="s">
        <v>3154</v>
      </c>
      <c r="B2868" s="231">
        <v>0</v>
      </c>
      <c r="C2868" s="231">
        <v>100</v>
      </c>
      <c r="D2868" s="231">
        <v>0</v>
      </c>
      <c r="E2868" s="231">
        <v>0</v>
      </c>
      <c r="F2868" s="231">
        <v>0</v>
      </c>
      <c r="G2868" s="231">
        <v>0</v>
      </c>
      <c r="H2868" t="str">
        <f t="shared" si="45"/>
        <v>A56332</v>
      </c>
    </row>
    <row r="2869" spans="1:8">
      <c r="A2869" s="231" t="s">
        <v>3155</v>
      </c>
      <c r="B2869" s="231">
        <v>50</v>
      </c>
      <c r="C2869" s="231">
        <v>50</v>
      </c>
      <c r="D2869" s="231">
        <v>0</v>
      </c>
      <c r="E2869" s="231">
        <v>0</v>
      </c>
      <c r="F2869" s="231">
        <v>0</v>
      </c>
      <c r="G2869" s="231">
        <v>0</v>
      </c>
      <c r="H2869" t="str">
        <f t="shared" si="45"/>
        <v>A56351</v>
      </c>
    </row>
    <row r="2870" spans="1:8">
      <c r="A2870" s="231" t="s">
        <v>3156</v>
      </c>
      <c r="B2870" s="231">
        <v>50</v>
      </c>
      <c r="C2870" s="231">
        <v>50</v>
      </c>
      <c r="D2870" s="231">
        <v>0</v>
      </c>
      <c r="E2870" s="231">
        <v>0</v>
      </c>
      <c r="F2870" s="231">
        <v>0</v>
      </c>
      <c r="G2870" s="231">
        <v>0</v>
      </c>
      <c r="H2870" t="str">
        <f t="shared" si="45"/>
        <v>A56371</v>
      </c>
    </row>
    <row r="2871" spans="1:8">
      <c r="A2871" s="231" t="s">
        <v>3157</v>
      </c>
      <c r="B2871" s="231">
        <v>50</v>
      </c>
      <c r="C2871" s="231">
        <v>50</v>
      </c>
      <c r="D2871" s="231">
        <v>0</v>
      </c>
      <c r="E2871" s="231">
        <v>0</v>
      </c>
      <c r="F2871" s="231">
        <v>0</v>
      </c>
      <c r="G2871" s="231">
        <v>0</v>
      </c>
      <c r="H2871" t="str">
        <f t="shared" si="45"/>
        <v>A56392</v>
      </c>
    </row>
    <row r="2872" spans="1:8">
      <c r="A2872" s="231" t="s">
        <v>3158</v>
      </c>
      <c r="B2872" s="231">
        <v>50</v>
      </c>
      <c r="C2872" s="231">
        <v>50</v>
      </c>
      <c r="D2872" s="231">
        <v>0</v>
      </c>
      <c r="E2872" s="231">
        <v>0</v>
      </c>
      <c r="F2872" s="231">
        <v>0</v>
      </c>
      <c r="G2872" s="231">
        <v>0</v>
      </c>
      <c r="H2872" t="str">
        <f t="shared" si="45"/>
        <v>A56412</v>
      </c>
    </row>
    <row r="2873" spans="1:8">
      <c r="A2873" s="231" t="s">
        <v>3159</v>
      </c>
      <c r="B2873" s="231">
        <v>50</v>
      </c>
      <c r="C2873" s="231">
        <v>50</v>
      </c>
      <c r="D2873" s="231">
        <v>0</v>
      </c>
      <c r="E2873" s="231">
        <v>0</v>
      </c>
      <c r="F2873" s="231">
        <v>0</v>
      </c>
      <c r="G2873" s="231">
        <v>0</v>
      </c>
      <c r="H2873" t="str">
        <f t="shared" si="45"/>
        <v>A56431</v>
      </c>
    </row>
    <row r="2874" spans="1:8">
      <c r="A2874" s="231" t="s">
        <v>3160</v>
      </c>
      <c r="B2874" s="231">
        <v>50</v>
      </c>
      <c r="C2874" s="231">
        <v>50</v>
      </c>
      <c r="D2874" s="231">
        <v>0</v>
      </c>
      <c r="E2874" s="231">
        <v>0</v>
      </c>
      <c r="F2874" s="231">
        <v>0</v>
      </c>
      <c r="G2874" s="231">
        <v>0</v>
      </c>
      <c r="H2874" t="str">
        <f t="shared" si="45"/>
        <v>A56443</v>
      </c>
    </row>
    <row r="2875" spans="1:8">
      <c r="A2875" s="231" t="s">
        <v>3161</v>
      </c>
      <c r="B2875" s="231">
        <v>50</v>
      </c>
      <c r="C2875" s="231">
        <v>50</v>
      </c>
      <c r="D2875" s="231">
        <v>0</v>
      </c>
      <c r="E2875" s="231">
        <v>0</v>
      </c>
      <c r="F2875" s="231">
        <v>0</v>
      </c>
      <c r="G2875" s="231">
        <v>0</v>
      </c>
      <c r="H2875" t="str">
        <f t="shared" si="45"/>
        <v>A56463</v>
      </c>
    </row>
    <row r="2876" spans="1:8">
      <c r="A2876" s="231" t="s">
        <v>3162</v>
      </c>
      <c r="B2876" s="231">
        <v>50</v>
      </c>
      <c r="C2876" s="231">
        <v>50</v>
      </c>
      <c r="D2876" s="231">
        <v>0</v>
      </c>
      <c r="E2876" s="231">
        <v>0</v>
      </c>
      <c r="F2876" s="231">
        <v>0</v>
      </c>
      <c r="G2876" s="231">
        <v>0</v>
      </c>
      <c r="H2876" t="str">
        <f t="shared" si="45"/>
        <v>A56484</v>
      </c>
    </row>
    <row r="2877" spans="1:8">
      <c r="A2877" s="231" t="s">
        <v>3163</v>
      </c>
      <c r="B2877" s="231">
        <v>50</v>
      </c>
      <c r="C2877" s="231">
        <v>50</v>
      </c>
      <c r="D2877" s="231">
        <v>0</v>
      </c>
      <c r="E2877" s="231">
        <v>0</v>
      </c>
      <c r="F2877" s="231">
        <v>0</v>
      </c>
      <c r="G2877" s="231">
        <v>0</v>
      </c>
      <c r="H2877" t="str">
        <f t="shared" si="45"/>
        <v>A56509</v>
      </c>
    </row>
    <row r="2878" spans="1:8">
      <c r="A2878" s="231" t="s">
        <v>3164</v>
      </c>
      <c r="B2878" s="231">
        <v>50</v>
      </c>
      <c r="C2878" s="231">
        <v>50</v>
      </c>
      <c r="D2878" s="231">
        <v>0</v>
      </c>
      <c r="E2878" s="231">
        <v>0</v>
      </c>
      <c r="F2878" s="231">
        <v>0</v>
      </c>
      <c r="G2878" s="231">
        <v>0</v>
      </c>
      <c r="H2878" t="str">
        <f t="shared" si="45"/>
        <v>A56531.6</v>
      </c>
    </row>
    <row r="2879" spans="1:8">
      <c r="A2879" s="231" t="s">
        <v>3165</v>
      </c>
      <c r="B2879" s="231">
        <v>40</v>
      </c>
      <c r="C2879" s="231">
        <v>60</v>
      </c>
      <c r="D2879" s="231">
        <v>0</v>
      </c>
      <c r="E2879" s="231">
        <v>0</v>
      </c>
      <c r="F2879" s="231">
        <v>0</v>
      </c>
      <c r="G2879" s="231">
        <v>0</v>
      </c>
      <c r="H2879" t="str">
        <f t="shared" si="45"/>
        <v>A56550</v>
      </c>
    </row>
    <row r="2880" spans="1:8">
      <c r="A2880" s="231" t="s">
        <v>3166</v>
      </c>
      <c r="B2880" s="231">
        <v>50</v>
      </c>
      <c r="C2880" s="231">
        <v>50</v>
      </c>
      <c r="D2880" s="231">
        <v>0</v>
      </c>
      <c r="E2880" s="231">
        <v>0</v>
      </c>
      <c r="F2880" s="231">
        <v>0</v>
      </c>
      <c r="G2880" s="231">
        <v>0</v>
      </c>
      <c r="H2880" t="str">
        <f t="shared" si="45"/>
        <v>A56575</v>
      </c>
    </row>
    <row r="2881" spans="1:8">
      <c r="A2881" s="231" t="s">
        <v>3167</v>
      </c>
      <c r="B2881" s="231">
        <v>50</v>
      </c>
      <c r="C2881" s="231">
        <v>50</v>
      </c>
      <c r="D2881" s="231">
        <v>0</v>
      </c>
      <c r="E2881" s="231">
        <v>0</v>
      </c>
      <c r="F2881" s="231">
        <v>0</v>
      </c>
      <c r="G2881" s="231">
        <v>0</v>
      </c>
      <c r="H2881" t="str">
        <f t="shared" si="45"/>
        <v>A56595</v>
      </c>
    </row>
    <row r="2882" spans="1:8">
      <c r="A2882" s="231" t="s">
        <v>3168</v>
      </c>
      <c r="B2882" s="231">
        <v>50</v>
      </c>
      <c r="C2882" s="231">
        <v>50</v>
      </c>
      <c r="D2882" s="231">
        <v>0</v>
      </c>
      <c r="E2882" s="231">
        <v>0</v>
      </c>
      <c r="F2882" s="231">
        <v>0</v>
      </c>
      <c r="G2882" s="231">
        <v>0</v>
      </c>
      <c r="H2882" t="str">
        <f t="shared" si="45"/>
        <v>A56616</v>
      </c>
    </row>
    <row r="2883" spans="1:8">
      <c r="A2883" s="231" t="s">
        <v>3169</v>
      </c>
      <c r="B2883" s="231">
        <v>50</v>
      </c>
      <c r="C2883" s="231">
        <v>50</v>
      </c>
      <c r="D2883" s="231">
        <v>0</v>
      </c>
      <c r="E2883" s="231">
        <v>0</v>
      </c>
      <c r="F2883" s="231">
        <v>0</v>
      </c>
      <c r="G2883" s="231">
        <v>0</v>
      </c>
      <c r="H2883" t="str">
        <f t="shared" si="45"/>
        <v>A56636</v>
      </c>
    </row>
    <row r="2884" spans="1:8">
      <c r="A2884" s="231" t="s">
        <v>3170</v>
      </c>
      <c r="B2884" s="231">
        <v>50</v>
      </c>
      <c r="C2884" s="231">
        <v>50</v>
      </c>
      <c r="D2884" s="231">
        <v>0</v>
      </c>
      <c r="E2884" s="231">
        <v>0</v>
      </c>
      <c r="F2884" s="231">
        <v>0</v>
      </c>
      <c r="G2884" s="231">
        <v>0</v>
      </c>
      <c r="H2884" t="str">
        <f t="shared" si="45"/>
        <v>A56652</v>
      </c>
    </row>
    <row r="2885" spans="1:8">
      <c r="A2885" s="231" t="s">
        <v>3171</v>
      </c>
      <c r="B2885" s="231">
        <v>0</v>
      </c>
      <c r="C2885" s="231">
        <v>100</v>
      </c>
      <c r="D2885" s="231">
        <v>0</v>
      </c>
      <c r="E2885" s="231">
        <v>0</v>
      </c>
      <c r="F2885" s="231">
        <v>0</v>
      </c>
      <c r="G2885" s="231">
        <v>0</v>
      </c>
      <c r="H2885" t="str">
        <f t="shared" si="45"/>
        <v>A56672</v>
      </c>
    </row>
    <row r="2886" spans="1:8">
      <c r="A2886" s="231" t="s">
        <v>3172</v>
      </c>
      <c r="B2886" s="231">
        <v>0</v>
      </c>
      <c r="C2886" s="231">
        <v>100</v>
      </c>
      <c r="D2886" s="231">
        <v>0</v>
      </c>
      <c r="E2886" s="231">
        <v>0</v>
      </c>
      <c r="F2886" s="231">
        <v>0</v>
      </c>
      <c r="G2886" s="231">
        <v>0</v>
      </c>
      <c r="H2886" t="str">
        <f t="shared" si="45"/>
        <v>A56692</v>
      </c>
    </row>
    <row r="2887" spans="1:8">
      <c r="A2887" s="231" t="s">
        <v>3173</v>
      </c>
      <c r="B2887" s="231">
        <v>0</v>
      </c>
      <c r="C2887" s="231">
        <v>100</v>
      </c>
      <c r="D2887" s="231">
        <v>0</v>
      </c>
      <c r="E2887" s="231">
        <v>0</v>
      </c>
      <c r="F2887" s="231">
        <v>0</v>
      </c>
      <c r="G2887" s="231">
        <v>0</v>
      </c>
      <c r="H2887" t="str">
        <f t="shared" si="45"/>
        <v>A56712</v>
      </c>
    </row>
    <row r="2888" spans="1:8">
      <c r="A2888" s="231" t="s">
        <v>3174</v>
      </c>
      <c r="B2888" s="231">
        <v>0</v>
      </c>
      <c r="C2888" s="231">
        <v>19</v>
      </c>
      <c r="D2888" s="231">
        <v>15</v>
      </c>
      <c r="E2888" s="231">
        <v>66</v>
      </c>
      <c r="F2888" s="231">
        <v>0</v>
      </c>
      <c r="G2888" s="231">
        <v>0</v>
      </c>
      <c r="H2888" t="str">
        <f t="shared" si="45"/>
        <v>A56731</v>
      </c>
    </row>
    <row r="2889" spans="1:8">
      <c r="A2889" s="231" t="s">
        <v>3175</v>
      </c>
      <c r="B2889" s="231">
        <v>0</v>
      </c>
      <c r="C2889" s="231">
        <v>17</v>
      </c>
      <c r="D2889" s="231">
        <v>13</v>
      </c>
      <c r="E2889" s="231">
        <v>70</v>
      </c>
      <c r="F2889" s="231">
        <v>0</v>
      </c>
      <c r="G2889" s="231">
        <v>0</v>
      </c>
      <c r="H2889" t="str">
        <f t="shared" si="45"/>
        <v>A56742</v>
      </c>
    </row>
    <row r="2890" spans="1:8">
      <c r="A2890" s="231" t="s">
        <v>3176</v>
      </c>
      <c r="B2890" s="231">
        <v>0</v>
      </c>
      <c r="C2890" s="231">
        <v>4</v>
      </c>
      <c r="D2890" s="231">
        <v>9</v>
      </c>
      <c r="E2890" s="231">
        <v>87</v>
      </c>
      <c r="F2890" s="231">
        <v>0</v>
      </c>
      <c r="G2890" s="231">
        <v>0</v>
      </c>
      <c r="H2890" t="str">
        <f t="shared" si="45"/>
        <v>A56762</v>
      </c>
    </row>
    <row r="2891" spans="1:8">
      <c r="A2891" s="231" t="s">
        <v>3177</v>
      </c>
      <c r="B2891" s="231">
        <v>0</v>
      </c>
      <c r="C2891" s="231">
        <v>0</v>
      </c>
      <c r="D2891" s="231">
        <v>4</v>
      </c>
      <c r="E2891" s="231">
        <v>96</v>
      </c>
      <c r="F2891" s="231">
        <v>0</v>
      </c>
      <c r="G2891" s="231">
        <v>0</v>
      </c>
      <c r="H2891" t="str">
        <f t="shared" si="45"/>
        <v>A56785</v>
      </c>
    </row>
    <row r="2892" spans="1:8">
      <c r="A2892" s="231" t="s">
        <v>3178</v>
      </c>
      <c r="B2892" s="231">
        <v>0</v>
      </c>
      <c r="C2892" s="231">
        <v>0</v>
      </c>
      <c r="D2892" s="231">
        <v>3</v>
      </c>
      <c r="E2892" s="231">
        <v>97</v>
      </c>
      <c r="F2892" s="231">
        <v>0</v>
      </c>
      <c r="G2892" s="231">
        <v>0</v>
      </c>
      <c r="H2892" t="str">
        <f t="shared" si="45"/>
        <v>A56803</v>
      </c>
    </row>
    <row r="2893" spans="1:8">
      <c r="A2893" s="231" t="s">
        <v>3179</v>
      </c>
      <c r="B2893" s="231">
        <v>0</v>
      </c>
      <c r="C2893" s="231">
        <v>0</v>
      </c>
      <c r="D2893" s="231">
        <v>3</v>
      </c>
      <c r="E2893" s="231">
        <v>97</v>
      </c>
      <c r="F2893" s="231">
        <v>0</v>
      </c>
      <c r="G2893" s="231">
        <v>0</v>
      </c>
      <c r="H2893" t="str">
        <f t="shared" si="45"/>
        <v>A56813</v>
      </c>
    </row>
    <row r="2894" spans="1:8">
      <c r="A2894" s="231" t="s">
        <v>3180</v>
      </c>
      <c r="B2894" s="231">
        <v>0</v>
      </c>
      <c r="C2894" s="231">
        <v>0</v>
      </c>
      <c r="D2894" s="231">
        <v>7</v>
      </c>
      <c r="E2894" s="231">
        <v>93</v>
      </c>
      <c r="F2894" s="231">
        <v>0</v>
      </c>
      <c r="G2894" s="231">
        <v>0</v>
      </c>
      <c r="H2894" t="str">
        <f t="shared" si="45"/>
        <v>A56838</v>
      </c>
    </row>
    <row r="2895" spans="1:8">
      <c r="A2895" s="231" t="s">
        <v>3181</v>
      </c>
      <c r="B2895" s="231">
        <v>0</v>
      </c>
      <c r="C2895" s="231">
        <v>7</v>
      </c>
      <c r="D2895" s="231">
        <v>10</v>
      </c>
      <c r="E2895" s="231">
        <v>83</v>
      </c>
      <c r="F2895" s="231">
        <v>0</v>
      </c>
      <c r="G2895" s="231">
        <v>0</v>
      </c>
      <c r="H2895" t="str">
        <f t="shared" si="45"/>
        <v>A56854</v>
      </c>
    </row>
    <row r="2896" spans="1:8">
      <c r="A2896" s="231" t="s">
        <v>3182</v>
      </c>
      <c r="B2896" s="231">
        <v>0</v>
      </c>
      <c r="C2896" s="231">
        <v>15</v>
      </c>
      <c r="D2896" s="231">
        <v>30</v>
      </c>
      <c r="E2896" s="231">
        <v>55</v>
      </c>
      <c r="F2896" s="231">
        <v>0</v>
      </c>
      <c r="G2896" s="231">
        <v>0</v>
      </c>
      <c r="H2896" t="str">
        <f t="shared" si="45"/>
        <v>A56874</v>
      </c>
    </row>
    <row r="2897" spans="1:8">
      <c r="A2897" s="231" t="s">
        <v>3183</v>
      </c>
      <c r="B2897" s="231">
        <v>0</v>
      </c>
      <c r="C2897" s="231">
        <v>100</v>
      </c>
      <c r="D2897" s="231">
        <v>0</v>
      </c>
      <c r="E2897" s="231">
        <v>0</v>
      </c>
      <c r="F2897" s="231">
        <v>0</v>
      </c>
      <c r="G2897" s="231">
        <v>0</v>
      </c>
      <c r="H2897" t="str">
        <f t="shared" si="45"/>
        <v>A56897</v>
      </c>
    </row>
    <row r="2898" spans="1:8">
      <c r="A2898" s="231" t="s">
        <v>3184</v>
      </c>
      <c r="B2898" s="231">
        <v>50</v>
      </c>
      <c r="C2898" s="231">
        <v>50</v>
      </c>
      <c r="D2898" s="231">
        <v>0</v>
      </c>
      <c r="E2898" s="231">
        <v>0</v>
      </c>
      <c r="F2898" s="231">
        <v>0</v>
      </c>
      <c r="G2898" s="231">
        <v>0</v>
      </c>
      <c r="H2898" t="str">
        <f t="shared" si="45"/>
        <v>A56920</v>
      </c>
    </row>
    <row r="2899" spans="1:8">
      <c r="A2899" s="231" t="s">
        <v>3185</v>
      </c>
      <c r="B2899" s="231">
        <v>50</v>
      </c>
      <c r="C2899" s="231">
        <v>50</v>
      </c>
      <c r="D2899" s="231">
        <v>0</v>
      </c>
      <c r="E2899" s="231">
        <v>0</v>
      </c>
      <c r="F2899" s="231">
        <v>0</v>
      </c>
      <c r="G2899" s="231">
        <v>0</v>
      </c>
      <c r="H2899" t="str">
        <f t="shared" si="45"/>
        <v>A56941</v>
      </c>
    </row>
    <row r="2900" spans="1:8">
      <c r="A2900" s="231" t="s">
        <v>3186</v>
      </c>
      <c r="B2900" s="231">
        <v>0</v>
      </c>
      <c r="C2900" s="231">
        <v>30</v>
      </c>
      <c r="D2900" s="231">
        <v>70</v>
      </c>
      <c r="E2900" s="231">
        <v>0</v>
      </c>
      <c r="F2900" s="231">
        <v>0</v>
      </c>
      <c r="G2900" s="231">
        <v>0</v>
      </c>
      <c r="H2900" t="str">
        <f t="shared" si="45"/>
        <v>A56961</v>
      </c>
    </row>
    <row r="2901" spans="1:8">
      <c r="A2901" s="231" t="s">
        <v>3187</v>
      </c>
      <c r="B2901" s="231">
        <v>0</v>
      </c>
      <c r="C2901" s="231">
        <v>20</v>
      </c>
      <c r="D2901" s="231">
        <v>30</v>
      </c>
      <c r="E2901" s="231">
        <v>50</v>
      </c>
      <c r="F2901" s="231">
        <v>0</v>
      </c>
      <c r="G2901" s="231">
        <v>0</v>
      </c>
      <c r="H2901" t="str">
        <f t="shared" si="45"/>
        <v>A56978</v>
      </c>
    </row>
    <row r="2902" spans="1:8">
      <c r="A2902" s="231" t="s">
        <v>3188</v>
      </c>
      <c r="B2902" s="231">
        <v>0</v>
      </c>
      <c r="C2902" s="231">
        <v>15</v>
      </c>
      <c r="D2902" s="231">
        <v>30</v>
      </c>
      <c r="E2902" s="231">
        <v>55</v>
      </c>
      <c r="F2902" s="231">
        <v>0</v>
      </c>
      <c r="G2902" s="231">
        <v>0</v>
      </c>
      <c r="H2902" t="str">
        <f t="shared" si="45"/>
        <v>A57002</v>
      </c>
    </row>
    <row r="2903" spans="1:8">
      <c r="A2903" s="231" t="s">
        <v>3189</v>
      </c>
      <c r="B2903" s="231">
        <v>0</v>
      </c>
      <c r="C2903" s="231">
        <v>15</v>
      </c>
      <c r="D2903" s="231">
        <v>30</v>
      </c>
      <c r="E2903" s="231">
        <v>55</v>
      </c>
      <c r="F2903" s="231">
        <v>0</v>
      </c>
      <c r="G2903" s="231">
        <v>0</v>
      </c>
      <c r="H2903" t="str">
        <f t="shared" si="45"/>
        <v>A57022</v>
      </c>
    </row>
    <row r="2904" spans="1:8">
      <c r="A2904" s="231" t="s">
        <v>3190</v>
      </c>
      <c r="B2904" s="231">
        <v>0</v>
      </c>
      <c r="C2904" s="231">
        <v>28</v>
      </c>
      <c r="D2904" s="231">
        <v>25</v>
      </c>
      <c r="E2904" s="231">
        <v>47</v>
      </c>
      <c r="F2904" s="231">
        <v>0</v>
      </c>
      <c r="G2904" s="231">
        <v>0</v>
      </c>
      <c r="H2904" t="str">
        <f t="shared" si="45"/>
        <v>A57042</v>
      </c>
    </row>
    <row r="2905" spans="1:8">
      <c r="A2905" s="231" t="s">
        <v>3191</v>
      </c>
      <c r="B2905" s="231">
        <v>0</v>
      </c>
      <c r="C2905" s="231">
        <v>12</v>
      </c>
      <c r="D2905" s="231">
        <v>11</v>
      </c>
      <c r="E2905" s="231">
        <v>77</v>
      </c>
      <c r="F2905" s="231">
        <v>0</v>
      </c>
      <c r="G2905" s="231">
        <v>0</v>
      </c>
      <c r="H2905" t="str">
        <f t="shared" si="45"/>
        <v>A57062</v>
      </c>
    </row>
    <row r="2906" spans="1:8">
      <c r="A2906" s="231" t="s">
        <v>3192</v>
      </c>
      <c r="B2906" s="231">
        <v>0</v>
      </c>
      <c r="C2906" s="231">
        <v>10</v>
      </c>
      <c r="D2906" s="231">
        <v>10</v>
      </c>
      <c r="E2906" s="231">
        <v>80</v>
      </c>
      <c r="F2906" s="231">
        <v>0</v>
      </c>
      <c r="G2906" s="231">
        <v>0</v>
      </c>
      <c r="H2906" t="str">
        <f t="shared" si="45"/>
        <v>A57082</v>
      </c>
    </row>
    <row r="2907" spans="1:8">
      <c r="A2907" s="231" t="s">
        <v>3193</v>
      </c>
      <c r="B2907" s="231">
        <v>0</v>
      </c>
      <c r="C2907" s="231">
        <v>5</v>
      </c>
      <c r="D2907" s="231">
        <v>7</v>
      </c>
      <c r="E2907" s="231">
        <v>88</v>
      </c>
      <c r="F2907" s="231">
        <v>0</v>
      </c>
      <c r="G2907" s="231">
        <v>0</v>
      </c>
      <c r="H2907" t="str">
        <f t="shared" si="45"/>
        <v>A57102</v>
      </c>
    </row>
    <row r="2908" spans="1:8">
      <c r="A2908" s="231" t="s">
        <v>3194</v>
      </c>
      <c r="B2908" s="231">
        <v>0</v>
      </c>
      <c r="C2908" s="231">
        <v>4</v>
      </c>
      <c r="D2908" s="231">
        <v>5</v>
      </c>
      <c r="E2908" s="231">
        <v>91</v>
      </c>
      <c r="F2908" s="231">
        <v>0</v>
      </c>
      <c r="G2908" s="231">
        <v>0</v>
      </c>
      <c r="H2908" t="str">
        <f t="shared" si="45"/>
        <v>A57121</v>
      </c>
    </row>
    <row r="2909" spans="1:8">
      <c r="A2909" s="231" t="s">
        <v>3195</v>
      </c>
      <c r="B2909" s="231">
        <v>0</v>
      </c>
      <c r="C2909" s="231">
        <v>6</v>
      </c>
      <c r="D2909" s="231">
        <v>6</v>
      </c>
      <c r="E2909" s="231">
        <v>88</v>
      </c>
      <c r="F2909" s="231">
        <v>0</v>
      </c>
      <c r="G2909" s="231">
        <v>0</v>
      </c>
      <c r="H2909" t="str">
        <f t="shared" si="45"/>
        <v>A57138</v>
      </c>
    </row>
    <row r="2910" spans="1:8">
      <c r="A2910" s="231" t="s">
        <v>3196</v>
      </c>
      <c r="B2910" s="231">
        <v>0</v>
      </c>
      <c r="C2910" s="231">
        <v>11</v>
      </c>
      <c r="D2910" s="231">
        <v>9</v>
      </c>
      <c r="E2910" s="231">
        <v>80</v>
      </c>
      <c r="F2910" s="231">
        <v>0</v>
      </c>
      <c r="G2910" s="231">
        <v>0</v>
      </c>
      <c r="H2910" t="str">
        <f t="shared" si="45"/>
        <v>A57160</v>
      </c>
    </row>
    <row r="2911" spans="1:8">
      <c r="A2911" s="231" t="s">
        <v>3197</v>
      </c>
      <c r="B2911" s="231">
        <v>0</v>
      </c>
      <c r="C2911" s="231">
        <v>13</v>
      </c>
      <c r="D2911" s="231">
        <v>10</v>
      </c>
      <c r="E2911" s="231">
        <v>77</v>
      </c>
      <c r="F2911" s="231">
        <v>0</v>
      </c>
      <c r="G2911" s="231">
        <v>0</v>
      </c>
      <c r="H2911" t="str">
        <f t="shared" si="45"/>
        <v>A57180</v>
      </c>
    </row>
    <row r="2912" spans="1:8">
      <c r="A2912" s="231" t="s">
        <v>3198</v>
      </c>
      <c r="B2912" s="231">
        <v>0</v>
      </c>
      <c r="C2912" s="231">
        <v>14</v>
      </c>
      <c r="D2912" s="231">
        <v>11</v>
      </c>
      <c r="E2912" s="231">
        <v>75</v>
      </c>
      <c r="F2912" s="231">
        <v>0</v>
      </c>
      <c r="G2912" s="231">
        <v>0</v>
      </c>
      <c r="H2912" t="str">
        <f t="shared" si="45"/>
        <v>A57202</v>
      </c>
    </row>
    <row r="2913" spans="1:8">
      <c r="A2913" s="231" t="s">
        <v>3199</v>
      </c>
      <c r="B2913" s="231">
        <v>0</v>
      </c>
      <c r="C2913" s="231">
        <v>17</v>
      </c>
      <c r="D2913" s="231">
        <v>13</v>
      </c>
      <c r="E2913" s="231">
        <v>70</v>
      </c>
      <c r="F2913" s="231">
        <v>0</v>
      </c>
      <c r="G2913" s="231">
        <v>0</v>
      </c>
      <c r="H2913" t="str">
        <f t="shared" si="45"/>
        <v>A57224</v>
      </c>
    </row>
    <row r="2914" spans="1:8">
      <c r="A2914" s="231" t="s">
        <v>3200</v>
      </c>
      <c r="B2914" s="231">
        <v>0</v>
      </c>
      <c r="C2914" s="231">
        <v>25</v>
      </c>
      <c r="D2914" s="231">
        <v>50</v>
      </c>
      <c r="E2914" s="231">
        <v>25</v>
      </c>
      <c r="F2914" s="231">
        <v>0</v>
      </c>
      <c r="G2914" s="231">
        <v>0</v>
      </c>
      <c r="H2914" t="str">
        <f t="shared" si="45"/>
        <v>A57245</v>
      </c>
    </row>
    <row r="2915" spans="1:8">
      <c r="A2915" s="231" t="s">
        <v>3201</v>
      </c>
      <c r="B2915" s="231">
        <v>0</v>
      </c>
      <c r="C2915" s="231">
        <v>100</v>
      </c>
      <c r="D2915" s="231">
        <v>0</v>
      </c>
      <c r="E2915" s="231">
        <v>0</v>
      </c>
      <c r="F2915" s="231">
        <v>0</v>
      </c>
      <c r="G2915" s="231">
        <v>0</v>
      </c>
      <c r="H2915" t="str">
        <f t="shared" si="45"/>
        <v>A57266.7</v>
      </c>
    </row>
    <row r="2916" spans="1:8">
      <c r="A2916" s="231" t="s">
        <v>3202</v>
      </c>
      <c r="B2916" s="231">
        <v>50</v>
      </c>
      <c r="C2916" s="231">
        <v>50</v>
      </c>
      <c r="D2916" s="231">
        <v>0</v>
      </c>
      <c r="E2916" s="231">
        <v>0</v>
      </c>
      <c r="F2916" s="231">
        <v>0</v>
      </c>
      <c r="G2916" s="231">
        <v>0</v>
      </c>
      <c r="H2916" t="str">
        <f t="shared" si="45"/>
        <v>A57289</v>
      </c>
    </row>
    <row r="2917" spans="1:8">
      <c r="A2917" s="231" t="s">
        <v>3203</v>
      </c>
      <c r="B2917" s="231">
        <v>50</v>
      </c>
      <c r="C2917" s="231">
        <v>50</v>
      </c>
      <c r="D2917" s="231">
        <v>0</v>
      </c>
      <c r="E2917" s="231">
        <v>0</v>
      </c>
      <c r="F2917" s="231">
        <v>0</v>
      </c>
      <c r="G2917" s="231">
        <v>0</v>
      </c>
      <c r="H2917" t="str">
        <f t="shared" si="45"/>
        <v>A57299</v>
      </c>
    </row>
    <row r="2918" spans="1:8">
      <c r="A2918" s="231" t="s">
        <v>3204</v>
      </c>
      <c r="B2918" s="231">
        <v>25</v>
      </c>
      <c r="C2918" s="231">
        <v>75</v>
      </c>
      <c r="D2918" s="231">
        <v>0</v>
      </c>
      <c r="E2918" s="231">
        <v>0</v>
      </c>
      <c r="F2918" s="231">
        <v>0</v>
      </c>
      <c r="G2918" s="231">
        <v>0</v>
      </c>
      <c r="H2918" t="str">
        <f t="shared" si="45"/>
        <v>A57321</v>
      </c>
    </row>
    <row r="2919" spans="1:8">
      <c r="A2919" s="231" t="s">
        <v>3205</v>
      </c>
      <c r="B2919" s="231">
        <v>50</v>
      </c>
      <c r="C2919" s="231">
        <v>50</v>
      </c>
      <c r="D2919" s="231">
        <v>0</v>
      </c>
      <c r="E2919" s="231">
        <v>0</v>
      </c>
      <c r="F2919" s="231">
        <v>0</v>
      </c>
      <c r="G2919" s="231">
        <v>0</v>
      </c>
      <c r="H2919" t="str">
        <f t="shared" si="45"/>
        <v>A57344</v>
      </c>
    </row>
    <row r="2920" spans="1:8">
      <c r="A2920" s="231" t="s">
        <v>3206</v>
      </c>
      <c r="B2920" s="231">
        <v>0</v>
      </c>
      <c r="C2920" s="231">
        <v>100</v>
      </c>
      <c r="D2920" s="231">
        <v>0</v>
      </c>
      <c r="E2920" s="231">
        <v>0</v>
      </c>
      <c r="F2920" s="231">
        <v>0</v>
      </c>
      <c r="G2920" s="231">
        <v>0</v>
      </c>
      <c r="H2920" t="str">
        <f t="shared" si="45"/>
        <v>A57358.3</v>
      </c>
    </row>
    <row r="2921" spans="1:8">
      <c r="A2921" s="231" t="s">
        <v>3207</v>
      </c>
      <c r="B2921" s="231">
        <v>0</v>
      </c>
      <c r="C2921" s="231">
        <v>100</v>
      </c>
      <c r="D2921" s="231">
        <v>0</v>
      </c>
      <c r="E2921" s="231">
        <v>0</v>
      </c>
      <c r="F2921" s="231">
        <v>0</v>
      </c>
      <c r="G2921" s="231">
        <v>0</v>
      </c>
      <c r="H2921" t="str">
        <f t="shared" si="45"/>
        <v>A57379</v>
      </c>
    </row>
    <row r="2922" spans="1:8">
      <c r="A2922" s="231" t="s">
        <v>3208</v>
      </c>
      <c r="B2922" s="231">
        <v>0</v>
      </c>
      <c r="C2922" s="231">
        <v>100</v>
      </c>
      <c r="D2922" s="231">
        <v>0</v>
      </c>
      <c r="E2922" s="231">
        <v>0</v>
      </c>
      <c r="F2922" s="231">
        <v>0</v>
      </c>
      <c r="G2922" s="231">
        <v>0</v>
      </c>
      <c r="H2922" t="str">
        <f t="shared" ref="H2922:H2985" si="46">LEFT(A2922,1)&amp;((MID(A2922,2,10))+1)</f>
        <v>A57396</v>
      </c>
    </row>
    <row r="2923" spans="1:8">
      <c r="A2923" s="231" t="s">
        <v>3209</v>
      </c>
      <c r="B2923" s="231">
        <v>0</v>
      </c>
      <c r="C2923" s="231">
        <v>30</v>
      </c>
      <c r="D2923" s="231">
        <v>45</v>
      </c>
      <c r="E2923" s="231">
        <v>25</v>
      </c>
      <c r="F2923" s="231">
        <v>0</v>
      </c>
      <c r="G2923" s="231">
        <v>0</v>
      </c>
      <c r="H2923" t="str">
        <f t="shared" si="46"/>
        <v>A57420</v>
      </c>
    </row>
    <row r="2924" spans="1:8">
      <c r="A2924" s="231" t="s">
        <v>3210</v>
      </c>
      <c r="B2924" s="231">
        <v>0</v>
      </c>
      <c r="C2924" s="231">
        <v>9</v>
      </c>
      <c r="D2924" s="231">
        <v>9</v>
      </c>
      <c r="E2924" s="231">
        <v>82</v>
      </c>
      <c r="F2924" s="231">
        <v>0</v>
      </c>
      <c r="G2924" s="231">
        <v>0</v>
      </c>
      <c r="H2924" t="str">
        <f t="shared" si="46"/>
        <v>A57442</v>
      </c>
    </row>
    <row r="2925" spans="1:8">
      <c r="A2925" s="231" t="s">
        <v>3211</v>
      </c>
      <c r="B2925" s="231">
        <v>0</v>
      </c>
      <c r="C2925" s="231">
        <v>6</v>
      </c>
      <c r="D2925" s="231">
        <v>6</v>
      </c>
      <c r="E2925" s="231">
        <v>88</v>
      </c>
      <c r="F2925" s="231">
        <v>0</v>
      </c>
      <c r="G2925" s="231">
        <v>0</v>
      </c>
      <c r="H2925" t="str">
        <f t="shared" si="46"/>
        <v>A57462</v>
      </c>
    </row>
    <row r="2926" spans="1:8">
      <c r="A2926" s="231" t="s">
        <v>3212</v>
      </c>
      <c r="B2926" s="231">
        <v>0</v>
      </c>
      <c r="C2926" s="231">
        <v>2</v>
      </c>
      <c r="D2926" s="231">
        <v>5</v>
      </c>
      <c r="E2926" s="231">
        <v>93</v>
      </c>
      <c r="F2926" s="231">
        <v>0</v>
      </c>
      <c r="G2926" s="231">
        <v>0</v>
      </c>
      <c r="H2926" t="str">
        <f t="shared" si="46"/>
        <v>A57485</v>
      </c>
    </row>
    <row r="2927" spans="1:8">
      <c r="A2927" s="231" t="s">
        <v>3213</v>
      </c>
      <c r="B2927" s="231">
        <v>0</v>
      </c>
      <c r="C2927" s="231">
        <v>1</v>
      </c>
      <c r="D2927" s="231">
        <v>3</v>
      </c>
      <c r="E2927" s="231">
        <v>96</v>
      </c>
      <c r="F2927" s="231">
        <v>0</v>
      </c>
      <c r="G2927" s="231">
        <v>0</v>
      </c>
      <c r="H2927" t="str">
        <f t="shared" si="46"/>
        <v>A57509</v>
      </c>
    </row>
    <row r="2928" spans="1:8">
      <c r="A2928" s="231" t="s">
        <v>3214</v>
      </c>
      <c r="B2928" s="231">
        <v>0</v>
      </c>
      <c r="C2928" s="231">
        <v>1</v>
      </c>
      <c r="D2928" s="231">
        <v>3</v>
      </c>
      <c r="E2928" s="231">
        <v>96</v>
      </c>
      <c r="F2928" s="231">
        <v>0</v>
      </c>
      <c r="G2928" s="231">
        <v>0</v>
      </c>
      <c r="H2928" t="str">
        <f t="shared" si="46"/>
        <v>A57517</v>
      </c>
    </row>
    <row r="2929" spans="1:8">
      <c r="A2929" s="231" t="s">
        <v>3215</v>
      </c>
      <c r="B2929" s="231">
        <v>0</v>
      </c>
      <c r="C2929" s="231">
        <v>2</v>
      </c>
      <c r="D2929" s="231">
        <v>4</v>
      </c>
      <c r="E2929" s="231">
        <v>94</v>
      </c>
      <c r="F2929" s="231">
        <v>0</v>
      </c>
      <c r="G2929" s="231">
        <v>0</v>
      </c>
      <c r="H2929" t="str">
        <f t="shared" si="46"/>
        <v>A57538</v>
      </c>
    </row>
    <row r="2930" spans="1:8">
      <c r="A2930" s="231" t="s">
        <v>3216</v>
      </c>
      <c r="B2930" s="231">
        <v>0</v>
      </c>
      <c r="C2930" s="231">
        <v>6</v>
      </c>
      <c r="D2930" s="231">
        <v>6</v>
      </c>
      <c r="E2930" s="231">
        <v>88</v>
      </c>
      <c r="F2930" s="231">
        <v>0</v>
      </c>
      <c r="G2930" s="231">
        <v>0</v>
      </c>
      <c r="H2930" t="str">
        <f t="shared" si="46"/>
        <v>A57560</v>
      </c>
    </row>
    <row r="2931" spans="1:8">
      <c r="A2931" s="231" t="s">
        <v>3217</v>
      </c>
      <c r="B2931" s="231">
        <v>0</v>
      </c>
      <c r="C2931" s="231">
        <v>5</v>
      </c>
      <c r="D2931" s="231">
        <v>17</v>
      </c>
      <c r="E2931" s="231">
        <v>78</v>
      </c>
      <c r="F2931" s="231">
        <v>0</v>
      </c>
      <c r="G2931" s="231">
        <v>0</v>
      </c>
      <c r="H2931" t="str">
        <f t="shared" si="46"/>
        <v>A57583</v>
      </c>
    </row>
    <row r="2932" spans="1:8">
      <c r="A2932" s="231" t="s">
        <v>3218</v>
      </c>
      <c r="B2932" s="231">
        <v>0</v>
      </c>
      <c r="C2932" s="231">
        <v>20</v>
      </c>
      <c r="D2932" s="231">
        <v>30</v>
      </c>
      <c r="E2932" s="231">
        <v>50</v>
      </c>
      <c r="F2932" s="231">
        <v>0</v>
      </c>
      <c r="G2932" s="231">
        <v>0</v>
      </c>
      <c r="H2932" t="str">
        <f t="shared" si="46"/>
        <v>A57608</v>
      </c>
    </row>
    <row r="2933" spans="1:8">
      <c r="A2933" s="231" t="s">
        <v>3219</v>
      </c>
      <c r="B2933" s="231">
        <v>50</v>
      </c>
      <c r="C2933" s="231">
        <v>50</v>
      </c>
      <c r="D2933" s="231">
        <v>0</v>
      </c>
      <c r="E2933" s="231">
        <v>0</v>
      </c>
      <c r="F2933" s="231">
        <v>0</v>
      </c>
      <c r="G2933" s="231">
        <v>0</v>
      </c>
      <c r="H2933" t="str">
        <f t="shared" si="46"/>
        <v>A57631</v>
      </c>
    </row>
    <row r="2934" spans="1:8">
      <c r="A2934" s="231" t="s">
        <v>3220</v>
      </c>
      <c r="B2934" s="231">
        <v>50</v>
      </c>
      <c r="C2934" s="231">
        <v>50</v>
      </c>
      <c r="D2934" s="231">
        <v>0</v>
      </c>
      <c r="E2934" s="231">
        <v>0</v>
      </c>
      <c r="F2934" s="231">
        <v>0</v>
      </c>
      <c r="G2934" s="231">
        <v>0</v>
      </c>
      <c r="H2934" t="str">
        <f t="shared" si="46"/>
        <v>A57654</v>
      </c>
    </row>
    <row r="2935" spans="1:8">
      <c r="A2935" s="231" t="s">
        <v>3221</v>
      </c>
      <c r="B2935" s="231">
        <v>50</v>
      </c>
      <c r="C2935" s="231">
        <v>50</v>
      </c>
      <c r="D2935" s="231">
        <v>0</v>
      </c>
      <c r="E2935" s="231">
        <v>0</v>
      </c>
      <c r="F2935" s="231">
        <v>0</v>
      </c>
      <c r="G2935" s="231">
        <v>0</v>
      </c>
      <c r="H2935" t="str">
        <f t="shared" si="46"/>
        <v>A57659</v>
      </c>
    </row>
    <row r="2936" spans="1:8">
      <c r="A2936" s="231" t="s">
        <v>3222</v>
      </c>
      <c r="B2936" s="231">
        <v>50</v>
      </c>
      <c r="C2936" s="231">
        <v>50</v>
      </c>
      <c r="D2936" s="231">
        <v>0</v>
      </c>
      <c r="E2936" s="231">
        <v>0</v>
      </c>
      <c r="F2936" s="231">
        <v>0</v>
      </c>
      <c r="G2936" s="231">
        <v>0</v>
      </c>
      <c r="H2936" t="str">
        <f t="shared" si="46"/>
        <v>A57664</v>
      </c>
    </row>
    <row r="2937" spans="1:8">
      <c r="A2937" s="231" t="s">
        <v>3223</v>
      </c>
      <c r="B2937" s="231">
        <v>0</v>
      </c>
      <c r="C2937" s="231">
        <v>100</v>
      </c>
      <c r="D2937" s="231">
        <v>0</v>
      </c>
      <c r="E2937" s="231">
        <v>0</v>
      </c>
      <c r="F2937" s="231">
        <v>0</v>
      </c>
      <c r="G2937" s="231">
        <v>0</v>
      </c>
      <c r="H2937" t="str">
        <f t="shared" si="46"/>
        <v>A57669</v>
      </c>
    </row>
    <row r="2938" spans="1:8">
      <c r="A2938" s="231" t="s">
        <v>3224</v>
      </c>
      <c r="B2938" s="231">
        <v>0</v>
      </c>
      <c r="C2938" s="231">
        <v>100</v>
      </c>
      <c r="D2938" s="231">
        <v>0</v>
      </c>
      <c r="E2938" s="231">
        <v>0</v>
      </c>
      <c r="F2938" s="231">
        <v>0</v>
      </c>
      <c r="G2938" s="231">
        <v>0</v>
      </c>
      <c r="H2938" t="str">
        <f t="shared" si="46"/>
        <v>A57674</v>
      </c>
    </row>
    <row r="2939" spans="1:8">
      <c r="A2939" s="231" t="s">
        <v>3225</v>
      </c>
      <c r="B2939" s="231">
        <v>0</v>
      </c>
      <c r="C2939" s="231">
        <v>100</v>
      </c>
      <c r="D2939" s="231">
        <v>0</v>
      </c>
      <c r="E2939" s="231">
        <v>0</v>
      </c>
      <c r="F2939" s="231">
        <v>0</v>
      </c>
      <c r="G2939" s="231">
        <v>0</v>
      </c>
      <c r="H2939" t="str">
        <f t="shared" si="46"/>
        <v>A57679</v>
      </c>
    </row>
    <row r="2940" spans="1:8">
      <c r="A2940" s="231" t="s">
        <v>3226</v>
      </c>
      <c r="B2940" s="231">
        <v>100</v>
      </c>
      <c r="C2940" s="231">
        <v>0</v>
      </c>
      <c r="D2940" s="231">
        <v>0</v>
      </c>
      <c r="E2940" s="231">
        <v>0</v>
      </c>
      <c r="F2940" s="231">
        <v>0</v>
      </c>
      <c r="G2940" s="231">
        <v>0</v>
      </c>
      <c r="H2940" t="str">
        <f t="shared" si="46"/>
        <v>A57684</v>
      </c>
    </row>
    <row r="2941" spans="1:8">
      <c r="A2941" s="231" t="s">
        <v>3227</v>
      </c>
      <c r="B2941" s="231">
        <v>100</v>
      </c>
      <c r="C2941" s="231">
        <v>0</v>
      </c>
      <c r="D2941" s="231">
        <v>0</v>
      </c>
      <c r="E2941" s="231">
        <v>0</v>
      </c>
      <c r="F2941" s="231">
        <v>0</v>
      </c>
      <c r="G2941" s="231">
        <v>0</v>
      </c>
      <c r="H2941" t="str">
        <f t="shared" si="46"/>
        <v>A57689</v>
      </c>
    </row>
    <row r="2942" spans="1:8">
      <c r="A2942" s="231" t="s">
        <v>3228</v>
      </c>
      <c r="B2942" s="231">
        <v>100</v>
      </c>
      <c r="C2942" s="231">
        <v>0</v>
      </c>
      <c r="D2942" s="231">
        <v>0</v>
      </c>
      <c r="E2942" s="231">
        <v>0</v>
      </c>
      <c r="F2942" s="231">
        <v>0</v>
      </c>
      <c r="G2942" s="231">
        <v>0</v>
      </c>
      <c r="H2942" t="str">
        <f t="shared" si="46"/>
        <v>A57709</v>
      </c>
    </row>
    <row r="2943" spans="1:8">
      <c r="A2943" s="231" t="s">
        <v>3229</v>
      </c>
      <c r="B2943" s="231">
        <v>100</v>
      </c>
      <c r="C2943" s="231">
        <v>0</v>
      </c>
      <c r="D2943" s="231">
        <v>0</v>
      </c>
      <c r="E2943" s="231">
        <v>0</v>
      </c>
      <c r="F2943" s="231">
        <v>0</v>
      </c>
      <c r="G2943" s="231">
        <v>0</v>
      </c>
      <c r="H2943" t="str">
        <f t="shared" si="46"/>
        <v>A57730</v>
      </c>
    </row>
    <row r="2944" spans="1:8">
      <c r="A2944" s="231" t="s">
        <v>3230</v>
      </c>
      <c r="B2944" s="231">
        <v>100</v>
      </c>
      <c r="C2944" s="231">
        <v>0</v>
      </c>
      <c r="D2944" s="231">
        <v>0</v>
      </c>
      <c r="E2944" s="231">
        <v>0</v>
      </c>
      <c r="F2944" s="231">
        <v>0</v>
      </c>
      <c r="G2944" s="231">
        <v>0</v>
      </c>
      <c r="H2944" t="str">
        <f t="shared" si="46"/>
        <v>A57746.6</v>
      </c>
    </row>
    <row r="2945" spans="1:8">
      <c r="A2945" s="231" t="s">
        <v>3231</v>
      </c>
      <c r="B2945" s="231">
        <v>100</v>
      </c>
      <c r="C2945" s="231">
        <v>0</v>
      </c>
      <c r="D2945" s="231">
        <v>0</v>
      </c>
      <c r="E2945" s="231">
        <v>0</v>
      </c>
      <c r="F2945" s="231">
        <v>0</v>
      </c>
      <c r="G2945" s="231">
        <v>0</v>
      </c>
      <c r="H2945" t="str">
        <f t="shared" si="46"/>
        <v>A57762</v>
      </c>
    </row>
    <row r="2946" spans="1:8">
      <c r="A2946" s="231" t="s">
        <v>3232</v>
      </c>
      <c r="B2946" s="231">
        <v>100</v>
      </c>
      <c r="C2946" s="231">
        <v>0</v>
      </c>
      <c r="D2946" s="231">
        <v>0</v>
      </c>
      <c r="E2946" s="231">
        <v>0</v>
      </c>
      <c r="F2946" s="231">
        <v>0</v>
      </c>
      <c r="G2946" s="231">
        <v>0</v>
      </c>
      <c r="H2946" t="str">
        <f t="shared" si="46"/>
        <v>A57782</v>
      </c>
    </row>
    <row r="2947" spans="1:8">
      <c r="A2947" s="231" t="s">
        <v>3233</v>
      </c>
      <c r="B2947" s="231">
        <v>100</v>
      </c>
      <c r="C2947" s="231">
        <v>0</v>
      </c>
      <c r="D2947" s="231">
        <v>0</v>
      </c>
      <c r="E2947" s="231">
        <v>0</v>
      </c>
      <c r="F2947" s="231">
        <v>0</v>
      </c>
      <c r="G2947" s="231">
        <v>0</v>
      </c>
      <c r="H2947" t="str">
        <f t="shared" si="46"/>
        <v>A57803</v>
      </c>
    </row>
    <row r="2948" spans="1:8">
      <c r="A2948" s="231" t="s">
        <v>3234</v>
      </c>
      <c r="B2948" s="231">
        <v>100</v>
      </c>
      <c r="C2948" s="231">
        <v>0</v>
      </c>
      <c r="D2948" s="231">
        <v>0</v>
      </c>
      <c r="E2948" s="231">
        <v>0</v>
      </c>
      <c r="F2948" s="231">
        <v>0</v>
      </c>
      <c r="G2948" s="231">
        <v>0</v>
      </c>
      <c r="H2948" t="str">
        <f t="shared" si="46"/>
        <v>A57813</v>
      </c>
    </row>
    <row r="2949" spans="1:8">
      <c r="A2949" s="231" t="s">
        <v>3235</v>
      </c>
      <c r="B2949" s="231">
        <v>100</v>
      </c>
      <c r="C2949" s="231">
        <v>0</v>
      </c>
      <c r="D2949" s="231">
        <v>0</v>
      </c>
      <c r="E2949" s="231">
        <v>0</v>
      </c>
      <c r="F2949" s="231">
        <v>0</v>
      </c>
      <c r="G2949" s="231">
        <v>0</v>
      </c>
      <c r="H2949" t="str">
        <f t="shared" si="46"/>
        <v>A57820.5</v>
      </c>
    </row>
    <row r="2950" spans="1:8">
      <c r="A2950" s="231" t="s">
        <v>3236</v>
      </c>
      <c r="B2950" s="231">
        <v>100</v>
      </c>
      <c r="C2950" s="231">
        <v>0</v>
      </c>
      <c r="D2950" s="231">
        <v>0</v>
      </c>
      <c r="E2950" s="231">
        <v>0</v>
      </c>
      <c r="F2950" s="231">
        <v>0</v>
      </c>
      <c r="G2950" s="231">
        <v>0</v>
      </c>
      <c r="H2950" t="str">
        <f t="shared" si="46"/>
        <v>A57828</v>
      </c>
    </row>
    <row r="2951" spans="1:8">
      <c r="A2951" s="231" t="s">
        <v>3237</v>
      </c>
      <c r="B2951" s="231">
        <v>100</v>
      </c>
      <c r="C2951" s="231">
        <v>0</v>
      </c>
      <c r="D2951" s="231">
        <v>0</v>
      </c>
      <c r="E2951" s="231">
        <v>0</v>
      </c>
      <c r="F2951" s="231">
        <v>0</v>
      </c>
      <c r="G2951" s="231">
        <v>0</v>
      </c>
      <c r="H2951" t="str">
        <f t="shared" si="46"/>
        <v>A57850</v>
      </c>
    </row>
    <row r="2952" spans="1:8">
      <c r="A2952" s="231" t="s">
        <v>3238</v>
      </c>
      <c r="B2952" s="231">
        <v>100</v>
      </c>
      <c r="C2952" s="231">
        <v>0</v>
      </c>
      <c r="D2952" s="231">
        <v>0</v>
      </c>
      <c r="E2952" s="231">
        <v>0</v>
      </c>
      <c r="F2952" s="231">
        <v>0</v>
      </c>
      <c r="G2952" s="231">
        <v>0</v>
      </c>
      <c r="H2952" t="str">
        <f t="shared" si="46"/>
        <v>A57870</v>
      </c>
    </row>
    <row r="2953" spans="1:8">
      <c r="A2953" s="231" t="s">
        <v>3239</v>
      </c>
      <c r="B2953" s="231">
        <v>0</v>
      </c>
      <c r="C2953" s="231">
        <v>100</v>
      </c>
      <c r="D2953" s="231">
        <v>0</v>
      </c>
      <c r="E2953" s="231">
        <v>0</v>
      </c>
      <c r="F2953" s="231">
        <v>0</v>
      </c>
      <c r="G2953" s="231">
        <v>0</v>
      </c>
      <c r="H2953" t="str">
        <f t="shared" si="46"/>
        <v>A57875</v>
      </c>
    </row>
    <row r="2954" spans="1:8">
      <c r="A2954" s="231" t="s">
        <v>3240</v>
      </c>
      <c r="B2954" s="231">
        <v>0</v>
      </c>
      <c r="C2954" s="231">
        <v>21</v>
      </c>
      <c r="D2954" s="231">
        <v>34</v>
      </c>
      <c r="E2954" s="231">
        <v>45</v>
      </c>
      <c r="F2954" s="231">
        <v>0</v>
      </c>
      <c r="G2954" s="231">
        <v>0</v>
      </c>
      <c r="H2954" t="str">
        <f t="shared" si="46"/>
        <v>A57880</v>
      </c>
    </row>
    <row r="2955" spans="1:8">
      <c r="A2955" s="231" t="s">
        <v>3241</v>
      </c>
      <c r="B2955" s="231">
        <v>0</v>
      </c>
      <c r="C2955" s="231">
        <v>22</v>
      </c>
      <c r="D2955" s="231">
        <v>18</v>
      </c>
      <c r="E2955" s="231">
        <v>60</v>
      </c>
      <c r="F2955" s="231">
        <v>0</v>
      </c>
      <c r="G2955" s="231">
        <v>0</v>
      </c>
      <c r="H2955" t="str">
        <f t="shared" si="46"/>
        <v>A57885</v>
      </c>
    </row>
    <row r="2956" spans="1:8">
      <c r="A2956" s="231" t="s">
        <v>3242</v>
      </c>
      <c r="B2956" s="231">
        <v>0</v>
      </c>
      <c r="C2956" s="231">
        <v>20</v>
      </c>
      <c r="D2956" s="231">
        <v>16</v>
      </c>
      <c r="E2956" s="231">
        <v>64</v>
      </c>
      <c r="F2956" s="231">
        <v>0</v>
      </c>
      <c r="G2956" s="231">
        <v>0</v>
      </c>
      <c r="H2956" t="str">
        <f t="shared" si="46"/>
        <v>A57890</v>
      </c>
    </row>
    <row r="2957" spans="1:8">
      <c r="A2957" s="231" t="s">
        <v>3243</v>
      </c>
      <c r="B2957" s="231">
        <v>0</v>
      </c>
      <c r="C2957" s="231">
        <v>22</v>
      </c>
      <c r="D2957" s="231">
        <v>18</v>
      </c>
      <c r="E2957" s="231">
        <v>60</v>
      </c>
      <c r="F2957" s="231">
        <v>0</v>
      </c>
      <c r="G2957" s="231">
        <v>0</v>
      </c>
      <c r="H2957" t="str">
        <f t="shared" si="46"/>
        <v>A57895</v>
      </c>
    </row>
    <row r="2958" spans="1:8">
      <c r="A2958" s="231" t="s">
        <v>3244</v>
      </c>
      <c r="B2958" s="231">
        <v>0</v>
      </c>
      <c r="C2958" s="231">
        <v>21</v>
      </c>
      <c r="D2958" s="231">
        <v>17</v>
      </c>
      <c r="E2958" s="231">
        <v>62</v>
      </c>
      <c r="F2958" s="231">
        <v>0</v>
      </c>
      <c r="G2958" s="231">
        <v>0</v>
      </c>
      <c r="H2958" t="str">
        <f t="shared" si="46"/>
        <v>A57900</v>
      </c>
    </row>
    <row r="2959" spans="1:8">
      <c r="A2959" s="231" t="s">
        <v>3245</v>
      </c>
      <c r="B2959" s="231">
        <v>0</v>
      </c>
      <c r="C2959" s="231">
        <v>25</v>
      </c>
      <c r="D2959" s="231">
        <v>50</v>
      </c>
      <c r="E2959" s="231">
        <v>25</v>
      </c>
      <c r="F2959" s="231">
        <v>0</v>
      </c>
      <c r="G2959" s="231">
        <v>0</v>
      </c>
      <c r="H2959" t="str">
        <f t="shared" si="46"/>
        <v>A57916</v>
      </c>
    </row>
    <row r="2960" spans="1:8">
      <c r="A2960" s="231" t="s">
        <v>3246</v>
      </c>
      <c r="B2960" s="231">
        <v>0</v>
      </c>
      <c r="C2960" s="231">
        <v>100</v>
      </c>
      <c r="D2960" s="231">
        <v>0</v>
      </c>
      <c r="E2960" s="231">
        <v>0</v>
      </c>
      <c r="F2960" s="231">
        <v>0</v>
      </c>
      <c r="G2960" s="231">
        <v>0</v>
      </c>
      <c r="H2960" t="str">
        <f t="shared" si="46"/>
        <v>A57940</v>
      </c>
    </row>
    <row r="2961" spans="1:8">
      <c r="A2961" s="231" t="s">
        <v>3247</v>
      </c>
      <c r="B2961" s="231">
        <v>0</v>
      </c>
      <c r="C2961" s="231">
        <v>100</v>
      </c>
      <c r="D2961" s="231">
        <v>0</v>
      </c>
      <c r="E2961" s="231">
        <v>0</v>
      </c>
      <c r="F2961" s="231">
        <v>0</v>
      </c>
      <c r="G2961" s="231">
        <v>0</v>
      </c>
      <c r="H2961" t="str">
        <f t="shared" si="46"/>
        <v>A57962</v>
      </c>
    </row>
    <row r="2962" spans="1:8">
      <c r="A2962" s="231" t="s">
        <v>3248</v>
      </c>
      <c r="B2962" s="231">
        <v>0</v>
      </c>
      <c r="C2962" s="231">
        <v>100</v>
      </c>
      <c r="D2962" s="231">
        <v>0</v>
      </c>
      <c r="E2962" s="231">
        <v>0</v>
      </c>
      <c r="F2962" s="231">
        <v>0</v>
      </c>
      <c r="G2962" s="231">
        <v>0</v>
      </c>
      <c r="H2962" t="str">
        <f t="shared" si="46"/>
        <v>A57980</v>
      </c>
    </row>
    <row r="2963" spans="1:8">
      <c r="A2963" s="231" t="s">
        <v>3249</v>
      </c>
      <c r="B2963" s="231">
        <v>100</v>
      </c>
      <c r="C2963" s="231">
        <v>0</v>
      </c>
      <c r="D2963" s="231">
        <v>0</v>
      </c>
      <c r="E2963" s="231">
        <v>0</v>
      </c>
      <c r="F2963" s="231">
        <v>0</v>
      </c>
      <c r="G2963" s="231">
        <v>0</v>
      </c>
      <c r="H2963" t="str">
        <f t="shared" si="46"/>
        <v>A58002</v>
      </c>
    </row>
    <row r="2964" spans="1:8">
      <c r="A2964" s="231" t="s">
        <v>3250</v>
      </c>
      <c r="B2964" s="231">
        <v>100</v>
      </c>
      <c r="C2964" s="231">
        <v>0</v>
      </c>
      <c r="D2964" s="231">
        <v>0</v>
      </c>
      <c r="E2964" s="231">
        <v>0</v>
      </c>
      <c r="F2964" s="231">
        <v>0</v>
      </c>
      <c r="G2964" s="231">
        <v>0</v>
      </c>
      <c r="H2964" t="str">
        <f t="shared" si="46"/>
        <v>A58022</v>
      </c>
    </row>
    <row r="2965" spans="1:8">
      <c r="A2965" s="231" t="s">
        <v>3251</v>
      </c>
      <c r="B2965" s="231">
        <v>100</v>
      </c>
      <c r="C2965" s="231">
        <v>0</v>
      </c>
      <c r="D2965" s="231">
        <v>0</v>
      </c>
      <c r="E2965" s="231">
        <v>0</v>
      </c>
      <c r="F2965" s="231">
        <v>0</v>
      </c>
      <c r="G2965" s="231">
        <v>0</v>
      </c>
      <c r="H2965" t="str">
        <f t="shared" si="46"/>
        <v>A58037</v>
      </c>
    </row>
    <row r="2966" spans="1:8">
      <c r="A2966" s="231" t="s">
        <v>3252</v>
      </c>
      <c r="B2966" s="231">
        <v>50</v>
      </c>
      <c r="C2966" s="231">
        <v>50</v>
      </c>
      <c r="D2966" s="231">
        <v>0</v>
      </c>
      <c r="E2966" s="231">
        <v>0</v>
      </c>
      <c r="F2966" s="231">
        <v>0</v>
      </c>
      <c r="G2966" s="231">
        <v>0</v>
      </c>
      <c r="H2966" t="str">
        <f t="shared" si="46"/>
        <v>A58049</v>
      </c>
    </row>
    <row r="2967" spans="1:8">
      <c r="A2967" s="231" t="s">
        <v>3253</v>
      </c>
      <c r="B2967" s="231">
        <v>50</v>
      </c>
      <c r="C2967" s="231">
        <v>50</v>
      </c>
      <c r="D2967" s="231">
        <v>0</v>
      </c>
      <c r="E2967" s="231">
        <v>0</v>
      </c>
      <c r="F2967" s="231">
        <v>0</v>
      </c>
      <c r="G2967" s="231">
        <v>0</v>
      </c>
      <c r="H2967" t="str">
        <f t="shared" si="46"/>
        <v>A58068</v>
      </c>
    </row>
    <row r="2968" spans="1:8">
      <c r="A2968" s="231" t="s">
        <v>3254</v>
      </c>
      <c r="B2968" s="231">
        <v>0</v>
      </c>
      <c r="C2968" s="231">
        <v>100</v>
      </c>
      <c r="D2968" s="231">
        <v>0</v>
      </c>
      <c r="E2968" s="231">
        <v>0</v>
      </c>
      <c r="F2968" s="231">
        <v>0</v>
      </c>
      <c r="G2968" s="231">
        <v>0</v>
      </c>
      <c r="H2968" t="str">
        <f t="shared" si="46"/>
        <v>A58090</v>
      </c>
    </row>
    <row r="2969" spans="1:8">
      <c r="A2969" s="231" t="s">
        <v>3255</v>
      </c>
      <c r="B2969" s="231">
        <v>0</v>
      </c>
      <c r="C2969" s="231">
        <v>35</v>
      </c>
      <c r="D2969" s="231">
        <v>28</v>
      </c>
      <c r="E2969" s="231">
        <v>37</v>
      </c>
      <c r="F2969" s="231">
        <v>0</v>
      </c>
      <c r="G2969" s="231">
        <v>0</v>
      </c>
      <c r="H2969" t="str">
        <f t="shared" si="46"/>
        <v>A58114.032</v>
      </c>
    </row>
    <row r="2970" spans="1:8">
      <c r="A2970" s="231" t="s">
        <v>3256</v>
      </c>
      <c r="B2970" s="231">
        <v>0</v>
      </c>
      <c r="C2970" s="231">
        <v>10</v>
      </c>
      <c r="D2970" s="231">
        <v>8</v>
      </c>
      <c r="E2970" s="231">
        <v>82</v>
      </c>
      <c r="F2970" s="231">
        <v>0</v>
      </c>
      <c r="G2970" s="231">
        <v>0</v>
      </c>
      <c r="H2970" t="str">
        <f t="shared" si="46"/>
        <v>A58135.038</v>
      </c>
    </row>
    <row r="2971" spans="1:8">
      <c r="A2971" s="231" t="s">
        <v>3257</v>
      </c>
      <c r="B2971" s="231">
        <v>0</v>
      </c>
      <c r="C2971" s="231">
        <v>9</v>
      </c>
      <c r="D2971" s="231">
        <v>7</v>
      </c>
      <c r="E2971" s="231">
        <v>84</v>
      </c>
      <c r="F2971" s="231">
        <v>0</v>
      </c>
      <c r="G2971" s="231">
        <v>0</v>
      </c>
      <c r="H2971" t="str">
        <f t="shared" si="46"/>
        <v>A58153.041</v>
      </c>
    </row>
    <row r="2972" spans="1:8">
      <c r="A2972" s="231" t="s">
        <v>3258</v>
      </c>
      <c r="B2972" s="231">
        <v>0</v>
      </c>
      <c r="C2972" s="231">
        <v>33</v>
      </c>
      <c r="D2972" s="231">
        <v>26</v>
      </c>
      <c r="E2972" s="231">
        <v>41</v>
      </c>
      <c r="F2972" s="231">
        <v>0</v>
      </c>
      <c r="G2972" s="231">
        <v>0</v>
      </c>
      <c r="H2972" t="str">
        <f t="shared" si="46"/>
        <v>A58174.042</v>
      </c>
    </row>
    <row r="2973" spans="1:8">
      <c r="A2973" s="231" t="s">
        <v>3259</v>
      </c>
      <c r="B2973" s="231">
        <v>0</v>
      </c>
      <c r="C2973" s="231">
        <v>100</v>
      </c>
      <c r="D2973" s="231">
        <v>0</v>
      </c>
      <c r="E2973" s="231">
        <v>0</v>
      </c>
      <c r="F2973" s="231">
        <v>0</v>
      </c>
      <c r="G2973" s="231">
        <v>0</v>
      </c>
      <c r="H2973" t="str">
        <f t="shared" si="46"/>
        <v>A58194.042</v>
      </c>
    </row>
    <row r="2974" spans="1:8">
      <c r="A2974" s="231" t="s">
        <v>3260</v>
      </c>
      <c r="B2974" s="231">
        <v>0</v>
      </c>
      <c r="C2974" s="231">
        <v>100</v>
      </c>
      <c r="D2974" s="231">
        <v>0</v>
      </c>
      <c r="E2974" s="231">
        <v>0</v>
      </c>
      <c r="F2974" s="231">
        <v>0</v>
      </c>
      <c r="G2974" s="231">
        <v>0</v>
      </c>
      <c r="H2974" t="str">
        <f t="shared" si="46"/>
        <v>A58216.042</v>
      </c>
    </row>
    <row r="2975" spans="1:8">
      <c r="A2975" s="231" t="s">
        <v>3261</v>
      </c>
      <c r="B2975" s="231">
        <v>0</v>
      </c>
      <c r="C2975" s="231">
        <v>100</v>
      </c>
      <c r="D2975" s="231">
        <v>0</v>
      </c>
      <c r="E2975" s="231">
        <v>0</v>
      </c>
      <c r="F2975" s="231">
        <v>0</v>
      </c>
      <c r="G2975" s="231">
        <v>0</v>
      </c>
      <c r="H2975" t="str">
        <f t="shared" si="46"/>
        <v>A58216.406</v>
      </c>
    </row>
    <row r="2976" spans="1:8">
      <c r="A2976" s="231" t="s">
        <v>3262</v>
      </c>
      <c r="B2976" s="231">
        <v>100</v>
      </c>
      <c r="C2976" s="231">
        <v>0</v>
      </c>
      <c r="D2976" s="231">
        <v>0</v>
      </c>
      <c r="E2976" s="231">
        <v>0</v>
      </c>
      <c r="F2976" s="231">
        <v>0</v>
      </c>
      <c r="G2976" s="231">
        <v>0</v>
      </c>
      <c r="H2976" t="str">
        <f t="shared" si="46"/>
        <v>B58411</v>
      </c>
    </row>
    <row r="2977" spans="1:8">
      <c r="A2977" s="231" t="s">
        <v>3263</v>
      </c>
      <c r="B2977" s="231">
        <v>50</v>
      </c>
      <c r="C2977" s="231">
        <v>50</v>
      </c>
      <c r="D2977" s="231">
        <v>0</v>
      </c>
      <c r="E2977" s="231">
        <v>0</v>
      </c>
      <c r="F2977" s="231">
        <v>0</v>
      </c>
      <c r="G2977" s="231">
        <v>0</v>
      </c>
      <c r="H2977" t="str">
        <f t="shared" si="46"/>
        <v>B58432</v>
      </c>
    </row>
    <row r="2978" spans="1:8">
      <c r="A2978" s="231" t="s">
        <v>3264</v>
      </c>
      <c r="B2978" s="231">
        <v>0</v>
      </c>
      <c r="C2978" s="231">
        <v>100</v>
      </c>
      <c r="D2978" s="231">
        <v>0</v>
      </c>
      <c r="E2978" s="231">
        <v>0</v>
      </c>
      <c r="F2978" s="231">
        <v>0</v>
      </c>
      <c r="G2978" s="231">
        <v>0</v>
      </c>
      <c r="H2978" t="str">
        <f t="shared" si="46"/>
        <v>B58440</v>
      </c>
    </row>
    <row r="2979" spans="1:8">
      <c r="A2979" s="231" t="s">
        <v>3265</v>
      </c>
      <c r="B2979" s="231">
        <v>0</v>
      </c>
      <c r="C2979" s="231">
        <v>100</v>
      </c>
      <c r="D2979" s="231">
        <v>0</v>
      </c>
      <c r="E2979" s="231">
        <v>0</v>
      </c>
      <c r="F2979" s="231">
        <v>0</v>
      </c>
      <c r="G2979" s="231">
        <v>0</v>
      </c>
      <c r="H2979" t="str">
        <f t="shared" si="46"/>
        <v>B58447</v>
      </c>
    </row>
    <row r="2980" spans="1:8">
      <c r="A2980" s="231" t="s">
        <v>3266</v>
      </c>
      <c r="B2980" s="231">
        <v>50</v>
      </c>
      <c r="C2980" s="231">
        <v>50</v>
      </c>
      <c r="D2980" s="231">
        <v>0</v>
      </c>
      <c r="E2980" s="231">
        <v>0</v>
      </c>
      <c r="F2980" s="231">
        <v>0</v>
      </c>
      <c r="G2980" s="231">
        <v>0</v>
      </c>
      <c r="H2980" t="str">
        <f t="shared" si="46"/>
        <v>B58465.6</v>
      </c>
    </row>
    <row r="2981" spans="1:8">
      <c r="A2981" s="231" t="s">
        <v>3267</v>
      </c>
      <c r="B2981" s="231">
        <v>50</v>
      </c>
      <c r="C2981" s="231">
        <v>50</v>
      </c>
      <c r="D2981" s="231">
        <v>0</v>
      </c>
      <c r="E2981" s="231">
        <v>0</v>
      </c>
      <c r="F2981" s="231">
        <v>0</v>
      </c>
      <c r="G2981" s="231">
        <v>0</v>
      </c>
      <c r="H2981" t="str">
        <f t="shared" si="46"/>
        <v>B58482</v>
      </c>
    </row>
    <row r="2982" spans="1:8">
      <c r="A2982" s="231" t="s">
        <v>3268</v>
      </c>
      <c r="B2982" s="231">
        <v>50</v>
      </c>
      <c r="C2982" s="231">
        <v>50</v>
      </c>
      <c r="D2982" s="231">
        <v>0</v>
      </c>
      <c r="E2982" s="231">
        <v>0</v>
      </c>
      <c r="F2982" s="231">
        <v>0</v>
      </c>
      <c r="G2982" s="231">
        <v>0</v>
      </c>
      <c r="H2982" t="str">
        <f t="shared" si="46"/>
        <v>B58502</v>
      </c>
    </row>
    <row r="2983" spans="1:8">
      <c r="A2983" s="231" t="s">
        <v>3269</v>
      </c>
      <c r="B2983" s="231">
        <v>50</v>
      </c>
      <c r="C2983" s="231">
        <v>50</v>
      </c>
      <c r="D2983" s="231">
        <v>0</v>
      </c>
      <c r="E2983" s="231">
        <v>0</v>
      </c>
      <c r="F2983" s="231">
        <v>0</v>
      </c>
      <c r="G2983" s="231">
        <v>0</v>
      </c>
      <c r="H2983" t="str">
        <f t="shared" si="46"/>
        <v>B58522</v>
      </c>
    </row>
    <row r="2984" spans="1:8">
      <c r="A2984" s="231" t="s">
        <v>3270</v>
      </c>
      <c r="B2984" s="231">
        <v>50</v>
      </c>
      <c r="C2984" s="231">
        <v>50</v>
      </c>
      <c r="D2984" s="231">
        <v>0</v>
      </c>
      <c r="E2984" s="231">
        <v>0</v>
      </c>
      <c r="F2984" s="231">
        <v>0</v>
      </c>
      <c r="G2984" s="231">
        <v>0</v>
      </c>
      <c r="H2984" t="str">
        <f t="shared" si="46"/>
        <v>B58540</v>
      </c>
    </row>
    <row r="2985" spans="1:8">
      <c r="A2985" s="231" t="s">
        <v>3271</v>
      </c>
      <c r="B2985" s="231">
        <v>50</v>
      </c>
      <c r="C2985" s="231">
        <v>50</v>
      </c>
      <c r="D2985" s="231">
        <v>0</v>
      </c>
      <c r="E2985" s="231">
        <v>0</v>
      </c>
      <c r="F2985" s="231">
        <v>0</v>
      </c>
      <c r="G2985" s="231">
        <v>0</v>
      </c>
      <c r="H2985" t="str">
        <f t="shared" si="46"/>
        <v>B58560</v>
      </c>
    </row>
    <row r="2986" spans="1:8">
      <c r="A2986" s="231" t="s">
        <v>3272</v>
      </c>
      <c r="B2986" s="231">
        <v>50</v>
      </c>
      <c r="C2986" s="231">
        <v>50</v>
      </c>
      <c r="D2986" s="231">
        <v>0</v>
      </c>
      <c r="E2986" s="231">
        <v>0</v>
      </c>
      <c r="F2986" s="231">
        <v>0</v>
      </c>
      <c r="G2986" s="231">
        <v>0</v>
      </c>
      <c r="H2986" t="str">
        <f t="shared" ref="H2986:H3049" si="47">LEFT(A2986,1)&amp;((MID(A2986,2,10))+1)</f>
        <v>B58580</v>
      </c>
    </row>
    <row r="2987" spans="1:8">
      <c r="A2987" s="231" t="s">
        <v>3273</v>
      </c>
      <c r="B2987" s="231">
        <v>50</v>
      </c>
      <c r="C2987" s="231">
        <v>50</v>
      </c>
      <c r="D2987" s="231">
        <v>0</v>
      </c>
      <c r="E2987" s="231">
        <v>0</v>
      </c>
      <c r="F2987" s="231">
        <v>0</v>
      </c>
      <c r="G2987" s="231">
        <v>0</v>
      </c>
      <c r="H2987" t="str">
        <f t="shared" si="47"/>
        <v>B58595.3</v>
      </c>
    </row>
    <row r="2988" spans="1:8">
      <c r="A2988" s="231" t="s">
        <v>3274</v>
      </c>
      <c r="B2988" s="231">
        <v>0</v>
      </c>
      <c r="C2988" s="231">
        <v>40</v>
      </c>
      <c r="D2988" s="231">
        <v>60</v>
      </c>
      <c r="E2988" s="231">
        <v>0</v>
      </c>
      <c r="F2988" s="231">
        <v>0</v>
      </c>
      <c r="G2988" s="231">
        <v>0</v>
      </c>
      <c r="H2988" t="str">
        <f t="shared" si="47"/>
        <v>B58617</v>
      </c>
    </row>
    <row r="2989" spans="1:8">
      <c r="A2989" s="231" t="s">
        <v>3275</v>
      </c>
      <c r="B2989" s="231">
        <v>0</v>
      </c>
      <c r="C2989" s="231">
        <v>30</v>
      </c>
      <c r="D2989" s="231">
        <v>40</v>
      </c>
      <c r="E2989" s="231">
        <v>30</v>
      </c>
      <c r="F2989" s="231">
        <v>0</v>
      </c>
      <c r="G2989" s="231">
        <v>0</v>
      </c>
      <c r="H2989" t="str">
        <f t="shared" si="47"/>
        <v>B58637</v>
      </c>
    </row>
    <row r="2990" spans="1:8">
      <c r="A2990" s="231" t="s">
        <v>3276</v>
      </c>
      <c r="B2990" s="231">
        <v>0</v>
      </c>
      <c r="C2990" s="231">
        <v>8</v>
      </c>
      <c r="D2990" s="231">
        <v>11</v>
      </c>
      <c r="E2990" s="231">
        <v>81</v>
      </c>
      <c r="F2990" s="231">
        <v>0</v>
      </c>
      <c r="G2990" s="231">
        <v>0</v>
      </c>
      <c r="H2990" t="str">
        <f t="shared" si="47"/>
        <v>B58658</v>
      </c>
    </row>
    <row r="2991" spans="1:8">
      <c r="A2991" s="231" t="s">
        <v>3277</v>
      </c>
      <c r="B2991" s="231">
        <v>0</v>
      </c>
      <c r="C2991" s="231">
        <v>7</v>
      </c>
      <c r="D2991" s="231">
        <v>9</v>
      </c>
      <c r="E2991" s="231">
        <v>84</v>
      </c>
      <c r="F2991" s="231">
        <v>0</v>
      </c>
      <c r="G2991" s="231">
        <v>0</v>
      </c>
      <c r="H2991" t="str">
        <f t="shared" si="47"/>
        <v>B58677</v>
      </c>
    </row>
    <row r="2992" spans="1:8">
      <c r="A2992" s="231" t="s">
        <v>3278</v>
      </c>
      <c r="B2992" s="231">
        <v>0</v>
      </c>
      <c r="C2992" s="231">
        <v>11</v>
      </c>
      <c r="D2992" s="231">
        <v>15</v>
      </c>
      <c r="E2992" s="231">
        <v>74</v>
      </c>
      <c r="F2992" s="231">
        <v>0</v>
      </c>
      <c r="G2992" s="231">
        <v>0</v>
      </c>
      <c r="H2992" t="str">
        <f t="shared" si="47"/>
        <v>B58697</v>
      </c>
    </row>
    <row r="2993" spans="1:8">
      <c r="A2993" s="231" t="s">
        <v>3279</v>
      </c>
      <c r="B2993" s="231">
        <v>0</v>
      </c>
      <c r="C2993" s="231">
        <v>12</v>
      </c>
      <c r="D2993" s="231">
        <v>32</v>
      </c>
      <c r="E2993" s="231">
        <v>56</v>
      </c>
      <c r="F2993" s="231">
        <v>0</v>
      </c>
      <c r="G2993" s="231">
        <v>0</v>
      </c>
      <c r="H2993" t="str">
        <f t="shared" si="47"/>
        <v>B58709</v>
      </c>
    </row>
    <row r="2994" spans="1:8">
      <c r="A2994" s="231" t="s">
        <v>3280</v>
      </c>
      <c r="B2994" s="231">
        <v>0</v>
      </c>
      <c r="C2994" s="231">
        <v>15</v>
      </c>
      <c r="D2994" s="231">
        <v>30</v>
      </c>
      <c r="E2994" s="231">
        <v>55</v>
      </c>
      <c r="F2994" s="231">
        <v>0</v>
      </c>
      <c r="G2994" s="231">
        <v>0</v>
      </c>
      <c r="H2994" t="str">
        <f t="shared" si="47"/>
        <v>B58731</v>
      </c>
    </row>
    <row r="2995" spans="1:8">
      <c r="A2995" s="231" t="s">
        <v>3281</v>
      </c>
      <c r="B2995" s="231">
        <v>0</v>
      </c>
      <c r="C2995" s="231">
        <v>15</v>
      </c>
      <c r="D2995" s="231">
        <v>30</v>
      </c>
      <c r="E2995" s="231">
        <v>55</v>
      </c>
      <c r="F2995" s="231">
        <v>0</v>
      </c>
      <c r="G2995" s="231">
        <v>0</v>
      </c>
      <c r="H2995" t="str">
        <f t="shared" si="47"/>
        <v>B58756</v>
      </c>
    </row>
    <row r="2996" spans="1:8">
      <c r="A2996" s="231" t="s">
        <v>3282</v>
      </c>
      <c r="B2996" s="231">
        <v>0</v>
      </c>
      <c r="C2996" s="231">
        <v>20</v>
      </c>
      <c r="D2996" s="231">
        <v>50</v>
      </c>
      <c r="E2996" s="231">
        <v>30</v>
      </c>
      <c r="F2996" s="231">
        <v>0</v>
      </c>
      <c r="G2996" s="231">
        <v>0</v>
      </c>
      <c r="H2996" t="str">
        <f t="shared" si="47"/>
        <v>B58767</v>
      </c>
    </row>
    <row r="2997" spans="1:8">
      <c r="A2997" s="231" t="s">
        <v>3283</v>
      </c>
      <c r="B2997" s="231">
        <v>0</v>
      </c>
      <c r="C2997" s="231">
        <v>75</v>
      </c>
      <c r="D2997" s="231">
        <v>25</v>
      </c>
      <c r="E2997" s="231">
        <v>0</v>
      </c>
      <c r="F2997" s="231">
        <v>0</v>
      </c>
      <c r="G2997" s="231">
        <v>0</v>
      </c>
      <c r="H2997" t="str">
        <f t="shared" si="47"/>
        <v>B58790</v>
      </c>
    </row>
    <row r="2998" spans="1:8">
      <c r="A2998" s="231" t="s">
        <v>3284</v>
      </c>
      <c r="B2998" s="231">
        <v>0</v>
      </c>
      <c r="C2998" s="231">
        <v>100</v>
      </c>
      <c r="D2998" s="231">
        <v>0</v>
      </c>
      <c r="E2998" s="231">
        <v>0</v>
      </c>
      <c r="F2998" s="231">
        <v>0</v>
      </c>
      <c r="G2998" s="231">
        <v>0</v>
      </c>
      <c r="H2998" t="str">
        <f t="shared" si="47"/>
        <v>B58807</v>
      </c>
    </row>
    <row r="2999" spans="1:8">
      <c r="A2999" s="231" t="s">
        <v>3285</v>
      </c>
      <c r="B2999" s="231">
        <v>0</v>
      </c>
      <c r="C2999" s="231">
        <v>100</v>
      </c>
      <c r="D2999" s="231">
        <v>0</v>
      </c>
      <c r="E2999" s="231">
        <v>0</v>
      </c>
      <c r="F2999" s="231">
        <v>0</v>
      </c>
      <c r="G2999" s="231">
        <v>0</v>
      </c>
      <c r="H2999" t="str">
        <f t="shared" si="47"/>
        <v>B58820</v>
      </c>
    </row>
    <row r="3000" spans="1:8">
      <c r="A3000" s="231" t="s">
        <v>3286</v>
      </c>
      <c r="B3000" s="231">
        <v>0</v>
      </c>
      <c r="C3000" s="231">
        <v>5</v>
      </c>
      <c r="D3000" s="231">
        <v>7</v>
      </c>
      <c r="E3000" s="231">
        <v>88</v>
      </c>
      <c r="F3000" s="231">
        <v>0</v>
      </c>
      <c r="G3000" s="231">
        <v>0</v>
      </c>
      <c r="H3000" t="str">
        <f t="shared" si="47"/>
        <v>B58845</v>
      </c>
    </row>
    <row r="3001" spans="1:8">
      <c r="A3001" s="231" t="s">
        <v>3287</v>
      </c>
      <c r="B3001" s="231">
        <v>0</v>
      </c>
      <c r="C3001" s="231">
        <v>4</v>
      </c>
      <c r="D3001" s="231">
        <v>5</v>
      </c>
      <c r="E3001" s="231">
        <v>91</v>
      </c>
      <c r="F3001" s="231">
        <v>0</v>
      </c>
      <c r="G3001" s="231">
        <v>0</v>
      </c>
      <c r="H3001" t="str">
        <f t="shared" si="47"/>
        <v>B58861</v>
      </c>
    </row>
    <row r="3002" spans="1:8">
      <c r="A3002" s="231" t="s">
        <v>3288</v>
      </c>
      <c r="B3002" s="231">
        <v>0</v>
      </c>
      <c r="C3002" s="231">
        <v>3</v>
      </c>
      <c r="D3002" s="231">
        <v>5</v>
      </c>
      <c r="E3002" s="231">
        <v>92</v>
      </c>
      <c r="F3002" s="231">
        <v>0</v>
      </c>
      <c r="G3002" s="231">
        <v>0</v>
      </c>
      <c r="H3002" t="str">
        <f t="shared" si="47"/>
        <v>B58870</v>
      </c>
    </row>
    <row r="3003" spans="1:8">
      <c r="A3003" s="231" t="s">
        <v>3289</v>
      </c>
      <c r="B3003" s="231">
        <v>0</v>
      </c>
      <c r="C3003" s="231">
        <v>4</v>
      </c>
      <c r="D3003" s="231">
        <v>6</v>
      </c>
      <c r="E3003" s="231">
        <v>90</v>
      </c>
      <c r="F3003" s="231">
        <v>0</v>
      </c>
      <c r="G3003" s="231">
        <v>0</v>
      </c>
      <c r="H3003" t="str">
        <f t="shared" si="47"/>
        <v>B58885</v>
      </c>
    </row>
    <row r="3004" spans="1:8">
      <c r="A3004" s="231" t="s">
        <v>3290</v>
      </c>
      <c r="B3004" s="231">
        <v>0</v>
      </c>
      <c r="C3004" s="231">
        <v>5</v>
      </c>
      <c r="D3004" s="231">
        <v>7</v>
      </c>
      <c r="E3004" s="231">
        <v>88</v>
      </c>
      <c r="F3004" s="231">
        <v>0</v>
      </c>
      <c r="G3004" s="231">
        <v>0</v>
      </c>
      <c r="H3004" t="str">
        <f t="shared" si="47"/>
        <v>B58905</v>
      </c>
    </row>
    <row r="3005" spans="1:8">
      <c r="A3005" s="231" t="s">
        <v>3291</v>
      </c>
      <c r="B3005" s="231">
        <v>0</v>
      </c>
      <c r="C3005" s="231">
        <v>11</v>
      </c>
      <c r="D3005" s="231">
        <v>15</v>
      </c>
      <c r="E3005" s="231">
        <v>74</v>
      </c>
      <c r="F3005" s="231">
        <v>0</v>
      </c>
      <c r="G3005" s="231">
        <v>0</v>
      </c>
      <c r="H3005" t="str">
        <f t="shared" si="47"/>
        <v>B58926</v>
      </c>
    </row>
    <row r="3006" spans="1:8">
      <c r="A3006" s="231" t="s">
        <v>3292</v>
      </c>
      <c r="B3006" s="231">
        <v>0</v>
      </c>
      <c r="C3006" s="231">
        <v>10</v>
      </c>
      <c r="D3006" s="231">
        <v>30</v>
      </c>
      <c r="E3006" s="231">
        <v>60</v>
      </c>
      <c r="F3006" s="231">
        <v>0</v>
      </c>
      <c r="G3006" s="231">
        <v>0</v>
      </c>
      <c r="H3006" t="str">
        <f t="shared" si="47"/>
        <v>B58948</v>
      </c>
    </row>
    <row r="3007" spans="1:8">
      <c r="A3007" s="231" t="s">
        <v>3293</v>
      </c>
      <c r="B3007" s="231">
        <v>0</v>
      </c>
      <c r="C3007" s="231">
        <v>5</v>
      </c>
      <c r="D3007" s="231">
        <v>70</v>
      </c>
      <c r="E3007" s="231">
        <v>25</v>
      </c>
      <c r="F3007" s="231">
        <v>0</v>
      </c>
      <c r="G3007" s="231">
        <v>0</v>
      </c>
      <c r="H3007" t="str">
        <f t="shared" si="47"/>
        <v>B58964</v>
      </c>
    </row>
    <row r="3008" spans="1:8">
      <c r="A3008" s="231" t="s">
        <v>3294</v>
      </c>
      <c r="B3008" s="231">
        <v>0</v>
      </c>
      <c r="C3008" s="231">
        <v>50</v>
      </c>
      <c r="D3008" s="231">
        <v>50</v>
      </c>
      <c r="E3008" s="231">
        <v>0</v>
      </c>
      <c r="F3008" s="231">
        <v>0</v>
      </c>
      <c r="G3008" s="231">
        <v>0</v>
      </c>
      <c r="H3008" t="str">
        <f t="shared" si="47"/>
        <v>B58982</v>
      </c>
    </row>
    <row r="3009" spans="1:8">
      <c r="A3009" s="231" t="s">
        <v>3295</v>
      </c>
      <c r="B3009" s="231">
        <v>100</v>
      </c>
      <c r="C3009" s="231">
        <v>0</v>
      </c>
      <c r="D3009" s="231">
        <v>0</v>
      </c>
      <c r="E3009" s="231">
        <v>0</v>
      </c>
      <c r="F3009" s="231">
        <v>0</v>
      </c>
      <c r="G3009" s="231">
        <v>0</v>
      </c>
      <c r="H3009" t="str">
        <f t="shared" si="47"/>
        <v>B59016</v>
      </c>
    </row>
    <row r="3010" spans="1:8">
      <c r="A3010" s="231" t="s">
        <v>3296</v>
      </c>
      <c r="B3010" s="231">
        <v>100</v>
      </c>
      <c r="C3010" s="231">
        <v>0</v>
      </c>
      <c r="D3010" s="231">
        <v>0</v>
      </c>
      <c r="E3010" s="231">
        <v>0</v>
      </c>
      <c r="F3010" s="231">
        <v>0</v>
      </c>
      <c r="G3010" s="231">
        <v>0</v>
      </c>
      <c r="H3010" t="str">
        <f t="shared" si="47"/>
        <v>B59036</v>
      </c>
    </row>
    <row r="3011" spans="1:8">
      <c r="A3011" s="231" t="s">
        <v>3297</v>
      </c>
      <c r="B3011" s="231">
        <v>100</v>
      </c>
      <c r="C3011" s="231">
        <v>0</v>
      </c>
      <c r="D3011" s="231">
        <v>0</v>
      </c>
      <c r="E3011" s="231">
        <v>0</v>
      </c>
      <c r="F3011" s="231">
        <v>0</v>
      </c>
      <c r="G3011" s="231">
        <v>0</v>
      </c>
      <c r="H3011" t="str">
        <f t="shared" si="47"/>
        <v>B59053</v>
      </c>
    </row>
    <row r="3012" spans="1:8">
      <c r="A3012" s="231" t="s">
        <v>3298</v>
      </c>
      <c r="B3012" s="231">
        <v>100</v>
      </c>
      <c r="C3012" s="231">
        <v>0</v>
      </c>
      <c r="D3012" s="231">
        <v>0</v>
      </c>
      <c r="E3012" s="231">
        <v>0</v>
      </c>
      <c r="F3012" s="231">
        <v>0</v>
      </c>
      <c r="G3012" s="231">
        <v>0</v>
      </c>
      <c r="H3012" t="str">
        <f t="shared" si="47"/>
        <v>B59078</v>
      </c>
    </row>
    <row r="3013" spans="1:8">
      <c r="A3013" s="231" t="s">
        <v>3299</v>
      </c>
      <c r="B3013" s="231">
        <v>100</v>
      </c>
      <c r="C3013" s="231">
        <v>0</v>
      </c>
      <c r="D3013" s="231">
        <v>0</v>
      </c>
      <c r="E3013" s="231">
        <v>0</v>
      </c>
      <c r="F3013" s="231">
        <v>0</v>
      </c>
      <c r="G3013" s="231">
        <v>0</v>
      </c>
      <c r="H3013" t="str">
        <f t="shared" si="47"/>
        <v>B59101</v>
      </c>
    </row>
    <row r="3014" spans="1:8">
      <c r="A3014" s="231" t="s">
        <v>3300</v>
      </c>
      <c r="B3014" s="231">
        <v>100</v>
      </c>
      <c r="C3014" s="231">
        <v>0</v>
      </c>
      <c r="D3014" s="231">
        <v>0</v>
      </c>
      <c r="E3014" s="231">
        <v>0</v>
      </c>
      <c r="F3014" s="231">
        <v>0</v>
      </c>
      <c r="G3014" s="231">
        <v>0</v>
      </c>
      <c r="H3014" t="str">
        <f t="shared" si="47"/>
        <v>B59118</v>
      </c>
    </row>
    <row r="3015" spans="1:8">
      <c r="A3015" s="231" t="s">
        <v>3301</v>
      </c>
      <c r="B3015" s="231">
        <v>100</v>
      </c>
      <c r="C3015" s="231">
        <v>0</v>
      </c>
      <c r="D3015" s="231">
        <v>0</v>
      </c>
      <c r="E3015" s="231">
        <v>0</v>
      </c>
      <c r="F3015" s="231">
        <v>0</v>
      </c>
      <c r="G3015" s="231">
        <v>0</v>
      </c>
      <c r="H3015" t="str">
        <f t="shared" si="47"/>
        <v>B59137</v>
      </c>
    </row>
    <row r="3016" spans="1:8">
      <c r="A3016" s="231" t="s">
        <v>3302</v>
      </c>
      <c r="B3016" s="231">
        <v>100</v>
      </c>
      <c r="C3016" s="231">
        <v>0</v>
      </c>
      <c r="D3016" s="231">
        <v>0</v>
      </c>
      <c r="E3016" s="231">
        <v>0</v>
      </c>
      <c r="F3016" s="231">
        <v>0</v>
      </c>
      <c r="G3016" s="231">
        <v>0</v>
      </c>
      <c r="H3016" t="str">
        <f t="shared" si="47"/>
        <v>B59159</v>
      </c>
    </row>
    <row r="3017" spans="1:8">
      <c r="A3017" s="231" t="s">
        <v>3303</v>
      </c>
      <c r="B3017" s="231">
        <v>100</v>
      </c>
      <c r="C3017" s="231">
        <v>0</v>
      </c>
      <c r="D3017" s="231">
        <v>0</v>
      </c>
      <c r="E3017" s="231">
        <v>0</v>
      </c>
      <c r="F3017" s="231">
        <v>0</v>
      </c>
      <c r="G3017" s="231">
        <v>0</v>
      </c>
      <c r="H3017" t="str">
        <f t="shared" si="47"/>
        <v>B59179</v>
      </c>
    </row>
    <row r="3018" spans="1:8">
      <c r="A3018" s="231" t="s">
        <v>3304</v>
      </c>
      <c r="B3018" s="231">
        <v>100</v>
      </c>
      <c r="C3018" s="231">
        <v>0</v>
      </c>
      <c r="D3018" s="231">
        <v>0</v>
      </c>
      <c r="E3018" s="231">
        <v>0</v>
      </c>
      <c r="F3018" s="231">
        <v>0</v>
      </c>
      <c r="G3018" s="231">
        <v>0</v>
      </c>
      <c r="H3018" t="str">
        <f t="shared" si="47"/>
        <v>B59199</v>
      </c>
    </row>
    <row r="3019" spans="1:8">
      <c r="A3019" s="231" t="s">
        <v>3305</v>
      </c>
      <c r="B3019" s="231">
        <v>100</v>
      </c>
      <c r="C3019" s="231">
        <v>0</v>
      </c>
      <c r="D3019" s="231">
        <v>0</v>
      </c>
      <c r="E3019" s="231">
        <v>0</v>
      </c>
      <c r="F3019" s="231">
        <v>0</v>
      </c>
      <c r="G3019" s="231">
        <v>0</v>
      </c>
      <c r="H3019" t="str">
        <f t="shared" si="47"/>
        <v>B59219</v>
      </c>
    </row>
    <row r="3020" spans="1:8">
      <c r="A3020" s="231" t="s">
        <v>3306</v>
      </c>
      <c r="B3020" s="231">
        <v>100</v>
      </c>
      <c r="C3020" s="231">
        <v>0</v>
      </c>
      <c r="D3020" s="231">
        <v>0</v>
      </c>
      <c r="E3020" s="231">
        <v>0</v>
      </c>
      <c r="F3020" s="231">
        <v>0</v>
      </c>
      <c r="G3020" s="231">
        <v>0</v>
      </c>
      <c r="H3020" t="str">
        <f t="shared" si="47"/>
        <v>B59241</v>
      </c>
    </row>
    <row r="3021" spans="1:8">
      <c r="A3021" s="231" t="s">
        <v>3307</v>
      </c>
      <c r="B3021" s="231">
        <v>100</v>
      </c>
      <c r="C3021" s="231">
        <v>0</v>
      </c>
      <c r="D3021" s="231">
        <v>0</v>
      </c>
      <c r="E3021" s="231">
        <v>0</v>
      </c>
      <c r="F3021" s="231">
        <v>0</v>
      </c>
      <c r="G3021" s="231">
        <v>0</v>
      </c>
      <c r="H3021" t="str">
        <f t="shared" si="47"/>
        <v>B59258</v>
      </c>
    </row>
    <row r="3022" spans="1:8">
      <c r="A3022" s="231" t="s">
        <v>3308</v>
      </c>
      <c r="B3022" s="231">
        <v>100</v>
      </c>
      <c r="C3022" s="231">
        <v>0</v>
      </c>
      <c r="D3022" s="231">
        <v>0</v>
      </c>
      <c r="E3022" s="231">
        <v>0</v>
      </c>
      <c r="F3022" s="231">
        <v>0</v>
      </c>
      <c r="G3022" s="231">
        <v>0</v>
      </c>
      <c r="H3022" t="str">
        <f t="shared" si="47"/>
        <v>B59282</v>
      </c>
    </row>
    <row r="3023" spans="1:8">
      <c r="A3023" s="231" t="s">
        <v>3309</v>
      </c>
      <c r="B3023" s="231">
        <v>100</v>
      </c>
      <c r="C3023" s="231">
        <v>0</v>
      </c>
      <c r="D3023" s="231">
        <v>0</v>
      </c>
      <c r="E3023" s="231">
        <v>0</v>
      </c>
      <c r="F3023" s="231">
        <v>0</v>
      </c>
      <c r="G3023" s="231">
        <v>0</v>
      </c>
      <c r="H3023" t="str">
        <f t="shared" si="47"/>
        <v>B59299</v>
      </c>
    </row>
    <row r="3024" spans="1:8">
      <c r="A3024" s="231" t="s">
        <v>3310</v>
      </c>
      <c r="B3024" s="231">
        <v>100</v>
      </c>
      <c r="C3024" s="231">
        <v>0</v>
      </c>
      <c r="D3024" s="231">
        <v>0</v>
      </c>
      <c r="E3024" s="231">
        <v>0</v>
      </c>
      <c r="F3024" s="231">
        <v>0</v>
      </c>
      <c r="G3024" s="231">
        <v>0</v>
      </c>
      <c r="H3024" t="str">
        <f t="shared" si="47"/>
        <v>B59304</v>
      </c>
    </row>
    <row r="3025" spans="1:8">
      <c r="A3025" s="231" t="s">
        <v>3311</v>
      </c>
      <c r="B3025" s="231">
        <v>0</v>
      </c>
      <c r="C3025" s="231">
        <v>100</v>
      </c>
      <c r="D3025" s="231">
        <v>0</v>
      </c>
      <c r="E3025" s="231">
        <v>0</v>
      </c>
      <c r="F3025" s="231">
        <v>0</v>
      </c>
      <c r="G3025" s="231">
        <v>0</v>
      </c>
      <c r="H3025" t="str">
        <f t="shared" si="47"/>
        <v>B59309</v>
      </c>
    </row>
    <row r="3026" spans="1:8">
      <c r="A3026" s="231" t="s">
        <v>3312</v>
      </c>
      <c r="B3026" s="231">
        <v>0</v>
      </c>
      <c r="C3026" s="231">
        <v>100</v>
      </c>
      <c r="D3026" s="231">
        <v>0</v>
      </c>
      <c r="E3026" s="231">
        <v>0</v>
      </c>
      <c r="F3026" s="231">
        <v>0</v>
      </c>
      <c r="G3026" s="231">
        <v>0</v>
      </c>
      <c r="H3026" t="str">
        <f t="shared" si="47"/>
        <v>B59314</v>
      </c>
    </row>
    <row r="3027" spans="1:8">
      <c r="A3027" s="231" t="s">
        <v>3313</v>
      </c>
      <c r="B3027" s="231">
        <v>0</v>
      </c>
      <c r="C3027" s="231">
        <v>71</v>
      </c>
      <c r="D3027" s="231">
        <v>29</v>
      </c>
      <c r="E3027" s="231">
        <v>0</v>
      </c>
      <c r="F3027" s="231">
        <v>0</v>
      </c>
      <c r="G3027" s="231">
        <v>0</v>
      </c>
      <c r="H3027" t="str">
        <f t="shared" si="47"/>
        <v>B59319</v>
      </c>
    </row>
    <row r="3028" spans="1:8">
      <c r="A3028" s="231" t="s">
        <v>3314</v>
      </c>
      <c r="B3028" s="231">
        <v>0</v>
      </c>
      <c r="C3028" s="231">
        <v>52</v>
      </c>
      <c r="D3028" s="231">
        <v>48</v>
      </c>
      <c r="E3028" s="231">
        <v>0</v>
      </c>
      <c r="F3028" s="231">
        <v>0</v>
      </c>
      <c r="G3028" s="231">
        <v>0</v>
      </c>
      <c r="H3028" t="str">
        <f t="shared" si="47"/>
        <v>B59324</v>
      </c>
    </row>
    <row r="3029" spans="1:8">
      <c r="A3029" s="231" t="s">
        <v>3315</v>
      </c>
      <c r="B3029" s="231">
        <v>0</v>
      </c>
      <c r="C3029" s="231">
        <v>42</v>
      </c>
      <c r="D3029" s="231">
        <v>58</v>
      </c>
      <c r="E3029" s="231">
        <v>0</v>
      </c>
      <c r="F3029" s="231">
        <v>0</v>
      </c>
      <c r="G3029" s="231">
        <v>0</v>
      </c>
      <c r="H3029" t="str">
        <f t="shared" si="47"/>
        <v>B59329</v>
      </c>
    </row>
    <row r="3030" spans="1:8">
      <c r="A3030" s="231" t="s">
        <v>3316</v>
      </c>
      <c r="B3030" s="231">
        <v>0</v>
      </c>
      <c r="C3030" s="231">
        <v>31</v>
      </c>
      <c r="D3030" s="231">
        <v>50</v>
      </c>
      <c r="E3030" s="231">
        <v>19</v>
      </c>
      <c r="F3030" s="231">
        <v>0</v>
      </c>
      <c r="G3030" s="231">
        <v>0</v>
      </c>
      <c r="H3030" t="str">
        <f t="shared" si="47"/>
        <v>B59334</v>
      </c>
    </row>
    <row r="3031" spans="1:8">
      <c r="A3031" s="231" t="s">
        <v>3317</v>
      </c>
      <c r="B3031" s="231">
        <v>0</v>
      </c>
      <c r="C3031" s="231">
        <v>35</v>
      </c>
      <c r="D3031" s="231">
        <v>56</v>
      </c>
      <c r="E3031" s="231">
        <v>9</v>
      </c>
      <c r="F3031" s="231">
        <v>0</v>
      </c>
      <c r="G3031" s="231">
        <v>0</v>
      </c>
      <c r="H3031" t="str">
        <f t="shared" si="47"/>
        <v>B59339</v>
      </c>
    </row>
    <row r="3032" spans="1:8">
      <c r="A3032" s="231" t="s">
        <v>3318</v>
      </c>
      <c r="B3032" s="231">
        <v>0</v>
      </c>
      <c r="C3032" s="231">
        <v>38</v>
      </c>
      <c r="D3032" s="231">
        <v>60</v>
      </c>
      <c r="E3032" s="231">
        <v>2</v>
      </c>
      <c r="F3032" s="231">
        <v>0</v>
      </c>
      <c r="G3032" s="231">
        <v>0</v>
      </c>
      <c r="H3032" t="str">
        <f t="shared" si="47"/>
        <v>B59359</v>
      </c>
    </row>
    <row r="3033" spans="1:8">
      <c r="A3033" s="231" t="s">
        <v>3319</v>
      </c>
      <c r="B3033" s="231">
        <v>0</v>
      </c>
      <c r="C3033" s="231">
        <v>100</v>
      </c>
      <c r="D3033" s="231">
        <v>0</v>
      </c>
      <c r="E3033" s="231">
        <v>0</v>
      </c>
      <c r="F3033" s="231">
        <v>0</v>
      </c>
      <c r="G3033" s="231">
        <v>0</v>
      </c>
      <c r="H3033" t="str">
        <f t="shared" si="47"/>
        <v>B59373</v>
      </c>
    </row>
    <row r="3034" spans="1:8">
      <c r="A3034" s="231" t="s">
        <v>3320</v>
      </c>
      <c r="B3034" s="231">
        <v>50</v>
      </c>
      <c r="C3034" s="231">
        <v>50</v>
      </c>
      <c r="D3034" s="231">
        <v>0</v>
      </c>
      <c r="E3034" s="231">
        <v>0</v>
      </c>
      <c r="F3034" s="231">
        <v>0</v>
      </c>
      <c r="G3034" s="231">
        <v>0</v>
      </c>
      <c r="H3034" t="str">
        <f t="shared" si="47"/>
        <v>B59396</v>
      </c>
    </row>
    <row r="3035" spans="1:8">
      <c r="A3035" s="231" t="s">
        <v>3321</v>
      </c>
      <c r="B3035" s="231">
        <v>50</v>
      </c>
      <c r="C3035" s="231">
        <v>50</v>
      </c>
      <c r="D3035" s="231">
        <v>0</v>
      </c>
      <c r="E3035" s="231">
        <v>0</v>
      </c>
      <c r="F3035" s="231">
        <v>0</v>
      </c>
      <c r="G3035" s="231">
        <v>0</v>
      </c>
      <c r="H3035" t="str">
        <f t="shared" si="47"/>
        <v>B59416</v>
      </c>
    </row>
    <row r="3036" spans="1:8">
      <c r="A3036" s="231" t="s">
        <v>3322</v>
      </c>
      <c r="B3036" s="231">
        <v>100</v>
      </c>
      <c r="C3036" s="231">
        <v>0</v>
      </c>
      <c r="D3036" s="231">
        <v>0</v>
      </c>
      <c r="E3036" s="231">
        <v>0</v>
      </c>
      <c r="F3036" s="231">
        <v>0</v>
      </c>
      <c r="G3036" s="231">
        <v>0</v>
      </c>
      <c r="H3036" t="str">
        <f t="shared" si="47"/>
        <v>B59436</v>
      </c>
    </row>
    <row r="3037" spans="1:8">
      <c r="A3037" s="231" t="s">
        <v>3323</v>
      </c>
      <c r="B3037" s="231">
        <v>100</v>
      </c>
      <c r="C3037" s="231">
        <v>0</v>
      </c>
      <c r="D3037" s="231">
        <v>0</v>
      </c>
      <c r="E3037" s="231">
        <v>0</v>
      </c>
      <c r="F3037" s="231">
        <v>0</v>
      </c>
      <c r="G3037" s="231">
        <v>0</v>
      </c>
      <c r="H3037" t="str">
        <f t="shared" si="47"/>
        <v>B59456</v>
      </c>
    </row>
    <row r="3038" spans="1:8">
      <c r="A3038" s="231" t="s">
        <v>3324</v>
      </c>
      <c r="B3038" s="231">
        <v>100</v>
      </c>
      <c r="C3038" s="231">
        <v>0</v>
      </c>
      <c r="D3038" s="231">
        <v>0</v>
      </c>
      <c r="E3038" s="231">
        <v>0</v>
      </c>
      <c r="F3038" s="231">
        <v>0</v>
      </c>
      <c r="G3038" s="231">
        <v>0</v>
      </c>
      <c r="H3038" t="str">
        <f t="shared" si="47"/>
        <v>B59481</v>
      </c>
    </row>
    <row r="3039" spans="1:8">
      <c r="A3039" s="231" t="s">
        <v>3325</v>
      </c>
      <c r="B3039" s="231">
        <v>0</v>
      </c>
      <c r="C3039" s="231">
        <v>38</v>
      </c>
      <c r="D3039" s="231">
        <v>31</v>
      </c>
      <c r="E3039" s="231">
        <v>31</v>
      </c>
      <c r="F3039" s="231">
        <v>0</v>
      </c>
      <c r="G3039" s="231">
        <v>0</v>
      </c>
      <c r="H3039" t="str">
        <f t="shared" si="47"/>
        <v>B59505</v>
      </c>
    </row>
    <row r="3040" spans="1:8">
      <c r="A3040" s="231" t="s">
        <v>3326</v>
      </c>
      <c r="B3040" s="231">
        <v>0</v>
      </c>
      <c r="C3040" s="231">
        <v>17</v>
      </c>
      <c r="D3040" s="231">
        <v>14</v>
      </c>
      <c r="E3040" s="231">
        <v>69</v>
      </c>
      <c r="F3040" s="231">
        <v>0</v>
      </c>
      <c r="G3040" s="231">
        <v>0</v>
      </c>
      <c r="H3040" t="str">
        <f t="shared" si="47"/>
        <v>B59530</v>
      </c>
    </row>
    <row r="3041" spans="1:8">
      <c r="A3041" s="231" t="s">
        <v>3327</v>
      </c>
      <c r="B3041" s="231">
        <v>0</v>
      </c>
      <c r="C3041" s="231">
        <v>4</v>
      </c>
      <c r="D3041" s="231">
        <v>6</v>
      </c>
      <c r="E3041" s="231">
        <v>90</v>
      </c>
      <c r="F3041" s="231">
        <v>0</v>
      </c>
      <c r="G3041" s="231">
        <v>0</v>
      </c>
      <c r="H3041" t="str">
        <f t="shared" si="47"/>
        <v>B59553</v>
      </c>
    </row>
    <row r="3042" spans="1:8">
      <c r="A3042" s="231" t="s">
        <v>3328</v>
      </c>
      <c r="B3042" s="231">
        <v>0</v>
      </c>
      <c r="C3042" s="231">
        <v>3</v>
      </c>
      <c r="D3042" s="231">
        <v>5</v>
      </c>
      <c r="E3042" s="231">
        <v>92</v>
      </c>
      <c r="F3042" s="231">
        <v>0</v>
      </c>
      <c r="G3042" s="231">
        <v>0</v>
      </c>
      <c r="H3042" t="str">
        <f t="shared" si="47"/>
        <v>B59574</v>
      </c>
    </row>
    <row r="3043" spans="1:8">
      <c r="A3043" s="231" t="s">
        <v>3329</v>
      </c>
      <c r="B3043" s="231">
        <v>0</v>
      </c>
      <c r="C3043" s="231">
        <v>3</v>
      </c>
      <c r="D3043" s="231">
        <v>5</v>
      </c>
      <c r="E3043" s="231">
        <v>92</v>
      </c>
      <c r="F3043" s="231">
        <v>0</v>
      </c>
      <c r="G3043" s="231">
        <v>0</v>
      </c>
      <c r="H3043" t="str">
        <f t="shared" si="47"/>
        <v>B59594</v>
      </c>
    </row>
    <row r="3044" spans="1:8">
      <c r="A3044" s="231" t="s">
        <v>3330</v>
      </c>
      <c r="B3044" s="231">
        <v>0</v>
      </c>
      <c r="C3044" s="231">
        <v>4</v>
      </c>
      <c r="D3044" s="231">
        <v>6</v>
      </c>
      <c r="E3044" s="231">
        <v>90</v>
      </c>
      <c r="F3044" s="231">
        <v>0</v>
      </c>
      <c r="G3044" s="231">
        <v>0</v>
      </c>
      <c r="H3044" t="str">
        <f t="shared" si="47"/>
        <v>B59619</v>
      </c>
    </row>
    <row r="3045" spans="1:8">
      <c r="A3045" s="231" t="s">
        <v>3331</v>
      </c>
      <c r="B3045" s="231">
        <v>0</v>
      </c>
      <c r="C3045" s="231">
        <v>5</v>
      </c>
      <c r="D3045" s="231">
        <v>7</v>
      </c>
      <c r="E3045" s="231">
        <v>88</v>
      </c>
      <c r="F3045" s="231">
        <v>0</v>
      </c>
      <c r="G3045" s="231">
        <v>0</v>
      </c>
      <c r="H3045" t="str">
        <f t="shared" si="47"/>
        <v>B59644</v>
      </c>
    </row>
    <row r="3046" spans="1:8">
      <c r="A3046" s="231" t="s">
        <v>3332</v>
      </c>
      <c r="B3046" s="231">
        <v>0</v>
      </c>
      <c r="C3046" s="231">
        <v>6</v>
      </c>
      <c r="D3046" s="231">
        <v>9</v>
      </c>
      <c r="E3046" s="231">
        <v>85</v>
      </c>
      <c r="F3046" s="231">
        <v>0</v>
      </c>
      <c r="G3046" s="231">
        <v>0</v>
      </c>
      <c r="H3046" t="str">
        <f t="shared" si="47"/>
        <v>B59669</v>
      </c>
    </row>
    <row r="3047" spans="1:8">
      <c r="A3047" s="231" t="s">
        <v>3333</v>
      </c>
      <c r="B3047" s="231">
        <v>0</v>
      </c>
      <c r="C3047" s="231">
        <v>7</v>
      </c>
      <c r="D3047" s="231">
        <v>12</v>
      </c>
      <c r="E3047" s="231">
        <v>81</v>
      </c>
      <c r="F3047" s="231">
        <v>0</v>
      </c>
      <c r="G3047" s="231">
        <v>0</v>
      </c>
      <c r="H3047" t="str">
        <f t="shared" si="47"/>
        <v>B59686</v>
      </c>
    </row>
    <row r="3048" spans="1:8">
      <c r="A3048" s="231" t="s">
        <v>3334</v>
      </c>
      <c r="B3048" s="231">
        <v>0</v>
      </c>
      <c r="C3048" s="231">
        <v>9</v>
      </c>
      <c r="D3048" s="231">
        <v>14</v>
      </c>
      <c r="E3048" s="231">
        <v>77</v>
      </c>
      <c r="F3048" s="231">
        <v>0</v>
      </c>
      <c r="G3048" s="231">
        <v>0</v>
      </c>
      <c r="H3048" t="str">
        <f t="shared" si="47"/>
        <v>B59711</v>
      </c>
    </row>
    <row r="3049" spans="1:8">
      <c r="A3049" s="231" t="s">
        <v>3335</v>
      </c>
      <c r="B3049" s="231">
        <v>0</v>
      </c>
      <c r="C3049" s="231">
        <v>10</v>
      </c>
      <c r="D3049" s="231">
        <v>15</v>
      </c>
      <c r="E3049" s="231">
        <v>75</v>
      </c>
      <c r="F3049" s="231">
        <v>0</v>
      </c>
      <c r="G3049" s="231">
        <v>0</v>
      </c>
      <c r="H3049" t="str">
        <f t="shared" si="47"/>
        <v>B59734</v>
      </c>
    </row>
    <row r="3050" spans="1:8">
      <c r="A3050" s="231" t="s">
        <v>3336</v>
      </c>
      <c r="B3050" s="231">
        <v>0</v>
      </c>
      <c r="C3050" s="231">
        <v>7</v>
      </c>
      <c r="D3050" s="231">
        <v>11</v>
      </c>
      <c r="E3050" s="231">
        <v>82</v>
      </c>
      <c r="F3050" s="231">
        <v>0</v>
      </c>
      <c r="G3050" s="231">
        <v>0</v>
      </c>
      <c r="H3050" t="str">
        <f t="shared" ref="H3050:H3102" si="48">LEFT(A3050,1)&amp;((MID(A3050,2,10))+1)</f>
        <v>B59758</v>
      </c>
    </row>
    <row r="3051" spans="1:8">
      <c r="A3051" s="231" t="s">
        <v>3337</v>
      </c>
      <c r="B3051" s="231">
        <v>0</v>
      </c>
      <c r="C3051" s="231">
        <v>6</v>
      </c>
      <c r="D3051" s="231">
        <v>10</v>
      </c>
      <c r="E3051" s="231">
        <v>84</v>
      </c>
      <c r="F3051" s="231">
        <v>0</v>
      </c>
      <c r="G3051" s="231">
        <v>0</v>
      </c>
      <c r="H3051" t="str">
        <f t="shared" si="48"/>
        <v>B59770</v>
      </c>
    </row>
    <row r="3052" spans="1:8">
      <c r="A3052" s="231" t="s">
        <v>3338</v>
      </c>
      <c r="B3052" s="231">
        <v>0</v>
      </c>
      <c r="C3052" s="231">
        <v>9</v>
      </c>
      <c r="D3052" s="231">
        <v>15</v>
      </c>
      <c r="E3052" s="231">
        <v>76</v>
      </c>
      <c r="F3052" s="231">
        <v>0</v>
      </c>
      <c r="G3052" s="231">
        <v>0</v>
      </c>
      <c r="H3052" t="str">
        <f t="shared" si="48"/>
        <v>B59786</v>
      </c>
    </row>
    <row r="3053" spans="1:8">
      <c r="A3053" s="231" t="s">
        <v>3339</v>
      </c>
      <c r="B3053" s="231">
        <v>0</v>
      </c>
      <c r="C3053" s="231">
        <v>15</v>
      </c>
      <c r="D3053" s="231">
        <v>25</v>
      </c>
      <c r="E3053" s="231">
        <v>60</v>
      </c>
      <c r="F3053" s="231">
        <v>0</v>
      </c>
      <c r="G3053" s="231">
        <v>0</v>
      </c>
      <c r="H3053" t="str">
        <f t="shared" si="48"/>
        <v>B59809</v>
      </c>
    </row>
    <row r="3054" spans="1:8">
      <c r="A3054" s="231" t="s">
        <v>3340</v>
      </c>
      <c r="B3054" s="231">
        <v>0</v>
      </c>
      <c r="C3054" s="231">
        <v>100</v>
      </c>
      <c r="D3054" s="231">
        <v>0</v>
      </c>
      <c r="E3054" s="231">
        <v>0</v>
      </c>
      <c r="F3054" s="231">
        <v>0</v>
      </c>
      <c r="G3054" s="231">
        <v>0</v>
      </c>
      <c r="H3054" t="str">
        <f t="shared" si="48"/>
        <v>B59830</v>
      </c>
    </row>
    <row r="3055" spans="1:8">
      <c r="A3055" s="231" t="s">
        <v>3341</v>
      </c>
      <c r="B3055" s="231">
        <v>100</v>
      </c>
      <c r="C3055" s="231">
        <v>0</v>
      </c>
      <c r="D3055" s="231">
        <v>0</v>
      </c>
      <c r="E3055" s="231">
        <v>0</v>
      </c>
      <c r="F3055" s="231">
        <v>0</v>
      </c>
      <c r="G3055" s="231">
        <v>0</v>
      </c>
      <c r="H3055" t="str">
        <f t="shared" si="48"/>
        <v>B59850</v>
      </c>
    </row>
    <row r="3056" spans="1:8">
      <c r="A3056" s="231" t="s">
        <v>3342</v>
      </c>
      <c r="B3056" s="231">
        <v>100</v>
      </c>
      <c r="C3056" s="231">
        <v>0</v>
      </c>
      <c r="D3056" s="231">
        <v>0</v>
      </c>
      <c r="E3056" s="231">
        <v>0</v>
      </c>
      <c r="F3056" s="231">
        <v>0</v>
      </c>
      <c r="G3056" s="231">
        <v>0</v>
      </c>
      <c r="H3056" t="str">
        <f t="shared" si="48"/>
        <v>B59863</v>
      </c>
    </row>
    <row r="3057" spans="1:8">
      <c r="A3057" s="231" t="s">
        <v>3343</v>
      </c>
      <c r="B3057" s="231">
        <v>100</v>
      </c>
      <c r="C3057" s="231">
        <v>0</v>
      </c>
      <c r="D3057" s="231">
        <v>0</v>
      </c>
      <c r="E3057" s="231">
        <v>0</v>
      </c>
      <c r="F3057" s="231">
        <v>0</v>
      </c>
      <c r="G3057" s="231">
        <v>0</v>
      </c>
      <c r="H3057" t="str">
        <f t="shared" si="48"/>
        <v>B59883</v>
      </c>
    </row>
    <row r="3058" spans="1:8">
      <c r="A3058" s="231" t="s">
        <v>3344</v>
      </c>
      <c r="B3058" s="231">
        <v>50</v>
      </c>
      <c r="C3058" s="231">
        <v>50</v>
      </c>
      <c r="D3058" s="231">
        <v>0</v>
      </c>
      <c r="E3058" s="231">
        <v>0</v>
      </c>
      <c r="F3058" s="231">
        <v>0</v>
      </c>
      <c r="G3058" s="231">
        <v>0</v>
      </c>
      <c r="H3058" t="str">
        <f t="shared" si="48"/>
        <v>B59900</v>
      </c>
    </row>
    <row r="3059" spans="1:8">
      <c r="A3059" s="231" t="s">
        <v>3345</v>
      </c>
      <c r="B3059" s="231">
        <v>50</v>
      </c>
      <c r="C3059" s="231">
        <v>50</v>
      </c>
      <c r="D3059" s="231">
        <v>0</v>
      </c>
      <c r="E3059" s="231">
        <v>0</v>
      </c>
      <c r="F3059" s="231">
        <v>0</v>
      </c>
      <c r="G3059" s="231">
        <v>0</v>
      </c>
      <c r="H3059" t="str">
        <f t="shared" si="48"/>
        <v>B59919</v>
      </c>
    </row>
    <row r="3060" spans="1:8">
      <c r="A3060" s="231" t="s">
        <v>3346</v>
      </c>
      <c r="B3060" s="231">
        <v>50</v>
      </c>
      <c r="C3060" s="231">
        <v>50</v>
      </c>
      <c r="D3060" s="231">
        <v>0</v>
      </c>
      <c r="E3060" s="231">
        <v>0</v>
      </c>
      <c r="F3060" s="231">
        <v>0</v>
      </c>
      <c r="G3060" s="231">
        <v>0</v>
      </c>
      <c r="H3060" t="str">
        <f t="shared" si="48"/>
        <v>B59935</v>
      </c>
    </row>
    <row r="3061" spans="1:8">
      <c r="A3061" s="231" t="s">
        <v>3347</v>
      </c>
      <c r="B3061" s="231">
        <v>50</v>
      </c>
      <c r="C3061" s="231">
        <v>50</v>
      </c>
      <c r="D3061" s="231">
        <v>0</v>
      </c>
      <c r="E3061" s="231">
        <v>0</v>
      </c>
      <c r="F3061" s="231">
        <v>0</v>
      </c>
      <c r="G3061" s="231">
        <v>0</v>
      </c>
      <c r="H3061" t="str">
        <f t="shared" si="48"/>
        <v>B59942</v>
      </c>
    </row>
    <row r="3062" spans="1:8">
      <c r="A3062" s="231" t="s">
        <v>3348</v>
      </c>
      <c r="B3062" s="231">
        <v>100</v>
      </c>
      <c r="C3062" s="231">
        <v>0</v>
      </c>
      <c r="D3062" s="231">
        <v>0</v>
      </c>
      <c r="E3062" s="231">
        <v>0</v>
      </c>
      <c r="F3062" s="231">
        <v>0</v>
      </c>
      <c r="G3062" s="231">
        <v>0</v>
      </c>
      <c r="H3062" t="str">
        <f t="shared" si="48"/>
        <v>B59962</v>
      </c>
    </row>
    <row r="3063" spans="1:8">
      <c r="A3063" s="231" t="s">
        <v>3349</v>
      </c>
      <c r="B3063" s="231">
        <v>100</v>
      </c>
      <c r="C3063" s="231">
        <v>0</v>
      </c>
      <c r="D3063" s="231">
        <v>0</v>
      </c>
      <c r="E3063" s="231">
        <v>0</v>
      </c>
      <c r="F3063" s="231">
        <v>0</v>
      </c>
      <c r="G3063" s="231">
        <v>0</v>
      </c>
      <c r="H3063" t="str">
        <f t="shared" si="48"/>
        <v>B59983</v>
      </c>
    </row>
    <row r="3064" spans="1:8">
      <c r="A3064" s="231" t="s">
        <v>3350</v>
      </c>
      <c r="B3064" s="231">
        <v>100</v>
      </c>
      <c r="C3064" s="231">
        <v>0</v>
      </c>
      <c r="D3064" s="231">
        <v>0</v>
      </c>
      <c r="E3064" s="231">
        <v>0</v>
      </c>
      <c r="F3064" s="231">
        <v>0</v>
      </c>
      <c r="G3064" s="231">
        <v>0</v>
      </c>
      <c r="H3064" t="str">
        <f t="shared" si="48"/>
        <v>B60002</v>
      </c>
    </row>
    <row r="3065" spans="1:8">
      <c r="A3065" s="231" t="s">
        <v>3351</v>
      </c>
      <c r="B3065" s="231">
        <v>100</v>
      </c>
      <c r="C3065" s="231">
        <v>0</v>
      </c>
      <c r="D3065" s="231">
        <v>0</v>
      </c>
      <c r="E3065" s="231">
        <v>0</v>
      </c>
      <c r="F3065" s="231">
        <v>0</v>
      </c>
      <c r="G3065" s="231">
        <v>0</v>
      </c>
      <c r="H3065" t="str">
        <f t="shared" si="48"/>
        <v>B60016</v>
      </c>
    </row>
    <row r="3066" spans="1:8">
      <c r="A3066" s="231" t="s">
        <v>3352</v>
      </c>
      <c r="B3066" s="231">
        <v>100</v>
      </c>
      <c r="C3066" s="231">
        <v>0</v>
      </c>
      <c r="D3066" s="231">
        <v>0</v>
      </c>
      <c r="E3066" s="231">
        <v>0</v>
      </c>
      <c r="F3066" s="231">
        <v>0</v>
      </c>
      <c r="G3066" s="231">
        <v>0</v>
      </c>
      <c r="H3066" t="str">
        <f t="shared" si="48"/>
        <v>B60038</v>
      </c>
    </row>
    <row r="3067" spans="1:8">
      <c r="A3067" s="231" t="s">
        <v>3353</v>
      </c>
      <c r="B3067" s="231">
        <v>100</v>
      </c>
      <c r="C3067" s="231">
        <v>0</v>
      </c>
      <c r="D3067" s="231">
        <v>0</v>
      </c>
      <c r="E3067" s="231">
        <v>0</v>
      </c>
      <c r="F3067" s="231">
        <v>0</v>
      </c>
      <c r="G3067" s="231">
        <v>0</v>
      </c>
      <c r="H3067" t="str">
        <f t="shared" si="48"/>
        <v>B60049.4</v>
      </c>
    </row>
    <row r="3068" spans="1:8">
      <c r="A3068" s="231" t="s">
        <v>3354</v>
      </c>
      <c r="B3068" s="231">
        <v>0</v>
      </c>
      <c r="C3068" s="231">
        <v>100</v>
      </c>
      <c r="D3068" s="231">
        <v>0</v>
      </c>
      <c r="E3068" s="231">
        <v>0</v>
      </c>
      <c r="F3068" s="231">
        <v>0</v>
      </c>
      <c r="G3068" s="231">
        <v>0</v>
      </c>
      <c r="H3068" t="str">
        <f t="shared" si="48"/>
        <v>B60071</v>
      </c>
    </row>
    <row r="3069" spans="1:8">
      <c r="A3069" s="231" t="s">
        <v>3355</v>
      </c>
      <c r="B3069" s="231">
        <v>0</v>
      </c>
      <c r="C3069" s="231">
        <v>26</v>
      </c>
      <c r="D3069" s="231">
        <v>34</v>
      </c>
      <c r="E3069" s="231">
        <v>40</v>
      </c>
      <c r="F3069" s="231">
        <v>0</v>
      </c>
      <c r="G3069" s="231">
        <v>0</v>
      </c>
      <c r="H3069" t="str">
        <f t="shared" si="48"/>
        <v>B60094</v>
      </c>
    </row>
    <row r="3070" spans="1:8">
      <c r="A3070" s="231" t="s">
        <v>3356</v>
      </c>
      <c r="B3070" s="231">
        <v>0</v>
      </c>
      <c r="C3070" s="231">
        <v>9</v>
      </c>
      <c r="D3070" s="231">
        <v>12</v>
      </c>
      <c r="E3070" s="231">
        <v>79</v>
      </c>
      <c r="F3070" s="231">
        <v>0</v>
      </c>
      <c r="G3070" s="231">
        <v>0</v>
      </c>
      <c r="H3070" t="str">
        <f t="shared" si="48"/>
        <v>B60115</v>
      </c>
    </row>
    <row r="3071" spans="1:8">
      <c r="A3071" s="231" t="s">
        <v>3357</v>
      </c>
      <c r="B3071" s="231">
        <v>0</v>
      </c>
      <c r="C3071" s="231">
        <v>5</v>
      </c>
      <c r="D3071" s="231">
        <v>6</v>
      </c>
      <c r="E3071" s="231">
        <v>89</v>
      </c>
      <c r="F3071" s="231">
        <v>0</v>
      </c>
      <c r="G3071" s="231">
        <v>0</v>
      </c>
      <c r="H3071" t="str">
        <f t="shared" si="48"/>
        <v>B60137</v>
      </c>
    </row>
    <row r="3072" spans="1:8">
      <c r="A3072" s="231" t="s">
        <v>3358</v>
      </c>
      <c r="B3072" s="231">
        <v>0</v>
      </c>
      <c r="C3072" s="231">
        <v>2</v>
      </c>
      <c r="D3072" s="231">
        <v>6</v>
      </c>
      <c r="E3072" s="231">
        <v>92</v>
      </c>
      <c r="F3072" s="231">
        <v>0</v>
      </c>
      <c r="G3072" s="231">
        <v>0</v>
      </c>
      <c r="H3072" t="str">
        <f t="shared" si="48"/>
        <v>B60157</v>
      </c>
    </row>
    <row r="3073" spans="1:8">
      <c r="A3073" s="231" t="s">
        <v>3359</v>
      </c>
      <c r="B3073" s="231">
        <v>0</v>
      </c>
      <c r="C3073" s="231">
        <v>3</v>
      </c>
      <c r="D3073" s="231">
        <v>8</v>
      </c>
      <c r="E3073" s="231">
        <v>89</v>
      </c>
      <c r="F3073" s="231">
        <v>0</v>
      </c>
      <c r="G3073" s="231">
        <v>0</v>
      </c>
      <c r="H3073" t="str">
        <f t="shared" si="48"/>
        <v>B60175</v>
      </c>
    </row>
    <row r="3074" spans="1:8">
      <c r="A3074" s="231" t="s">
        <v>3360</v>
      </c>
      <c r="B3074" s="231">
        <v>0</v>
      </c>
      <c r="C3074" s="231">
        <v>3</v>
      </c>
      <c r="D3074" s="231">
        <v>8</v>
      </c>
      <c r="E3074" s="231">
        <v>89</v>
      </c>
      <c r="F3074" s="231">
        <v>0</v>
      </c>
      <c r="G3074" s="231">
        <v>0</v>
      </c>
      <c r="H3074" t="str">
        <f t="shared" si="48"/>
        <v>B60198</v>
      </c>
    </row>
    <row r="3075" spans="1:8">
      <c r="A3075" s="231" t="s">
        <v>3361</v>
      </c>
      <c r="B3075" s="231">
        <v>0</v>
      </c>
      <c r="C3075" s="231">
        <v>3</v>
      </c>
      <c r="D3075" s="231">
        <v>7</v>
      </c>
      <c r="E3075" s="231">
        <v>90</v>
      </c>
      <c r="F3075" s="231">
        <v>0</v>
      </c>
      <c r="G3075" s="231">
        <v>0</v>
      </c>
      <c r="H3075" t="str">
        <f t="shared" si="48"/>
        <v>B60219</v>
      </c>
    </row>
    <row r="3076" spans="1:8">
      <c r="A3076" s="231" t="s">
        <v>3362</v>
      </c>
      <c r="B3076" s="231">
        <v>0</v>
      </c>
      <c r="C3076" s="231">
        <v>7</v>
      </c>
      <c r="D3076" s="231">
        <v>11</v>
      </c>
      <c r="E3076" s="231">
        <v>82</v>
      </c>
      <c r="F3076" s="231">
        <v>0</v>
      </c>
      <c r="G3076" s="231">
        <v>0</v>
      </c>
      <c r="H3076" t="str">
        <f t="shared" si="48"/>
        <v>B60239</v>
      </c>
    </row>
    <row r="3077" spans="1:8">
      <c r="A3077" s="231" t="s">
        <v>3363</v>
      </c>
      <c r="B3077" s="231">
        <v>0</v>
      </c>
      <c r="C3077" s="231">
        <v>19</v>
      </c>
      <c r="D3077" s="231">
        <v>15</v>
      </c>
      <c r="E3077" s="231">
        <v>66</v>
      </c>
      <c r="F3077" s="231">
        <v>0</v>
      </c>
      <c r="G3077" s="231">
        <v>0</v>
      </c>
      <c r="H3077" t="str">
        <f t="shared" si="48"/>
        <v>B60259</v>
      </c>
    </row>
    <row r="3078" spans="1:8">
      <c r="A3078" s="231" t="s">
        <v>3364</v>
      </c>
      <c r="B3078" s="231">
        <v>0</v>
      </c>
      <c r="C3078" s="231">
        <v>28</v>
      </c>
      <c r="D3078" s="231">
        <v>22</v>
      </c>
      <c r="E3078" s="231">
        <v>50</v>
      </c>
      <c r="F3078" s="231">
        <v>0</v>
      </c>
      <c r="G3078" s="231">
        <v>0</v>
      </c>
      <c r="H3078" t="str">
        <f t="shared" si="48"/>
        <v>B60269</v>
      </c>
    </row>
    <row r="3079" spans="1:8">
      <c r="A3079" s="231" t="s">
        <v>3365</v>
      </c>
      <c r="B3079" s="231">
        <v>50</v>
      </c>
      <c r="C3079" s="231">
        <v>50</v>
      </c>
      <c r="D3079" s="231">
        <v>0</v>
      </c>
      <c r="E3079" s="231">
        <v>0</v>
      </c>
      <c r="F3079" s="231">
        <v>0</v>
      </c>
      <c r="G3079" s="231">
        <v>0</v>
      </c>
      <c r="H3079" t="str">
        <f t="shared" si="48"/>
        <v>B60289</v>
      </c>
    </row>
    <row r="3080" spans="1:8">
      <c r="A3080" s="231" t="s">
        <v>3366</v>
      </c>
      <c r="B3080" s="231">
        <v>10</v>
      </c>
      <c r="C3080" s="231">
        <v>20</v>
      </c>
      <c r="D3080" s="231">
        <v>30</v>
      </c>
      <c r="E3080" s="231">
        <v>40</v>
      </c>
      <c r="F3080" s="231">
        <v>0</v>
      </c>
      <c r="G3080" s="231">
        <v>0</v>
      </c>
      <c r="H3080" t="str">
        <f t="shared" si="48"/>
        <v>B60313</v>
      </c>
    </row>
    <row r="3081" spans="1:8">
      <c r="A3081" s="231" t="s">
        <v>3367</v>
      </c>
      <c r="B3081" s="231">
        <v>0</v>
      </c>
      <c r="C3081" s="231">
        <v>18</v>
      </c>
      <c r="D3081" s="231">
        <v>15</v>
      </c>
      <c r="E3081" s="231">
        <v>67</v>
      </c>
      <c r="F3081" s="231">
        <v>0</v>
      </c>
      <c r="G3081" s="231">
        <v>0</v>
      </c>
      <c r="H3081" t="str">
        <f t="shared" si="48"/>
        <v>B60331</v>
      </c>
    </row>
    <row r="3082" spans="1:8">
      <c r="A3082" s="231" t="s">
        <v>3368</v>
      </c>
      <c r="B3082" s="231">
        <v>0</v>
      </c>
      <c r="C3082" s="231">
        <v>13</v>
      </c>
      <c r="D3082" s="231">
        <v>10</v>
      </c>
      <c r="E3082" s="231">
        <v>77</v>
      </c>
      <c r="F3082" s="231">
        <v>0</v>
      </c>
      <c r="G3082" s="231">
        <v>0</v>
      </c>
      <c r="H3082" t="str">
        <f t="shared" si="48"/>
        <v>B60356</v>
      </c>
    </row>
    <row r="3083" spans="1:8">
      <c r="A3083" s="231" t="s">
        <v>3369</v>
      </c>
      <c r="B3083" s="231">
        <v>0</v>
      </c>
      <c r="C3083" s="231">
        <v>17</v>
      </c>
      <c r="D3083" s="231">
        <v>14</v>
      </c>
      <c r="E3083" s="231">
        <v>69</v>
      </c>
      <c r="F3083" s="231">
        <v>0</v>
      </c>
      <c r="G3083" s="231">
        <v>0</v>
      </c>
      <c r="H3083" t="str">
        <f t="shared" si="48"/>
        <v>B60378</v>
      </c>
    </row>
    <row r="3084" spans="1:8">
      <c r="A3084" s="231" t="s">
        <v>3370</v>
      </c>
      <c r="B3084" s="231">
        <v>0</v>
      </c>
      <c r="C3084" s="231">
        <v>22</v>
      </c>
      <c r="D3084" s="231">
        <v>17</v>
      </c>
      <c r="E3084" s="231">
        <v>61</v>
      </c>
      <c r="F3084" s="231">
        <v>0</v>
      </c>
      <c r="G3084" s="231">
        <v>0</v>
      </c>
      <c r="H3084" t="str">
        <f t="shared" si="48"/>
        <v>B60398</v>
      </c>
    </row>
    <row r="3085" spans="1:8">
      <c r="A3085" s="231" t="s">
        <v>3371</v>
      </c>
      <c r="B3085" s="231">
        <v>0</v>
      </c>
      <c r="C3085" s="231">
        <v>37</v>
      </c>
      <c r="D3085" s="231">
        <v>30</v>
      </c>
      <c r="E3085" s="231">
        <v>33</v>
      </c>
      <c r="F3085" s="231">
        <v>0</v>
      </c>
      <c r="G3085" s="231">
        <v>0</v>
      </c>
      <c r="H3085" t="str">
        <f t="shared" si="48"/>
        <v>B60416</v>
      </c>
    </row>
    <row r="3086" spans="1:8">
      <c r="A3086" s="231" t="s">
        <v>3372</v>
      </c>
      <c r="B3086" s="231">
        <v>0</v>
      </c>
      <c r="C3086" s="231">
        <v>70</v>
      </c>
      <c r="D3086" s="231">
        <v>30</v>
      </c>
      <c r="E3086" s="231">
        <v>0</v>
      </c>
      <c r="F3086" s="231">
        <v>0</v>
      </c>
      <c r="G3086" s="231">
        <v>0</v>
      </c>
      <c r="H3086" t="str">
        <f t="shared" si="48"/>
        <v>B60429</v>
      </c>
    </row>
    <row r="3087" spans="1:8">
      <c r="A3087" s="231" t="s">
        <v>3373</v>
      </c>
      <c r="B3087" s="231">
        <v>100</v>
      </c>
      <c r="C3087" s="231">
        <v>0</v>
      </c>
      <c r="D3087" s="231">
        <v>0</v>
      </c>
      <c r="E3087" s="231">
        <v>0</v>
      </c>
      <c r="F3087" s="231">
        <v>0</v>
      </c>
      <c r="G3087" s="231">
        <v>0</v>
      </c>
      <c r="H3087" t="str">
        <f t="shared" si="48"/>
        <v>B60449</v>
      </c>
    </row>
    <row r="3088" spans="1:8">
      <c r="A3088" s="231" t="s">
        <v>3374</v>
      </c>
      <c r="B3088" s="231">
        <v>100</v>
      </c>
      <c r="C3088" s="231">
        <v>0</v>
      </c>
      <c r="D3088" s="231">
        <v>0</v>
      </c>
      <c r="E3088" s="231">
        <v>0</v>
      </c>
      <c r="F3088" s="231">
        <v>0</v>
      </c>
      <c r="G3088" s="231">
        <v>0</v>
      </c>
      <c r="H3088" t="str">
        <f t="shared" si="48"/>
        <v>B60467</v>
      </c>
    </row>
    <row r="3089" spans="1:8">
      <c r="A3089" s="231" t="s">
        <v>3375</v>
      </c>
      <c r="B3089" s="231">
        <v>0</v>
      </c>
      <c r="C3089" s="231">
        <v>50</v>
      </c>
      <c r="D3089" s="231">
        <v>40</v>
      </c>
      <c r="E3089" s="231">
        <v>10</v>
      </c>
      <c r="F3089" s="231">
        <v>0</v>
      </c>
      <c r="G3089" s="231">
        <v>0</v>
      </c>
      <c r="H3089" t="str">
        <f t="shared" si="48"/>
        <v>B60486</v>
      </c>
    </row>
    <row r="3090" spans="1:8">
      <c r="A3090" s="231" t="s">
        <v>3376</v>
      </c>
      <c r="B3090" s="231">
        <v>0</v>
      </c>
      <c r="C3090" s="231">
        <v>30</v>
      </c>
      <c r="D3090" s="231">
        <v>40</v>
      </c>
      <c r="E3090" s="231">
        <v>30</v>
      </c>
      <c r="F3090" s="231">
        <v>0</v>
      </c>
      <c r="G3090" s="231">
        <v>0</v>
      </c>
      <c r="H3090" t="str">
        <f t="shared" si="48"/>
        <v>B60508</v>
      </c>
    </row>
    <row r="3091" spans="1:8">
      <c r="A3091" s="231" t="s">
        <v>3377</v>
      </c>
      <c r="B3091" s="231">
        <v>0</v>
      </c>
      <c r="C3091" s="231">
        <v>45</v>
      </c>
      <c r="D3091" s="231">
        <v>36</v>
      </c>
      <c r="E3091" s="231">
        <v>19</v>
      </c>
      <c r="F3091" s="231">
        <v>0</v>
      </c>
      <c r="G3091" s="231">
        <v>0</v>
      </c>
      <c r="H3091" t="str">
        <f t="shared" si="48"/>
        <v>B60518</v>
      </c>
    </row>
    <row r="3092" spans="1:8">
      <c r="A3092" s="231" t="s">
        <v>3378</v>
      </c>
      <c r="B3092" s="231">
        <v>40</v>
      </c>
      <c r="C3092" s="231">
        <v>10</v>
      </c>
      <c r="D3092" s="231">
        <v>10</v>
      </c>
      <c r="E3092" s="231">
        <v>40</v>
      </c>
      <c r="F3092" s="231">
        <v>0</v>
      </c>
      <c r="G3092" s="231">
        <v>0</v>
      </c>
      <c r="H3092" t="str">
        <f t="shared" si="48"/>
        <v>B60542</v>
      </c>
    </row>
    <row r="3093" spans="1:8">
      <c r="A3093" s="231" t="s">
        <v>3379</v>
      </c>
      <c r="B3093" s="231">
        <v>30</v>
      </c>
      <c r="C3093" s="231">
        <v>10</v>
      </c>
      <c r="D3093" s="231">
        <v>10</v>
      </c>
      <c r="E3093" s="231">
        <v>50</v>
      </c>
      <c r="F3093" s="231">
        <v>0</v>
      </c>
      <c r="G3093" s="231">
        <v>0</v>
      </c>
      <c r="H3093" t="str">
        <f t="shared" si="48"/>
        <v>B60566</v>
      </c>
    </row>
    <row r="3094" spans="1:8">
      <c r="A3094" s="231" t="s">
        <v>3380</v>
      </c>
      <c r="B3094" s="231">
        <v>30</v>
      </c>
      <c r="C3094" s="231">
        <v>10</v>
      </c>
      <c r="D3094" s="231">
        <v>10</v>
      </c>
      <c r="E3094" s="231">
        <v>50</v>
      </c>
      <c r="F3094" s="231">
        <v>0</v>
      </c>
      <c r="G3094" s="231">
        <v>0</v>
      </c>
      <c r="H3094" t="str">
        <f t="shared" si="48"/>
        <v>B60586</v>
      </c>
    </row>
    <row r="3095" spans="1:8">
      <c r="A3095" s="231" t="s">
        <v>3381</v>
      </c>
      <c r="B3095" s="231">
        <v>30</v>
      </c>
      <c r="C3095" s="231">
        <v>10</v>
      </c>
      <c r="D3095" s="231">
        <v>10</v>
      </c>
      <c r="E3095" s="231">
        <v>50</v>
      </c>
      <c r="F3095" s="231">
        <v>0</v>
      </c>
      <c r="G3095" s="231">
        <v>0</v>
      </c>
      <c r="H3095" t="str">
        <f t="shared" si="48"/>
        <v>B60608</v>
      </c>
    </row>
    <row r="3096" spans="1:8">
      <c r="A3096" s="231" t="s">
        <v>3382</v>
      </c>
      <c r="B3096" s="231">
        <v>30</v>
      </c>
      <c r="C3096" s="231">
        <v>10</v>
      </c>
      <c r="D3096" s="231">
        <v>10</v>
      </c>
      <c r="E3096" s="231">
        <v>50</v>
      </c>
      <c r="F3096" s="231">
        <v>0</v>
      </c>
      <c r="G3096" s="231">
        <v>0</v>
      </c>
      <c r="H3096" t="str">
        <f t="shared" si="48"/>
        <v>B60629</v>
      </c>
    </row>
    <row r="3097" spans="1:8">
      <c r="A3097" s="231" t="s">
        <v>3383</v>
      </c>
      <c r="B3097" s="231">
        <v>30</v>
      </c>
      <c r="C3097" s="231">
        <v>10</v>
      </c>
      <c r="D3097" s="231">
        <v>10</v>
      </c>
      <c r="E3097" s="231">
        <v>50</v>
      </c>
      <c r="F3097" s="231">
        <v>0</v>
      </c>
      <c r="G3097" s="231">
        <v>0</v>
      </c>
      <c r="H3097" t="str">
        <f t="shared" si="48"/>
        <v>B60650</v>
      </c>
    </row>
    <row r="3098" spans="1:8">
      <c r="A3098" s="231" t="s">
        <v>3384</v>
      </c>
      <c r="B3098" s="231">
        <v>0</v>
      </c>
      <c r="C3098" s="231">
        <v>17</v>
      </c>
      <c r="D3098" s="231">
        <v>13</v>
      </c>
      <c r="E3098" s="231">
        <v>70</v>
      </c>
      <c r="F3098" s="231">
        <v>0</v>
      </c>
      <c r="G3098" s="231">
        <v>0</v>
      </c>
      <c r="H3098" t="str">
        <f t="shared" si="48"/>
        <v>B60671</v>
      </c>
    </row>
    <row r="3099" spans="1:8">
      <c r="A3099" s="231" t="s">
        <v>3385</v>
      </c>
      <c r="B3099" s="231">
        <v>0</v>
      </c>
      <c r="C3099" s="231">
        <v>17</v>
      </c>
      <c r="D3099" s="231">
        <v>13</v>
      </c>
      <c r="E3099" s="231">
        <v>70</v>
      </c>
      <c r="F3099" s="231">
        <v>0</v>
      </c>
      <c r="G3099" s="231">
        <v>0</v>
      </c>
      <c r="H3099" t="str">
        <f t="shared" si="48"/>
        <v>B60684</v>
      </c>
    </row>
    <row r="3100" spans="1:8">
      <c r="A3100" s="231" t="s">
        <v>3386</v>
      </c>
      <c r="B3100" s="231">
        <v>0</v>
      </c>
      <c r="C3100" s="231">
        <v>9</v>
      </c>
      <c r="D3100" s="231">
        <v>7</v>
      </c>
      <c r="E3100" s="231">
        <v>84</v>
      </c>
      <c r="F3100" s="231">
        <v>0</v>
      </c>
      <c r="G3100" s="231">
        <v>0</v>
      </c>
      <c r="H3100" t="str">
        <f t="shared" si="48"/>
        <v>B60701</v>
      </c>
    </row>
    <row r="3101" spans="1:8">
      <c r="A3101" s="231" t="s">
        <v>3387</v>
      </c>
      <c r="B3101" s="231">
        <v>0</v>
      </c>
      <c r="C3101" s="231">
        <v>7</v>
      </c>
      <c r="D3101" s="231">
        <v>6</v>
      </c>
      <c r="E3101" s="231">
        <v>87</v>
      </c>
      <c r="F3101" s="231">
        <v>0</v>
      </c>
      <c r="G3101" s="231">
        <v>0</v>
      </c>
      <c r="H3101" t="str">
        <f t="shared" si="48"/>
        <v>B60713</v>
      </c>
    </row>
    <row r="3102" spans="1:8">
      <c r="A3102" s="231" t="s">
        <v>3388</v>
      </c>
      <c r="B3102" s="231">
        <v>0</v>
      </c>
      <c r="C3102" s="231">
        <v>7</v>
      </c>
      <c r="D3102" s="231">
        <v>5</v>
      </c>
      <c r="E3102" s="231">
        <v>88</v>
      </c>
      <c r="F3102" s="231">
        <v>0</v>
      </c>
      <c r="G3102" s="231">
        <v>0</v>
      </c>
      <c r="H3102" t="str">
        <f t="shared" si="48"/>
        <v>B60735.464</v>
      </c>
    </row>
    <row r="3105" spans="1:8">
      <c r="A3105" s="231">
        <v>2701</v>
      </c>
      <c r="B3105" s="231">
        <v>100</v>
      </c>
      <c r="C3105" s="231">
        <v>0</v>
      </c>
      <c r="D3105" s="231">
        <v>0</v>
      </c>
      <c r="E3105" s="231">
        <v>0</v>
      </c>
      <c r="F3105" s="231">
        <v>0</v>
      </c>
      <c r="G3105" s="231">
        <v>0</v>
      </c>
      <c r="H3105" t="str">
        <f t="shared" ref="H3105:H3168" si="49">LEFT(A3105,1)&amp;((MID(A3105,2,10))+1)</f>
        <v>2702</v>
      </c>
    </row>
    <row r="3106" spans="1:8">
      <c r="A3106" s="231">
        <v>2721</v>
      </c>
      <c r="B3106" s="231">
        <v>100</v>
      </c>
      <c r="C3106" s="231">
        <v>0</v>
      </c>
      <c r="D3106" s="231">
        <v>0</v>
      </c>
      <c r="E3106" s="231">
        <v>0</v>
      </c>
      <c r="F3106" s="231">
        <v>0</v>
      </c>
      <c r="G3106" s="231">
        <v>0</v>
      </c>
      <c r="H3106" t="str">
        <f t="shared" si="49"/>
        <v>2722</v>
      </c>
    </row>
    <row r="3107" spans="1:8">
      <c r="A3107" s="231">
        <v>2740</v>
      </c>
      <c r="B3107" s="231">
        <v>100</v>
      </c>
      <c r="C3107" s="231">
        <v>0</v>
      </c>
      <c r="D3107" s="231">
        <v>0</v>
      </c>
      <c r="E3107" s="231">
        <v>0</v>
      </c>
      <c r="F3107" s="231">
        <v>0</v>
      </c>
      <c r="G3107" s="231">
        <v>0</v>
      </c>
      <c r="H3107" t="str">
        <f t="shared" si="49"/>
        <v>2741</v>
      </c>
    </row>
    <row r="3108" spans="1:8">
      <c r="A3108" s="231">
        <v>2761</v>
      </c>
      <c r="B3108" s="231">
        <v>100</v>
      </c>
      <c r="C3108" s="231">
        <v>0</v>
      </c>
      <c r="D3108" s="231">
        <v>0</v>
      </c>
      <c r="E3108" s="231">
        <v>0</v>
      </c>
      <c r="F3108" s="231">
        <v>0</v>
      </c>
      <c r="G3108" s="231">
        <v>0</v>
      </c>
      <c r="H3108" t="str">
        <f t="shared" si="49"/>
        <v>2762</v>
      </c>
    </row>
    <row r="3109" spans="1:8">
      <c r="A3109" s="231">
        <v>2781</v>
      </c>
      <c r="B3109" s="231">
        <v>100</v>
      </c>
      <c r="C3109" s="231">
        <v>0</v>
      </c>
      <c r="D3109" s="231">
        <v>0</v>
      </c>
      <c r="E3109" s="231">
        <v>0</v>
      </c>
      <c r="F3109" s="231">
        <v>0</v>
      </c>
      <c r="G3109" s="231">
        <v>0</v>
      </c>
      <c r="H3109" t="str">
        <f t="shared" si="49"/>
        <v>2782</v>
      </c>
    </row>
    <row r="3110" spans="1:8">
      <c r="A3110" s="231">
        <v>2801</v>
      </c>
      <c r="B3110" s="231">
        <v>100</v>
      </c>
      <c r="C3110" s="231">
        <v>0</v>
      </c>
      <c r="D3110" s="231">
        <v>0</v>
      </c>
      <c r="E3110" s="231">
        <v>0</v>
      </c>
      <c r="F3110" s="231">
        <v>0</v>
      </c>
      <c r="G3110" s="231">
        <v>0</v>
      </c>
      <c r="H3110" t="str">
        <f t="shared" si="49"/>
        <v>2802</v>
      </c>
    </row>
    <row r="3111" spans="1:8">
      <c r="A3111" s="231">
        <v>2821</v>
      </c>
      <c r="B3111" s="231">
        <v>100</v>
      </c>
      <c r="C3111" s="231">
        <v>0</v>
      </c>
      <c r="D3111" s="231">
        <v>0</v>
      </c>
      <c r="E3111" s="231">
        <v>0</v>
      </c>
      <c r="F3111" s="231">
        <v>0</v>
      </c>
      <c r="G3111" s="231">
        <v>0</v>
      </c>
      <c r="H3111" t="str">
        <f t="shared" si="49"/>
        <v>2822</v>
      </c>
    </row>
    <row r="3112" spans="1:8">
      <c r="A3112" s="231">
        <v>2841</v>
      </c>
      <c r="B3112" s="231">
        <v>100</v>
      </c>
      <c r="C3112" s="231">
        <v>0</v>
      </c>
      <c r="D3112" s="231">
        <v>0</v>
      </c>
      <c r="E3112" s="231">
        <v>0</v>
      </c>
      <c r="F3112" s="231">
        <v>0</v>
      </c>
      <c r="G3112" s="231">
        <v>0</v>
      </c>
      <c r="H3112" t="str">
        <f t="shared" si="49"/>
        <v>2842</v>
      </c>
    </row>
    <row r="3113" spans="1:8">
      <c r="A3113" s="231">
        <v>2861.0010000000002</v>
      </c>
      <c r="B3113" s="231">
        <v>100</v>
      </c>
      <c r="C3113" s="231">
        <v>0</v>
      </c>
      <c r="D3113" s="231">
        <v>0</v>
      </c>
      <c r="E3113" s="231">
        <v>0</v>
      </c>
      <c r="F3113" s="231">
        <v>0</v>
      </c>
      <c r="G3113" s="231">
        <v>0</v>
      </c>
      <c r="H3113" t="str">
        <f t="shared" si="49"/>
        <v>2862.001</v>
      </c>
    </row>
    <row r="3114" spans="1:8">
      <c r="A3114" s="231">
        <v>2874.0010000000002</v>
      </c>
      <c r="B3114" s="231">
        <v>100</v>
      </c>
      <c r="C3114" s="231">
        <v>0</v>
      </c>
      <c r="D3114" s="231">
        <v>0</v>
      </c>
      <c r="E3114" s="231">
        <v>0</v>
      </c>
      <c r="F3114" s="231">
        <v>0</v>
      </c>
      <c r="G3114" s="231">
        <v>0</v>
      </c>
      <c r="H3114" t="str">
        <f t="shared" si="49"/>
        <v>2875.001</v>
      </c>
    </row>
    <row r="3115" spans="1:8">
      <c r="A3115" s="231">
        <v>2891.002</v>
      </c>
      <c r="B3115" s="231">
        <v>100</v>
      </c>
      <c r="C3115" s="231">
        <v>0</v>
      </c>
      <c r="D3115" s="231">
        <v>0</v>
      </c>
      <c r="E3115" s="231">
        <v>0</v>
      </c>
      <c r="F3115" s="231">
        <v>0</v>
      </c>
      <c r="G3115" s="231">
        <v>0</v>
      </c>
      <c r="H3115" t="str">
        <f t="shared" si="49"/>
        <v>2892.002</v>
      </c>
    </row>
    <row r="3116" spans="1:8">
      <c r="A3116" s="231">
        <v>2911.0039999999999</v>
      </c>
      <c r="B3116" s="231">
        <v>100</v>
      </c>
      <c r="C3116" s="231">
        <v>0</v>
      </c>
      <c r="D3116" s="231">
        <v>0</v>
      </c>
      <c r="E3116" s="231">
        <v>0</v>
      </c>
      <c r="F3116" s="231">
        <v>0</v>
      </c>
      <c r="G3116" s="231">
        <v>0</v>
      </c>
      <c r="H3116" t="str">
        <f t="shared" si="49"/>
        <v>2912.004</v>
      </c>
    </row>
    <row r="3117" spans="1:8">
      <c r="A3117" s="231">
        <v>2926.0070000000001</v>
      </c>
      <c r="B3117" s="231">
        <v>100</v>
      </c>
      <c r="C3117" s="231">
        <v>0</v>
      </c>
      <c r="D3117" s="231">
        <v>0</v>
      </c>
      <c r="E3117" s="231">
        <v>0</v>
      </c>
      <c r="F3117" s="231">
        <v>0</v>
      </c>
      <c r="G3117" s="231">
        <v>0</v>
      </c>
      <c r="H3117" t="str">
        <f t="shared" si="49"/>
        <v>2927.007</v>
      </c>
    </row>
    <row r="3118" spans="1:8">
      <c r="A3118" s="231">
        <v>2937.01</v>
      </c>
      <c r="B3118" s="231">
        <v>100</v>
      </c>
      <c r="C3118" s="231">
        <v>0</v>
      </c>
      <c r="D3118" s="231">
        <v>0</v>
      </c>
      <c r="E3118" s="231">
        <v>0</v>
      </c>
      <c r="F3118" s="231">
        <v>0</v>
      </c>
      <c r="G3118" s="231">
        <v>0</v>
      </c>
      <c r="H3118" t="str">
        <f t="shared" si="49"/>
        <v>2938.01</v>
      </c>
    </row>
    <row r="3119" spans="1:8">
      <c r="A3119" s="231">
        <v>2961.02</v>
      </c>
      <c r="B3119" s="231">
        <v>100</v>
      </c>
      <c r="C3119" s="231">
        <v>0</v>
      </c>
      <c r="D3119" s="231">
        <v>0</v>
      </c>
      <c r="E3119" s="231">
        <v>0</v>
      </c>
      <c r="F3119" s="231">
        <v>0</v>
      </c>
      <c r="G3119" s="231">
        <v>0</v>
      </c>
      <c r="H3119" t="str">
        <f t="shared" si="49"/>
        <v>2962.02</v>
      </c>
    </row>
    <row r="3120" spans="1:8">
      <c r="A3120" s="231">
        <v>2982.0329999999999</v>
      </c>
      <c r="B3120" s="231">
        <v>100</v>
      </c>
      <c r="C3120" s="231">
        <v>0</v>
      </c>
      <c r="D3120" s="231">
        <v>0</v>
      </c>
      <c r="E3120" s="231">
        <v>0</v>
      </c>
      <c r="F3120" s="231">
        <v>0</v>
      </c>
      <c r="G3120" s="231">
        <v>0</v>
      </c>
      <c r="H3120" t="str">
        <f t="shared" si="49"/>
        <v>2983.033</v>
      </c>
    </row>
    <row r="3121" spans="1:8">
      <c r="A3121" s="231">
        <v>3001.05</v>
      </c>
      <c r="B3121" s="231">
        <v>0</v>
      </c>
      <c r="C3121" s="231">
        <v>70</v>
      </c>
      <c r="D3121" s="231">
        <v>30</v>
      </c>
      <c r="E3121" s="231">
        <v>0</v>
      </c>
      <c r="F3121" s="231">
        <v>0</v>
      </c>
      <c r="G3121" s="231">
        <v>0</v>
      </c>
      <c r="H3121" t="str">
        <f t="shared" si="49"/>
        <v>32.05</v>
      </c>
    </row>
    <row r="3122" spans="1:8">
      <c r="A3122" s="231">
        <v>3024.076</v>
      </c>
      <c r="B3122" s="231">
        <v>100</v>
      </c>
      <c r="C3122" s="231">
        <v>0</v>
      </c>
      <c r="D3122" s="231">
        <v>0</v>
      </c>
      <c r="E3122" s="231">
        <v>0</v>
      </c>
      <c r="F3122" s="231">
        <v>0</v>
      </c>
      <c r="G3122" s="231">
        <v>0</v>
      </c>
      <c r="H3122" t="str">
        <f t="shared" si="49"/>
        <v>325.076</v>
      </c>
    </row>
    <row r="3123" spans="1:8">
      <c r="A3123" s="231">
        <v>3044.1039999999998</v>
      </c>
      <c r="B3123" s="231">
        <v>100</v>
      </c>
      <c r="C3123" s="231">
        <v>0</v>
      </c>
      <c r="D3123" s="231">
        <v>0</v>
      </c>
      <c r="E3123" s="231">
        <v>0</v>
      </c>
      <c r="F3123" s="231">
        <v>0</v>
      </c>
      <c r="G3123" s="231">
        <v>0</v>
      </c>
      <c r="H3123" t="str">
        <f t="shared" si="49"/>
        <v>345.104</v>
      </c>
    </row>
    <row r="3124" spans="1:8">
      <c r="A3124" s="231">
        <v>3066</v>
      </c>
      <c r="B3124" s="231">
        <v>80</v>
      </c>
      <c r="C3124" s="231">
        <v>0</v>
      </c>
      <c r="D3124" s="231">
        <v>0</v>
      </c>
      <c r="E3124" s="231">
        <v>20</v>
      </c>
      <c r="F3124" s="231">
        <v>0</v>
      </c>
      <c r="G3124" s="231">
        <v>0</v>
      </c>
      <c r="H3124" t="str">
        <f t="shared" si="49"/>
        <v>367</v>
      </c>
    </row>
    <row r="3125" spans="1:8">
      <c r="A3125" s="231">
        <v>3081</v>
      </c>
      <c r="B3125" s="231">
        <v>100</v>
      </c>
      <c r="C3125" s="231">
        <v>0</v>
      </c>
      <c r="D3125" s="231">
        <v>0</v>
      </c>
      <c r="E3125" s="231">
        <v>0</v>
      </c>
      <c r="F3125" s="231">
        <v>0</v>
      </c>
      <c r="G3125" s="231">
        <v>0</v>
      </c>
      <c r="H3125" t="str">
        <f t="shared" si="49"/>
        <v>382</v>
      </c>
    </row>
    <row r="3126" spans="1:8">
      <c r="A3126" s="231">
        <v>3101</v>
      </c>
      <c r="B3126" s="231">
        <v>100</v>
      </c>
      <c r="C3126" s="231">
        <v>0</v>
      </c>
      <c r="D3126" s="231">
        <v>0</v>
      </c>
      <c r="E3126" s="231">
        <v>0</v>
      </c>
      <c r="F3126" s="231">
        <v>0</v>
      </c>
      <c r="G3126" s="231">
        <v>0</v>
      </c>
      <c r="H3126" t="str">
        <f t="shared" si="49"/>
        <v>3102</v>
      </c>
    </row>
    <row r="3127" spans="1:8">
      <c r="A3127" s="231">
        <v>3121</v>
      </c>
      <c r="B3127" s="231">
        <v>10</v>
      </c>
      <c r="C3127" s="231">
        <v>20</v>
      </c>
      <c r="D3127" s="231">
        <v>40</v>
      </c>
      <c r="E3127" s="231">
        <v>30</v>
      </c>
      <c r="F3127" s="231">
        <v>0</v>
      </c>
      <c r="G3127" s="231">
        <v>0</v>
      </c>
      <c r="H3127" t="str">
        <f t="shared" si="49"/>
        <v>3122</v>
      </c>
    </row>
    <row r="3128" spans="1:8">
      <c r="A3128" s="231">
        <v>3141</v>
      </c>
      <c r="B3128" s="231">
        <v>10</v>
      </c>
      <c r="C3128" s="231">
        <v>20</v>
      </c>
      <c r="D3128" s="231">
        <v>40</v>
      </c>
      <c r="E3128" s="231">
        <v>30</v>
      </c>
      <c r="F3128" s="231">
        <v>0</v>
      </c>
      <c r="G3128" s="231">
        <v>0</v>
      </c>
      <c r="H3128" t="str">
        <f t="shared" si="49"/>
        <v>3142</v>
      </c>
    </row>
    <row r="3129" spans="1:8">
      <c r="A3129" s="231">
        <v>3161</v>
      </c>
      <c r="B3129" s="231">
        <v>100</v>
      </c>
      <c r="C3129" s="231">
        <v>20</v>
      </c>
      <c r="D3129" s="231">
        <v>20</v>
      </c>
      <c r="E3129" s="231">
        <v>0</v>
      </c>
      <c r="F3129" s="231">
        <v>0</v>
      </c>
      <c r="G3129" s="231">
        <v>0</v>
      </c>
      <c r="H3129" t="str">
        <f t="shared" si="49"/>
        <v>3162</v>
      </c>
    </row>
    <row r="3130" spans="1:8">
      <c r="A3130" s="231">
        <v>3202</v>
      </c>
      <c r="B3130" s="231">
        <v>40</v>
      </c>
      <c r="C3130" s="231">
        <v>20</v>
      </c>
      <c r="D3130" s="231">
        <v>40</v>
      </c>
      <c r="E3130" s="231">
        <v>0</v>
      </c>
      <c r="F3130" s="231">
        <v>0</v>
      </c>
      <c r="G3130" s="231">
        <v>0</v>
      </c>
      <c r="H3130" t="str">
        <f t="shared" si="49"/>
        <v>3203</v>
      </c>
    </row>
    <row r="3131" spans="1:8">
      <c r="A3131" s="231">
        <v>3221</v>
      </c>
      <c r="B3131" s="231">
        <v>70</v>
      </c>
      <c r="C3131" s="231">
        <v>30</v>
      </c>
      <c r="D3131" s="231">
        <v>0</v>
      </c>
      <c r="E3131" s="231">
        <v>0</v>
      </c>
      <c r="F3131" s="231">
        <v>0</v>
      </c>
      <c r="G3131" s="231">
        <v>0</v>
      </c>
      <c r="H3131" t="str">
        <f t="shared" si="49"/>
        <v>3222</v>
      </c>
    </row>
    <row r="3132" spans="1:8">
      <c r="A3132" s="231">
        <v>3241</v>
      </c>
      <c r="B3132" s="231">
        <v>100</v>
      </c>
      <c r="C3132" s="231">
        <v>0</v>
      </c>
      <c r="D3132" s="231">
        <v>0</v>
      </c>
      <c r="E3132" s="231">
        <v>0</v>
      </c>
      <c r="F3132" s="231">
        <v>0</v>
      </c>
      <c r="G3132" s="231">
        <v>0</v>
      </c>
      <c r="H3132" t="str">
        <f t="shared" si="49"/>
        <v>3242</v>
      </c>
    </row>
    <row r="3133" spans="1:8">
      <c r="A3133" s="231">
        <v>3266</v>
      </c>
      <c r="B3133" s="231">
        <v>100</v>
      </c>
      <c r="C3133" s="231">
        <v>0</v>
      </c>
      <c r="D3133" s="231">
        <v>0</v>
      </c>
      <c r="E3133" s="231">
        <v>0</v>
      </c>
      <c r="F3133" s="231">
        <v>0</v>
      </c>
      <c r="G3133" s="231">
        <v>0</v>
      </c>
      <c r="H3133" t="str">
        <f t="shared" si="49"/>
        <v>3267</v>
      </c>
    </row>
    <row r="3134" spans="1:8">
      <c r="A3134" s="231">
        <v>3286</v>
      </c>
      <c r="B3134" s="231">
        <v>100</v>
      </c>
      <c r="C3134" s="231">
        <v>0</v>
      </c>
      <c r="D3134" s="231">
        <v>0</v>
      </c>
      <c r="E3134" s="231">
        <v>0</v>
      </c>
      <c r="F3134" s="231">
        <v>0</v>
      </c>
      <c r="G3134" s="231">
        <v>0</v>
      </c>
      <c r="H3134" t="str">
        <f t="shared" si="49"/>
        <v>3287</v>
      </c>
    </row>
    <row r="3135" spans="1:8">
      <c r="A3135" s="231">
        <v>3306</v>
      </c>
      <c r="B3135" s="231">
        <v>10</v>
      </c>
      <c r="C3135" s="231">
        <v>20</v>
      </c>
      <c r="D3135" s="231">
        <v>50</v>
      </c>
      <c r="E3135" s="231">
        <v>20</v>
      </c>
      <c r="F3135" s="231">
        <v>0</v>
      </c>
      <c r="G3135" s="231">
        <v>0</v>
      </c>
      <c r="H3135" t="str">
        <f t="shared" si="49"/>
        <v>3307</v>
      </c>
    </row>
    <row r="3136" spans="1:8">
      <c r="A3136" s="231">
        <v>3326</v>
      </c>
      <c r="B3136" s="231">
        <v>100</v>
      </c>
      <c r="C3136" s="231">
        <v>0</v>
      </c>
      <c r="D3136" s="231">
        <v>0</v>
      </c>
      <c r="E3136" s="231">
        <v>0</v>
      </c>
      <c r="F3136" s="231">
        <v>0</v>
      </c>
      <c r="G3136" s="231">
        <v>0</v>
      </c>
      <c r="H3136" t="str">
        <f t="shared" si="49"/>
        <v>3327</v>
      </c>
    </row>
    <row r="3137" spans="1:8">
      <c r="A3137" s="231">
        <v>3343.2</v>
      </c>
      <c r="B3137" s="231">
        <v>100</v>
      </c>
      <c r="C3137" s="231">
        <v>0</v>
      </c>
      <c r="D3137" s="231">
        <v>0</v>
      </c>
      <c r="E3137" s="231">
        <v>0</v>
      </c>
      <c r="F3137" s="231">
        <v>0</v>
      </c>
      <c r="G3137" s="231">
        <v>0</v>
      </c>
      <c r="H3137" t="str">
        <f t="shared" si="49"/>
        <v>3344.2</v>
      </c>
    </row>
    <row r="3138" spans="1:8">
      <c r="A3138" s="231">
        <v>3364.5</v>
      </c>
      <c r="B3138" s="231">
        <v>95</v>
      </c>
      <c r="C3138" s="231">
        <v>5</v>
      </c>
      <c r="D3138" s="231">
        <v>0</v>
      </c>
      <c r="E3138" s="231">
        <v>0</v>
      </c>
      <c r="F3138" s="231">
        <v>0</v>
      </c>
      <c r="G3138" s="231">
        <v>0</v>
      </c>
      <c r="H3138" t="str">
        <f t="shared" si="49"/>
        <v>3365.5</v>
      </c>
    </row>
    <row r="3139" spans="1:8">
      <c r="A3139" s="231">
        <v>3381</v>
      </c>
      <c r="B3139" s="231">
        <v>62</v>
      </c>
      <c r="C3139" s="231">
        <v>38</v>
      </c>
      <c r="D3139" s="231">
        <v>0</v>
      </c>
      <c r="E3139" s="231">
        <v>0</v>
      </c>
      <c r="F3139" s="231">
        <v>0</v>
      </c>
      <c r="G3139" s="231">
        <v>0</v>
      </c>
      <c r="H3139" t="str">
        <f t="shared" si="49"/>
        <v>3382</v>
      </c>
    </row>
    <row r="3140" spans="1:8">
      <c r="A3140" s="231">
        <v>3399.8</v>
      </c>
      <c r="B3140" s="231">
        <v>50</v>
      </c>
      <c r="C3140" s="231">
        <v>50</v>
      </c>
      <c r="D3140" s="231">
        <v>0</v>
      </c>
      <c r="E3140" s="231">
        <v>0</v>
      </c>
      <c r="F3140" s="231">
        <v>0</v>
      </c>
      <c r="G3140" s="231">
        <v>0</v>
      </c>
      <c r="H3140" t="str">
        <f t="shared" si="49"/>
        <v>3400.8</v>
      </c>
    </row>
    <row r="3141" spans="1:8">
      <c r="A3141" s="231">
        <v>3425.4</v>
      </c>
      <c r="B3141" s="231">
        <v>0</v>
      </c>
      <c r="C3141" s="231">
        <v>50</v>
      </c>
      <c r="D3141" s="231">
        <v>50</v>
      </c>
      <c r="E3141" s="231">
        <v>0</v>
      </c>
      <c r="F3141" s="231">
        <v>0</v>
      </c>
      <c r="G3141" s="231">
        <v>0</v>
      </c>
      <c r="H3141" t="str">
        <f t="shared" si="49"/>
        <v>3426.4</v>
      </c>
    </row>
    <row r="3142" spans="1:8">
      <c r="A3142" s="231">
        <v>3446.7</v>
      </c>
      <c r="B3142" s="231">
        <v>0</v>
      </c>
      <c r="C3142" s="231">
        <v>30</v>
      </c>
      <c r="D3142" s="231">
        <v>70</v>
      </c>
      <c r="E3142" s="231">
        <v>0</v>
      </c>
      <c r="F3142" s="231">
        <v>0</v>
      </c>
      <c r="G3142" s="231">
        <v>0</v>
      </c>
      <c r="H3142" t="str">
        <f t="shared" si="49"/>
        <v>3447.7</v>
      </c>
    </row>
    <row r="3143" spans="1:8">
      <c r="A3143" s="231">
        <v>3467.8</v>
      </c>
      <c r="B3143" s="231">
        <v>0</v>
      </c>
      <c r="C3143" s="231">
        <v>100</v>
      </c>
      <c r="D3143" s="231">
        <v>0</v>
      </c>
      <c r="E3143" s="231">
        <v>0</v>
      </c>
      <c r="F3143" s="231">
        <v>0</v>
      </c>
      <c r="G3143" s="231">
        <v>0</v>
      </c>
      <c r="H3143" t="str">
        <f t="shared" si="49"/>
        <v>3468.8</v>
      </c>
    </row>
    <row r="3144" spans="1:8">
      <c r="A3144" s="231">
        <v>3503.5</v>
      </c>
      <c r="B3144" s="231">
        <v>100</v>
      </c>
      <c r="C3144" s="231">
        <v>0</v>
      </c>
      <c r="D3144" s="231">
        <v>0</v>
      </c>
      <c r="E3144" s="231">
        <v>0</v>
      </c>
      <c r="F3144" s="231">
        <v>0</v>
      </c>
      <c r="G3144" s="231">
        <v>0</v>
      </c>
      <c r="H3144" t="str">
        <f t="shared" si="49"/>
        <v>3504.5</v>
      </c>
    </row>
    <row r="3145" spans="1:8">
      <c r="A3145" s="231">
        <v>3521.2</v>
      </c>
      <c r="B3145" s="231">
        <v>100</v>
      </c>
      <c r="C3145" s="231">
        <v>0</v>
      </c>
      <c r="D3145" s="231">
        <v>0</v>
      </c>
      <c r="E3145" s="231">
        <v>0</v>
      </c>
      <c r="F3145" s="231">
        <v>0</v>
      </c>
      <c r="G3145" s="231">
        <v>0</v>
      </c>
      <c r="H3145" t="str">
        <f t="shared" si="49"/>
        <v>3522.2</v>
      </c>
    </row>
    <row r="3146" spans="1:8">
      <c r="A3146" s="231">
        <v>3541</v>
      </c>
      <c r="B3146" s="231">
        <v>0</v>
      </c>
      <c r="C3146" s="231">
        <v>100</v>
      </c>
      <c r="D3146" s="231">
        <v>0</v>
      </c>
      <c r="E3146" s="231">
        <v>0</v>
      </c>
      <c r="F3146" s="231">
        <v>0</v>
      </c>
      <c r="G3146" s="231">
        <v>0</v>
      </c>
      <c r="H3146" t="str">
        <f t="shared" si="49"/>
        <v>3542</v>
      </c>
    </row>
    <row r="3147" spans="1:8">
      <c r="A3147" s="231">
        <v>3561</v>
      </c>
      <c r="B3147" s="231">
        <v>0</v>
      </c>
      <c r="C3147" s="231">
        <v>100</v>
      </c>
      <c r="D3147" s="231">
        <v>0</v>
      </c>
      <c r="E3147" s="231">
        <v>0</v>
      </c>
      <c r="F3147" s="231">
        <v>0</v>
      </c>
      <c r="G3147" s="231">
        <v>0</v>
      </c>
      <c r="H3147" t="str">
        <f t="shared" si="49"/>
        <v>3562</v>
      </c>
    </row>
    <row r="3148" spans="1:8">
      <c r="A3148" s="231">
        <v>3583</v>
      </c>
      <c r="B3148" s="231">
        <v>100</v>
      </c>
      <c r="C3148" s="231">
        <v>0</v>
      </c>
      <c r="D3148" s="231">
        <v>0</v>
      </c>
      <c r="E3148" s="231">
        <v>0</v>
      </c>
      <c r="F3148" s="231">
        <v>0</v>
      </c>
      <c r="G3148" s="231">
        <v>0</v>
      </c>
      <c r="H3148" t="str">
        <f t="shared" si="49"/>
        <v>3584</v>
      </c>
    </row>
    <row r="3149" spans="1:8">
      <c r="A3149" s="231">
        <v>3606</v>
      </c>
      <c r="B3149" s="231">
        <v>100</v>
      </c>
      <c r="C3149" s="231">
        <v>0</v>
      </c>
      <c r="D3149" s="231">
        <v>0</v>
      </c>
      <c r="E3149" s="231">
        <v>0</v>
      </c>
      <c r="F3149" s="231">
        <v>0</v>
      </c>
      <c r="G3149" s="231">
        <v>0</v>
      </c>
      <c r="H3149" t="str">
        <f t="shared" si="49"/>
        <v>3607</v>
      </c>
    </row>
    <row r="3150" spans="1:8">
      <c r="A3150" s="231">
        <v>3630</v>
      </c>
      <c r="B3150" s="231">
        <v>100</v>
      </c>
      <c r="C3150" s="231">
        <v>0</v>
      </c>
      <c r="D3150" s="231">
        <v>0</v>
      </c>
      <c r="E3150" s="231">
        <v>0</v>
      </c>
      <c r="F3150" s="231">
        <v>0</v>
      </c>
      <c r="G3150" s="231">
        <v>0</v>
      </c>
      <c r="H3150" t="str">
        <f t="shared" si="49"/>
        <v>3631</v>
      </c>
    </row>
    <row r="3151" spans="1:8">
      <c r="A3151" s="231">
        <v>3650</v>
      </c>
      <c r="B3151" s="231">
        <v>100</v>
      </c>
      <c r="C3151" s="231">
        <v>0</v>
      </c>
      <c r="D3151" s="231">
        <v>0</v>
      </c>
      <c r="E3151" s="231">
        <v>0</v>
      </c>
      <c r="F3151" s="231">
        <v>0</v>
      </c>
      <c r="G3151" s="231">
        <v>0</v>
      </c>
      <c r="H3151" t="str">
        <f t="shared" si="49"/>
        <v>3651</v>
      </c>
    </row>
    <row r="3152" spans="1:8">
      <c r="A3152" s="231">
        <v>3664</v>
      </c>
      <c r="B3152" s="231">
        <v>0</v>
      </c>
      <c r="C3152" s="231">
        <v>100</v>
      </c>
      <c r="D3152" s="231">
        <v>0</v>
      </c>
      <c r="E3152" s="231">
        <v>0</v>
      </c>
      <c r="F3152" s="231">
        <v>0</v>
      </c>
      <c r="G3152" s="231">
        <v>0</v>
      </c>
      <c r="H3152" t="str">
        <f t="shared" si="49"/>
        <v>3665</v>
      </c>
    </row>
    <row r="3153" spans="1:8">
      <c r="A3153" s="231">
        <v>3683</v>
      </c>
      <c r="B3153" s="231">
        <v>0</v>
      </c>
      <c r="C3153" s="231">
        <v>100</v>
      </c>
      <c r="D3153" s="231">
        <v>0</v>
      </c>
      <c r="E3153" s="231">
        <v>0</v>
      </c>
      <c r="F3153" s="231">
        <v>0</v>
      </c>
      <c r="G3153" s="231">
        <v>0</v>
      </c>
      <c r="H3153" t="str">
        <f t="shared" si="49"/>
        <v>3684</v>
      </c>
    </row>
    <row r="3154" spans="1:8">
      <c r="A3154" s="231">
        <v>3707</v>
      </c>
      <c r="B3154" s="231">
        <v>0</v>
      </c>
      <c r="C3154" s="231">
        <v>21</v>
      </c>
      <c r="D3154" s="231">
        <v>11</v>
      </c>
      <c r="E3154" s="231">
        <v>68</v>
      </c>
      <c r="F3154" s="231">
        <v>0</v>
      </c>
      <c r="G3154" s="231">
        <v>0</v>
      </c>
      <c r="H3154" t="str">
        <f t="shared" si="49"/>
        <v>3708</v>
      </c>
    </row>
    <row r="3155" spans="1:8">
      <c r="A3155" s="231">
        <v>3728</v>
      </c>
      <c r="B3155" s="231">
        <v>0</v>
      </c>
      <c r="C3155" s="231">
        <v>19</v>
      </c>
      <c r="D3155" s="231">
        <v>10</v>
      </c>
      <c r="E3155" s="231">
        <v>71</v>
      </c>
      <c r="F3155" s="231">
        <v>0</v>
      </c>
      <c r="G3155" s="231">
        <v>0</v>
      </c>
      <c r="H3155" t="str">
        <f t="shared" si="49"/>
        <v>3729</v>
      </c>
    </row>
    <row r="3156" spans="1:8">
      <c r="A3156" s="231">
        <v>3748</v>
      </c>
      <c r="B3156" s="231">
        <v>0</v>
      </c>
      <c r="C3156" s="231">
        <v>21</v>
      </c>
      <c r="D3156" s="231">
        <v>11</v>
      </c>
      <c r="E3156" s="231">
        <v>68</v>
      </c>
      <c r="F3156" s="231">
        <v>0</v>
      </c>
      <c r="G3156" s="231">
        <v>0</v>
      </c>
      <c r="H3156" t="str">
        <f t="shared" si="49"/>
        <v>3749</v>
      </c>
    </row>
    <row r="3157" spans="1:8">
      <c r="A3157" s="231">
        <v>3771</v>
      </c>
      <c r="B3157" s="231">
        <v>0</v>
      </c>
      <c r="C3157" s="231">
        <v>27</v>
      </c>
      <c r="D3157" s="231">
        <v>14</v>
      </c>
      <c r="E3157" s="231">
        <v>59</v>
      </c>
      <c r="F3157" s="231">
        <v>0</v>
      </c>
      <c r="G3157" s="231">
        <v>0</v>
      </c>
      <c r="H3157" t="str">
        <f t="shared" si="49"/>
        <v>3772</v>
      </c>
    </row>
    <row r="3158" spans="1:8">
      <c r="A3158" s="231">
        <v>3789</v>
      </c>
      <c r="B3158" s="231">
        <v>0</v>
      </c>
      <c r="C3158" s="231">
        <v>100</v>
      </c>
      <c r="D3158" s="231">
        <v>0</v>
      </c>
      <c r="E3158" s="231">
        <v>0</v>
      </c>
      <c r="F3158" s="231">
        <v>0</v>
      </c>
      <c r="G3158" s="231">
        <v>0</v>
      </c>
      <c r="H3158" t="str">
        <f t="shared" si="49"/>
        <v>3790</v>
      </c>
    </row>
    <row r="3159" spans="1:8">
      <c r="A3159" s="231">
        <v>3804</v>
      </c>
      <c r="B3159" s="231">
        <v>100</v>
      </c>
      <c r="C3159" s="231">
        <v>0</v>
      </c>
      <c r="D3159" s="231">
        <v>0</v>
      </c>
      <c r="E3159" s="231">
        <v>0</v>
      </c>
      <c r="F3159" s="231">
        <v>0</v>
      </c>
      <c r="G3159" s="231">
        <v>0</v>
      </c>
      <c r="H3159" t="str">
        <f t="shared" si="49"/>
        <v>3805</v>
      </c>
    </row>
    <row r="3160" spans="1:8">
      <c r="A3160" s="231">
        <v>3820</v>
      </c>
      <c r="B3160" s="231">
        <v>100</v>
      </c>
      <c r="C3160" s="231">
        <v>0</v>
      </c>
      <c r="D3160" s="231">
        <v>0</v>
      </c>
      <c r="E3160" s="231">
        <v>0</v>
      </c>
      <c r="F3160" s="231">
        <v>0</v>
      </c>
      <c r="G3160" s="231">
        <v>0</v>
      </c>
      <c r="H3160" t="str">
        <f t="shared" si="49"/>
        <v>3821</v>
      </c>
    </row>
    <row r="3161" spans="1:8">
      <c r="A3161" s="231">
        <v>3843</v>
      </c>
      <c r="B3161" s="231">
        <v>100</v>
      </c>
      <c r="C3161" s="231">
        <v>0</v>
      </c>
      <c r="D3161" s="231">
        <v>0</v>
      </c>
      <c r="E3161" s="231">
        <v>0</v>
      </c>
      <c r="F3161" s="231">
        <v>0</v>
      </c>
      <c r="G3161" s="231">
        <v>0</v>
      </c>
      <c r="H3161" t="str">
        <f t="shared" si="49"/>
        <v>3844</v>
      </c>
    </row>
    <row r="3162" spans="1:8">
      <c r="A3162" s="231">
        <v>3862</v>
      </c>
      <c r="B3162" s="231">
        <v>100</v>
      </c>
      <c r="C3162" s="231">
        <v>0</v>
      </c>
      <c r="D3162" s="231">
        <v>0</v>
      </c>
      <c r="E3162" s="231">
        <v>0</v>
      </c>
      <c r="F3162" s="231">
        <v>0</v>
      </c>
      <c r="G3162" s="231">
        <v>0</v>
      </c>
      <c r="H3162" t="str">
        <f t="shared" si="49"/>
        <v>3863</v>
      </c>
    </row>
    <row r="3163" spans="1:8">
      <c r="A3163" s="231">
        <v>3883</v>
      </c>
      <c r="B3163" s="231">
        <v>100</v>
      </c>
      <c r="C3163" s="231">
        <v>30</v>
      </c>
      <c r="D3163" s="231">
        <v>70</v>
      </c>
      <c r="E3163" s="231">
        <v>0</v>
      </c>
      <c r="F3163" s="231">
        <v>0</v>
      </c>
      <c r="G3163" s="231">
        <v>0</v>
      </c>
      <c r="H3163" t="str">
        <f t="shared" si="49"/>
        <v>3884</v>
      </c>
    </row>
    <row r="3164" spans="1:8">
      <c r="A3164" s="231">
        <v>3901</v>
      </c>
      <c r="B3164" s="231">
        <v>100</v>
      </c>
      <c r="C3164" s="231">
        <v>30</v>
      </c>
      <c r="D3164" s="231">
        <v>70</v>
      </c>
      <c r="E3164" s="231">
        <v>0</v>
      </c>
      <c r="F3164" s="231">
        <v>0</v>
      </c>
      <c r="G3164" s="231">
        <v>0</v>
      </c>
      <c r="H3164" t="str">
        <f t="shared" si="49"/>
        <v>3902</v>
      </c>
    </row>
    <row r="3165" spans="1:8">
      <c r="A3165" s="231">
        <v>3921</v>
      </c>
      <c r="B3165" s="231">
        <v>100</v>
      </c>
      <c r="C3165" s="231">
        <v>30</v>
      </c>
      <c r="D3165" s="231">
        <v>70</v>
      </c>
      <c r="E3165" s="231">
        <v>0</v>
      </c>
      <c r="F3165" s="231">
        <v>0</v>
      </c>
      <c r="G3165" s="231">
        <v>0</v>
      </c>
      <c r="H3165" t="str">
        <f t="shared" si="49"/>
        <v>3922</v>
      </c>
    </row>
    <row r="3166" spans="1:8">
      <c r="A3166" s="231">
        <v>3942</v>
      </c>
      <c r="B3166" s="231">
        <v>100</v>
      </c>
      <c r="C3166" s="231">
        <v>30</v>
      </c>
      <c r="D3166" s="231">
        <v>70</v>
      </c>
      <c r="E3166" s="231">
        <v>0</v>
      </c>
      <c r="F3166" s="231">
        <v>0</v>
      </c>
      <c r="G3166" s="231">
        <v>0</v>
      </c>
      <c r="H3166" t="str">
        <f t="shared" si="49"/>
        <v>3943</v>
      </c>
    </row>
    <row r="3167" spans="1:8">
      <c r="A3167" s="231">
        <v>3962</v>
      </c>
      <c r="B3167" s="231">
        <v>100</v>
      </c>
      <c r="C3167" s="231">
        <v>30</v>
      </c>
      <c r="D3167" s="231">
        <v>70</v>
      </c>
      <c r="E3167" s="231">
        <v>0</v>
      </c>
      <c r="F3167" s="231">
        <v>0</v>
      </c>
      <c r="G3167" s="231">
        <v>0</v>
      </c>
      <c r="H3167" t="str">
        <f t="shared" si="49"/>
        <v>3963</v>
      </c>
    </row>
    <row r="3168" spans="1:8">
      <c r="A3168" s="231">
        <v>3981</v>
      </c>
      <c r="B3168" s="231">
        <v>100</v>
      </c>
      <c r="C3168" s="231">
        <v>0</v>
      </c>
      <c r="D3168" s="231">
        <v>0</v>
      </c>
      <c r="E3168" s="231">
        <v>0</v>
      </c>
      <c r="F3168" s="231">
        <v>0</v>
      </c>
      <c r="G3168" s="231">
        <v>0</v>
      </c>
      <c r="H3168" t="str">
        <f t="shared" si="49"/>
        <v>3982</v>
      </c>
    </row>
    <row r="3169" spans="1:8">
      <c r="A3169" s="231">
        <v>4001</v>
      </c>
      <c r="B3169" s="231">
        <v>100</v>
      </c>
      <c r="C3169" s="231">
        <v>0</v>
      </c>
      <c r="D3169" s="231">
        <v>0</v>
      </c>
      <c r="E3169" s="231">
        <v>0</v>
      </c>
      <c r="F3169" s="231">
        <v>0</v>
      </c>
      <c r="G3169" s="231">
        <v>0</v>
      </c>
      <c r="H3169" t="str">
        <f t="shared" ref="H3169:H3220" si="50">LEFT(A3169,1)&amp;((MID(A3169,2,10))+1)</f>
        <v>42</v>
      </c>
    </row>
    <row r="3170" spans="1:8">
      <c r="A3170" s="231">
        <v>4011</v>
      </c>
      <c r="B3170" s="231">
        <v>100</v>
      </c>
      <c r="C3170" s="231">
        <v>0</v>
      </c>
      <c r="D3170" s="231">
        <v>0</v>
      </c>
      <c r="E3170" s="231">
        <v>0</v>
      </c>
      <c r="F3170" s="231">
        <v>0</v>
      </c>
      <c r="G3170" s="231">
        <v>0</v>
      </c>
      <c r="H3170" t="str">
        <f t="shared" si="50"/>
        <v>412</v>
      </c>
    </row>
    <row r="3171" spans="1:8">
      <c r="A3171" s="231">
        <v>4031</v>
      </c>
      <c r="B3171" s="231">
        <v>100</v>
      </c>
      <c r="C3171" s="231">
        <v>0</v>
      </c>
      <c r="D3171" s="231">
        <v>0</v>
      </c>
      <c r="E3171" s="231">
        <v>0</v>
      </c>
      <c r="F3171" s="231">
        <v>0</v>
      </c>
      <c r="G3171" s="231">
        <v>0</v>
      </c>
      <c r="H3171" t="str">
        <f t="shared" si="50"/>
        <v>432</v>
      </c>
    </row>
    <row r="3172" spans="1:8">
      <c r="A3172" s="231">
        <v>4054</v>
      </c>
      <c r="B3172" s="231">
        <v>100</v>
      </c>
      <c r="C3172" s="231">
        <v>0</v>
      </c>
      <c r="D3172" s="231">
        <v>0</v>
      </c>
      <c r="E3172" s="231">
        <v>0</v>
      </c>
      <c r="F3172" s="231">
        <v>0</v>
      </c>
      <c r="G3172" s="231">
        <v>0</v>
      </c>
      <c r="H3172" t="str">
        <f t="shared" si="50"/>
        <v>455</v>
      </c>
    </row>
    <row r="3173" spans="1:8">
      <c r="A3173" s="231">
        <v>4068.5</v>
      </c>
      <c r="B3173" s="231">
        <v>100</v>
      </c>
      <c r="C3173" s="231">
        <v>0</v>
      </c>
      <c r="D3173" s="231">
        <v>0</v>
      </c>
      <c r="E3173" s="231">
        <v>0</v>
      </c>
      <c r="F3173" s="231">
        <v>0</v>
      </c>
      <c r="G3173" s="231">
        <v>0</v>
      </c>
      <c r="H3173" t="str">
        <f t="shared" si="50"/>
        <v>469.5</v>
      </c>
    </row>
    <row r="3174" spans="1:8">
      <c r="A3174" s="231">
        <v>4082</v>
      </c>
      <c r="B3174" s="231">
        <v>100</v>
      </c>
      <c r="C3174" s="231">
        <v>0</v>
      </c>
      <c r="D3174" s="231">
        <v>0</v>
      </c>
      <c r="E3174" s="231">
        <v>0</v>
      </c>
      <c r="F3174" s="231">
        <v>0</v>
      </c>
      <c r="G3174" s="231">
        <v>0</v>
      </c>
      <c r="H3174" t="str">
        <f t="shared" si="50"/>
        <v>483</v>
      </c>
    </row>
    <row r="3175" spans="1:8">
      <c r="A3175" s="231">
        <v>4096.5</v>
      </c>
      <c r="B3175" s="231">
        <v>100</v>
      </c>
      <c r="C3175" s="231">
        <v>0</v>
      </c>
      <c r="D3175" s="231">
        <v>0</v>
      </c>
      <c r="E3175" s="231">
        <v>0</v>
      </c>
      <c r="F3175" s="231">
        <v>0</v>
      </c>
      <c r="G3175" s="231">
        <v>0</v>
      </c>
      <c r="H3175" t="str">
        <f t="shared" si="50"/>
        <v>497.5</v>
      </c>
    </row>
    <row r="3176" spans="1:8">
      <c r="A3176" s="231">
        <v>4111</v>
      </c>
      <c r="B3176" s="231">
        <v>100</v>
      </c>
      <c r="C3176" s="231">
        <v>0</v>
      </c>
      <c r="D3176" s="231">
        <v>0</v>
      </c>
      <c r="E3176" s="231">
        <v>0</v>
      </c>
      <c r="F3176" s="231">
        <v>0</v>
      </c>
      <c r="G3176" s="231">
        <v>0</v>
      </c>
      <c r="H3176" t="str">
        <f t="shared" si="50"/>
        <v>4112</v>
      </c>
    </row>
    <row r="3177" spans="1:8">
      <c r="A3177" s="231">
        <v>4141</v>
      </c>
      <c r="B3177" s="231">
        <v>100</v>
      </c>
      <c r="C3177" s="231">
        <v>0</v>
      </c>
      <c r="D3177" s="231">
        <v>0</v>
      </c>
      <c r="E3177" s="231">
        <v>0</v>
      </c>
      <c r="F3177" s="231">
        <v>0</v>
      </c>
      <c r="G3177" s="231">
        <v>0</v>
      </c>
      <c r="H3177" t="str">
        <f t="shared" si="50"/>
        <v>4142</v>
      </c>
    </row>
    <row r="3178" spans="1:8">
      <c r="A3178" s="231">
        <v>4153.5</v>
      </c>
      <c r="B3178" s="231">
        <v>100</v>
      </c>
      <c r="C3178" s="231">
        <v>0</v>
      </c>
      <c r="D3178" s="231">
        <v>0</v>
      </c>
      <c r="E3178" s="231">
        <v>0</v>
      </c>
      <c r="F3178" s="231">
        <v>0</v>
      </c>
      <c r="G3178" s="231">
        <v>0</v>
      </c>
      <c r="H3178" t="str">
        <f t="shared" si="50"/>
        <v>4154.5</v>
      </c>
    </row>
    <row r="3179" spans="1:8">
      <c r="A3179" s="231">
        <v>4166</v>
      </c>
      <c r="B3179" s="231">
        <v>100</v>
      </c>
      <c r="C3179" s="231">
        <v>0</v>
      </c>
      <c r="D3179" s="231">
        <v>0</v>
      </c>
      <c r="E3179" s="231">
        <v>0</v>
      </c>
      <c r="F3179" s="231">
        <v>0</v>
      </c>
      <c r="G3179" s="231">
        <v>0</v>
      </c>
      <c r="H3179" t="str">
        <f t="shared" si="50"/>
        <v>4167</v>
      </c>
    </row>
    <row r="3180" spans="1:8">
      <c r="A3180" s="231">
        <v>4177.5</v>
      </c>
      <c r="B3180" s="231">
        <v>100</v>
      </c>
      <c r="C3180" s="231">
        <v>0</v>
      </c>
      <c r="D3180" s="231">
        <v>0</v>
      </c>
      <c r="E3180" s="231">
        <v>0</v>
      </c>
      <c r="F3180" s="231">
        <v>0</v>
      </c>
      <c r="G3180" s="231">
        <v>0</v>
      </c>
      <c r="H3180" t="str">
        <f t="shared" si="50"/>
        <v>4178.5</v>
      </c>
    </row>
    <row r="3181" spans="1:8">
      <c r="A3181" s="231">
        <v>4201</v>
      </c>
      <c r="B3181" s="231">
        <v>100</v>
      </c>
      <c r="C3181" s="231">
        <v>0</v>
      </c>
      <c r="D3181" s="231">
        <v>0</v>
      </c>
      <c r="E3181" s="231">
        <v>0</v>
      </c>
      <c r="F3181" s="231">
        <v>0</v>
      </c>
      <c r="G3181" s="231">
        <v>0</v>
      </c>
      <c r="H3181" t="str">
        <f t="shared" si="50"/>
        <v>4202</v>
      </c>
    </row>
    <row r="3182" spans="1:8">
      <c r="A3182" s="231">
        <v>4221</v>
      </c>
      <c r="B3182" s="231">
        <v>100</v>
      </c>
      <c r="C3182" s="231">
        <v>0</v>
      </c>
      <c r="D3182" s="231">
        <v>0</v>
      </c>
      <c r="E3182" s="231">
        <v>0</v>
      </c>
      <c r="F3182" s="231">
        <v>0</v>
      </c>
      <c r="G3182" s="231">
        <v>0</v>
      </c>
      <c r="H3182" t="str">
        <f t="shared" si="50"/>
        <v>4222</v>
      </c>
    </row>
    <row r="3183" spans="1:8">
      <c r="A3183" s="231">
        <v>4241</v>
      </c>
      <c r="B3183" s="231">
        <v>100</v>
      </c>
      <c r="C3183" s="231">
        <v>0</v>
      </c>
      <c r="D3183" s="231">
        <v>0</v>
      </c>
      <c r="E3183" s="231">
        <v>0</v>
      </c>
      <c r="F3183" s="231">
        <v>0</v>
      </c>
      <c r="G3183" s="231">
        <v>0</v>
      </c>
      <c r="H3183" t="str">
        <f t="shared" si="50"/>
        <v>4242</v>
      </c>
    </row>
    <row r="3184" spans="1:8">
      <c r="A3184" s="231">
        <v>4261</v>
      </c>
      <c r="B3184" s="231">
        <v>100</v>
      </c>
      <c r="C3184" s="231">
        <v>0</v>
      </c>
      <c r="D3184" s="231">
        <v>0</v>
      </c>
      <c r="E3184" s="231">
        <v>0</v>
      </c>
      <c r="F3184" s="231">
        <v>0</v>
      </c>
      <c r="G3184" s="231">
        <v>0</v>
      </c>
      <c r="H3184" t="str">
        <f t="shared" si="50"/>
        <v>4262</v>
      </c>
    </row>
    <row r="3185" spans="1:8">
      <c r="A3185" s="231">
        <v>4281</v>
      </c>
      <c r="B3185" s="231">
        <v>100</v>
      </c>
      <c r="C3185" s="231">
        <v>0</v>
      </c>
      <c r="D3185" s="231">
        <v>0</v>
      </c>
      <c r="E3185" s="231">
        <v>0</v>
      </c>
      <c r="F3185" s="231">
        <v>0</v>
      </c>
      <c r="G3185" s="231">
        <v>0</v>
      </c>
      <c r="H3185" t="str">
        <f t="shared" si="50"/>
        <v>4282</v>
      </c>
    </row>
    <row r="3186" spans="1:8">
      <c r="A3186" s="231">
        <v>4301</v>
      </c>
      <c r="B3186" s="231">
        <v>100</v>
      </c>
      <c r="C3186" s="231">
        <v>0</v>
      </c>
      <c r="D3186" s="231">
        <v>0</v>
      </c>
      <c r="E3186" s="231">
        <v>0</v>
      </c>
      <c r="F3186" s="231">
        <v>0</v>
      </c>
      <c r="G3186" s="231">
        <v>0</v>
      </c>
      <c r="H3186" t="str">
        <f t="shared" si="50"/>
        <v>4302</v>
      </c>
    </row>
    <row r="3187" spans="1:8">
      <c r="A3187" s="231">
        <v>4321</v>
      </c>
      <c r="B3187" s="231">
        <v>100</v>
      </c>
      <c r="C3187" s="231">
        <v>0</v>
      </c>
      <c r="D3187" s="231">
        <v>0</v>
      </c>
      <c r="E3187" s="231">
        <v>0</v>
      </c>
      <c r="F3187" s="231">
        <v>0</v>
      </c>
      <c r="G3187" s="231">
        <v>0</v>
      </c>
      <c r="H3187" t="str">
        <f t="shared" si="50"/>
        <v>4322</v>
      </c>
    </row>
    <row r="3188" spans="1:8">
      <c r="A3188" s="231">
        <v>4341</v>
      </c>
      <c r="B3188" s="231">
        <v>0</v>
      </c>
      <c r="C3188" s="231">
        <v>1</v>
      </c>
      <c r="D3188" s="231">
        <v>1</v>
      </c>
      <c r="E3188" s="231">
        <v>98</v>
      </c>
      <c r="F3188" s="231">
        <v>0</v>
      </c>
      <c r="G3188" s="231">
        <v>0</v>
      </c>
      <c r="H3188" t="str">
        <f t="shared" si="50"/>
        <v>4342</v>
      </c>
    </row>
    <row r="3189" spans="1:8">
      <c r="A3189" s="231">
        <v>4361</v>
      </c>
      <c r="B3189" s="231">
        <v>0</v>
      </c>
      <c r="C3189" s="231">
        <v>1</v>
      </c>
      <c r="D3189" s="231">
        <v>1</v>
      </c>
      <c r="E3189" s="231">
        <v>98</v>
      </c>
      <c r="F3189" s="231">
        <v>0</v>
      </c>
      <c r="G3189" s="231">
        <v>0</v>
      </c>
      <c r="H3189" t="str">
        <f t="shared" si="50"/>
        <v>4362</v>
      </c>
    </row>
    <row r="3190" spans="1:8">
      <c r="A3190" s="231">
        <v>4381</v>
      </c>
      <c r="B3190" s="231">
        <v>0</v>
      </c>
      <c r="C3190" s="231">
        <v>1</v>
      </c>
      <c r="D3190" s="231">
        <v>1</v>
      </c>
      <c r="E3190" s="231">
        <v>98</v>
      </c>
      <c r="F3190" s="231">
        <v>0</v>
      </c>
      <c r="G3190" s="231">
        <v>0</v>
      </c>
      <c r="H3190" t="str">
        <f t="shared" si="50"/>
        <v>4382</v>
      </c>
    </row>
    <row r="3191" spans="1:8">
      <c r="A3191" s="231">
        <v>4401</v>
      </c>
      <c r="B3191" s="231">
        <v>0</v>
      </c>
      <c r="C3191" s="231">
        <v>1</v>
      </c>
      <c r="D3191" s="231">
        <v>1</v>
      </c>
      <c r="E3191" s="231">
        <v>98</v>
      </c>
      <c r="F3191" s="231">
        <v>0</v>
      </c>
      <c r="G3191" s="231">
        <v>0</v>
      </c>
      <c r="H3191" t="str">
        <f t="shared" si="50"/>
        <v>4402</v>
      </c>
    </row>
    <row r="3192" spans="1:8">
      <c r="A3192" s="231">
        <v>4421</v>
      </c>
      <c r="B3192" s="231">
        <v>2</v>
      </c>
      <c r="C3192" s="231">
        <v>1</v>
      </c>
      <c r="D3192" s="231">
        <v>1</v>
      </c>
      <c r="E3192" s="231">
        <v>96</v>
      </c>
      <c r="F3192" s="231">
        <v>0</v>
      </c>
      <c r="G3192" s="231">
        <v>0</v>
      </c>
      <c r="H3192" t="str">
        <f t="shared" si="50"/>
        <v>4422</v>
      </c>
    </row>
    <row r="3193" spans="1:8">
      <c r="A3193" s="231">
        <v>4441</v>
      </c>
      <c r="B3193" s="231">
        <v>2</v>
      </c>
      <c r="C3193" s="231">
        <v>1</v>
      </c>
      <c r="D3193" s="231">
        <v>1</v>
      </c>
      <c r="E3193" s="231">
        <v>96</v>
      </c>
      <c r="F3193" s="231">
        <v>0</v>
      </c>
      <c r="G3193" s="231">
        <v>0</v>
      </c>
      <c r="H3193" t="str">
        <f t="shared" si="50"/>
        <v>4442</v>
      </c>
    </row>
    <row r="3194" spans="1:8">
      <c r="A3194" s="231">
        <v>4461</v>
      </c>
      <c r="B3194" s="231">
        <v>2</v>
      </c>
      <c r="C3194" s="231">
        <v>1</v>
      </c>
      <c r="D3194" s="231">
        <v>2</v>
      </c>
      <c r="E3194" s="231">
        <v>95</v>
      </c>
      <c r="F3194" s="231">
        <v>0</v>
      </c>
      <c r="G3194" s="231">
        <v>0</v>
      </c>
      <c r="H3194" t="str">
        <f t="shared" si="50"/>
        <v>4462</v>
      </c>
    </row>
    <row r="3195" spans="1:8">
      <c r="A3195" s="231">
        <v>4481</v>
      </c>
      <c r="B3195" s="231">
        <v>0</v>
      </c>
      <c r="C3195" s="231">
        <v>4</v>
      </c>
      <c r="D3195" s="231">
        <v>2</v>
      </c>
      <c r="E3195" s="231">
        <v>94</v>
      </c>
      <c r="F3195" s="231">
        <v>0</v>
      </c>
      <c r="G3195" s="231">
        <v>0</v>
      </c>
      <c r="H3195" t="str">
        <f t="shared" si="50"/>
        <v>4482</v>
      </c>
    </row>
    <row r="3196" spans="1:8">
      <c r="A3196" s="231">
        <v>4501</v>
      </c>
      <c r="B3196" s="231">
        <v>0</v>
      </c>
      <c r="C3196" s="231">
        <v>5</v>
      </c>
      <c r="D3196" s="231">
        <v>3</v>
      </c>
      <c r="E3196" s="231">
        <v>92</v>
      </c>
      <c r="F3196" s="231">
        <v>0</v>
      </c>
      <c r="G3196" s="231">
        <v>0</v>
      </c>
      <c r="H3196" t="str">
        <f t="shared" si="50"/>
        <v>4502</v>
      </c>
    </row>
    <row r="3197" spans="1:8">
      <c r="A3197" s="231">
        <v>4526.5</v>
      </c>
      <c r="B3197" s="231">
        <v>0</v>
      </c>
      <c r="C3197" s="231">
        <v>15</v>
      </c>
      <c r="D3197" s="231">
        <v>30</v>
      </c>
      <c r="E3197" s="231">
        <v>55</v>
      </c>
      <c r="F3197" s="231">
        <v>0</v>
      </c>
      <c r="G3197" s="231">
        <v>0</v>
      </c>
      <c r="H3197" t="str">
        <f t="shared" si="50"/>
        <v>4527.5</v>
      </c>
    </row>
    <row r="3198" spans="1:8">
      <c r="A3198" s="231">
        <v>4543.5</v>
      </c>
      <c r="B3198" s="231">
        <v>0</v>
      </c>
      <c r="C3198" s="231">
        <v>7</v>
      </c>
      <c r="D3198" s="231">
        <v>4</v>
      </c>
      <c r="E3198" s="231">
        <v>89</v>
      </c>
      <c r="F3198" s="231">
        <v>0</v>
      </c>
      <c r="G3198" s="231">
        <v>0</v>
      </c>
      <c r="H3198" t="str">
        <f t="shared" si="50"/>
        <v>4544.5</v>
      </c>
    </row>
    <row r="3199" spans="1:8">
      <c r="A3199" s="231">
        <v>4558.8</v>
      </c>
      <c r="B3199" s="231">
        <v>0</v>
      </c>
      <c r="C3199" s="231">
        <v>9</v>
      </c>
      <c r="D3199" s="231">
        <v>5</v>
      </c>
      <c r="E3199" s="231">
        <v>86</v>
      </c>
      <c r="F3199" s="231">
        <v>0</v>
      </c>
      <c r="G3199" s="231">
        <v>0</v>
      </c>
      <c r="H3199" t="str">
        <f t="shared" si="50"/>
        <v>4559.8</v>
      </c>
    </row>
    <row r="3200" spans="1:8">
      <c r="A3200" s="231">
        <v>4578</v>
      </c>
      <c r="B3200" s="231">
        <v>0</v>
      </c>
      <c r="C3200" s="231">
        <v>19</v>
      </c>
      <c r="D3200" s="231">
        <v>10</v>
      </c>
      <c r="E3200" s="231">
        <v>71</v>
      </c>
      <c r="F3200" s="231">
        <v>0</v>
      </c>
      <c r="G3200" s="231">
        <v>0</v>
      </c>
      <c r="H3200" t="str">
        <f t="shared" si="50"/>
        <v>4579</v>
      </c>
    </row>
    <row r="3201" spans="1:8">
      <c r="A3201" s="231">
        <v>4587</v>
      </c>
      <c r="B3201" s="231">
        <v>0</v>
      </c>
      <c r="C3201" s="231">
        <v>11</v>
      </c>
      <c r="D3201" s="231">
        <v>15</v>
      </c>
      <c r="E3201" s="231">
        <v>74</v>
      </c>
      <c r="F3201" s="231">
        <v>0</v>
      </c>
      <c r="G3201" s="231">
        <v>0</v>
      </c>
      <c r="H3201" t="str">
        <f t="shared" si="50"/>
        <v>4588</v>
      </c>
    </row>
    <row r="3202" spans="1:8">
      <c r="A3202" s="231">
        <v>4598</v>
      </c>
      <c r="B3202" s="231">
        <v>0</v>
      </c>
      <c r="C3202" s="231">
        <v>29</v>
      </c>
      <c r="D3202" s="231">
        <v>39</v>
      </c>
      <c r="E3202" s="231">
        <v>32</v>
      </c>
      <c r="F3202" s="231">
        <v>0</v>
      </c>
      <c r="G3202" s="231">
        <v>0</v>
      </c>
      <c r="H3202" t="str">
        <f t="shared" si="50"/>
        <v>4599</v>
      </c>
    </row>
    <row r="3203" spans="1:8">
      <c r="A3203" s="231">
        <v>4618.5</v>
      </c>
      <c r="B3203" s="231">
        <v>0</v>
      </c>
      <c r="C3203" s="231">
        <v>100</v>
      </c>
      <c r="D3203" s="231">
        <v>0</v>
      </c>
      <c r="E3203" s="231">
        <v>0</v>
      </c>
      <c r="F3203" s="231">
        <v>0</v>
      </c>
      <c r="G3203" s="231">
        <v>0</v>
      </c>
      <c r="H3203" t="str">
        <f t="shared" si="50"/>
        <v>4619.5</v>
      </c>
    </row>
    <row r="3204" spans="1:8">
      <c r="A3204" s="231">
        <v>4641</v>
      </c>
      <c r="B3204" s="231">
        <v>0</v>
      </c>
      <c r="C3204" s="231">
        <v>100</v>
      </c>
      <c r="D3204" s="231">
        <v>0</v>
      </c>
      <c r="E3204" s="231">
        <v>0</v>
      </c>
      <c r="F3204" s="231">
        <v>0</v>
      </c>
      <c r="G3204" s="231">
        <v>0</v>
      </c>
      <c r="H3204" t="str">
        <f t="shared" si="50"/>
        <v>4642</v>
      </c>
    </row>
    <row r="3205" spans="1:8">
      <c r="A3205" s="231">
        <v>4663</v>
      </c>
      <c r="B3205" s="231">
        <v>0</v>
      </c>
      <c r="C3205" s="231">
        <v>100</v>
      </c>
      <c r="D3205" s="231">
        <v>0</v>
      </c>
      <c r="E3205" s="231">
        <v>0</v>
      </c>
      <c r="F3205" s="231">
        <v>0</v>
      </c>
      <c r="G3205" s="231">
        <v>0</v>
      </c>
      <c r="H3205" t="str">
        <f t="shared" si="50"/>
        <v>4664</v>
      </c>
    </row>
    <row r="3206" spans="1:8">
      <c r="A3206" s="231">
        <v>4683</v>
      </c>
      <c r="B3206" s="231">
        <v>0</v>
      </c>
      <c r="C3206" s="231">
        <v>100</v>
      </c>
      <c r="D3206" s="231">
        <v>0</v>
      </c>
      <c r="E3206" s="231">
        <v>0</v>
      </c>
      <c r="F3206" s="231">
        <v>0</v>
      </c>
      <c r="G3206" s="231">
        <v>0</v>
      </c>
      <c r="H3206" t="str">
        <f t="shared" si="50"/>
        <v>4684</v>
      </c>
    </row>
    <row r="3207" spans="1:8">
      <c r="A3207" s="231">
        <v>4704</v>
      </c>
      <c r="B3207" s="231">
        <v>0</v>
      </c>
      <c r="C3207" s="231">
        <v>100</v>
      </c>
      <c r="D3207" s="231">
        <v>0</v>
      </c>
      <c r="E3207" s="231">
        <v>0</v>
      </c>
      <c r="F3207" s="231">
        <v>0</v>
      </c>
      <c r="G3207" s="231">
        <v>0</v>
      </c>
      <c r="H3207" t="str">
        <f t="shared" si="50"/>
        <v>4705</v>
      </c>
    </row>
    <row r="3208" spans="1:8">
      <c r="A3208" s="231">
        <v>4723</v>
      </c>
      <c r="B3208" s="231">
        <v>0</v>
      </c>
      <c r="C3208" s="231">
        <v>61</v>
      </c>
      <c r="D3208" s="231">
        <v>39</v>
      </c>
      <c r="E3208" s="231">
        <v>0</v>
      </c>
      <c r="F3208" s="231">
        <v>0</v>
      </c>
      <c r="G3208" s="231">
        <v>0</v>
      </c>
      <c r="H3208" t="str">
        <f t="shared" si="50"/>
        <v>4724</v>
      </c>
    </row>
    <row r="3209" spans="1:8">
      <c r="A3209" s="231">
        <v>4739</v>
      </c>
      <c r="B3209" s="231">
        <v>0</v>
      </c>
      <c r="C3209" s="231">
        <v>30</v>
      </c>
      <c r="D3209" s="231">
        <v>24</v>
      </c>
      <c r="E3209" s="231">
        <v>46</v>
      </c>
      <c r="F3209" s="231">
        <v>0</v>
      </c>
      <c r="G3209" s="231">
        <v>0</v>
      </c>
      <c r="H3209" t="str">
        <f t="shared" si="50"/>
        <v>4740</v>
      </c>
    </row>
    <row r="3210" spans="1:8">
      <c r="A3210" s="231">
        <v>4759</v>
      </c>
      <c r="B3210" s="231">
        <v>0</v>
      </c>
      <c r="C3210" s="231">
        <v>24</v>
      </c>
      <c r="D3210" s="231">
        <v>19</v>
      </c>
      <c r="E3210" s="231">
        <v>57</v>
      </c>
      <c r="F3210" s="231">
        <v>0</v>
      </c>
      <c r="G3210" s="231">
        <v>0</v>
      </c>
      <c r="H3210" t="str">
        <f t="shared" si="50"/>
        <v>4760</v>
      </c>
    </row>
    <row r="3211" spans="1:8">
      <c r="A3211" s="231">
        <v>4781</v>
      </c>
      <c r="B3211" s="231">
        <v>0</v>
      </c>
      <c r="C3211" s="231">
        <v>22</v>
      </c>
      <c r="D3211" s="231">
        <v>18</v>
      </c>
      <c r="E3211" s="231">
        <v>60</v>
      </c>
      <c r="F3211" s="231">
        <v>0</v>
      </c>
      <c r="G3211" s="231">
        <v>0</v>
      </c>
      <c r="H3211" t="str">
        <f t="shared" si="50"/>
        <v>4782</v>
      </c>
    </row>
    <row r="3212" spans="1:8">
      <c r="A3212" s="231">
        <v>4799.5</v>
      </c>
      <c r="B3212" s="231">
        <v>0</v>
      </c>
      <c r="C3212" s="231">
        <v>8</v>
      </c>
      <c r="D3212" s="231">
        <v>6</v>
      </c>
      <c r="E3212" s="231">
        <v>86</v>
      </c>
      <c r="F3212" s="231">
        <v>0</v>
      </c>
      <c r="G3212" s="231">
        <v>0</v>
      </c>
      <c r="H3212" t="str">
        <f t="shared" si="50"/>
        <v>4800.5</v>
      </c>
    </row>
    <row r="3213" spans="1:8">
      <c r="A3213" s="231">
        <v>4820</v>
      </c>
      <c r="B3213" s="231">
        <v>0</v>
      </c>
      <c r="C3213" s="231">
        <v>10</v>
      </c>
      <c r="D3213" s="231">
        <v>8</v>
      </c>
      <c r="E3213" s="231">
        <v>82</v>
      </c>
      <c r="F3213" s="231">
        <v>0</v>
      </c>
      <c r="G3213" s="231">
        <v>0</v>
      </c>
      <c r="H3213" t="str">
        <f t="shared" si="50"/>
        <v>4821</v>
      </c>
    </row>
    <row r="3214" spans="1:8">
      <c r="A3214" s="231">
        <v>4837.7</v>
      </c>
      <c r="B3214" s="231">
        <v>0</v>
      </c>
      <c r="C3214" s="231">
        <v>16</v>
      </c>
      <c r="D3214" s="231">
        <v>13</v>
      </c>
      <c r="E3214" s="231">
        <v>71</v>
      </c>
      <c r="F3214" s="231">
        <v>0</v>
      </c>
      <c r="G3214" s="231">
        <v>0</v>
      </c>
      <c r="H3214" t="str">
        <f t="shared" si="50"/>
        <v>4838.7</v>
      </c>
    </row>
    <row r="3215" spans="1:8">
      <c r="A3215" s="231">
        <v>4856</v>
      </c>
      <c r="B3215" s="231">
        <v>0</v>
      </c>
      <c r="C3215" s="231">
        <v>30</v>
      </c>
      <c r="D3215" s="231">
        <v>24</v>
      </c>
      <c r="E3215" s="231">
        <v>46</v>
      </c>
      <c r="F3215" s="231">
        <v>0</v>
      </c>
      <c r="G3215" s="231">
        <v>0</v>
      </c>
      <c r="H3215" t="str">
        <f t="shared" si="50"/>
        <v>4857</v>
      </c>
    </row>
    <row r="3216" spans="1:8">
      <c r="A3216" s="231">
        <v>4875</v>
      </c>
      <c r="B3216" s="231">
        <v>67</v>
      </c>
      <c r="C3216" s="231">
        <v>33</v>
      </c>
      <c r="D3216" s="231">
        <v>0</v>
      </c>
      <c r="E3216" s="231">
        <v>0</v>
      </c>
      <c r="F3216" s="231">
        <v>0</v>
      </c>
      <c r="G3216" s="231">
        <v>0</v>
      </c>
      <c r="H3216" t="str">
        <f t="shared" si="50"/>
        <v>4876</v>
      </c>
    </row>
    <row r="3217" spans="1:8">
      <c r="A3217" s="231">
        <v>4901</v>
      </c>
      <c r="B3217" s="231">
        <v>100</v>
      </c>
      <c r="C3217" s="231">
        <v>0</v>
      </c>
      <c r="D3217" s="231">
        <v>0</v>
      </c>
      <c r="E3217" s="231">
        <v>0</v>
      </c>
      <c r="F3217" s="231">
        <v>0</v>
      </c>
      <c r="G3217" s="231">
        <v>0</v>
      </c>
      <c r="H3217" t="str">
        <f t="shared" si="50"/>
        <v>4902</v>
      </c>
    </row>
    <row r="3218" spans="1:8">
      <c r="A3218" s="231">
        <v>4921</v>
      </c>
      <c r="B3218" s="231">
        <v>100</v>
      </c>
      <c r="C3218" s="231">
        <v>0</v>
      </c>
      <c r="D3218" s="231">
        <v>0</v>
      </c>
      <c r="E3218" s="231">
        <v>0</v>
      </c>
      <c r="F3218" s="231">
        <v>0</v>
      </c>
      <c r="G3218" s="231">
        <v>0</v>
      </c>
      <c r="H3218" t="str">
        <f t="shared" si="50"/>
        <v>4922</v>
      </c>
    </row>
    <row r="3219" spans="1:8">
      <c r="A3219" s="231">
        <v>4941</v>
      </c>
      <c r="B3219" s="231">
        <v>100</v>
      </c>
      <c r="C3219" s="231">
        <v>0</v>
      </c>
      <c r="D3219" s="231">
        <v>0</v>
      </c>
      <c r="E3219" s="231">
        <v>0</v>
      </c>
      <c r="F3219" s="231">
        <v>0</v>
      </c>
      <c r="G3219" s="231">
        <v>0</v>
      </c>
      <c r="H3219" t="str">
        <f t="shared" si="50"/>
        <v>4942</v>
      </c>
    </row>
    <row r="3220" spans="1:8">
      <c r="A3220" s="231">
        <v>4961</v>
      </c>
      <c r="B3220" s="231">
        <v>100</v>
      </c>
      <c r="C3220" s="231">
        <v>0</v>
      </c>
      <c r="D3220" s="231">
        <v>0</v>
      </c>
      <c r="E3220" s="231">
        <v>0</v>
      </c>
      <c r="F3220" s="231">
        <v>0</v>
      </c>
      <c r="G3220" s="231">
        <v>0</v>
      </c>
      <c r="H3220" t="str">
        <f t="shared" si="50"/>
        <v>4962</v>
      </c>
    </row>
    <row r="3223" spans="1:8">
      <c r="A3223" s="231">
        <v>4981</v>
      </c>
      <c r="B3223" s="231">
        <v>100</v>
      </c>
      <c r="C3223" s="231">
        <v>0</v>
      </c>
      <c r="D3223" s="231">
        <v>0</v>
      </c>
      <c r="E3223" s="231">
        <v>0</v>
      </c>
      <c r="F3223" s="231">
        <v>0</v>
      </c>
      <c r="G3223" s="231">
        <v>0</v>
      </c>
      <c r="H3223" t="str">
        <f t="shared" ref="H3223:H3286" si="51">LEFT(A3223,1)&amp;((MID(A3223,2,10))+1)</f>
        <v>4982</v>
      </c>
    </row>
    <row r="3224" spans="1:8">
      <c r="A3224" s="231">
        <v>5001</v>
      </c>
      <c r="B3224" s="231">
        <v>100</v>
      </c>
      <c r="C3224" s="231">
        <v>0</v>
      </c>
      <c r="D3224" s="231">
        <v>0</v>
      </c>
      <c r="E3224" s="231">
        <v>0</v>
      </c>
      <c r="F3224" s="231">
        <v>0</v>
      </c>
      <c r="G3224" s="231">
        <v>0</v>
      </c>
      <c r="H3224" t="str">
        <f t="shared" si="51"/>
        <v>52</v>
      </c>
    </row>
    <row r="3225" spans="1:8">
      <c r="A3225" s="231">
        <v>5021.5609999999997</v>
      </c>
      <c r="B3225" s="231">
        <v>100</v>
      </c>
      <c r="C3225" s="231">
        <v>0</v>
      </c>
      <c r="D3225" s="231">
        <v>0</v>
      </c>
      <c r="E3225" s="231">
        <v>0</v>
      </c>
      <c r="F3225" s="231">
        <v>0</v>
      </c>
      <c r="G3225" s="231">
        <v>0</v>
      </c>
      <c r="H3225" t="str">
        <f t="shared" si="51"/>
        <v>522.561</v>
      </c>
    </row>
    <row r="3226" spans="1:8">
      <c r="A3226" s="231">
        <v>5041.5640000000003</v>
      </c>
      <c r="B3226" s="231">
        <v>100</v>
      </c>
      <c r="C3226" s="231">
        <v>0</v>
      </c>
      <c r="D3226" s="231">
        <v>0</v>
      </c>
      <c r="E3226" s="231">
        <v>0</v>
      </c>
      <c r="F3226" s="231">
        <v>0</v>
      </c>
      <c r="G3226" s="231">
        <v>0</v>
      </c>
      <c r="H3226" t="str">
        <f t="shared" si="51"/>
        <v>542.564</v>
      </c>
    </row>
    <row r="3227" spans="1:8">
      <c r="A3227" s="231">
        <v>5061.5649999999996</v>
      </c>
      <c r="B3227" s="231">
        <v>100</v>
      </c>
      <c r="C3227" s="231">
        <v>0</v>
      </c>
      <c r="D3227" s="231">
        <v>0</v>
      </c>
      <c r="E3227" s="231">
        <v>0</v>
      </c>
      <c r="F3227" s="231">
        <v>0</v>
      </c>
      <c r="G3227" s="231">
        <v>0</v>
      </c>
      <c r="H3227" t="str">
        <f t="shared" si="51"/>
        <v>562.565</v>
      </c>
    </row>
    <row r="3228" spans="1:8">
      <c r="A3228" s="231">
        <v>5081.5659999999998</v>
      </c>
      <c r="B3228" s="231">
        <v>100</v>
      </c>
      <c r="C3228" s="231">
        <v>0</v>
      </c>
      <c r="D3228" s="231">
        <v>0</v>
      </c>
      <c r="E3228" s="231">
        <v>0</v>
      </c>
      <c r="F3228" s="231">
        <v>0</v>
      </c>
      <c r="G3228" s="231">
        <v>0</v>
      </c>
      <c r="H3228" t="str">
        <f t="shared" si="51"/>
        <v>582.566</v>
      </c>
    </row>
    <row r="3229" spans="1:8">
      <c r="A3229" s="231">
        <v>5101.5659999999998</v>
      </c>
      <c r="B3229" s="231">
        <v>100</v>
      </c>
      <c r="C3229" s="231">
        <v>0</v>
      </c>
      <c r="D3229" s="231">
        <v>0</v>
      </c>
      <c r="E3229" s="231">
        <v>0</v>
      </c>
      <c r="F3229" s="231">
        <v>0</v>
      </c>
      <c r="G3229" s="231">
        <v>0</v>
      </c>
      <c r="H3229" t="str">
        <f t="shared" si="51"/>
        <v>5102.566</v>
      </c>
    </row>
    <row r="3230" spans="1:8">
      <c r="A3230" s="231">
        <v>5121.5659999999998</v>
      </c>
      <c r="B3230" s="231">
        <v>100</v>
      </c>
      <c r="C3230" s="231">
        <v>0</v>
      </c>
      <c r="D3230" s="231">
        <v>0</v>
      </c>
      <c r="E3230" s="231">
        <v>0</v>
      </c>
      <c r="F3230" s="231">
        <v>0</v>
      </c>
      <c r="G3230" s="231">
        <v>0</v>
      </c>
      <c r="H3230" t="str">
        <f t="shared" si="51"/>
        <v>5122.566</v>
      </c>
    </row>
    <row r="3231" spans="1:8">
      <c r="A3231" s="231">
        <v>5141.5659999999998</v>
      </c>
      <c r="B3231" s="231">
        <v>100</v>
      </c>
      <c r="C3231" s="231">
        <v>0</v>
      </c>
      <c r="D3231" s="231">
        <v>0</v>
      </c>
      <c r="E3231" s="231">
        <v>0</v>
      </c>
      <c r="F3231" s="231">
        <v>0</v>
      </c>
      <c r="G3231" s="231">
        <v>0</v>
      </c>
      <c r="H3231" t="str">
        <f t="shared" si="51"/>
        <v>5142.566</v>
      </c>
    </row>
    <row r="3232" spans="1:8">
      <c r="A3232" s="231">
        <v>5161.5659999999998</v>
      </c>
      <c r="B3232" s="231">
        <v>50</v>
      </c>
      <c r="C3232" s="231">
        <v>50</v>
      </c>
      <c r="D3232" s="231">
        <v>0</v>
      </c>
      <c r="E3232" s="231">
        <v>0</v>
      </c>
      <c r="F3232" s="231">
        <v>0</v>
      </c>
      <c r="G3232" s="231">
        <v>0</v>
      </c>
      <c r="H3232" t="str">
        <f t="shared" si="51"/>
        <v>5162.566</v>
      </c>
    </row>
    <row r="3233" spans="1:8">
      <c r="A3233" s="231">
        <v>5164.1319999999996</v>
      </c>
      <c r="B3233" s="231">
        <v>5</v>
      </c>
      <c r="C3233" s="231">
        <v>25</v>
      </c>
      <c r="D3233" s="231">
        <v>30</v>
      </c>
      <c r="E3233" s="231">
        <v>40</v>
      </c>
      <c r="F3233" s="231">
        <v>0</v>
      </c>
      <c r="G3233" s="231">
        <v>0</v>
      </c>
      <c r="H3233" t="str">
        <f t="shared" si="51"/>
        <v>5165.132</v>
      </c>
    </row>
    <row r="3234" spans="1:8">
      <c r="A3234" s="231">
        <v>10039.275</v>
      </c>
      <c r="B3234" s="231">
        <v>5</v>
      </c>
      <c r="C3234" s="231">
        <v>25</v>
      </c>
      <c r="D3234" s="231">
        <v>30</v>
      </c>
      <c r="E3234" s="231">
        <v>40</v>
      </c>
      <c r="F3234" s="231">
        <v>0</v>
      </c>
      <c r="G3234" s="231">
        <v>0</v>
      </c>
      <c r="H3234" t="str">
        <f t="shared" si="51"/>
        <v>140.275</v>
      </c>
    </row>
    <row r="3235" spans="1:8">
      <c r="A3235" s="231">
        <v>10061</v>
      </c>
      <c r="B3235" s="231">
        <v>100</v>
      </c>
      <c r="C3235" s="231">
        <v>0</v>
      </c>
      <c r="D3235" s="231">
        <v>0</v>
      </c>
      <c r="E3235" s="231">
        <v>0</v>
      </c>
      <c r="F3235" s="231">
        <v>0</v>
      </c>
      <c r="G3235" s="231">
        <v>0</v>
      </c>
      <c r="H3235" t="str">
        <f t="shared" si="51"/>
        <v>162</v>
      </c>
    </row>
    <row r="3236" spans="1:8">
      <c r="A3236" s="231">
        <v>10081</v>
      </c>
      <c r="B3236" s="231">
        <v>100</v>
      </c>
      <c r="C3236" s="231">
        <v>0</v>
      </c>
      <c r="D3236" s="231">
        <v>0</v>
      </c>
      <c r="E3236" s="231">
        <v>0</v>
      </c>
      <c r="F3236" s="231">
        <v>0</v>
      </c>
      <c r="G3236" s="231">
        <v>0</v>
      </c>
      <c r="H3236" t="str">
        <f t="shared" si="51"/>
        <v>182</v>
      </c>
    </row>
    <row r="3237" spans="1:8">
      <c r="A3237" s="231">
        <v>10103</v>
      </c>
      <c r="B3237" s="231">
        <v>100</v>
      </c>
      <c r="C3237" s="231">
        <v>0</v>
      </c>
      <c r="D3237" s="231">
        <v>0</v>
      </c>
      <c r="E3237" s="231">
        <v>0</v>
      </c>
      <c r="F3237" s="231">
        <v>0</v>
      </c>
      <c r="G3237" s="231">
        <v>0</v>
      </c>
      <c r="H3237" t="str">
        <f t="shared" si="51"/>
        <v>1104</v>
      </c>
    </row>
    <row r="3238" spans="1:8">
      <c r="A3238" s="231">
        <v>10123</v>
      </c>
      <c r="B3238" s="231">
        <v>100</v>
      </c>
      <c r="C3238" s="231">
        <v>0</v>
      </c>
      <c r="D3238" s="231">
        <v>0</v>
      </c>
      <c r="E3238" s="231">
        <v>0</v>
      </c>
      <c r="F3238" s="231">
        <v>0</v>
      </c>
      <c r="G3238" s="231">
        <v>0</v>
      </c>
      <c r="H3238" t="str">
        <f t="shared" si="51"/>
        <v>1124</v>
      </c>
    </row>
    <row r="3239" spans="1:8">
      <c r="A3239" s="231">
        <v>10141</v>
      </c>
      <c r="B3239" s="231">
        <v>100</v>
      </c>
      <c r="C3239" s="231">
        <v>0</v>
      </c>
      <c r="D3239" s="231">
        <v>0</v>
      </c>
      <c r="E3239" s="231">
        <v>0</v>
      </c>
      <c r="F3239" s="231">
        <v>0</v>
      </c>
      <c r="G3239" s="231">
        <v>0</v>
      </c>
      <c r="H3239" t="str">
        <f t="shared" si="51"/>
        <v>1142</v>
      </c>
    </row>
    <row r="3240" spans="1:8">
      <c r="A3240" s="231">
        <v>10166</v>
      </c>
      <c r="B3240" s="231">
        <v>100</v>
      </c>
      <c r="C3240" s="231">
        <v>0</v>
      </c>
      <c r="D3240" s="231">
        <v>0</v>
      </c>
      <c r="E3240" s="231">
        <v>0</v>
      </c>
      <c r="F3240" s="231">
        <v>0</v>
      </c>
      <c r="G3240" s="231">
        <v>0</v>
      </c>
      <c r="H3240" t="str">
        <f t="shared" si="51"/>
        <v>1167</v>
      </c>
    </row>
    <row r="3241" spans="1:8">
      <c r="A3241" s="231">
        <v>10189</v>
      </c>
      <c r="B3241" s="231">
        <v>100</v>
      </c>
      <c r="C3241" s="231">
        <v>0</v>
      </c>
      <c r="D3241" s="231">
        <v>0</v>
      </c>
      <c r="E3241" s="231">
        <v>0</v>
      </c>
      <c r="F3241" s="231">
        <v>0</v>
      </c>
      <c r="G3241" s="231">
        <v>0</v>
      </c>
      <c r="H3241" t="str">
        <f t="shared" si="51"/>
        <v>1190</v>
      </c>
    </row>
    <row r="3242" spans="1:8">
      <c r="A3242" s="231">
        <v>10203</v>
      </c>
      <c r="B3242" s="231">
        <v>100</v>
      </c>
      <c r="C3242" s="231">
        <v>0</v>
      </c>
      <c r="D3242" s="231">
        <v>0</v>
      </c>
      <c r="E3242" s="231">
        <v>0</v>
      </c>
      <c r="F3242" s="231">
        <v>0</v>
      </c>
      <c r="G3242" s="231">
        <v>0</v>
      </c>
      <c r="H3242" t="str">
        <f t="shared" si="51"/>
        <v>1204</v>
      </c>
    </row>
    <row r="3243" spans="1:8">
      <c r="A3243" s="231">
        <v>10225</v>
      </c>
      <c r="B3243" s="231">
        <v>100</v>
      </c>
      <c r="C3243" s="231">
        <v>0</v>
      </c>
      <c r="D3243" s="231">
        <v>0</v>
      </c>
      <c r="E3243" s="231">
        <v>0</v>
      </c>
      <c r="F3243" s="231">
        <v>0</v>
      </c>
      <c r="G3243" s="231">
        <v>0</v>
      </c>
      <c r="H3243" t="str">
        <f t="shared" si="51"/>
        <v>1226</v>
      </c>
    </row>
    <row r="3244" spans="1:8">
      <c r="A3244" s="231">
        <v>10246</v>
      </c>
      <c r="B3244" s="231">
        <v>100</v>
      </c>
      <c r="C3244" s="231">
        <v>0</v>
      </c>
      <c r="D3244" s="231">
        <v>0</v>
      </c>
      <c r="E3244" s="231">
        <v>0</v>
      </c>
      <c r="F3244" s="231">
        <v>0</v>
      </c>
      <c r="G3244" s="231">
        <v>0</v>
      </c>
      <c r="H3244" t="str">
        <f t="shared" si="51"/>
        <v>1247</v>
      </c>
    </row>
    <row r="3245" spans="1:8">
      <c r="A3245" s="231">
        <v>10266</v>
      </c>
      <c r="B3245" s="231">
        <v>90</v>
      </c>
      <c r="C3245" s="231">
        <v>10</v>
      </c>
      <c r="D3245" s="231">
        <v>0</v>
      </c>
      <c r="E3245" s="231">
        <v>0</v>
      </c>
      <c r="F3245" s="231">
        <v>0</v>
      </c>
      <c r="G3245" s="231">
        <v>0</v>
      </c>
      <c r="H3245" t="str">
        <f t="shared" si="51"/>
        <v>1267</v>
      </c>
    </row>
    <row r="3246" spans="1:8">
      <c r="A3246" s="231">
        <v>10291</v>
      </c>
      <c r="B3246" s="231">
        <v>100</v>
      </c>
      <c r="C3246" s="231">
        <v>0</v>
      </c>
      <c r="D3246" s="231">
        <v>0</v>
      </c>
      <c r="E3246" s="231">
        <v>0</v>
      </c>
      <c r="F3246" s="231">
        <v>0</v>
      </c>
      <c r="G3246" s="231">
        <v>0</v>
      </c>
      <c r="H3246" t="str">
        <f t="shared" si="51"/>
        <v>1292</v>
      </c>
    </row>
    <row r="3247" spans="1:8">
      <c r="A3247" s="231">
        <v>10310</v>
      </c>
      <c r="B3247" s="231">
        <v>100</v>
      </c>
      <c r="C3247" s="231">
        <v>0</v>
      </c>
      <c r="D3247" s="231">
        <v>0</v>
      </c>
      <c r="E3247" s="231">
        <v>0</v>
      </c>
      <c r="F3247" s="231">
        <v>0</v>
      </c>
      <c r="G3247" s="231">
        <v>0</v>
      </c>
      <c r="H3247" t="str">
        <f t="shared" si="51"/>
        <v>1311</v>
      </c>
    </row>
    <row r="3248" spans="1:8">
      <c r="A3248" s="231">
        <v>10331</v>
      </c>
      <c r="B3248" s="231">
        <v>100</v>
      </c>
      <c r="C3248" s="231">
        <v>0</v>
      </c>
      <c r="D3248" s="231">
        <v>0</v>
      </c>
      <c r="E3248" s="231">
        <v>0</v>
      </c>
      <c r="F3248" s="231">
        <v>0</v>
      </c>
      <c r="G3248" s="231">
        <v>0</v>
      </c>
      <c r="H3248" t="str">
        <f t="shared" si="51"/>
        <v>1332</v>
      </c>
    </row>
    <row r="3249" spans="1:8">
      <c r="A3249" s="231">
        <v>10351</v>
      </c>
      <c r="B3249" s="231">
        <v>100</v>
      </c>
      <c r="C3249" s="231">
        <v>0</v>
      </c>
      <c r="D3249" s="231">
        <v>0</v>
      </c>
      <c r="E3249" s="231">
        <v>0</v>
      </c>
      <c r="F3249" s="231">
        <v>0</v>
      </c>
      <c r="G3249" s="231">
        <v>0</v>
      </c>
      <c r="H3249" t="str">
        <f t="shared" si="51"/>
        <v>1352</v>
      </c>
    </row>
    <row r="3250" spans="1:8">
      <c r="A3250" s="231">
        <v>10371</v>
      </c>
      <c r="B3250" s="231">
        <v>100</v>
      </c>
      <c r="C3250" s="231">
        <v>0</v>
      </c>
      <c r="D3250" s="231">
        <v>0</v>
      </c>
      <c r="E3250" s="231">
        <v>0</v>
      </c>
      <c r="F3250" s="231">
        <v>0</v>
      </c>
      <c r="G3250" s="231">
        <v>0</v>
      </c>
      <c r="H3250" t="str">
        <f t="shared" si="51"/>
        <v>1372</v>
      </c>
    </row>
    <row r="3251" spans="1:8">
      <c r="A3251" s="231">
        <v>10395</v>
      </c>
      <c r="B3251" s="231">
        <v>100</v>
      </c>
      <c r="C3251" s="231">
        <v>0</v>
      </c>
      <c r="D3251" s="231">
        <v>0</v>
      </c>
      <c r="E3251" s="231">
        <v>0</v>
      </c>
      <c r="F3251" s="231">
        <v>0</v>
      </c>
      <c r="G3251" s="231">
        <v>0</v>
      </c>
      <c r="H3251" t="str">
        <f t="shared" si="51"/>
        <v>1396</v>
      </c>
    </row>
    <row r="3252" spans="1:8">
      <c r="A3252" s="231">
        <v>10413</v>
      </c>
      <c r="B3252" s="231">
        <v>100</v>
      </c>
      <c r="C3252" s="231">
        <v>0</v>
      </c>
      <c r="D3252" s="231">
        <v>0</v>
      </c>
      <c r="E3252" s="231">
        <v>0</v>
      </c>
      <c r="F3252" s="231">
        <v>0</v>
      </c>
      <c r="G3252" s="231">
        <v>0</v>
      </c>
      <c r="H3252" t="str">
        <f t="shared" si="51"/>
        <v>1414</v>
      </c>
    </row>
    <row r="3253" spans="1:8">
      <c r="A3253" s="231">
        <v>10431</v>
      </c>
      <c r="B3253" s="231">
        <v>100</v>
      </c>
      <c r="C3253" s="231">
        <v>0</v>
      </c>
      <c r="D3253" s="231">
        <v>0</v>
      </c>
      <c r="E3253" s="231">
        <v>0</v>
      </c>
      <c r="F3253" s="231">
        <v>0</v>
      </c>
      <c r="G3253" s="231">
        <v>0</v>
      </c>
      <c r="H3253" t="str">
        <f t="shared" si="51"/>
        <v>1432</v>
      </c>
    </row>
    <row r="3254" spans="1:8">
      <c r="A3254" s="231">
        <v>10451</v>
      </c>
      <c r="B3254" s="231">
        <v>100</v>
      </c>
      <c r="C3254" s="231">
        <v>0</v>
      </c>
      <c r="D3254" s="231">
        <v>0</v>
      </c>
      <c r="E3254" s="231">
        <v>0</v>
      </c>
      <c r="F3254" s="231">
        <v>0</v>
      </c>
      <c r="G3254" s="231">
        <v>0</v>
      </c>
      <c r="H3254" t="str">
        <f t="shared" si="51"/>
        <v>1452</v>
      </c>
    </row>
    <row r="3255" spans="1:8">
      <c r="A3255" s="231">
        <v>10474</v>
      </c>
      <c r="B3255" s="231">
        <v>100</v>
      </c>
      <c r="C3255" s="231">
        <v>0</v>
      </c>
      <c r="D3255" s="231">
        <v>0</v>
      </c>
      <c r="E3255" s="231">
        <v>0</v>
      </c>
      <c r="F3255" s="231">
        <v>0</v>
      </c>
      <c r="G3255" s="231">
        <v>0</v>
      </c>
      <c r="H3255" t="str">
        <f t="shared" si="51"/>
        <v>1475</v>
      </c>
    </row>
    <row r="3256" spans="1:8">
      <c r="A3256" s="231">
        <v>10496</v>
      </c>
      <c r="B3256" s="231">
        <v>100</v>
      </c>
      <c r="C3256" s="231">
        <v>0</v>
      </c>
      <c r="D3256" s="231">
        <v>0</v>
      </c>
      <c r="E3256" s="231">
        <v>0</v>
      </c>
      <c r="F3256" s="231">
        <v>0</v>
      </c>
      <c r="G3256" s="231">
        <v>0</v>
      </c>
      <c r="H3256" t="str">
        <f t="shared" si="51"/>
        <v>1497</v>
      </c>
    </row>
    <row r="3257" spans="1:8">
      <c r="A3257" s="231">
        <v>10515</v>
      </c>
      <c r="B3257" s="231">
        <v>100</v>
      </c>
      <c r="C3257" s="231">
        <v>0</v>
      </c>
      <c r="D3257" s="231">
        <v>0</v>
      </c>
      <c r="E3257" s="231">
        <v>0</v>
      </c>
      <c r="F3257" s="231">
        <v>0</v>
      </c>
      <c r="G3257" s="231">
        <v>0</v>
      </c>
      <c r="H3257" t="str">
        <f t="shared" si="51"/>
        <v>1516</v>
      </c>
    </row>
    <row r="3258" spans="1:8">
      <c r="A3258" s="231">
        <v>10540</v>
      </c>
      <c r="B3258" s="231">
        <v>100</v>
      </c>
      <c r="C3258" s="231">
        <v>0</v>
      </c>
      <c r="D3258" s="231">
        <v>0</v>
      </c>
      <c r="E3258" s="231">
        <v>0</v>
      </c>
      <c r="F3258" s="231">
        <v>0</v>
      </c>
      <c r="G3258" s="231">
        <v>0</v>
      </c>
      <c r="H3258" t="str">
        <f t="shared" si="51"/>
        <v>1541</v>
      </c>
    </row>
    <row r="3259" spans="1:8">
      <c r="A3259" s="231">
        <v>10563</v>
      </c>
      <c r="B3259" s="231">
        <v>0</v>
      </c>
      <c r="C3259" s="231">
        <v>100</v>
      </c>
      <c r="D3259" s="231">
        <v>0</v>
      </c>
      <c r="E3259" s="231">
        <v>0</v>
      </c>
      <c r="F3259" s="231">
        <v>0</v>
      </c>
      <c r="G3259" s="231">
        <v>0</v>
      </c>
      <c r="H3259" t="str">
        <f t="shared" si="51"/>
        <v>1564</v>
      </c>
    </row>
    <row r="3260" spans="1:8">
      <c r="A3260" s="231">
        <v>10577</v>
      </c>
      <c r="B3260" s="231">
        <v>0</v>
      </c>
      <c r="C3260" s="231">
        <v>100</v>
      </c>
      <c r="D3260" s="231">
        <v>0</v>
      </c>
      <c r="E3260" s="231">
        <v>0</v>
      </c>
      <c r="F3260" s="231">
        <v>0</v>
      </c>
      <c r="G3260" s="231">
        <v>0</v>
      </c>
      <c r="H3260" t="str">
        <f t="shared" si="51"/>
        <v>1578</v>
      </c>
    </row>
    <row r="3261" spans="1:8">
      <c r="A3261" s="231">
        <v>10596</v>
      </c>
      <c r="B3261" s="231">
        <v>0</v>
      </c>
      <c r="C3261" s="231">
        <v>100</v>
      </c>
      <c r="D3261" s="231">
        <v>0</v>
      </c>
      <c r="E3261" s="231">
        <v>0</v>
      </c>
      <c r="F3261" s="231">
        <v>0</v>
      </c>
      <c r="G3261" s="231">
        <v>0</v>
      </c>
      <c r="H3261" t="str">
        <f t="shared" si="51"/>
        <v>1597</v>
      </c>
    </row>
    <row r="3262" spans="1:8">
      <c r="A3262" s="231">
        <v>10616</v>
      </c>
      <c r="B3262" s="231">
        <v>0</v>
      </c>
      <c r="C3262" s="231">
        <v>100</v>
      </c>
      <c r="D3262" s="231">
        <v>0</v>
      </c>
      <c r="E3262" s="231">
        <v>0</v>
      </c>
      <c r="F3262" s="231">
        <v>0</v>
      </c>
      <c r="G3262" s="231">
        <v>0</v>
      </c>
      <c r="H3262" t="str">
        <f t="shared" si="51"/>
        <v>1617</v>
      </c>
    </row>
    <row r="3263" spans="1:8">
      <c r="A3263" s="231">
        <v>10636</v>
      </c>
      <c r="B3263" s="231">
        <v>0</v>
      </c>
      <c r="C3263" s="231">
        <v>100</v>
      </c>
      <c r="D3263" s="231">
        <v>0</v>
      </c>
      <c r="E3263" s="231">
        <v>0</v>
      </c>
      <c r="F3263" s="231">
        <v>0</v>
      </c>
      <c r="G3263" s="231">
        <v>0</v>
      </c>
      <c r="H3263" t="str">
        <f t="shared" si="51"/>
        <v>1637</v>
      </c>
    </row>
    <row r="3264" spans="1:8">
      <c r="A3264" s="231">
        <v>10661</v>
      </c>
      <c r="B3264" s="231">
        <v>0</v>
      </c>
      <c r="C3264" s="231">
        <v>100</v>
      </c>
      <c r="D3264" s="231">
        <v>0</v>
      </c>
      <c r="E3264" s="231">
        <v>0</v>
      </c>
      <c r="F3264" s="231">
        <v>0</v>
      </c>
      <c r="G3264" s="231">
        <v>0</v>
      </c>
      <c r="H3264" t="str">
        <f t="shared" si="51"/>
        <v>1662</v>
      </c>
    </row>
    <row r="3265" spans="1:8">
      <c r="A3265" s="231">
        <v>10686</v>
      </c>
      <c r="B3265" s="231">
        <v>0</v>
      </c>
      <c r="C3265" s="231">
        <v>100</v>
      </c>
      <c r="D3265" s="231">
        <v>0</v>
      </c>
      <c r="E3265" s="231">
        <v>0</v>
      </c>
      <c r="F3265" s="231">
        <v>0</v>
      </c>
      <c r="G3265" s="231">
        <v>0</v>
      </c>
      <c r="H3265" t="str">
        <f t="shared" si="51"/>
        <v>1687</v>
      </c>
    </row>
    <row r="3266" spans="1:8">
      <c r="A3266" s="231">
        <v>10707</v>
      </c>
      <c r="B3266" s="231">
        <v>0</v>
      </c>
      <c r="C3266" s="231">
        <v>100</v>
      </c>
      <c r="D3266" s="231">
        <v>0</v>
      </c>
      <c r="E3266" s="231">
        <v>0</v>
      </c>
      <c r="F3266" s="231">
        <v>0</v>
      </c>
      <c r="G3266" s="231">
        <v>0</v>
      </c>
      <c r="H3266" t="str">
        <f t="shared" si="51"/>
        <v>1708</v>
      </c>
    </row>
    <row r="3267" spans="1:8">
      <c r="A3267" s="231">
        <v>10731</v>
      </c>
      <c r="B3267" s="231">
        <v>0</v>
      </c>
      <c r="C3267" s="231">
        <v>100</v>
      </c>
      <c r="D3267" s="231">
        <v>0</v>
      </c>
      <c r="E3267" s="231">
        <v>0</v>
      </c>
      <c r="F3267" s="231">
        <v>0</v>
      </c>
      <c r="G3267" s="231">
        <v>0</v>
      </c>
      <c r="H3267" t="str">
        <f t="shared" si="51"/>
        <v>1732</v>
      </c>
    </row>
    <row r="3268" spans="1:8">
      <c r="A3268" s="231">
        <v>10754</v>
      </c>
      <c r="B3268" s="231">
        <v>0</v>
      </c>
      <c r="C3268" s="231">
        <v>100</v>
      </c>
      <c r="D3268" s="231">
        <v>0</v>
      </c>
      <c r="E3268" s="231">
        <v>0</v>
      </c>
      <c r="F3268" s="231">
        <v>0</v>
      </c>
      <c r="G3268" s="231">
        <v>0</v>
      </c>
      <c r="H3268" t="str">
        <f t="shared" si="51"/>
        <v>1755</v>
      </c>
    </row>
    <row r="3269" spans="1:8">
      <c r="A3269" s="231">
        <v>10771</v>
      </c>
      <c r="B3269" s="231">
        <v>0</v>
      </c>
      <c r="C3269" s="231">
        <v>100</v>
      </c>
      <c r="D3269" s="231">
        <v>0</v>
      </c>
      <c r="E3269" s="231">
        <v>0</v>
      </c>
      <c r="F3269" s="231">
        <v>0</v>
      </c>
      <c r="G3269" s="231">
        <v>0</v>
      </c>
      <c r="H3269" t="str">
        <f t="shared" si="51"/>
        <v>1772</v>
      </c>
    </row>
    <row r="3270" spans="1:8">
      <c r="A3270" s="231">
        <v>10791</v>
      </c>
      <c r="B3270" s="231">
        <v>0</v>
      </c>
      <c r="C3270" s="231">
        <v>100</v>
      </c>
      <c r="D3270" s="231">
        <v>0</v>
      </c>
      <c r="E3270" s="231">
        <v>0</v>
      </c>
      <c r="F3270" s="231">
        <v>0</v>
      </c>
      <c r="G3270" s="231">
        <v>0</v>
      </c>
      <c r="H3270" t="str">
        <f t="shared" si="51"/>
        <v>1792</v>
      </c>
    </row>
    <row r="3271" spans="1:8">
      <c r="A3271" s="231">
        <v>10815</v>
      </c>
      <c r="B3271" s="231">
        <v>0</v>
      </c>
      <c r="C3271" s="231">
        <v>100</v>
      </c>
      <c r="D3271" s="231">
        <v>0</v>
      </c>
      <c r="E3271" s="231">
        <v>0</v>
      </c>
      <c r="F3271" s="231">
        <v>0</v>
      </c>
      <c r="G3271" s="231">
        <v>0</v>
      </c>
      <c r="H3271" t="str">
        <f t="shared" si="51"/>
        <v>1816</v>
      </c>
    </row>
    <row r="3272" spans="1:8">
      <c r="A3272" s="231">
        <v>10835</v>
      </c>
      <c r="B3272" s="231">
        <v>0</v>
      </c>
      <c r="C3272" s="231">
        <v>100</v>
      </c>
      <c r="D3272" s="231">
        <v>0</v>
      </c>
      <c r="E3272" s="231">
        <v>0</v>
      </c>
      <c r="F3272" s="231">
        <v>0</v>
      </c>
      <c r="G3272" s="231">
        <v>0</v>
      </c>
      <c r="H3272" t="str">
        <f t="shared" si="51"/>
        <v>1836</v>
      </c>
    </row>
    <row r="3273" spans="1:8">
      <c r="A3273" s="231">
        <v>10851</v>
      </c>
      <c r="B3273" s="231">
        <v>0</v>
      </c>
      <c r="C3273" s="231">
        <v>100</v>
      </c>
      <c r="D3273" s="231">
        <v>0</v>
      </c>
      <c r="E3273" s="231">
        <v>0</v>
      </c>
      <c r="F3273" s="231">
        <v>0</v>
      </c>
      <c r="G3273" s="231">
        <v>0</v>
      </c>
      <c r="H3273" t="str">
        <f t="shared" si="51"/>
        <v>1852</v>
      </c>
    </row>
    <row r="3274" spans="1:8">
      <c r="A3274" s="231">
        <v>10871</v>
      </c>
      <c r="B3274" s="231">
        <v>0</v>
      </c>
      <c r="C3274" s="231">
        <v>100</v>
      </c>
      <c r="D3274" s="231">
        <v>0</v>
      </c>
      <c r="E3274" s="231">
        <v>0</v>
      </c>
      <c r="F3274" s="231">
        <v>0</v>
      </c>
      <c r="G3274" s="231">
        <v>0</v>
      </c>
      <c r="H3274" t="str">
        <f t="shared" si="51"/>
        <v>1872</v>
      </c>
    </row>
    <row r="3275" spans="1:8">
      <c r="A3275" s="231">
        <v>10914.199000000001</v>
      </c>
      <c r="B3275" s="231">
        <v>0</v>
      </c>
      <c r="C3275" s="231">
        <v>100</v>
      </c>
      <c r="D3275" s="231">
        <v>0</v>
      </c>
      <c r="E3275" s="231">
        <v>0</v>
      </c>
      <c r="F3275" s="231">
        <v>0</v>
      </c>
      <c r="G3275" s="231">
        <v>0</v>
      </c>
      <c r="H3275" t="str">
        <f t="shared" si="51"/>
        <v>1915.199</v>
      </c>
    </row>
    <row r="3276" spans="1:8">
      <c r="A3276" s="231">
        <v>10930.999</v>
      </c>
      <c r="B3276" s="231">
        <v>0</v>
      </c>
      <c r="C3276" s="231">
        <v>100</v>
      </c>
      <c r="D3276" s="231">
        <v>0</v>
      </c>
      <c r="E3276" s="231">
        <v>0</v>
      </c>
      <c r="F3276" s="231">
        <v>0</v>
      </c>
      <c r="G3276" s="231">
        <v>0</v>
      </c>
      <c r="H3276" t="str">
        <f t="shared" si="51"/>
        <v>1931.999</v>
      </c>
    </row>
    <row r="3277" spans="1:8">
      <c r="A3277" s="231">
        <v>10951.996999999999</v>
      </c>
      <c r="B3277" s="231">
        <v>0</v>
      </c>
      <c r="C3277" s="231">
        <v>100</v>
      </c>
      <c r="D3277" s="231">
        <v>0</v>
      </c>
      <c r="E3277" s="231">
        <v>0</v>
      </c>
      <c r="F3277" s="231">
        <v>0</v>
      </c>
      <c r="G3277" s="231">
        <v>0</v>
      </c>
      <c r="H3277" t="str">
        <f t="shared" si="51"/>
        <v>1952.997</v>
      </c>
    </row>
    <row r="3278" spans="1:8">
      <c r="A3278" s="231">
        <v>10971</v>
      </c>
      <c r="B3278" s="231">
        <v>0</v>
      </c>
      <c r="C3278" s="231">
        <v>100</v>
      </c>
      <c r="D3278" s="231">
        <v>0</v>
      </c>
      <c r="E3278" s="231">
        <v>0</v>
      </c>
      <c r="F3278" s="231">
        <v>0</v>
      </c>
      <c r="G3278" s="231">
        <v>0</v>
      </c>
      <c r="H3278" t="str">
        <f t="shared" si="51"/>
        <v>1972</v>
      </c>
    </row>
    <row r="3279" spans="1:8">
      <c r="A3279" s="231">
        <v>10991</v>
      </c>
      <c r="B3279" s="231">
        <v>0</v>
      </c>
      <c r="C3279" s="231">
        <v>100</v>
      </c>
      <c r="D3279" s="231">
        <v>0</v>
      </c>
      <c r="E3279" s="231">
        <v>0</v>
      </c>
      <c r="F3279" s="231">
        <v>0</v>
      </c>
      <c r="G3279" s="231">
        <v>0</v>
      </c>
      <c r="H3279" t="str">
        <f t="shared" si="51"/>
        <v>1992</v>
      </c>
    </row>
    <row r="3280" spans="1:8">
      <c r="A3280" s="231">
        <v>11011</v>
      </c>
      <c r="B3280" s="231">
        <v>100</v>
      </c>
      <c r="C3280" s="231">
        <v>0</v>
      </c>
      <c r="D3280" s="231">
        <v>0</v>
      </c>
      <c r="E3280" s="231">
        <v>0</v>
      </c>
      <c r="F3280" s="231">
        <v>0</v>
      </c>
      <c r="G3280" s="231">
        <v>0</v>
      </c>
      <c r="H3280" t="str">
        <f t="shared" si="51"/>
        <v>11012</v>
      </c>
    </row>
    <row r="3281" spans="1:8">
      <c r="A3281" s="231">
        <v>11031</v>
      </c>
      <c r="B3281" s="231">
        <v>100</v>
      </c>
      <c r="C3281" s="231">
        <v>0</v>
      </c>
      <c r="D3281" s="231">
        <v>0</v>
      </c>
      <c r="E3281" s="231">
        <v>0</v>
      </c>
      <c r="F3281" s="231">
        <v>0</v>
      </c>
      <c r="G3281" s="231">
        <v>0</v>
      </c>
      <c r="H3281" t="str">
        <f t="shared" si="51"/>
        <v>11032</v>
      </c>
    </row>
    <row r="3282" spans="1:8">
      <c r="A3282" s="231">
        <v>11051</v>
      </c>
      <c r="B3282" s="231">
        <v>100</v>
      </c>
      <c r="C3282" s="231">
        <v>0</v>
      </c>
      <c r="D3282" s="231">
        <v>0</v>
      </c>
      <c r="E3282" s="231">
        <v>0</v>
      </c>
      <c r="F3282" s="231">
        <v>0</v>
      </c>
      <c r="G3282" s="231">
        <v>0</v>
      </c>
      <c r="H3282" t="str">
        <f t="shared" si="51"/>
        <v>11052</v>
      </c>
    </row>
    <row r="3283" spans="1:8">
      <c r="A3283" s="231">
        <v>11071</v>
      </c>
      <c r="B3283" s="231">
        <v>100</v>
      </c>
      <c r="C3283" s="231">
        <v>0</v>
      </c>
      <c r="D3283" s="231">
        <v>0</v>
      </c>
      <c r="E3283" s="231">
        <v>0</v>
      </c>
      <c r="F3283" s="231">
        <v>0</v>
      </c>
      <c r="G3283" s="231">
        <v>0</v>
      </c>
      <c r="H3283" t="str">
        <f t="shared" si="51"/>
        <v>11072</v>
      </c>
    </row>
    <row r="3284" spans="1:8">
      <c r="A3284" s="231">
        <v>11091</v>
      </c>
      <c r="B3284" s="231">
        <v>100</v>
      </c>
      <c r="C3284" s="231">
        <v>0</v>
      </c>
      <c r="D3284" s="231">
        <v>0</v>
      </c>
      <c r="E3284" s="231">
        <v>0</v>
      </c>
      <c r="F3284" s="231">
        <v>0</v>
      </c>
      <c r="G3284" s="231">
        <v>0</v>
      </c>
      <c r="H3284" t="str">
        <f t="shared" si="51"/>
        <v>11092</v>
      </c>
    </row>
    <row r="3285" spans="1:8">
      <c r="A3285" s="231">
        <v>11110</v>
      </c>
      <c r="B3285" s="231">
        <v>100</v>
      </c>
      <c r="C3285" s="231">
        <v>0</v>
      </c>
      <c r="D3285" s="231">
        <v>0</v>
      </c>
      <c r="E3285" s="231">
        <v>0</v>
      </c>
      <c r="F3285" s="231">
        <v>0</v>
      </c>
      <c r="G3285" s="231">
        <v>0</v>
      </c>
      <c r="H3285" t="str">
        <f t="shared" si="51"/>
        <v>11111</v>
      </c>
    </row>
    <row r="3286" spans="1:8">
      <c r="A3286" s="231">
        <v>11132</v>
      </c>
      <c r="B3286" s="231">
        <v>100</v>
      </c>
      <c r="C3286" s="231">
        <v>0</v>
      </c>
      <c r="D3286" s="231">
        <v>0</v>
      </c>
      <c r="E3286" s="231">
        <v>0</v>
      </c>
      <c r="F3286" s="231">
        <v>0</v>
      </c>
      <c r="G3286" s="231">
        <v>0</v>
      </c>
      <c r="H3286" t="str">
        <f t="shared" si="51"/>
        <v>11133</v>
      </c>
    </row>
    <row r="3287" spans="1:8">
      <c r="A3287" s="231">
        <v>11151</v>
      </c>
      <c r="B3287" s="231">
        <v>100</v>
      </c>
      <c r="C3287" s="231">
        <v>0</v>
      </c>
      <c r="D3287" s="231">
        <v>0</v>
      </c>
      <c r="E3287" s="231">
        <v>0</v>
      </c>
      <c r="F3287" s="231">
        <v>0</v>
      </c>
      <c r="G3287" s="231">
        <v>0</v>
      </c>
      <c r="H3287" t="str">
        <f t="shared" ref="H3287:H3350" si="52">LEFT(A3287,1)&amp;((MID(A3287,2,10))+1)</f>
        <v>11152</v>
      </c>
    </row>
    <row r="3288" spans="1:8">
      <c r="A3288" s="231">
        <v>11162</v>
      </c>
      <c r="B3288" s="231">
        <v>100</v>
      </c>
      <c r="C3288" s="231">
        <v>0</v>
      </c>
      <c r="D3288" s="231">
        <v>0</v>
      </c>
      <c r="E3288" s="231">
        <v>0</v>
      </c>
      <c r="F3288" s="231">
        <v>0</v>
      </c>
      <c r="G3288" s="231">
        <v>0</v>
      </c>
      <c r="H3288" t="str">
        <f t="shared" si="52"/>
        <v>11163</v>
      </c>
    </row>
    <row r="3289" spans="1:8">
      <c r="A3289" s="231">
        <v>11181</v>
      </c>
      <c r="B3289" s="231">
        <v>100</v>
      </c>
      <c r="C3289" s="231">
        <v>0</v>
      </c>
      <c r="D3289" s="231">
        <v>0</v>
      </c>
      <c r="E3289" s="231">
        <v>0</v>
      </c>
      <c r="F3289" s="231">
        <v>0</v>
      </c>
      <c r="G3289" s="231">
        <v>0</v>
      </c>
      <c r="H3289" t="str">
        <f t="shared" si="52"/>
        <v>11182</v>
      </c>
    </row>
    <row r="3290" spans="1:8">
      <c r="A3290" s="231">
        <v>11203</v>
      </c>
      <c r="B3290" s="231">
        <v>100</v>
      </c>
      <c r="C3290" s="231">
        <v>0</v>
      </c>
      <c r="D3290" s="231">
        <v>0</v>
      </c>
      <c r="E3290" s="231">
        <v>0</v>
      </c>
      <c r="F3290" s="231">
        <v>0</v>
      </c>
      <c r="G3290" s="231">
        <v>0</v>
      </c>
      <c r="H3290" t="str">
        <f t="shared" si="52"/>
        <v>11204</v>
      </c>
    </row>
    <row r="3291" spans="1:8">
      <c r="A3291" s="231">
        <v>11223.7</v>
      </c>
      <c r="B3291" s="231">
        <v>100</v>
      </c>
      <c r="C3291" s="231">
        <v>0</v>
      </c>
      <c r="D3291" s="231">
        <v>0</v>
      </c>
      <c r="E3291" s="231">
        <v>0</v>
      </c>
      <c r="F3291" s="231">
        <v>0</v>
      </c>
      <c r="G3291" s="231">
        <v>0</v>
      </c>
      <c r="H3291" t="str">
        <f t="shared" si="52"/>
        <v>11224.7</v>
      </c>
    </row>
    <row r="3292" spans="1:8">
      <c r="A3292" s="231">
        <v>11241</v>
      </c>
      <c r="B3292" s="231">
        <v>100</v>
      </c>
      <c r="C3292" s="231">
        <v>0</v>
      </c>
      <c r="D3292" s="231">
        <v>0</v>
      </c>
      <c r="E3292" s="231">
        <v>0</v>
      </c>
      <c r="F3292" s="231">
        <v>0</v>
      </c>
      <c r="G3292" s="231">
        <v>0</v>
      </c>
      <c r="H3292" t="str">
        <f t="shared" si="52"/>
        <v>11242</v>
      </c>
    </row>
    <row r="3293" spans="1:8">
      <c r="A3293" s="231">
        <v>11262</v>
      </c>
      <c r="B3293" s="231">
        <v>100</v>
      </c>
      <c r="C3293" s="231">
        <v>0</v>
      </c>
      <c r="D3293" s="231">
        <v>0</v>
      </c>
      <c r="E3293" s="231">
        <v>0</v>
      </c>
      <c r="F3293" s="231">
        <v>0</v>
      </c>
      <c r="G3293" s="231">
        <v>0</v>
      </c>
      <c r="H3293" t="str">
        <f t="shared" si="52"/>
        <v>11263</v>
      </c>
    </row>
    <row r="3294" spans="1:8">
      <c r="A3294" s="231">
        <v>11281</v>
      </c>
      <c r="B3294" s="231">
        <v>100</v>
      </c>
      <c r="C3294" s="231">
        <v>0</v>
      </c>
      <c r="D3294" s="231">
        <v>0</v>
      </c>
      <c r="E3294" s="231">
        <v>0</v>
      </c>
      <c r="F3294" s="231">
        <v>0</v>
      </c>
      <c r="G3294" s="231">
        <v>0</v>
      </c>
      <c r="H3294" t="str">
        <f t="shared" si="52"/>
        <v>11282</v>
      </c>
    </row>
    <row r="3295" spans="1:8">
      <c r="A3295" s="231">
        <v>11302</v>
      </c>
      <c r="B3295" s="231">
        <v>100</v>
      </c>
      <c r="C3295" s="231">
        <v>0</v>
      </c>
      <c r="D3295" s="231">
        <v>0</v>
      </c>
      <c r="E3295" s="231">
        <v>0</v>
      </c>
      <c r="F3295" s="231">
        <v>0</v>
      </c>
      <c r="G3295" s="231">
        <v>0</v>
      </c>
      <c r="H3295" t="str">
        <f t="shared" si="52"/>
        <v>11303</v>
      </c>
    </row>
    <row r="3296" spans="1:8">
      <c r="A3296" s="231">
        <v>11321</v>
      </c>
      <c r="B3296" s="231">
        <v>0</v>
      </c>
      <c r="C3296" s="231">
        <v>100</v>
      </c>
      <c r="D3296" s="231">
        <v>0</v>
      </c>
      <c r="E3296" s="231">
        <v>0</v>
      </c>
      <c r="F3296" s="231">
        <v>0</v>
      </c>
      <c r="G3296" s="231">
        <v>0</v>
      </c>
      <c r="H3296" t="str">
        <f t="shared" si="52"/>
        <v>11322</v>
      </c>
    </row>
    <row r="3297" spans="1:8">
      <c r="A3297" s="231">
        <v>11341</v>
      </c>
      <c r="B3297" s="231">
        <v>0</v>
      </c>
      <c r="C3297" s="231">
        <v>100</v>
      </c>
      <c r="D3297" s="231">
        <v>0</v>
      </c>
      <c r="E3297" s="231">
        <v>0</v>
      </c>
      <c r="F3297" s="231">
        <v>0</v>
      </c>
      <c r="G3297" s="231">
        <v>0</v>
      </c>
      <c r="H3297" t="str">
        <f t="shared" si="52"/>
        <v>11342</v>
      </c>
    </row>
    <row r="3298" spans="1:8">
      <c r="A3298" s="231">
        <v>11361</v>
      </c>
      <c r="B3298" s="231">
        <v>0</v>
      </c>
      <c r="C3298" s="231">
        <v>100</v>
      </c>
      <c r="D3298" s="231">
        <v>0</v>
      </c>
      <c r="E3298" s="231">
        <v>0</v>
      </c>
      <c r="F3298" s="231">
        <v>0</v>
      </c>
      <c r="G3298" s="231">
        <v>0</v>
      </c>
      <c r="H3298" t="str">
        <f t="shared" si="52"/>
        <v>11362</v>
      </c>
    </row>
    <row r="3299" spans="1:8">
      <c r="A3299" s="231">
        <v>11381</v>
      </c>
      <c r="B3299" s="231">
        <v>0</v>
      </c>
      <c r="C3299" s="231">
        <v>100</v>
      </c>
      <c r="D3299" s="231">
        <v>0</v>
      </c>
      <c r="E3299" s="231">
        <v>0</v>
      </c>
      <c r="F3299" s="231">
        <v>0</v>
      </c>
      <c r="G3299" s="231">
        <v>0</v>
      </c>
      <c r="H3299" t="str">
        <f t="shared" si="52"/>
        <v>11382</v>
      </c>
    </row>
    <row r="3300" spans="1:8">
      <c r="A3300" s="231">
        <v>11400.4</v>
      </c>
      <c r="B3300" s="231">
        <v>0</v>
      </c>
      <c r="C3300" s="231">
        <v>100</v>
      </c>
      <c r="D3300" s="231">
        <v>0</v>
      </c>
      <c r="E3300" s="231">
        <v>0</v>
      </c>
      <c r="F3300" s="231">
        <v>0</v>
      </c>
      <c r="G3300" s="231">
        <v>0</v>
      </c>
      <c r="H3300" t="str">
        <f t="shared" si="52"/>
        <v>11401.4</v>
      </c>
    </row>
    <row r="3301" spans="1:8">
      <c r="A3301" s="231">
        <v>11407</v>
      </c>
      <c r="B3301" s="231">
        <v>100</v>
      </c>
      <c r="C3301" s="231">
        <v>0</v>
      </c>
      <c r="D3301" s="231">
        <v>0</v>
      </c>
      <c r="E3301" s="231">
        <v>0</v>
      </c>
      <c r="F3301" s="231">
        <v>0</v>
      </c>
      <c r="G3301" s="231">
        <v>0</v>
      </c>
      <c r="H3301" t="str">
        <f t="shared" si="52"/>
        <v>11408</v>
      </c>
    </row>
    <row r="3302" spans="1:8">
      <c r="A3302" s="231">
        <v>11431</v>
      </c>
      <c r="B3302" s="231">
        <v>100</v>
      </c>
      <c r="C3302" s="231">
        <v>0</v>
      </c>
      <c r="D3302" s="231">
        <v>0</v>
      </c>
      <c r="E3302" s="231">
        <v>0</v>
      </c>
      <c r="F3302" s="231">
        <v>0</v>
      </c>
      <c r="G3302" s="231">
        <v>0</v>
      </c>
      <c r="H3302" t="str">
        <f t="shared" si="52"/>
        <v>11432</v>
      </c>
    </row>
    <row r="3303" spans="1:8">
      <c r="A3303" s="231">
        <v>11452</v>
      </c>
      <c r="B3303" s="231">
        <v>100</v>
      </c>
      <c r="C3303" s="231">
        <v>0</v>
      </c>
      <c r="D3303" s="231">
        <v>0</v>
      </c>
      <c r="E3303" s="231">
        <v>0</v>
      </c>
      <c r="F3303" s="231">
        <v>0</v>
      </c>
      <c r="G3303" s="231">
        <v>0</v>
      </c>
      <c r="H3303" t="str">
        <f t="shared" si="52"/>
        <v>11453</v>
      </c>
    </row>
    <row r="3304" spans="1:8">
      <c r="A3304" s="231">
        <v>11471</v>
      </c>
      <c r="B3304" s="231">
        <v>100</v>
      </c>
      <c r="C3304" s="231">
        <v>0</v>
      </c>
      <c r="D3304" s="231">
        <v>0</v>
      </c>
      <c r="E3304" s="231">
        <v>0</v>
      </c>
      <c r="F3304" s="231">
        <v>0</v>
      </c>
      <c r="G3304" s="231">
        <v>0</v>
      </c>
      <c r="H3304" t="str">
        <f t="shared" si="52"/>
        <v>11472</v>
      </c>
    </row>
    <row r="3305" spans="1:8">
      <c r="A3305" s="231">
        <v>11491</v>
      </c>
      <c r="B3305" s="231">
        <v>100</v>
      </c>
      <c r="C3305" s="231">
        <v>0</v>
      </c>
      <c r="D3305" s="231">
        <v>0</v>
      </c>
      <c r="E3305" s="231">
        <v>0</v>
      </c>
      <c r="F3305" s="231">
        <v>0</v>
      </c>
      <c r="G3305" s="231">
        <v>0</v>
      </c>
      <c r="H3305" t="str">
        <f t="shared" si="52"/>
        <v>11492</v>
      </c>
    </row>
    <row r="3306" spans="1:8">
      <c r="A3306" s="231">
        <v>11511</v>
      </c>
      <c r="B3306" s="231">
        <v>100</v>
      </c>
      <c r="C3306" s="231">
        <v>0</v>
      </c>
      <c r="D3306" s="231">
        <v>0</v>
      </c>
      <c r="E3306" s="231">
        <v>0</v>
      </c>
      <c r="F3306" s="231">
        <v>0</v>
      </c>
      <c r="G3306" s="231">
        <v>0</v>
      </c>
      <c r="H3306" t="str">
        <f t="shared" si="52"/>
        <v>11512</v>
      </c>
    </row>
    <row r="3307" spans="1:8">
      <c r="A3307" s="231">
        <v>11521</v>
      </c>
      <c r="B3307" s="231">
        <v>100</v>
      </c>
      <c r="C3307" s="231">
        <v>0</v>
      </c>
      <c r="D3307" s="231">
        <v>0</v>
      </c>
      <c r="E3307" s="231">
        <v>0</v>
      </c>
      <c r="F3307" s="231">
        <v>0</v>
      </c>
      <c r="G3307" s="231">
        <v>0</v>
      </c>
      <c r="H3307" t="str">
        <f t="shared" si="52"/>
        <v>11522</v>
      </c>
    </row>
    <row r="3308" spans="1:8">
      <c r="A3308" s="231">
        <v>11531</v>
      </c>
      <c r="B3308" s="231">
        <v>100</v>
      </c>
      <c r="C3308" s="231">
        <v>0</v>
      </c>
      <c r="D3308" s="231">
        <v>0</v>
      </c>
      <c r="E3308" s="231">
        <v>0</v>
      </c>
      <c r="F3308" s="231">
        <v>0</v>
      </c>
      <c r="G3308" s="231">
        <v>0</v>
      </c>
      <c r="H3308" t="str">
        <f t="shared" si="52"/>
        <v>11532</v>
      </c>
    </row>
    <row r="3309" spans="1:8">
      <c r="A3309" s="231">
        <v>11541</v>
      </c>
      <c r="B3309" s="231">
        <v>100</v>
      </c>
      <c r="C3309" s="231">
        <v>0</v>
      </c>
      <c r="D3309" s="231">
        <v>0</v>
      </c>
      <c r="E3309" s="231">
        <v>0</v>
      </c>
      <c r="F3309" s="231">
        <v>0</v>
      </c>
      <c r="G3309" s="231">
        <v>0</v>
      </c>
      <c r="H3309" t="str">
        <f t="shared" si="52"/>
        <v>11542</v>
      </c>
    </row>
    <row r="3310" spans="1:8">
      <c r="A3310" s="231">
        <v>11556</v>
      </c>
      <c r="B3310" s="231">
        <v>100</v>
      </c>
      <c r="C3310" s="231">
        <v>0</v>
      </c>
      <c r="D3310" s="231">
        <v>0</v>
      </c>
      <c r="E3310" s="231">
        <v>0</v>
      </c>
      <c r="F3310" s="231">
        <v>0</v>
      </c>
      <c r="G3310" s="231">
        <v>0</v>
      </c>
      <c r="H3310" t="str">
        <f t="shared" si="52"/>
        <v>11557</v>
      </c>
    </row>
    <row r="3311" spans="1:8">
      <c r="A3311" s="231">
        <v>11570</v>
      </c>
      <c r="B3311" s="231">
        <v>100</v>
      </c>
      <c r="C3311" s="231">
        <v>0</v>
      </c>
      <c r="D3311" s="231">
        <v>0</v>
      </c>
      <c r="E3311" s="231">
        <v>0</v>
      </c>
      <c r="F3311" s="231">
        <v>0</v>
      </c>
      <c r="G3311" s="231">
        <v>0</v>
      </c>
      <c r="H3311" t="str">
        <f t="shared" si="52"/>
        <v>11571</v>
      </c>
    </row>
    <row r="3312" spans="1:8">
      <c r="A3312" s="231">
        <v>11587</v>
      </c>
      <c r="B3312" s="231">
        <v>100</v>
      </c>
      <c r="C3312" s="231">
        <v>0</v>
      </c>
      <c r="D3312" s="231">
        <v>0</v>
      </c>
      <c r="E3312" s="231">
        <v>0</v>
      </c>
      <c r="F3312" s="231">
        <v>0</v>
      </c>
      <c r="G3312" s="231">
        <v>0</v>
      </c>
      <c r="H3312" t="str">
        <f t="shared" si="52"/>
        <v>11588</v>
      </c>
    </row>
    <row r="3313" spans="1:8">
      <c r="A3313" s="231">
        <v>11601</v>
      </c>
      <c r="B3313" s="231">
        <v>100</v>
      </c>
      <c r="C3313" s="231">
        <v>0</v>
      </c>
      <c r="D3313" s="231">
        <v>0</v>
      </c>
      <c r="E3313" s="231">
        <v>0</v>
      </c>
      <c r="F3313" s="231">
        <v>0</v>
      </c>
      <c r="G3313" s="231">
        <v>0</v>
      </c>
      <c r="H3313" t="str">
        <f t="shared" si="52"/>
        <v>11602</v>
      </c>
    </row>
    <row r="3314" spans="1:8">
      <c r="A3314" s="231">
        <v>11621</v>
      </c>
      <c r="B3314" s="231">
        <v>100</v>
      </c>
      <c r="C3314" s="231">
        <v>0</v>
      </c>
      <c r="D3314" s="231">
        <v>0</v>
      </c>
      <c r="E3314" s="231">
        <v>0</v>
      </c>
      <c r="F3314" s="231">
        <v>0</v>
      </c>
      <c r="G3314" s="231">
        <v>0</v>
      </c>
      <c r="H3314" t="str">
        <f t="shared" si="52"/>
        <v>11622</v>
      </c>
    </row>
    <row r="3315" spans="1:8">
      <c r="A3315" s="231">
        <v>11624.299000000001</v>
      </c>
      <c r="B3315" s="231">
        <v>100</v>
      </c>
      <c r="C3315" s="231">
        <v>0</v>
      </c>
      <c r="D3315" s="231">
        <v>0</v>
      </c>
      <c r="E3315" s="231">
        <v>0</v>
      </c>
      <c r="F3315" s="231">
        <v>0</v>
      </c>
      <c r="G3315" s="231">
        <v>0</v>
      </c>
      <c r="H3315" t="str">
        <f t="shared" si="52"/>
        <v>11625.299</v>
      </c>
    </row>
    <row r="3316" spans="1:8">
      <c r="A3316" s="231">
        <v>11641</v>
      </c>
      <c r="B3316" s="231">
        <v>100</v>
      </c>
      <c r="C3316" s="231">
        <v>0</v>
      </c>
      <c r="D3316" s="231">
        <v>0</v>
      </c>
      <c r="E3316" s="231">
        <v>0</v>
      </c>
      <c r="F3316" s="231">
        <v>0</v>
      </c>
      <c r="G3316" s="231">
        <v>0</v>
      </c>
      <c r="H3316" t="str">
        <f t="shared" si="52"/>
        <v>11642</v>
      </c>
    </row>
    <row r="3317" spans="1:8">
      <c r="A3317" s="231">
        <v>11661</v>
      </c>
      <c r="B3317" s="231">
        <v>100</v>
      </c>
      <c r="C3317" s="231">
        <v>0</v>
      </c>
      <c r="D3317" s="231">
        <v>0</v>
      </c>
      <c r="E3317" s="231">
        <v>0</v>
      </c>
      <c r="F3317" s="231">
        <v>0</v>
      </c>
      <c r="G3317" s="231">
        <v>0</v>
      </c>
      <c r="H3317" t="str">
        <f t="shared" si="52"/>
        <v>11662</v>
      </c>
    </row>
    <row r="3318" spans="1:8">
      <c r="A3318" s="231">
        <v>11681</v>
      </c>
      <c r="B3318" s="231">
        <v>100</v>
      </c>
      <c r="C3318" s="231">
        <v>0</v>
      </c>
      <c r="D3318" s="231">
        <v>0</v>
      </c>
      <c r="E3318" s="231">
        <v>0</v>
      </c>
      <c r="F3318" s="231">
        <v>0</v>
      </c>
      <c r="G3318" s="231">
        <v>0</v>
      </c>
      <c r="H3318" t="str">
        <f t="shared" si="52"/>
        <v>11682</v>
      </c>
    </row>
    <row r="3319" spans="1:8">
      <c r="A3319" s="231">
        <v>11701</v>
      </c>
      <c r="B3319" s="231">
        <v>100</v>
      </c>
      <c r="C3319" s="231">
        <v>0</v>
      </c>
      <c r="D3319" s="231">
        <v>0</v>
      </c>
      <c r="E3319" s="231">
        <v>0</v>
      </c>
      <c r="F3319" s="231">
        <v>0</v>
      </c>
      <c r="G3319" s="231">
        <v>0</v>
      </c>
      <c r="H3319" t="str">
        <f t="shared" si="52"/>
        <v>11702</v>
      </c>
    </row>
    <row r="3320" spans="1:8">
      <c r="A3320" s="231">
        <v>11721</v>
      </c>
      <c r="B3320" s="231">
        <v>100</v>
      </c>
      <c r="C3320" s="231">
        <v>0</v>
      </c>
      <c r="D3320" s="231">
        <v>0</v>
      </c>
      <c r="E3320" s="231">
        <v>0</v>
      </c>
      <c r="F3320" s="231">
        <v>0</v>
      </c>
      <c r="G3320" s="231">
        <v>0</v>
      </c>
      <c r="H3320" t="str">
        <f t="shared" si="52"/>
        <v>11722</v>
      </c>
    </row>
    <row r="3321" spans="1:8">
      <c r="A3321" s="231">
        <v>11741</v>
      </c>
      <c r="B3321" s="231">
        <v>100</v>
      </c>
      <c r="C3321" s="231">
        <v>0</v>
      </c>
      <c r="D3321" s="231">
        <v>0</v>
      </c>
      <c r="E3321" s="231">
        <v>0</v>
      </c>
      <c r="F3321" s="231">
        <v>0</v>
      </c>
      <c r="G3321" s="231">
        <v>0</v>
      </c>
      <c r="H3321" t="str">
        <f t="shared" si="52"/>
        <v>11742</v>
      </c>
    </row>
    <row r="3322" spans="1:8">
      <c r="A3322" s="231">
        <v>11761</v>
      </c>
      <c r="B3322" s="231">
        <v>100</v>
      </c>
      <c r="C3322" s="231">
        <v>0</v>
      </c>
      <c r="D3322" s="231">
        <v>0</v>
      </c>
      <c r="E3322" s="231">
        <v>0</v>
      </c>
      <c r="F3322" s="231">
        <v>0</v>
      </c>
      <c r="G3322" s="231">
        <v>0</v>
      </c>
      <c r="H3322" t="str">
        <f t="shared" si="52"/>
        <v>11762</v>
      </c>
    </row>
    <row r="3323" spans="1:8">
      <c r="A3323" s="231">
        <v>11781</v>
      </c>
      <c r="B3323" s="231">
        <v>100</v>
      </c>
      <c r="C3323" s="231">
        <v>0</v>
      </c>
      <c r="D3323" s="231">
        <v>0</v>
      </c>
      <c r="E3323" s="231">
        <v>0</v>
      </c>
      <c r="F3323" s="231">
        <v>0</v>
      </c>
      <c r="G3323" s="231">
        <v>0</v>
      </c>
      <c r="H3323" t="str">
        <f t="shared" si="52"/>
        <v>11782</v>
      </c>
    </row>
    <row r="3324" spans="1:8">
      <c r="A3324" s="231">
        <v>11801</v>
      </c>
      <c r="B3324" s="231">
        <v>100</v>
      </c>
      <c r="C3324" s="231">
        <v>0</v>
      </c>
      <c r="D3324" s="231">
        <v>0</v>
      </c>
      <c r="E3324" s="231">
        <v>0</v>
      </c>
      <c r="F3324" s="231">
        <v>0</v>
      </c>
      <c r="G3324" s="231">
        <v>0</v>
      </c>
      <c r="H3324" t="str">
        <f t="shared" si="52"/>
        <v>11802</v>
      </c>
    </row>
    <row r="3325" spans="1:8">
      <c r="A3325" s="231">
        <v>11821</v>
      </c>
      <c r="B3325" s="231">
        <v>100</v>
      </c>
      <c r="C3325" s="231">
        <v>0</v>
      </c>
      <c r="D3325" s="231">
        <v>0</v>
      </c>
      <c r="E3325" s="231">
        <v>0</v>
      </c>
      <c r="F3325" s="231">
        <v>0</v>
      </c>
      <c r="G3325" s="231">
        <v>0</v>
      </c>
      <c r="H3325" t="str">
        <f t="shared" si="52"/>
        <v>11822</v>
      </c>
    </row>
    <row r="3326" spans="1:8">
      <c r="A3326" s="231">
        <v>11834.852999999999</v>
      </c>
      <c r="B3326" s="231">
        <v>100</v>
      </c>
      <c r="C3326" s="231">
        <v>0</v>
      </c>
      <c r="D3326" s="231">
        <v>0</v>
      </c>
      <c r="E3326" s="231">
        <v>0</v>
      </c>
      <c r="F3326" s="231">
        <v>0</v>
      </c>
      <c r="G3326" s="231">
        <v>0</v>
      </c>
      <c r="H3326" t="str">
        <f t="shared" si="52"/>
        <v>11835.853</v>
      </c>
    </row>
    <row r="3327" spans="1:8">
      <c r="A3327" s="231">
        <v>11841</v>
      </c>
      <c r="B3327" s="231">
        <v>100</v>
      </c>
      <c r="C3327" s="231">
        <v>0</v>
      </c>
      <c r="D3327" s="231">
        <v>0</v>
      </c>
      <c r="E3327" s="231">
        <v>0</v>
      </c>
      <c r="F3327" s="231">
        <v>0</v>
      </c>
      <c r="G3327" s="231">
        <v>0</v>
      </c>
      <c r="H3327" t="str">
        <f t="shared" si="52"/>
        <v>11842</v>
      </c>
    </row>
    <row r="3328" spans="1:8">
      <c r="A3328" s="231">
        <v>11861</v>
      </c>
      <c r="B3328" s="231">
        <v>100</v>
      </c>
      <c r="C3328" s="231">
        <v>0</v>
      </c>
      <c r="D3328" s="231">
        <v>0</v>
      </c>
      <c r="E3328" s="231">
        <v>0</v>
      </c>
      <c r="F3328" s="231">
        <v>0</v>
      </c>
      <c r="G3328" s="231">
        <v>0</v>
      </c>
      <c r="H3328" t="str">
        <f t="shared" si="52"/>
        <v>11862</v>
      </c>
    </row>
    <row r="3329" spans="1:8">
      <c r="A3329" s="231">
        <v>11881</v>
      </c>
      <c r="B3329" s="231">
        <v>100</v>
      </c>
      <c r="C3329" s="231">
        <v>0</v>
      </c>
      <c r="D3329" s="231">
        <v>0</v>
      </c>
      <c r="E3329" s="231">
        <v>0</v>
      </c>
      <c r="F3329" s="231">
        <v>0</v>
      </c>
      <c r="G3329" s="231">
        <v>0</v>
      </c>
      <c r="H3329" t="str">
        <f t="shared" si="52"/>
        <v>11882</v>
      </c>
    </row>
    <row r="3330" spans="1:8">
      <c r="A3330" s="231">
        <v>11901</v>
      </c>
      <c r="B3330" s="231">
        <v>100</v>
      </c>
      <c r="C3330" s="231">
        <v>0</v>
      </c>
      <c r="D3330" s="231">
        <v>0</v>
      </c>
      <c r="E3330" s="231">
        <v>0</v>
      </c>
      <c r="F3330" s="231">
        <v>0</v>
      </c>
      <c r="G3330" s="231">
        <v>0</v>
      </c>
      <c r="H3330" t="str">
        <f t="shared" si="52"/>
        <v>11902</v>
      </c>
    </row>
    <row r="3331" spans="1:8">
      <c r="A3331" s="231">
        <v>11921</v>
      </c>
      <c r="B3331" s="231">
        <v>100</v>
      </c>
      <c r="C3331" s="231">
        <v>0</v>
      </c>
      <c r="D3331" s="231">
        <v>0</v>
      </c>
      <c r="E3331" s="231">
        <v>0</v>
      </c>
      <c r="F3331" s="231">
        <v>0</v>
      </c>
      <c r="G3331" s="231">
        <v>0</v>
      </c>
      <c r="H3331" t="str">
        <f t="shared" si="52"/>
        <v>11922</v>
      </c>
    </row>
    <row r="3332" spans="1:8">
      <c r="A3332" s="231">
        <v>11941</v>
      </c>
      <c r="B3332" s="231">
        <v>100</v>
      </c>
      <c r="C3332" s="231">
        <v>0</v>
      </c>
      <c r="D3332" s="231">
        <v>0</v>
      </c>
      <c r="E3332" s="231">
        <v>0</v>
      </c>
      <c r="F3332" s="231">
        <v>0</v>
      </c>
      <c r="G3332" s="231">
        <v>0</v>
      </c>
      <c r="H3332" t="str">
        <f t="shared" si="52"/>
        <v>11942</v>
      </c>
    </row>
    <row r="3333" spans="1:8">
      <c r="A3333" s="231">
        <v>11961</v>
      </c>
      <c r="B3333" s="231">
        <v>100</v>
      </c>
      <c r="C3333" s="231">
        <v>0</v>
      </c>
      <c r="D3333" s="231">
        <v>0</v>
      </c>
      <c r="E3333" s="231">
        <v>0</v>
      </c>
      <c r="F3333" s="231">
        <v>0</v>
      </c>
      <c r="G3333" s="231">
        <v>0</v>
      </c>
      <c r="H3333" t="str">
        <f t="shared" si="52"/>
        <v>11962</v>
      </c>
    </row>
    <row r="3334" spans="1:8">
      <c r="A3334" s="231">
        <v>11981</v>
      </c>
      <c r="B3334" s="231">
        <v>100</v>
      </c>
      <c r="C3334" s="231">
        <v>0</v>
      </c>
      <c r="D3334" s="231">
        <v>0</v>
      </c>
      <c r="E3334" s="231">
        <v>0</v>
      </c>
      <c r="F3334" s="231">
        <v>0</v>
      </c>
      <c r="G3334" s="231">
        <v>0</v>
      </c>
      <c r="H3334" t="str">
        <f t="shared" si="52"/>
        <v>11982</v>
      </c>
    </row>
    <row r="3335" spans="1:8">
      <c r="A3335" s="231">
        <v>12001</v>
      </c>
      <c r="B3335" s="231">
        <v>100</v>
      </c>
      <c r="C3335" s="231">
        <v>0</v>
      </c>
      <c r="D3335" s="231">
        <v>0</v>
      </c>
      <c r="E3335" s="231">
        <v>0</v>
      </c>
      <c r="F3335" s="231">
        <v>0</v>
      </c>
      <c r="G3335" s="231">
        <v>0</v>
      </c>
      <c r="H3335" t="str">
        <f t="shared" si="52"/>
        <v>12002</v>
      </c>
    </row>
    <row r="3336" spans="1:8">
      <c r="A3336" s="231">
        <v>12021</v>
      </c>
      <c r="B3336" s="231">
        <v>100</v>
      </c>
      <c r="C3336" s="231">
        <v>0</v>
      </c>
      <c r="D3336" s="231">
        <v>0</v>
      </c>
      <c r="E3336" s="231">
        <v>0</v>
      </c>
      <c r="F3336" s="231">
        <v>0</v>
      </c>
      <c r="G3336" s="231">
        <v>0</v>
      </c>
      <c r="H3336" t="str">
        <f t="shared" si="52"/>
        <v>12022</v>
      </c>
    </row>
    <row r="3337" spans="1:8">
      <c r="A3337" s="231">
        <v>12041</v>
      </c>
      <c r="B3337" s="231">
        <v>100</v>
      </c>
      <c r="C3337" s="231">
        <v>0</v>
      </c>
      <c r="D3337" s="231">
        <v>0</v>
      </c>
      <c r="E3337" s="231">
        <v>0</v>
      </c>
      <c r="F3337" s="231">
        <v>0</v>
      </c>
      <c r="G3337" s="231">
        <v>0</v>
      </c>
      <c r="H3337" t="str">
        <f t="shared" si="52"/>
        <v>12042</v>
      </c>
    </row>
    <row r="3338" spans="1:8">
      <c r="A3338" s="231">
        <v>12061</v>
      </c>
      <c r="B3338" s="231">
        <v>100</v>
      </c>
      <c r="C3338" s="231">
        <v>0</v>
      </c>
      <c r="D3338" s="231">
        <v>0</v>
      </c>
      <c r="E3338" s="231">
        <v>0</v>
      </c>
      <c r="F3338" s="231">
        <v>0</v>
      </c>
      <c r="G3338" s="231">
        <v>0</v>
      </c>
      <c r="H3338" t="str">
        <f t="shared" si="52"/>
        <v>12062</v>
      </c>
    </row>
    <row r="3339" spans="1:8">
      <c r="A3339" s="231">
        <v>12081</v>
      </c>
      <c r="B3339" s="231">
        <v>100</v>
      </c>
      <c r="C3339" s="231">
        <v>0</v>
      </c>
      <c r="D3339" s="231">
        <v>0</v>
      </c>
      <c r="E3339" s="231">
        <v>0</v>
      </c>
      <c r="F3339" s="231">
        <v>0</v>
      </c>
      <c r="G3339" s="231">
        <v>0</v>
      </c>
      <c r="H3339" t="str">
        <f t="shared" si="52"/>
        <v>12082</v>
      </c>
    </row>
    <row r="3340" spans="1:8">
      <c r="A3340" s="231">
        <v>12101</v>
      </c>
      <c r="B3340" s="231">
        <v>100</v>
      </c>
      <c r="C3340" s="231">
        <v>0</v>
      </c>
      <c r="D3340" s="231">
        <v>0</v>
      </c>
      <c r="E3340" s="231">
        <v>0</v>
      </c>
      <c r="F3340" s="231">
        <v>0</v>
      </c>
      <c r="G3340" s="231">
        <v>0</v>
      </c>
      <c r="H3340" t="str">
        <f t="shared" si="52"/>
        <v>12102</v>
      </c>
    </row>
    <row r="3341" spans="1:8">
      <c r="A3341" s="231">
        <v>12114.852999999999</v>
      </c>
      <c r="B3341" s="231">
        <v>100</v>
      </c>
      <c r="C3341" s="231">
        <v>0</v>
      </c>
      <c r="D3341" s="231">
        <v>0</v>
      </c>
      <c r="E3341" s="231">
        <v>0</v>
      </c>
      <c r="F3341" s="231">
        <v>0</v>
      </c>
      <c r="G3341" s="231">
        <v>0</v>
      </c>
      <c r="H3341" t="str">
        <f t="shared" si="52"/>
        <v>12115.853</v>
      </c>
    </row>
    <row r="3342" spans="1:8">
      <c r="A3342" s="231">
        <v>12121</v>
      </c>
      <c r="B3342" s="231">
        <v>100</v>
      </c>
      <c r="C3342" s="231">
        <v>0</v>
      </c>
      <c r="D3342" s="231">
        <v>0</v>
      </c>
      <c r="E3342" s="231">
        <v>0</v>
      </c>
      <c r="F3342" s="231">
        <v>0</v>
      </c>
      <c r="G3342" s="231">
        <v>0</v>
      </c>
      <c r="H3342" t="str">
        <f t="shared" si="52"/>
        <v>12122</v>
      </c>
    </row>
    <row r="3343" spans="1:8">
      <c r="A3343" s="231">
        <v>12141</v>
      </c>
      <c r="B3343" s="231">
        <v>100</v>
      </c>
      <c r="C3343" s="231">
        <v>0</v>
      </c>
      <c r="D3343" s="231">
        <v>0</v>
      </c>
      <c r="E3343" s="231">
        <v>0</v>
      </c>
      <c r="F3343" s="231">
        <v>0</v>
      </c>
      <c r="G3343" s="231">
        <v>0</v>
      </c>
      <c r="H3343" t="str">
        <f t="shared" si="52"/>
        <v>12142</v>
      </c>
    </row>
    <row r="3344" spans="1:8">
      <c r="A3344" s="231">
        <v>12161</v>
      </c>
      <c r="B3344" s="231">
        <v>100</v>
      </c>
      <c r="C3344" s="231">
        <v>0</v>
      </c>
      <c r="D3344" s="231">
        <v>0</v>
      </c>
      <c r="E3344" s="231">
        <v>0</v>
      </c>
      <c r="F3344" s="231">
        <v>0</v>
      </c>
      <c r="G3344" s="231">
        <v>0</v>
      </c>
      <c r="H3344" t="str">
        <f t="shared" si="52"/>
        <v>12162</v>
      </c>
    </row>
    <row r="3345" spans="1:8">
      <c r="A3345" s="231">
        <v>12181</v>
      </c>
      <c r="B3345" s="231">
        <v>100</v>
      </c>
      <c r="C3345" s="231">
        <v>0</v>
      </c>
      <c r="D3345" s="231">
        <v>0</v>
      </c>
      <c r="E3345" s="231">
        <v>0</v>
      </c>
      <c r="F3345" s="231">
        <v>0</v>
      </c>
      <c r="G3345" s="231">
        <v>0</v>
      </c>
      <c r="H3345" t="str">
        <f t="shared" si="52"/>
        <v>12182</v>
      </c>
    </row>
    <row r="3346" spans="1:8">
      <c r="A3346" s="231">
        <v>12201</v>
      </c>
      <c r="B3346" s="231">
        <v>100</v>
      </c>
      <c r="C3346" s="231">
        <v>0</v>
      </c>
      <c r="D3346" s="231">
        <v>0</v>
      </c>
      <c r="E3346" s="231">
        <v>0</v>
      </c>
      <c r="F3346" s="231">
        <v>0</v>
      </c>
      <c r="G3346" s="231">
        <v>0</v>
      </c>
      <c r="H3346" t="str">
        <f t="shared" si="52"/>
        <v>12202</v>
      </c>
    </row>
    <row r="3347" spans="1:8">
      <c r="A3347" s="231">
        <v>12221</v>
      </c>
      <c r="B3347" s="231">
        <v>100</v>
      </c>
      <c r="C3347" s="231">
        <v>0</v>
      </c>
      <c r="D3347" s="231">
        <v>0</v>
      </c>
      <c r="E3347" s="231">
        <v>0</v>
      </c>
      <c r="F3347" s="231">
        <v>0</v>
      </c>
      <c r="G3347" s="231">
        <v>0</v>
      </c>
      <c r="H3347" t="str">
        <f t="shared" si="52"/>
        <v>12222</v>
      </c>
    </row>
    <row r="3348" spans="1:8">
      <c r="A3348" s="231">
        <v>12241</v>
      </c>
      <c r="B3348" s="231">
        <v>100</v>
      </c>
      <c r="C3348" s="231">
        <v>0</v>
      </c>
      <c r="D3348" s="231">
        <v>0</v>
      </c>
      <c r="E3348" s="231">
        <v>0</v>
      </c>
      <c r="F3348" s="231">
        <v>0</v>
      </c>
      <c r="G3348" s="231">
        <v>0</v>
      </c>
      <c r="H3348" t="str">
        <f t="shared" si="52"/>
        <v>12242</v>
      </c>
    </row>
    <row r="3349" spans="1:8">
      <c r="A3349" s="231">
        <v>12261</v>
      </c>
      <c r="B3349" s="231">
        <v>100</v>
      </c>
      <c r="C3349" s="231">
        <v>0</v>
      </c>
      <c r="D3349" s="231">
        <v>0</v>
      </c>
      <c r="E3349" s="231">
        <v>0</v>
      </c>
      <c r="F3349" s="231">
        <v>0</v>
      </c>
      <c r="G3349" s="231">
        <v>0</v>
      </c>
      <c r="H3349" t="str">
        <f t="shared" si="52"/>
        <v>12262</v>
      </c>
    </row>
    <row r="3350" spans="1:8">
      <c r="A3350" s="231">
        <v>12281</v>
      </c>
      <c r="B3350" s="231">
        <v>100</v>
      </c>
      <c r="C3350" s="231">
        <v>0</v>
      </c>
      <c r="D3350" s="231">
        <v>0</v>
      </c>
      <c r="E3350" s="231">
        <v>0</v>
      </c>
      <c r="F3350" s="231">
        <v>0</v>
      </c>
      <c r="G3350" s="231">
        <v>0</v>
      </c>
      <c r="H3350" t="str">
        <f t="shared" si="52"/>
        <v>12282</v>
      </c>
    </row>
    <row r="3351" spans="1:8">
      <c r="A3351" s="231">
        <v>12301</v>
      </c>
      <c r="B3351" s="231">
        <v>100</v>
      </c>
      <c r="C3351" s="231">
        <v>0</v>
      </c>
      <c r="D3351" s="231">
        <v>0</v>
      </c>
      <c r="E3351" s="231">
        <v>0</v>
      </c>
      <c r="F3351" s="231">
        <v>0</v>
      </c>
      <c r="G3351" s="231">
        <v>0</v>
      </c>
      <c r="H3351" t="str">
        <f t="shared" ref="H3351:H3414" si="53">LEFT(A3351,1)&amp;((MID(A3351,2,10))+1)</f>
        <v>12302</v>
      </c>
    </row>
    <row r="3352" spans="1:8">
      <c r="A3352" s="231">
        <v>12321</v>
      </c>
      <c r="B3352" s="231">
        <v>100</v>
      </c>
      <c r="C3352" s="231">
        <v>0</v>
      </c>
      <c r="D3352" s="231">
        <v>0</v>
      </c>
      <c r="E3352" s="231">
        <v>0</v>
      </c>
      <c r="F3352" s="231">
        <v>0</v>
      </c>
      <c r="G3352" s="231">
        <v>0</v>
      </c>
      <c r="H3352" t="str">
        <f t="shared" si="53"/>
        <v>12322</v>
      </c>
    </row>
    <row r="3353" spans="1:8">
      <c r="A3353" s="231">
        <v>12341</v>
      </c>
      <c r="B3353" s="231">
        <v>100</v>
      </c>
      <c r="C3353" s="231">
        <v>0</v>
      </c>
      <c r="D3353" s="231">
        <v>0</v>
      </c>
      <c r="E3353" s="231">
        <v>0</v>
      </c>
      <c r="F3353" s="231">
        <v>0</v>
      </c>
      <c r="G3353" s="231">
        <v>0</v>
      </c>
      <c r="H3353" t="str">
        <f t="shared" si="53"/>
        <v>12342</v>
      </c>
    </row>
    <row r="3354" spans="1:8">
      <c r="A3354" s="231">
        <v>12361</v>
      </c>
      <c r="B3354" s="231">
        <v>100</v>
      </c>
      <c r="C3354" s="231">
        <v>0</v>
      </c>
      <c r="D3354" s="231">
        <v>0</v>
      </c>
      <c r="E3354" s="231">
        <v>0</v>
      </c>
      <c r="F3354" s="231">
        <v>0</v>
      </c>
      <c r="G3354" s="231">
        <v>0</v>
      </c>
      <c r="H3354" t="str">
        <f t="shared" si="53"/>
        <v>12362</v>
      </c>
    </row>
    <row r="3355" spans="1:8">
      <c r="A3355" s="231">
        <v>12381</v>
      </c>
      <c r="B3355" s="231">
        <v>100</v>
      </c>
      <c r="C3355" s="231">
        <v>0</v>
      </c>
      <c r="D3355" s="231">
        <v>0</v>
      </c>
      <c r="E3355" s="231">
        <v>0</v>
      </c>
      <c r="F3355" s="231">
        <v>0</v>
      </c>
      <c r="G3355" s="231">
        <v>0</v>
      </c>
      <c r="H3355" t="str">
        <f t="shared" si="53"/>
        <v>12382</v>
      </c>
    </row>
    <row r="3356" spans="1:8">
      <c r="A3356" s="231">
        <v>12401</v>
      </c>
      <c r="B3356" s="231">
        <v>100</v>
      </c>
      <c r="C3356" s="231">
        <v>0</v>
      </c>
      <c r="D3356" s="231">
        <v>0</v>
      </c>
      <c r="E3356" s="231">
        <v>0</v>
      </c>
      <c r="F3356" s="231">
        <v>0</v>
      </c>
      <c r="G3356" s="231">
        <v>0</v>
      </c>
      <c r="H3356" t="str">
        <f t="shared" si="53"/>
        <v>12402</v>
      </c>
    </row>
    <row r="3357" spans="1:8">
      <c r="A3357" s="231">
        <v>12421</v>
      </c>
      <c r="B3357" s="231">
        <v>100</v>
      </c>
      <c r="C3357" s="231">
        <v>0</v>
      </c>
      <c r="D3357" s="231">
        <v>0</v>
      </c>
      <c r="E3357" s="231">
        <v>0</v>
      </c>
      <c r="F3357" s="231">
        <v>0</v>
      </c>
      <c r="G3357" s="231">
        <v>0</v>
      </c>
      <c r="H3357" t="str">
        <f t="shared" si="53"/>
        <v>12422</v>
      </c>
    </row>
    <row r="3358" spans="1:8">
      <c r="A3358" s="231">
        <v>12441</v>
      </c>
      <c r="B3358" s="231">
        <v>100</v>
      </c>
      <c r="C3358" s="231">
        <v>0</v>
      </c>
      <c r="D3358" s="231">
        <v>0</v>
      </c>
      <c r="E3358" s="231">
        <v>0</v>
      </c>
      <c r="F3358" s="231">
        <v>0</v>
      </c>
      <c r="G3358" s="231">
        <v>0</v>
      </c>
      <c r="H3358" t="str">
        <f t="shared" si="53"/>
        <v>12442</v>
      </c>
    </row>
    <row r="3359" spans="1:8">
      <c r="A3359" s="231">
        <v>12461</v>
      </c>
      <c r="B3359" s="231">
        <v>100</v>
      </c>
      <c r="C3359" s="231">
        <v>0</v>
      </c>
      <c r="D3359" s="231">
        <v>0</v>
      </c>
      <c r="E3359" s="231">
        <v>0</v>
      </c>
      <c r="F3359" s="231">
        <v>0</v>
      </c>
      <c r="G3359" s="231">
        <v>0</v>
      </c>
      <c r="H3359" t="str">
        <f t="shared" si="53"/>
        <v>12462</v>
      </c>
    </row>
    <row r="3360" spans="1:8">
      <c r="A3360" s="231">
        <v>12481</v>
      </c>
      <c r="B3360" s="231">
        <v>100</v>
      </c>
      <c r="C3360" s="231">
        <v>0</v>
      </c>
      <c r="D3360" s="231">
        <v>0</v>
      </c>
      <c r="E3360" s="231">
        <v>0</v>
      </c>
      <c r="F3360" s="231">
        <v>0</v>
      </c>
      <c r="G3360" s="231">
        <v>0</v>
      </c>
      <c r="H3360" t="str">
        <f t="shared" si="53"/>
        <v>12482</v>
      </c>
    </row>
    <row r="3361" spans="1:8">
      <c r="A3361" s="231">
        <v>12501</v>
      </c>
      <c r="B3361" s="231">
        <v>100</v>
      </c>
      <c r="C3361" s="231">
        <v>0</v>
      </c>
      <c r="D3361" s="231">
        <v>0</v>
      </c>
      <c r="E3361" s="231">
        <v>0</v>
      </c>
      <c r="F3361" s="231">
        <v>0</v>
      </c>
      <c r="G3361" s="231">
        <v>0</v>
      </c>
      <c r="H3361" t="str">
        <f t="shared" si="53"/>
        <v>12502</v>
      </c>
    </row>
    <row r="3362" spans="1:8">
      <c r="A3362" s="231">
        <v>12521</v>
      </c>
      <c r="B3362" s="231">
        <v>100</v>
      </c>
      <c r="C3362" s="231">
        <v>0</v>
      </c>
      <c r="D3362" s="231">
        <v>0</v>
      </c>
      <c r="E3362" s="231">
        <v>0</v>
      </c>
      <c r="F3362" s="231">
        <v>0</v>
      </c>
      <c r="G3362" s="231">
        <v>0</v>
      </c>
      <c r="H3362" t="str">
        <f t="shared" si="53"/>
        <v>12522</v>
      </c>
    </row>
    <row r="3363" spans="1:8">
      <c r="A3363" s="231">
        <v>12541</v>
      </c>
      <c r="B3363" s="231">
        <v>100</v>
      </c>
      <c r="C3363" s="231">
        <v>0</v>
      </c>
      <c r="D3363" s="231">
        <v>0</v>
      </c>
      <c r="E3363" s="231">
        <v>0</v>
      </c>
      <c r="F3363" s="231">
        <v>0</v>
      </c>
      <c r="G3363" s="231">
        <v>0</v>
      </c>
      <c r="H3363" t="str">
        <f t="shared" si="53"/>
        <v>12542</v>
      </c>
    </row>
    <row r="3364" spans="1:8">
      <c r="A3364" s="231">
        <v>12561</v>
      </c>
      <c r="B3364" s="231">
        <v>100</v>
      </c>
      <c r="C3364" s="231">
        <v>0</v>
      </c>
      <c r="D3364" s="231">
        <v>0</v>
      </c>
      <c r="E3364" s="231">
        <v>0</v>
      </c>
      <c r="F3364" s="231">
        <v>0</v>
      </c>
      <c r="G3364" s="231">
        <v>0</v>
      </c>
      <c r="H3364" t="str">
        <f t="shared" si="53"/>
        <v>12562</v>
      </c>
    </row>
    <row r="3365" spans="1:8">
      <c r="A3365" s="231">
        <v>12581</v>
      </c>
      <c r="B3365" s="231">
        <v>100</v>
      </c>
      <c r="C3365" s="231">
        <v>0</v>
      </c>
      <c r="D3365" s="231">
        <v>0</v>
      </c>
      <c r="E3365" s="231">
        <v>0</v>
      </c>
      <c r="F3365" s="231">
        <v>0</v>
      </c>
      <c r="G3365" s="231">
        <v>0</v>
      </c>
      <c r="H3365" t="str">
        <f t="shared" si="53"/>
        <v>12582</v>
      </c>
    </row>
    <row r="3366" spans="1:8">
      <c r="A3366" s="231">
        <v>12601</v>
      </c>
      <c r="B3366" s="231">
        <v>100</v>
      </c>
      <c r="C3366" s="231">
        <v>0</v>
      </c>
      <c r="D3366" s="231">
        <v>0</v>
      </c>
      <c r="E3366" s="231">
        <v>0</v>
      </c>
      <c r="F3366" s="231">
        <v>0</v>
      </c>
      <c r="G3366" s="231">
        <v>0</v>
      </c>
      <c r="H3366" t="str">
        <f t="shared" si="53"/>
        <v>12602</v>
      </c>
    </row>
    <row r="3367" spans="1:8">
      <c r="A3367" s="231">
        <v>12621</v>
      </c>
      <c r="B3367" s="231">
        <v>100</v>
      </c>
      <c r="C3367" s="231">
        <v>0</v>
      </c>
      <c r="D3367" s="231">
        <v>0</v>
      </c>
      <c r="E3367" s="231">
        <v>0</v>
      </c>
      <c r="F3367" s="231">
        <v>0</v>
      </c>
      <c r="G3367" s="231">
        <v>0</v>
      </c>
      <c r="H3367" t="str">
        <f t="shared" si="53"/>
        <v>12622</v>
      </c>
    </row>
    <row r="3368" spans="1:8">
      <c r="A3368" s="231">
        <v>12641</v>
      </c>
      <c r="B3368" s="231">
        <v>100</v>
      </c>
      <c r="C3368" s="231">
        <v>0</v>
      </c>
      <c r="D3368" s="231">
        <v>0</v>
      </c>
      <c r="E3368" s="231">
        <v>0</v>
      </c>
      <c r="F3368" s="231">
        <v>0</v>
      </c>
      <c r="G3368" s="231">
        <v>0</v>
      </c>
      <c r="H3368" t="str">
        <f t="shared" si="53"/>
        <v>12642</v>
      </c>
    </row>
    <row r="3369" spans="1:8">
      <c r="A3369" s="231">
        <v>12661</v>
      </c>
      <c r="B3369" s="231">
        <v>100</v>
      </c>
      <c r="C3369" s="231">
        <v>0</v>
      </c>
      <c r="D3369" s="231">
        <v>0</v>
      </c>
      <c r="E3369" s="231">
        <v>0</v>
      </c>
      <c r="F3369" s="231">
        <v>0</v>
      </c>
      <c r="G3369" s="231">
        <v>0</v>
      </c>
      <c r="H3369" t="str">
        <f t="shared" si="53"/>
        <v>12662</v>
      </c>
    </row>
    <row r="3370" spans="1:8">
      <c r="A3370" s="231">
        <v>12681</v>
      </c>
      <c r="B3370" s="231">
        <v>100</v>
      </c>
      <c r="C3370" s="231">
        <v>0</v>
      </c>
      <c r="D3370" s="231">
        <v>0</v>
      </c>
      <c r="E3370" s="231">
        <v>0</v>
      </c>
      <c r="F3370" s="231">
        <v>0</v>
      </c>
      <c r="G3370" s="231">
        <v>0</v>
      </c>
      <c r="H3370" t="str">
        <f t="shared" si="53"/>
        <v>12682</v>
      </c>
    </row>
    <row r="3371" spans="1:8">
      <c r="A3371" s="231">
        <v>12701</v>
      </c>
      <c r="B3371" s="231">
        <v>100</v>
      </c>
      <c r="C3371" s="231">
        <v>0</v>
      </c>
      <c r="D3371" s="231">
        <v>0</v>
      </c>
      <c r="E3371" s="231">
        <v>0</v>
      </c>
      <c r="F3371" s="231">
        <v>0</v>
      </c>
      <c r="G3371" s="231">
        <v>0</v>
      </c>
      <c r="H3371" t="str">
        <f t="shared" si="53"/>
        <v>12702</v>
      </c>
    </row>
    <row r="3372" spans="1:8">
      <c r="A3372" s="231">
        <v>12721</v>
      </c>
      <c r="B3372" s="231">
        <v>100</v>
      </c>
      <c r="C3372" s="231">
        <v>0</v>
      </c>
      <c r="D3372" s="231">
        <v>0</v>
      </c>
      <c r="E3372" s="231">
        <v>0</v>
      </c>
      <c r="F3372" s="231">
        <v>0</v>
      </c>
      <c r="G3372" s="231">
        <v>0</v>
      </c>
      <c r="H3372" t="str">
        <f t="shared" si="53"/>
        <v>12722</v>
      </c>
    </row>
    <row r="3373" spans="1:8">
      <c r="A3373" s="231">
        <v>12741</v>
      </c>
      <c r="B3373" s="231">
        <v>100</v>
      </c>
      <c r="C3373" s="231">
        <v>0</v>
      </c>
      <c r="D3373" s="231">
        <v>0</v>
      </c>
      <c r="E3373" s="231">
        <v>0</v>
      </c>
      <c r="F3373" s="231">
        <v>0</v>
      </c>
      <c r="G3373" s="231">
        <v>0</v>
      </c>
      <c r="H3373" t="str">
        <f t="shared" si="53"/>
        <v>12742</v>
      </c>
    </row>
    <row r="3374" spans="1:8">
      <c r="A3374" s="231">
        <v>12761</v>
      </c>
      <c r="B3374" s="231">
        <v>100</v>
      </c>
      <c r="C3374" s="231">
        <v>0</v>
      </c>
      <c r="D3374" s="231">
        <v>0</v>
      </c>
      <c r="E3374" s="231">
        <v>0</v>
      </c>
      <c r="F3374" s="231">
        <v>0</v>
      </c>
      <c r="G3374" s="231">
        <v>0</v>
      </c>
      <c r="H3374" t="str">
        <f t="shared" si="53"/>
        <v>12762</v>
      </c>
    </row>
    <row r="3375" spans="1:8">
      <c r="A3375" s="231">
        <v>12781</v>
      </c>
      <c r="B3375" s="231">
        <v>100</v>
      </c>
      <c r="C3375" s="231">
        <v>0</v>
      </c>
      <c r="D3375" s="231">
        <v>0</v>
      </c>
      <c r="E3375" s="231">
        <v>0</v>
      </c>
      <c r="F3375" s="231">
        <v>0</v>
      </c>
      <c r="G3375" s="231">
        <v>0</v>
      </c>
      <c r="H3375" t="str">
        <f t="shared" si="53"/>
        <v>12782</v>
      </c>
    </row>
    <row r="3376" spans="1:8">
      <c r="A3376" s="231">
        <v>12801</v>
      </c>
      <c r="B3376" s="231">
        <v>100</v>
      </c>
      <c r="C3376" s="231">
        <v>0</v>
      </c>
      <c r="D3376" s="231">
        <v>0</v>
      </c>
      <c r="E3376" s="231">
        <v>0</v>
      </c>
      <c r="F3376" s="231">
        <v>0</v>
      </c>
      <c r="G3376" s="231">
        <v>0</v>
      </c>
      <c r="H3376" t="str">
        <f t="shared" si="53"/>
        <v>12802</v>
      </c>
    </row>
    <row r="3377" spans="1:8">
      <c r="A3377" s="231">
        <v>12821</v>
      </c>
      <c r="B3377" s="231">
        <v>100</v>
      </c>
      <c r="C3377" s="231">
        <v>0</v>
      </c>
      <c r="D3377" s="231">
        <v>0</v>
      </c>
      <c r="E3377" s="231">
        <v>0</v>
      </c>
      <c r="F3377" s="231">
        <v>0</v>
      </c>
      <c r="G3377" s="231">
        <v>0</v>
      </c>
      <c r="H3377" t="str">
        <f t="shared" si="53"/>
        <v>12822</v>
      </c>
    </row>
    <row r="3378" spans="1:8">
      <c r="A3378" s="231">
        <v>12841</v>
      </c>
      <c r="B3378" s="231">
        <v>100</v>
      </c>
      <c r="C3378" s="231">
        <v>0</v>
      </c>
      <c r="D3378" s="231">
        <v>0</v>
      </c>
      <c r="E3378" s="231">
        <v>0</v>
      </c>
      <c r="F3378" s="231">
        <v>0</v>
      </c>
      <c r="G3378" s="231">
        <v>0</v>
      </c>
      <c r="H3378" t="str">
        <f t="shared" si="53"/>
        <v>12842</v>
      </c>
    </row>
    <row r="3379" spans="1:8">
      <c r="A3379" s="231">
        <v>12861</v>
      </c>
      <c r="B3379" s="231">
        <v>100</v>
      </c>
      <c r="C3379" s="231">
        <v>0</v>
      </c>
      <c r="D3379" s="231">
        <v>0</v>
      </c>
      <c r="E3379" s="231">
        <v>0</v>
      </c>
      <c r="F3379" s="231">
        <v>0</v>
      </c>
      <c r="G3379" s="231">
        <v>0</v>
      </c>
      <c r="H3379" t="str">
        <f t="shared" si="53"/>
        <v>12862</v>
      </c>
    </row>
    <row r="3380" spans="1:8">
      <c r="A3380" s="231">
        <v>12881</v>
      </c>
      <c r="B3380" s="231">
        <v>100</v>
      </c>
      <c r="C3380" s="231">
        <v>0</v>
      </c>
      <c r="D3380" s="231">
        <v>0</v>
      </c>
      <c r="E3380" s="231">
        <v>0</v>
      </c>
      <c r="F3380" s="231">
        <v>0</v>
      </c>
      <c r="G3380" s="231">
        <v>0</v>
      </c>
      <c r="H3380" t="str">
        <f t="shared" si="53"/>
        <v>12882</v>
      </c>
    </row>
    <row r="3381" spans="1:8">
      <c r="A3381" s="231">
        <v>12901</v>
      </c>
      <c r="B3381" s="231">
        <v>100</v>
      </c>
      <c r="C3381" s="231">
        <v>0</v>
      </c>
      <c r="D3381" s="231">
        <v>0</v>
      </c>
      <c r="E3381" s="231">
        <v>0</v>
      </c>
      <c r="F3381" s="231">
        <v>0</v>
      </c>
      <c r="G3381" s="231">
        <v>0</v>
      </c>
      <c r="H3381" t="str">
        <f t="shared" si="53"/>
        <v>12902</v>
      </c>
    </row>
    <row r="3382" spans="1:8">
      <c r="A3382" s="231">
        <v>12921</v>
      </c>
      <c r="B3382" s="231">
        <v>100</v>
      </c>
      <c r="C3382" s="231">
        <v>0</v>
      </c>
      <c r="D3382" s="231">
        <v>0</v>
      </c>
      <c r="E3382" s="231">
        <v>0</v>
      </c>
      <c r="F3382" s="231">
        <v>0</v>
      </c>
      <c r="G3382" s="231">
        <v>0</v>
      </c>
      <c r="H3382" t="str">
        <f t="shared" si="53"/>
        <v>12922</v>
      </c>
    </row>
    <row r="3383" spans="1:8">
      <c r="A3383" s="231">
        <v>12941</v>
      </c>
      <c r="B3383" s="231">
        <v>100</v>
      </c>
      <c r="C3383" s="231">
        <v>0</v>
      </c>
      <c r="D3383" s="231">
        <v>0</v>
      </c>
      <c r="E3383" s="231">
        <v>0</v>
      </c>
      <c r="F3383" s="231">
        <v>0</v>
      </c>
      <c r="G3383" s="231">
        <v>0</v>
      </c>
      <c r="H3383" t="str">
        <f t="shared" si="53"/>
        <v>12942</v>
      </c>
    </row>
    <row r="3384" spans="1:8">
      <c r="A3384" s="231">
        <v>12961</v>
      </c>
      <c r="B3384" s="231">
        <v>100</v>
      </c>
      <c r="C3384" s="231">
        <v>0</v>
      </c>
      <c r="D3384" s="231">
        <v>0</v>
      </c>
      <c r="E3384" s="231">
        <v>0</v>
      </c>
      <c r="F3384" s="231">
        <v>0</v>
      </c>
      <c r="G3384" s="231">
        <v>0</v>
      </c>
      <c r="H3384" t="str">
        <f t="shared" si="53"/>
        <v>12962</v>
      </c>
    </row>
    <row r="3385" spans="1:8">
      <c r="A3385" s="231">
        <v>12981</v>
      </c>
      <c r="B3385" s="231">
        <v>100</v>
      </c>
      <c r="C3385" s="231">
        <v>0</v>
      </c>
      <c r="D3385" s="231">
        <v>0</v>
      </c>
      <c r="E3385" s="231">
        <v>0</v>
      </c>
      <c r="F3385" s="231">
        <v>0</v>
      </c>
      <c r="G3385" s="231">
        <v>0</v>
      </c>
      <c r="H3385" t="str">
        <f t="shared" si="53"/>
        <v>12982</v>
      </c>
    </row>
    <row r="3386" spans="1:8">
      <c r="A3386" s="231">
        <v>13001</v>
      </c>
      <c r="B3386" s="231">
        <v>100</v>
      </c>
      <c r="C3386" s="231">
        <v>0</v>
      </c>
      <c r="D3386" s="231">
        <v>0</v>
      </c>
      <c r="E3386" s="231">
        <v>0</v>
      </c>
      <c r="F3386" s="231">
        <v>0</v>
      </c>
      <c r="G3386" s="231">
        <v>0</v>
      </c>
      <c r="H3386" t="str">
        <f t="shared" si="53"/>
        <v>13002</v>
      </c>
    </row>
    <row r="3387" spans="1:8">
      <c r="A3387" s="231">
        <v>13021</v>
      </c>
      <c r="B3387" s="231">
        <v>100</v>
      </c>
      <c r="C3387" s="231">
        <v>0</v>
      </c>
      <c r="D3387" s="231">
        <v>0</v>
      </c>
      <c r="E3387" s="231">
        <v>0</v>
      </c>
      <c r="F3387" s="231">
        <v>0</v>
      </c>
      <c r="G3387" s="231">
        <v>0</v>
      </c>
      <c r="H3387" t="str">
        <f t="shared" si="53"/>
        <v>13022</v>
      </c>
    </row>
    <row r="3388" spans="1:8">
      <c r="A3388" s="231">
        <v>13041</v>
      </c>
      <c r="B3388" s="231">
        <v>100</v>
      </c>
      <c r="C3388" s="231">
        <v>0</v>
      </c>
      <c r="D3388" s="231">
        <v>0</v>
      </c>
      <c r="E3388" s="231">
        <v>0</v>
      </c>
      <c r="F3388" s="231">
        <v>0</v>
      </c>
      <c r="G3388" s="231">
        <v>0</v>
      </c>
      <c r="H3388" t="str">
        <f t="shared" si="53"/>
        <v>13042</v>
      </c>
    </row>
    <row r="3389" spans="1:8">
      <c r="A3389" s="231">
        <v>13061</v>
      </c>
      <c r="B3389" s="231">
        <v>100</v>
      </c>
      <c r="C3389" s="231">
        <v>0</v>
      </c>
      <c r="D3389" s="231">
        <v>0</v>
      </c>
      <c r="E3389" s="231">
        <v>0</v>
      </c>
      <c r="F3389" s="231">
        <v>0</v>
      </c>
      <c r="G3389" s="231">
        <v>0</v>
      </c>
      <c r="H3389" t="str">
        <f t="shared" si="53"/>
        <v>13062</v>
      </c>
    </row>
    <row r="3390" spans="1:8">
      <c r="A3390" s="231">
        <v>13081</v>
      </c>
      <c r="B3390" s="231">
        <v>100</v>
      </c>
      <c r="C3390" s="231">
        <v>0</v>
      </c>
      <c r="D3390" s="231">
        <v>0</v>
      </c>
      <c r="E3390" s="231">
        <v>0</v>
      </c>
      <c r="F3390" s="231">
        <v>0</v>
      </c>
      <c r="G3390" s="231">
        <v>0</v>
      </c>
      <c r="H3390" t="str">
        <f t="shared" si="53"/>
        <v>13082</v>
      </c>
    </row>
    <row r="3391" spans="1:8">
      <c r="A3391" s="231">
        <v>13101</v>
      </c>
      <c r="B3391" s="231">
        <v>100</v>
      </c>
      <c r="C3391" s="231">
        <v>0</v>
      </c>
      <c r="D3391" s="231">
        <v>0</v>
      </c>
      <c r="E3391" s="231">
        <v>0</v>
      </c>
      <c r="F3391" s="231">
        <v>0</v>
      </c>
      <c r="G3391" s="231">
        <v>0</v>
      </c>
      <c r="H3391" t="str">
        <f t="shared" si="53"/>
        <v>13102</v>
      </c>
    </row>
    <row r="3392" spans="1:8">
      <c r="A3392" s="231">
        <v>13121</v>
      </c>
      <c r="B3392" s="231">
        <v>100</v>
      </c>
      <c r="C3392" s="231">
        <v>0</v>
      </c>
      <c r="D3392" s="231">
        <v>0</v>
      </c>
      <c r="E3392" s="231">
        <v>0</v>
      </c>
      <c r="F3392" s="231">
        <v>0</v>
      </c>
      <c r="G3392" s="231">
        <v>0</v>
      </c>
      <c r="H3392" t="str">
        <f t="shared" si="53"/>
        <v>13122</v>
      </c>
    </row>
    <row r="3393" spans="1:8">
      <c r="A3393" s="231">
        <v>13141</v>
      </c>
      <c r="B3393" s="231">
        <v>100</v>
      </c>
      <c r="C3393" s="231">
        <v>0</v>
      </c>
      <c r="D3393" s="231">
        <v>0</v>
      </c>
      <c r="E3393" s="231">
        <v>0</v>
      </c>
      <c r="F3393" s="231">
        <v>0</v>
      </c>
      <c r="G3393" s="231">
        <v>0</v>
      </c>
      <c r="H3393" t="str">
        <f t="shared" si="53"/>
        <v>13142</v>
      </c>
    </row>
    <row r="3394" spans="1:8">
      <c r="A3394" s="231">
        <v>13161</v>
      </c>
      <c r="B3394" s="231">
        <v>100</v>
      </c>
      <c r="C3394" s="231">
        <v>0</v>
      </c>
      <c r="D3394" s="231">
        <v>0</v>
      </c>
      <c r="E3394" s="231">
        <v>0</v>
      </c>
      <c r="F3394" s="231">
        <v>0</v>
      </c>
      <c r="G3394" s="231">
        <v>0</v>
      </c>
      <c r="H3394" t="str">
        <f t="shared" si="53"/>
        <v>13162</v>
      </c>
    </row>
    <row r="3395" spans="1:8">
      <c r="A3395" s="231">
        <v>13181</v>
      </c>
      <c r="B3395" s="231">
        <v>100</v>
      </c>
      <c r="C3395" s="231">
        <v>0</v>
      </c>
      <c r="D3395" s="231">
        <v>0</v>
      </c>
      <c r="E3395" s="231">
        <v>0</v>
      </c>
      <c r="F3395" s="231">
        <v>0</v>
      </c>
      <c r="G3395" s="231">
        <v>0</v>
      </c>
      <c r="H3395" t="str">
        <f t="shared" si="53"/>
        <v>13182</v>
      </c>
    </row>
    <row r="3396" spans="1:8">
      <c r="A3396" s="231">
        <v>13201</v>
      </c>
      <c r="B3396" s="231">
        <v>100</v>
      </c>
      <c r="C3396" s="231">
        <v>0</v>
      </c>
      <c r="D3396" s="231">
        <v>0</v>
      </c>
      <c r="E3396" s="231">
        <v>0</v>
      </c>
      <c r="F3396" s="231">
        <v>0</v>
      </c>
      <c r="G3396" s="231">
        <v>0</v>
      </c>
      <c r="H3396" t="str">
        <f t="shared" si="53"/>
        <v>13202</v>
      </c>
    </row>
    <row r="3397" spans="1:8">
      <c r="A3397" s="231">
        <v>13221</v>
      </c>
      <c r="B3397" s="231">
        <v>100</v>
      </c>
      <c r="C3397" s="231">
        <v>0</v>
      </c>
      <c r="D3397" s="231">
        <v>0</v>
      </c>
      <c r="E3397" s="231">
        <v>0</v>
      </c>
      <c r="F3397" s="231">
        <v>0</v>
      </c>
      <c r="G3397" s="231">
        <v>0</v>
      </c>
      <c r="H3397" t="str">
        <f t="shared" si="53"/>
        <v>13222</v>
      </c>
    </row>
    <row r="3398" spans="1:8">
      <c r="A3398" s="231">
        <v>13232.026</v>
      </c>
      <c r="B3398" s="231">
        <v>100</v>
      </c>
      <c r="C3398" s="231">
        <v>0</v>
      </c>
      <c r="D3398" s="231">
        <v>0</v>
      </c>
      <c r="E3398" s="231">
        <v>0</v>
      </c>
      <c r="F3398" s="231">
        <v>0</v>
      </c>
      <c r="G3398" s="231">
        <v>0</v>
      </c>
      <c r="H3398" t="str">
        <f t="shared" si="53"/>
        <v>13233.026</v>
      </c>
    </row>
    <row r="3399" spans="1:8">
      <c r="A3399" s="231">
        <v>13241</v>
      </c>
      <c r="B3399" s="231">
        <v>100</v>
      </c>
      <c r="C3399" s="231">
        <v>0</v>
      </c>
      <c r="D3399" s="231">
        <v>0</v>
      </c>
      <c r="E3399" s="231">
        <v>0</v>
      </c>
      <c r="F3399" s="231">
        <v>0</v>
      </c>
      <c r="G3399" s="231">
        <v>0</v>
      </c>
      <c r="H3399" t="str">
        <f t="shared" si="53"/>
        <v>13242</v>
      </c>
    </row>
    <row r="3400" spans="1:8">
      <c r="A3400" s="231">
        <v>13261</v>
      </c>
      <c r="B3400" s="231">
        <v>100</v>
      </c>
      <c r="C3400" s="231">
        <v>0</v>
      </c>
      <c r="D3400" s="231">
        <v>0</v>
      </c>
      <c r="E3400" s="231">
        <v>0</v>
      </c>
      <c r="F3400" s="231">
        <v>0</v>
      </c>
      <c r="G3400" s="231">
        <v>0</v>
      </c>
      <c r="H3400" t="str">
        <f t="shared" si="53"/>
        <v>13262</v>
      </c>
    </row>
    <row r="3401" spans="1:8">
      <c r="A3401" s="231">
        <v>13281</v>
      </c>
      <c r="B3401" s="231">
        <v>100</v>
      </c>
      <c r="C3401" s="231">
        <v>0</v>
      </c>
      <c r="D3401" s="231">
        <v>0</v>
      </c>
      <c r="E3401" s="231">
        <v>0</v>
      </c>
      <c r="F3401" s="231">
        <v>0</v>
      </c>
      <c r="G3401" s="231">
        <v>0</v>
      </c>
      <c r="H3401" t="str">
        <f t="shared" si="53"/>
        <v>13282</v>
      </c>
    </row>
    <row r="3402" spans="1:8">
      <c r="A3402" s="231">
        <v>13301</v>
      </c>
      <c r="B3402" s="231">
        <v>100</v>
      </c>
      <c r="C3402" s="231">
        <v>0</v>
      </c>
      <c r="D3402" s="231">
        <v>0</v>
      </c>
      <c r="E3402" s="231">
        <v>0</v>
      </c>
      <c r="F3402" s="231">
        <v>0</v>
      </c>
      <c r="G3402" s="231">
        <v>0</v>
      </c>
      <c r="H3402" t="str">
        <f t="shared" si="53"/>
        <v>13302</v>
      </c>
    </row>
    <row r="3403" spans="1:8">
      <c r="A3403" s="231">
        <v>13321</v>
      </c>
      <c r="B3403" s="231">
        <v>100</v>
      </c>
      <c r="C3403" s="231">
        <v>0</v>
      </c>
      <c r="D3403" s="231">
        <v>0</v>
      </c>
      <c r="E3403" s="231">
        <v>0</v>
      </c>
      <c r="F3403" s="231">
        <v>0</v>
      </c>
      <c r="G3403" s="231">
        <v>0</v>
      </c>
      <c r="H3403" t="str">
        <f t="shared" si="53"/>
        <v>13322</v>
      </c>
    </row>
    <row r="3404" spans="1:8">
      <c r="A3404" s="231">
        <v>13341</v>
      </c>
      <c r="B3404" s="231">
        <v>100</v>
      </c>
      <c r="C3404" s="231">
        <v>0</v>
      </c>
      <c r="D3404" s="231">
        <v>0</v>
      </c>
      <c r="E3404" s="231">
        <v>0</v>
      </c>
      <c r="F3404" s="231">
        <v>0</v>
      </c>
      <c r="G3404" s="231">
        <v>0</v>
      </c>
      <c r="H3404" t="str">
        <f t="shared" si="53"/>
        <v>13342</v>
      </c>
    </row>
    <row r="3405" spans="1:8">
      <c r="A3405" s="231">
        <v>13361</v>
      </c>
      <c r="B3405" s="231">
        <v>100</v>
      </c>
      <c r="C3405" s="231">
        <v>0</v>
      </c>
      <c r="D3405" s="231">
        <v>0</v>
      </c>
      <c r="E3405" s="231">
        <v>0</v>
      </c>
      <c r="F3405" s="231">
        <v>0</v>
      </c>
      <c r="G3405" s="231">
        <v>0</v>
      </c>
      <c r="H3405" t="str">
        <f t="shared" si="53"/>
        <v>13362</v>
      </c>
    </row>
    <row r="3406" spans="1:8">
      <c r="A3406" s="231">
        <v>13381</v>
      </c>
      <c r="B3406" s="231">
        <v>100</v>
      </c>
      <c r="C3406" s="231">
        <v>0</v>
      </c>
      <c r="D3406" s="231">
        <v>0</v>
      </c>
      <c r="E3406" s="231">
        <v>0</v>
      </c>
      <c r="F3406" s="231">
        <v>0</v>
      </c>
      <c r="G3406" s="231">
        <v>0</v>
      </c>
      <c r="H3406" t="str">
        <f t="shared" si="53"/>
        <v>13382</v>
      </c>
    </row>
    <row r="3407" spans="1:8">
      <c r="A3407" s="231">
        <v>13401</v>
      </c>
      <c r="B3407" s="231">
        <v>100</v>
      </c>
      <c r="C3407" s="231">
        <v>0</v>
      </c>
      <c r="D3407" s="231">
        <v>0</v>
      </c>
      <c r="E3407" s="231">
        <v>0</v>
      </c>
      <c r="F3407" s="231">
        <v>0</v>
      </c>
      <c r="G3407" s="231">
        <v>0</v>
      </c>
      <c r="H3407" t="str">
        <f t="shared" si="53"/>
        <v>13402</v>
      </c>
    </row>
    <row r="3408" spans="1:8">
      <c r="A3408" s="231">
        <v>13421</v>
      </c>
      <c r="B3408" s="231">
        <v>100</v>
      </c>
      <c r="C3408" s="231">
        <v>0</v>
      </c>
      <c r="D3408" s="231">
        <v>0</v>
      </c>
      <c r="E3408" s="231">
        <v>0</v>
      </c>
      <c r="F3408" s="231">
        <v>0</v>
      </c>
      <c r="G3408" s="231">
        <v>0</v>
      </c>
      <c r="H3408" t="str">
        <f t="shared" si="53"/>
        <v>13422</v>
      </c>
    </row>
    <row r="3409" spans="1:8">
      <c r="A3409" s="231">
        <v>13432.026</v>
      </c>
      <c r="B3409" s="231">
        <v>100</v>
      </c>
      <c r="C3409" s="231">
        <v>0</v>
      </c>
      <c r="D3409" s="231">
        <v>0</v>
      </c>
      <c r="E3409" s="231">
        <v>0</v>
      </c>
      <c r="F3409" s="231">
        <v>0</v>
      </c>
      <c r="G3409" s="231">
        <v>0</v>
      </c>
      <c r="H3409" t="str">
        <f t="shared" si="53"/>
        <v>13433.026</v>
      </c>
    </row>
    <row r="3410" spans="1:8">
      <c r="A3410" s="231">
        <v>13441</v>
      </c>
      <c r="B3410" s="231">
        <v>100</v>
      </c>
      <c r="C3410" s="231">
        <v>0</v>
      </c>
      <c r="D3410" s="231">
        <v>0</v>
      </c>
      <c r="E3410" s="231">
        <v>0</v>
      </c>
      <c r="F3410" s="231">
        <v>0</v>
      </c>
      <c r="G3410" s="231">
        <v>0</v>
      </c>
      <c r="H3410" t="str">
        <f t="shared" si="53"/>
        <v>13442</v>
      </c>
    </row>
    <row r="3411" spans="1:8">
      <c r="A3411" s="231">
        <v>13461</v>
      </c>
      <c r="B3411" s="231">
        <v>100</v>
      </c>
      <c r="C3411" s="231">
        <v>0</v>
      </c>
      <c r="D3411" s="231">
        <v>0</v>
      </c>
      <c r="E3411" s="231">
        <v>0</v>
      </c>
      <c r="F3411" s="231">
        <v>0</v>
      </c>
      <c r="G3411" s="231">
        <v>0</v>
      </c>
      <c r="H3411" t="str">
        <f t="shared" si="53"/>
        <v>13462</v>
      </c>
    </row>
    <row r="3412" spans="1:8">
      <c r="A3412" s="231">
        <v>13481</v>
      </c>
      <c r="B3412" s="231">
        <v>100</v>
      </c>
      <c r="C3412" s="231">
        <v>0</v>
      </c>
      <c r="D3412" s="231">
        <v>0</v>
      </c>
      <c r="E3412" s="231">
        <v>0</v>
      </c>
      <c r="F3412" s="231">
        <v>0</v>
      </c>
      <c r="G3412" s="231">
        <v>0</v>
      </c>
      <c r="H3412" t="str">
        <f t="shared" si="53"/>
        <v>13482</v>
      </c>
    </row>
    <row r="3413" spans="1:8">
      <c r="A3413" s="231">
        <v>13501</v>
      </c>
      <c r="B3413" s="231">
        <v>100</v>
      </c>
      <c r="C3413" s="231">
        <v>0</v>
      </c>
      <c r="D3413" s="231">
        <v>0</v>
      </c>
      <c r="E3413" s="231">
        <v>0</v>
      </c>
      <c r="F3413" s="231">
        <v>0</v>
      </c>
      <c r="G3413" s="231">
        <v>0</v>
      </c>
      <c r="H3413" t="str">
        <f t="shared" si="53"/>
        <v>13502</v>
      </c>
    </row>
    <row r="3414" spans="1:8">
      <c r="A3414" s="231">
        <v>13521</v>
      </c>
      <c r="B3414" s="231">
        <v>100</v>
      </c>
      <c r="C3414" s="231">
        <v>0</v>
      </c>
      <c r="D3414" s="231">
        <v>0</v>
      </c>
      <c r="E3414" s="231">
        <v>0</v>
      </c>
      <c r="F3414" s="231">
        <v>0</v>
      </c>
      <c r="G3414" s="231">
        <v>0</v>
      </c>
      <c r="H3414" t="str">
        <f t="shared" si="53"/>
        <v>13522</v>
      </c>
    </row>
    <row r="3415" spans="1:8">
      <c r="A3415" s="231">
        <v>13541</v>
      </c>
      <c r="B3415" s="231">
        <v>100</v>
      </c>
      <c r="C3415" s="231">
        <v>0</v>
      </c>
      <c r="D3415" s="231">
        <v>0</v>
      </c>
      <c r="E3415" s="231">
        <v>0</v>
      </c>
      <c r="F3415" s="231">
        <v>0</v>
      </c>
      <c r="G3415" s="231">
        <v>0</v>
      </c>
      <c r="H3415" t="str">
        <f t="shared" ref="H3415:H3452" si="54">LEFT(A3415,1)&amp;((MID(A3415,2,10))+1)</f>
        <v>13542</v>
      </c>
    </row>
    <row r="3416" spans="1:8">
      <c r="A3416" s="231">
        <v>13561</v>
      </c>
      <c r="B3416" s="231">
        <v>0</v>
      </c>
      <c r="C3416" s="231">
        <v>1</v>
      </c>
      <c r="D3416" s="231">
        <v>11</v>
      </c>
      <c r="E3416" s="231">
        <v>88</v>
      </c>
      <c r="F3416" s="231">
        <v>0</v>
      </c>
      <c r="G3416" s="231">
        <v>0</v>
      </c>
      <c r="H3416" t="str">
        <f t="shared" si="54"/>
        <v>13562</v>
      </c>
    </row>
    <row r="3417" spans="1:8">
      <c r="A3417" s="231">
        <v>13581</v>
      </c>
      <c r="B3417" s="231">
        <v>0</v>
      </c>
      <c r="C3417" s="231">
        <v>1</v>
      </c>
      <c r="D3417" s="231">
        <v>11</v>
      </c>
      <c r="E3417" s="231">
        <v>88</v>
      </c>
      <c r="F3417" s="231">
        <v>0</v>
      </c>
      <c r="G3417" s="231">
        <v>0</v>
      </c>
      <c r="H3417" t="str">
        <f t="shared" si="54"/>
        <v>13582</v>
      </c>
    </row>
    <row r="3418" spans="1:8">
      <c r="A3418" s="231">
        <v>13601</v>
      </c>
      <c r="B3418" s="231">
        <v>0</v>
      </c>
      <c r="C3418" s="231">
        <v>2</v>
      </c>
      <c r="D3418" s="231">
        <v>13</v>
      </c>
      <c r="E3418" s="231">
        <v>85</v>
      </c>
      <c r="F3418" s="231">
        <v>0</v>
      </c>
      <c r="G3418" s="231">
        <v>0</v>
      </c>
      <c r="H3418" t="str">
        <f t="shared" si="54"/>
        <v>13602</v>
      </c>
    </row>
    <row r="3419" spans="1:8">
      <c r="A3419" s="231">
        <v>13621</v>
      </c>
      <c r="B3419" s="231">
        <v>0</v>
      </c>
      <c r="C3419" s="231">
        <v>2</v>
      </c>
      <c r="D3419" s="231">
        <v>16</v>
      </c>
      <c r="E3419" s="231">
        <v>82</v>
      </c>
      <c r="F3419" s="231">
        <v>0</v>
      </c>
      <c r="G3419" s="231">
        <v>0</v>
      </c>
      <c r="H3419" t="str">
        <f t="shared" si="54"/>
        <v>13622</v>
      </c>
    </row>
    <row r="3420" spans="1:8">
      <c r="A3420" s="231">
        <v>13641</v>
      </c>
      <c r="B3420" s="231">
        <v>0</v>
      </c>
      <c r="C3420" s="231">
        <v>2</v>
      </c>
      <c r="D3420" s="231">
        <v>18</v>
      </c>
      <c r="E3420" s="231">
        <v>80</v>
      </c>
      <c r="F3420" s="231">
        <v>0</v>
      </c>
      <c r="G3420" s="231">
        <v>0</v>
      </c>
      <c r="H3420" t="str">
        <f t="shared" si="54"/>
        <v>13642</v>
      </c>
    </row>
    <row r="3421" spans="1:8">
      <c r="A3421" s="231">
        <v>13661</v>
      </c>
      <c r="B3421" s="231">
        <v>0</v>
      </c>
      <c r="C3421" s="231">
        <v>2</v>
      </c>
      <c r="D3421" s="231">
        <v>19</v>
      </c>
      <c r="E3421" s="231">
        <v>79</v>
      </c>
      <c r="F3421" s="231">
        <v>0</v>
      </c>
      <c r="G3421" s="231">
        <v>0</v>
      </c>
      <c r="H3421" t="str">
        <f t="shared" si="54"/>
        <v>13662</v>
      </c>
    </row>
    <row r="3422" spans="1:8">
      <c r="A3422" s="231">
        <v>13681</v>
      </c>
      <c r="B3422" s="231">
        <v>0</v>
      </c>
      <c r="C3422" s="231">
        <v>3</v>
      </c>
      <c r="D3422" s="231">
        <v>22</v>
      </c>
      <c r="E3422" s="231">
        <v>75</v>
      </c>
      <c r="F3422" s="231">
        <v>0</v>
      </c>
      <c r="G3422" s="231">
        <v>0</v>
      </c>
      <c r="H3422" t="str">
        <f t="shared" si="54"/>
        <v>13682</v>
      </c>
    </row>
    <row r="3423" spans="1:8">
      <c r="A3423" s="231">
        <v>13704</v>
      </c>
      <c r="B3423" s="231">
        <v>0</v>
      </c>
      <c r="C3423" s="231">
        <v>3</v>
      </c>
      <c r="D3423" s="231">
        <v>27</v>
      </c>
      <c r="E3423" s="231">
        <v>70</v>
      </c>
      <c r="F3423" s="231">
        <v>0</v>
      </c>
      <c r="G3423" s="231">
        <v>0</v>
      </c>
      <c r="H3423" t="str">
        <f t="shared" si="54"/>
        <v>13705</v>
      </c>
    </row>
    <row r="3424" spans="1:8">
      <c r="A3424" s="231">
        <v>13721</v>
      </c>
      <c r="B3424" s="231">
        <v>0</v>
      </c>
      <c r="C3424" s="231">
        <v>4</v>
      </c>
      <c r="D3424" s="231">
        <v>36</v>
      </c>
      <c r="E3424" s="231">
        <v>60</v>
      </c>
      <c r="F3424" s="231">
        <v>0</v>
      </c>
      <c r="G3424" s="231">
        <v>0</v>
      </c>
      <c r="H3424" t="str">
        <f t="shared" si="54"/>
        <v>13722</v>
      </c>
    </row>
    <row r="3425" spans="1:8">
      <c r="A3425" s="231">
        <v>13733</v>
      </c>
      <c r="B3425" s="231">
        <v>0</v>
      </c>
      <c r="C3425" s="231">
        <v>5</v>
      </c>
      <c r="D3425" s="231">
        <v>41</v>
      </c>
      <c r="E3425" s="231">
        <v>54</v>
      </c>
      <c r="F3425" s="231">
        <v>0</v>
      </c>
      <c r="G3425" s="231">
        <v>0</v>
      </c>
      <c r="H3425" t="str">
        <f t="shared" si="54"/>
        <v>13734</v>
      </c>
    </row>
    <row r="3426" spans="1:8">
      <c r="A3426" s="231">
        <v>13747</v>
      </c>
      <c r="B3426" s="231">
        <v>0</v>
      </c>
      <c r="C3426" s="231">
        <v>6</v>
      </c>
      <c r="D3426" s="231">
        <v>50</v>
      </c>
      <c r="E3426" s="231">
        <v>44</v>
      </c>
      <c r="F3426" s="231">
        <v>0</v>
      </c>
      <c r="G3426" s="231">
        <v>0</v>
      </c>
      <c r="H3426" t="str">
        <f t="shared" si="54"/>
        <v>13748</v>
      </c>
    </row>
    <row r="3427" spans="1:8">
      <c r="A3427" s="231">
        <v>13757</v>
      </c>
      <c r="B3427" s="231">
        <v>0</v>
      </c>
      <c r="C3427" s="231">
        <v>8</v>
      </c>
      <c r="D3427" s="231">
        <v>66</v>
      </c>
      <c r="E3427" s="231">
        <v>26</v>
      </c>
      <c r="F3427" s="231">
        <v>0</v>
      </c>
      <c r="G3427" s="231">
        <v>0</v>
      </c>
      <c r="H3427" t="str">
        <f t="shared" si="54"/>
        <v>13758</v>
      </c>
    </row>
    <row r="3428" spans="1:8">
      <c r="A3428" s="231">
        <v>13766</v>
      </c>
      <c r="B3428" s="231">
        <v>0</v>
      </c>
      <c r="C3428" s="231">
        <v>15</v>
      </c>
      <c r="D3428" s="231">
        <v>85</v>
      </c>
      <c r="E3428" s="231">
        <v>0</v>
      </c>
      <c r="F3428" s="231">
        <v>0</v>
      </c>
      <c r="G3428" s="231">
        <v>0</v>
      </c>
      <c r="H3428" t="str">
        <f t="shared" si="54"/>
        <v>13767</v>
      </c>
    </row>
    <row r="3429" spans="1:8">
      <c r="A3429" s="231">
        <v>13777</v>
      </c>
      <c r="B3429" s="231">
        <v>0</v>
      </c>
      <c r="C3429" s="231">
        <v>14</v>
      </c>
      <c r="D3429" s="231">
        <v>86</v>
      </c>
      <c r="E3429" s="231">
        <v>0</v>
      </c>
      <c r="F3429" s="231">
        <v>0</v>
      </c>
      <c r="G3429" s="231">
        <v>0</v>
      </c>
      <c r="H3429" t="str">
        <f t="shared" si="54"/>
        <v>13778</v>
      </c>
    </row>
    <row r="3430" spans="1:8">
      <c r="A3430" s="231">
        <v>13788</v>
      </c>
      <c r="B3430" s="231">
        <v>0</v>
      </c>
      <c r="C3430" s="231">
        <v>18</v>
      </c>
      <c r="D3430" s="231">
        <v>82</v>
      </c>
      <c r="E3430" s="231">
        <v>0</v>
      </c>
      <c r="F3430" s="231">
        <v>0</v>
      </c>
      <c r="G3430" s="231">
        <v>0</v>
      </c>
      <c r="H3430" t="str">
        <f t="shared" si="54"/>
        <v>13789</v>
      </c>
    </row>
    <row r="3431" spans="1:8">
      <c r="A3431" s="231">
        <v>13799</v>
      </c>
      <c r="B3431" s="231">
        <v>0</v>
      </c>
      <c r="C3431" s="231">
        <v>29</v>
      </c>
      <c r="D3431" s="231">
        <v>23</v>
      </c>
      <c r="E3431" s="231">
        <v>48</v>
      </c>
      <c r="F3431" s="231">
        <v>0</v>
      </c>
      <c r="G3431" s="231">
        <v>0</v>
      </c>
      <c r="H3431" t="str">
        <f t="shared" si="54"/>
        <v>13800</v>
      </c>
    </row>
    <row r="3432" spans="1:8">
      <c r="A3432" s="231">
        <v>13810</v>
      </c>
      <c r="B3432" s="231">
        <v>47</v>
      </c>
      <c r="C3432" s="231">
        <v>47</v>
      </c>
      <c r="D3432" s="231">
        <v>6</v>
      </c>
      <c r="E3432" s="231">
        <v>0</v>
      </c>
      <c r="F3432" s="231">
        <v>0</v>
      </c>
      <c r="G3432" s="231">
        <v>0</v>
      </c>
      <c r="H3432" t="str">
        <f t="shared" si="54"/>
        <v>13811</v>
      </c>
    </row>
    <row r="3433" spans="1:8">
      <c r="A3433" s="231">
        <v>13828</v>
      </c>
      <c r="B3433" s="231">
        <v>100</v>
      </c>
      <c r="C3433" s="231">
        <v>0</v>
      </c>
      <c r="D3433" s="231">
        <v>0</v>
      </c>
      <c r="E3433" s="231">
        <v>0</v>
      </c>
      <c r="F3433" s="231">
        <v>0</v>
      </c>
      <c r="G3433" s="231">
        <v>0</v>
      </c>
      <c r="H3433" t="str">
        <f t="shared" si="54"/>
        <v>13829</v>
      </c>
    </row>
    <row r="3434" spans="1:8">
      <c r="A3434" s="231">
        <v>13846</v>
      </c>
      <c r="B3434" s="231">
        <v>100</v>
      </c>
      <c r="C3434" s="231">
        <v>0</v>
      </c>
      <c r="D3434" s="231">
        <v>0</v>
      </c>
      <c r="E3434" s="231">
        <v>0</v>
      </c>
      <c r="F3434" s="231">
        <v>0</v>
      </c>
      <c r="G3434" s="231">
        <v>0</v>
      </c>
      <c r="H3434" t="str">
        <f t="shared" si="54"/>
        <v>13847</v>
      </c>
    </row>
    <row r="3435" spans="1:8">
      <c r="A3435" s="231">
        <v>13866</v>
      </c>
      <c r="B3435" s="231">
        <v>100</v>
      </c>
      <c r="C3435" s="231">
        <v>0</v>
      </c>
      <c r="D3435" s="231">
        <v>0</v>
      </c>
      <c r="E3435" s="231">
        <v>0</v>
      </c>
      <c r="F3435" s="231">
        <v>0</v>
      </c>
      <c r="G3435" s="231">
        <v>0</v>
      </c>
      <c r="H3435" t="str">
        <f t="shared" si="54"/>
        <v>13867</v>
      </c>
    </row>
    <row r="3436" spans="1:8">
      <c r="A3436" s="231">
        <v>13891</v>
      </c>
      <c r="B3436" s="231">
        <v>100</v>
      </c>
      <c r="C3436" s="231">
        <v>0</v>
      </c>
      <c r="D3436" s="231">
        <v>0</v>
      </c>
      <c r="E3436" s="231">
        <v>0</v>
      </c>
      <c r="F3436" s="231">
        <v>0</v>
      </c>
      <c r="G3436" s="231">
        <v>0</v>
      </c>
      <c r="H3436" t="str">
        <f t="shared" si="54"/>
        <v>13892</v>
      </c>
    </row>
    <row r="3437" spans="1:8">
      <c r="A3437" s="231">
        <v>13910</v>
      </c>
      <c r="B3437" s="231">
        <v>100</v>
      </c>
      <c r="C3437" s="231">
        <v>0</v>
      </c>
      <c r="D3437" s="231">
        <v>0</v>
      </c>
      <c r="E3437" s="231">
        <v>0</v>
      </c>
      <c r="F3437" s="231">
        <v>0</v>
      </c>
      <c r="G3437" s="231">
        <v>0</v>
      </c>
      <c r="H3437" t="str">
        <f t="shared" si="54"/>
        <v>13911</v>
      </c>
    </row>
    <row r="3438" spans="1:8">
      <c r="A3438" s="231">
        <v>13930</v>
      </c>
      <c r="B3438" s="231">
        <v>100</v>
      </c>
      <c r="C3438" s="231">
        <v>0</v>
      </c>
      <c r="D3438" s="231">
        <v>0</v>
      </c>
      <c r="E3438" s="231">
        <v>0</v>
      </c>
      <c r="F3438" s="231">
        <v>0</v>
      </c>
      <c r="G3438" s="231">
        <v>0</v>
      </c>
      <c r="H3438" t="str">
        <f t="shared" si="54"/>
        <v>13931</v>
      </c>
    </row>
    <row r="3439" spans="1:8">
      <c r="A3439" s="231">
        <v>13951</v>
      </c>
      <c r="B3439" s="231">
        <v>100</v>
      </c>
      <c r="C3439" s="231">
        <v>0</v>
      </c>
      <c r="D3439" s="231">
        <v>0</v>
      </c>
      <c r="E3439" s="231">
        <v>0</v>
      </c>
      <c r="F3439" s="231">
        <v>0</v>
      </c>
      <c r="G3439" s="231">
        <v>0</v>
      </c>
      <c r="H3439" t="str">
        <f t="shared" si="54"/>
        <v>13952</v>
      </c>
    </row>
    <row r="3440" spans="1:8">
      <c r="A3440" s="231">
        <v>13972</v>
      </c>
      <c r="B3440" s="231">
        <v>100</v>
      </c>
      <c r="C3440" s="231">
        <v>0</v>
      </c>
      <c r="D3440" s="231">
        <v>0</v>
      </c>
      <c r="E3440" s="231">
        <v>0</v>
      </c>
      <c r="F3440" s="231">
        <v>0</v>
      </c>
      <c r="G3440" s="231">
        <v>0</v>
      </c>
      <c r="H3440" t="str">
        <f t="shared" si="54"/>
        <v>13973</v>
      </c>
    </row>
    <row r="3441" spans="1:8">
      <c r="A3441" s="231">
        <v>13986</v>
      </c>
      <c r="B3441" s="231">
        <v>100</v>
      </c>
      <c r="C3441" s="231">
        <v>0</v>
      </c>
      <c r="D3441" s="231">
        <v>0</v>
      </c>
      <c r="E3441" s="231">
        <v>0</v>
      </c>
      <c r="F3441" s="231">
        <v>0</v>
      </c>
      <c r="G3441" s="231">
        <v>0</v>
      </c>
      <c r="H3441" t="str">
        <f t="shared" si="54"/>
        <v>13987</v>
      </c>
    </row>
    <row r="3442" spans="1:8">
      <c r="A3442" s="231">
        <v>14001</v>
      </c>
      <c r="B3442" s="231">
        <v>100</v>
      </c>
      <c r="C3442" s="231">
        <v>0</v>
      </c>
      <c r="D3442" s="231">
        <v>0</v>
      </c>
      <c r="E3442" s="231">
        <v>0</v>
      </c>
      <c r="F3442" s="231">
        <v>0</v>
      </c>
      <c r="G3442" s="231">
        <v>0</v>
      </c>
      <c r="H3442" t="str">
        <f t="shared" si="54"/>
        <v>14002</v>
      </c>
    </row>
    <row r="3443" spans="1:8">
      <c r="A3443" s="231">
        <v>14019</v>
      </c>
      <c r="B3443" s="231">
        <v>100</v>
      </c>
      <c r="C3443" s="231">
        <v>0</v>
      </c>
      <c r="D3443" s="231">
        <v>0</v>
      </c>
      <c r="E3443" s="231">
        <v>0</v>
      </c>
      <c r="F3443" s="231">
        <v>0</v>
      </c>
      <c r="G3443" s="231">
        <v>0</v>
      </c>
      <c r="H3443" t="str">
        <f t="shared" si="54"/>
        <v>14020</v>
      </c>
    </row>
    <row r="3444" spans="1:8">
      <c r="A3444" s="231">
        <v>14030</v>
      </c>
      <c r="B3444" s="231">
        <v>100</v>
      </c>
      <c r="C3444" s="231">
        <v>0</v>
      </c>
      <c r="D3444" s="231">
        <v>0</v>
      </c>
      <c r="E3444" s="231">
        <v>0</v>
      </c>
      <c r="F3444" s="231">
        <v>0</v>
      </c>
      <c r="G3444" s="231">
        <v>0</v>
      </c>
      <c r="H3444" t="str">
        <f t="shared" si="54"/>
        <v>14031</v>
      </c>
    </row>
    <row r="3445" spans="1:8">
      <c r="A3445" s="231">
        <v>14051</v>
      </c>
      <c r="B3445" s="231">
        <v>100</v>
      </c>
      <c r="C3445" s="231">
        <v>0</v>
      </c>
      <c r="D3445" s="231">
        <v>0</v>
      </c>
      <c r="E3445" s="231">
        <v>0</v>
      </c>
      <c r="F3445" s="231">
        <v>0</v>
      </c>
      <c r="G3445" s="231">
        <v>0</v>
      </c>
      <c r="H3445" t="str">
        <f t="shared" si="54"/>
        <v>14052</v>
      </c>
    </row>
    <row r="3446" spans="1:8">
      <c r="A3446" s="231">
        <v>14071</v>
      </c>
      <c r="B3446" s="231">
        <v>100</v>
      </c>
      <c r="C3446" s="231">
        <v>0</v>
      </c>
      <c r="D3446" s="231">
        <v>0</v>
      </c>
      <c r="E3446" s="231">
        <v>0</v>
      </c>
      <c r="F3446" s="231">
        <v>0</v>
      </c>
      <c r="G3446" s="231">
        <v>0</v>
      </c>
      <c r="H3446" t="str">
        <f t="shared" si="54"/>
        <v>14072</v>
      </c>
    </row>
    <row r="3447" spans="1:8">
      <c r="A3447" s="231">
        <v>14091</v>
      </c>
      <c r="B3447" s="231">
        <v>100</v>
      </c>
      <c r="C3447" s="231">
        <v>0</v>
      </c>
      <c r="D3447" s="231">
        <v>0</v>
      </c>
      <c r="E3447" s="231">
        <v>0</v>
      </c>
      <c r="F3447" s="231">
        <v>0</v>
      </c>
      <c r="G3447" s="231">
        <v>0</v>
      </c>
      <c r="H3447" t="str">
        <f t="shared" si="54"/>
        <v>14092</v>
      </c>
    </row>
    <row r="3448" spans="1:8">
      <c r="A3448" s="231">
        <v>14111</v>
      </c>
      <c r="B3448" s="231">
        <v>100</v>
      </c>
      <c r="C3448" s="231">
        <v>0</v>
      </c>
      <c r="D3448" s="231">
        <v>0</v>
      </c>
      <c r="E3448" s="231">
        <v>0</v>
      </c>
      <c r="F3448" s="231">
        <v>0</v>
      </c>
      <c r="G3448" s="231">
        <v>0</v>
      </c>
      <c r="H3448" t="str">
        <f t="shared" si="54"/>
        <v>14112</v>
      </c>
    </row>
    <row r="3449" spans="1:8">
      <c r="A3449" s="231">
        <v>14132</v>
      </c>
      <c r="B3449" s="231">
        <v>0</v>
      </c>
      <c r="C3449" s="231">
        <v>10</v>
      </c>
      <c r="D3449" s="231">
        <v>40</v>
      </c>
      <c r="E3449" s="231">
        <v>50</v>
      </c>
      <c r="F3449" s="231">
        <v>0</v>
      </c>
      <c r="G3449" s="231">
        <v>0</v>
      </c>
      <c r="H3449" t="str">
        <f t="shared" si="54"/>
        <v>14133</v>
      </c>
    </row>
    <row r="3450" spans="1:8">
      <c r="A3450" s="231">
        <v>14149</v>
      </c>
      <c r="B3450" s="231">
        <v>0</v>
      </c>
      <c r="C3450" s="231">
        <v>100</v>
      </c>
      <c r="D3450" s="231">
        <v>0</v>
      </c>
      <c r="E3450" s="231">
        <v>0</v>
      </c>
      <c r="F3450" s="231">
        <v>0</v>
      </c>
      <c r="G3450" s="231">
        <v>0</v>
      </c>
      <c r="H3450" t="str">
        <f t="shared" si="54"/>
        <v>14150</v>
      </c>
    </row>
    <row r="3451" spans="1:8">
      <c r="A3451" s="231">
        <v>14171</v>
      </c>
      <c r="B3451" s="231">
        <v>0</v>
      </c>
      <c r="C3451" s="231">
        <v>100</v>
      </c>
      <c r="D3451" s="231">
        <v>0</v>
      </c>
      <c r="E3451" s="231">
        <v>0</v>
      </c>
      <c r="F3451" s="231">
        <v>0</v>
      </c>
      <c r="G3451" s="231">
        <v>0</v>
      </c>
      <c r="H3451" t="str">
        <f t="shared" si="54"/>
        <v>14172</v>
      </c>
    </row>
    <row r="3452" spans="1:8">
      <c r="A3452" s="231">
        <v>14192</v>
      </c>
      <c r="B3452" s="231">
        <v>0</v>
      </c>
      <c r="C3452" s="231">
        <v>100</v>
      </c>
      <c r="D3452" s="231">
        <v>0</v>
      </c>
      <c r="E3452" s="231">
        <v>0</v>
      </c>
      <c r="F3452" s="231">
        <v>0</v>
      </c>
      <c r="G3452" s="231">
        <v>0</v>
      </c>
      <c r="H3452" t="str">
        <f t="shared" si="54"/>
        <v>14193</v>
      </c>
    </row>
    <row r="3455" spans="1:8">
      <c r="A3455" s="231">
        <v>14217</v>
      </c>
      <c r="B3455" s="231">
        <v>100</v>
      </c>
      <c r="C3455" s="231">
        <v>0</v>
      </c>
      <c r="D3455" s="231">
        <v>0</v>
      </c>
      <c r="E3455" s="231">
        <v>0</v>
      </c>
      <c r="F3455" s="231">
        <v>0</v>
      </c>
      <c r="G3455" s="231">
        <v>0</v>
      </c>
      <c r="H3455" t="str">
        <f t="shared" ref="H3455:H3518" si="55">LEFT(A3455,1)&amp;((MID(A3455,2,10))+1)</f>
        <v>14218</v>
      </c>
    </row>
    <row r="3456" spans="1:8">
      <c r="A3456" s="231">
        <v>14233.094999999999</v>
      </c>
      <c r="B3456" s="231">
        <v>100</v>
      </c>
      <c r="C3456" s="231">
        <v>0</v>
      </c>
      <c r="D3456" s="231">
        <v>0</v>
      </c>
      <c r="E3456" s="231">
        <v>0</v>
      </c>
      <c r="F3456" s="231">
        <v>0</v>
      </c>
      <c r="G3456" s="231">
        <v>0</v>
      </c>
      <c r="H3456" t="str">
        <f t="shared" si="55"/>
        <v>14234.095</v>
      </c>
    </row>
    <row r="3457" spans="1:8">
      <c r="A3457" s="231">
        <v>14246.093999999999</v>
      </c>
      <c r="B3457" s="231">
        <v>0</v>
      </c>
      <c r="C3457" s="231">
        <v>100</v>
      </c>
      <c r="D3457" s="231">
        <v>0</v>
      </c>
      <c r="E3457" s="231">
        <v>0</v>
      </c>
      <c r="F3457" s="231">
        <v>0</v>
      </c>
      <c r="G3457" s="231">
        <v>0</v>
      </c>
      <c r="H3457" t="str">
        <f t="shared" si="55"/>
        <v>14247.094</v>
      </c>
    </row>
    <row r="3458" spans="1:8">
      <c r="A3458" s="231">
        <v>14267.093999999999</v>
      </c>
      <c r="B3458" s="231">
        <v>0</v>
      </c>
      <c r="C3458" s="231">
        <v>100</v>
      </c>
      <c r="D3458" s="231">
        <v>0</v>
      </c>
      <c r="E3458" s="231">
        <v>0</v>
      </c>
      <c r="F3458" s="231">
        <v>0</v>
      </c>
      <c r="G3458" s="231">
        <v>0</v>
      </c>
      <c r="H3458" t="str">
        <f t="shared" si="55"/>
        <v>14268.094</v>
      </c>
    </row>
    <row r="3459" spans="1:8">
      <c r="A3459" s="231">
        <v>14291.094999999999</v>
      </c>
      <c r="B3459" s="231">
        <v>0</v>
      </c>
      <c r="C3459" s="231">
        <v>100</v>
      </c>
      <c r="D3459" s="231">
        <v>0</v>
      </c>
      <c r="E3459" s="231">
        <v>0</v>
      </c>
      <c r="F3459" s="231">
        <v>0</v>
      </c>
      <c r="G3459" s="231">
        <v>0</v>
      </c>
      <c r="H3459" t="str">
        <f t="shared" si="55"/>
        <v>14292.095</v>
      </c>
    </row>
    <row r="3460" spans="1:8">
      <c r="A3460" s="231">
        <v>14311.094999999999</v>
      </c>
      <c r="B3460" s="231">
        <v>0</v>
      </c>
      <c r="C3460" s="231">
        <v>100</v>
      </c>
      <c r="D3460" s="231">
        <v>0</v>
      </c>
      <c r="E3460" s="231">
        <v>0</v>
      </c>
      <c r="F3460" s="231">
        <v>0</v>
      </c>
      <c r="G3460" s="231">
        <v>0</v>
      </c>
      <c r="H3460" t="str">
        <f t="shared" si="55"/>
        <v>14312.095</v>
      </c>
    </row>
    <row r="3461" spans="1:8">
      <c r="A3461" s="231">
        <v>14356.9</v>
      </c>
      <c r="B3461" s="231">
        <v>0</v>
      </c>
      <c r="C3461" s="231">
        <v>50</v>
      </c>
      <c r="D3461" s="231">
        <v>50</v>
      </c>
      <c r="E3461" s="231">
        <v>0</v>
      </c>
      <c r="F3461" s="231">
        <v>0</v>
      </c>
      <c r="G3461" s="231">
        <v>0</v>
      </c>
      <c r="H3461" t="str">
        <f t="shared" si="55"/>
        <v>14357.9</v>
      </c>
    </row>
    <row r="3462" spans="1:8">
      <c r="A3462" s="231">
        <v>14372.096</v>
      </c>
      <c r="B3462" s="231">
        <v>0</v>
      </c>
      <c r="C3462" s="231">
        <v>50</v>
      </c>
      <c r="D3462" s="231">
        <v>7</v>
      </c>
      <c r="E3462" s="231">
        <v>43</v>
      </c>
      <c r="F3462" s="231">
        <v>0</v>
      </c>
      <c r="G3462" s="231">
        <v>0</v>
      </c>
      <c r="H3462" t="str">
        <f t="shared" si="55"/>
        <v>14373.096</v>
      </c>
    </row>
    <row r="3463" spans="1:8">
      <c r="A3463" s="231">
        <v>14391.096</v>
      </c>
      <c r="B3463" s="231">
        <v>0</v>
      </c>
      <c r="C3463" s="231">
        <v>50</v>
      </c>
      <c r="D3463" s="231">
        <v>11</v>
      </c>
      <c r="E3463" s="231">
        <v>39</v>
      </c>
      <c r="F3463" s="231">
        <v>0</v>
      </c>
      <c r="G3463" s="231">
        <v>0</v>
      </c>
      <c r="H3463" t="str">
        <f t="shared" si="55"/>
        <v>14392.096</v>
      </c>
    </row>
    <row r="3464" spans="1:8">
      <c r="A3464" s="231">
        <v>14396.037</v>
      </c>
      <c r="B3464" s="231">
        <v>20</v>
      </c>
      <c r="C3464" s="231">
        <v>20</v>
      </c>
      <c r="D3464" s="231">
        <v>16</v>
      </c>
      <c r="E3464" s="231">
        <v>44</v>
      </c>
      <c r="F3464" s="231">
        <v>0</v>
      </c>
      <c r="G3464" s="231">
        <v>0</v>
      </c>
      <c r="H3464" t="str">
        <f t="shared" si="55"/>
        <v>14397.037</v>
      </c>
    </row>
    <row r="3465" spans="1:8">
      <c r="A3465" s="231">
        <v>25201</v>
      </c>
      <c r="B3465" s="231">
        <v>100</v>
      </c>
      <c r="C3465" s="231">
        <v>0</v>
      </c>
      <c r="D3465" s="231">
        <v>0</v>
      </c>
      <c r="E3465" s="231">
        <v>0</v>
      </c>
      <c r="F3465" s="231">
        <v>0</v>
      </c>
      <c r="G3465" s="231">
        <v>0</v>
      </c>
      <c r="H3465" t="str">
        <f t="shared" si="55"/>
        <v>25202</v>
      </c>
    </row>
    <row r="3466" spans="1:8">
      <c r="A3466" s="231">
        <v>25221</v>
      </c>
      <c r="B3466" s="231">
        <v>100</v>
      </c>
      <c r="C3466" s="231">
        <v>0</v>
      </c>
      <c r="D3466" s="231">
        <v>0</v>
      </c>
      <c r="E3466" s="231">
        <v>0</v>
      </c>
      <c r="F3466" s="231">
        <v>0</v>
      </c>
      <c r="G3466" s="231">
        <v>0</v>
      </c>
      <c r="H3466" t="str">
        <f t="shared" si="55"/>
        <v>25222</v>
      </c>
    </row>
    <row r="3467" spans="1:8">
      <c r="A3467" s="231">
        <v>25241</v>
      </c>
      <c r="B3467" s="231">
        <v>0</v>
      </c>
      <c r="C3467" s="231">
        <v>100</v>
      </c>
      <c r="D3467" s="231">
        <v>0</v>
      </c>
      <c r="E3467" s="231">
        <v>0</v>
      </c>
      <c r="F3467" s="231">
        <v>0</v>
      </c>
      <c r="G3467" s="231">
        <v>0</v>
      </c>
      <c r="H3467" t="str">
        <f t="shared" si="55"/>
        <v>25242</v>
      </c>
    </row>
    <row r="3468" spans="1:8">
      <c r="A3468" s="231">
        <v>25262</v>
      </c>
      <c r="B3468" s="231">
        <v>0</v>
      </c>
      <c r="C3468" s="231">
        <v>100</v>
      </c>
      <c r="D3468" s="231">
        <v>0</v>
      </c>
      <c r="E3468" s="231">
        <v>0</v>
      </c>
      <c r="F3468" s="231">
        <v>0</v>
      </c>
      <c r="G3468" s="231">
        <v>0</v>
      </c>
      <c r="H3468" t="str">
        <f t="shared" si="55"/>
        <v>25263</v>
      </c>
    </row>
    <row r="3469" spans="1:8">
      <c r="A3469" s="231">
        <v>25283</v>
      </c>
      <c r="B3469" s="231">
        <v>0</v>
      </c>
      <c r="C3469" s="231">
        <v>100</v>
      </c>
      <c r="D3469" s="231">
        <v>0</v>
      </c>
      <c r="E3469" s="231">
        <v>0</v>
      </c>
      <c r="F3469" s="231">
        <v>0</v>
      </c>
      <c r="G3469" s="231">
        <v>0</v>
      </c>
      <c r="H3469" t="str">
        <f t="shared" si="55"/>
        <v>25284</v>
      </c>
    </row>
    <row r="3470" spans="1:8">
      <c r="A3470" s="231">
        <v>25302.001</v>
      </c>
      <c r="B3470" s="231">
        <v>0</v>
      </c>
      <c r="C3470" s="231">
        <v>50</v>
      </c>
      <c r="D3470" s="231">
        <v>50</v>
      </c>
      <c r="E3470" s="231">
        <v>0</v>
      </c>
      <c r="F3470" s="231">
        <v>0</v>
      </c>
      <c r="G3470" s="231">
        <v>0</v>
      </c>
      <c r="H3470" t="str">
        <f t="shared" si="55"/>
        <v>25303.001</v>
      </c>
    </row>
    <row r="3471" spans="1:8">
      <c r="A3471" s="231">
        <v>25320</v>
      </c>
      <c r="B3471" s="231">
        <v>0</v>
      </c>
      <c r="C3471" s="231">
        <v>30</v>
      </c>
      <c r="D3471" s="231">
        <v>50</v>
      </c>
      <c r="E3471" s="231">
        <v>20</v>
      </c>
      <c r="F3471" s="231">
        <v>0</v>
      </c>
      <c r="G3471" s="231">
        <v>0</v>
      </c>
      <c r="H3471" t="str">
        <f t="shared" si="55"/>
        <v>25321</v>
      </c>
    </row>
    <row r="3472" spans="1:8">
      <c r="A3472" s="231">
        <v>25342</v>
      </c>
      <c r="B3472" s="231">
        <v>0</v>
      </c>
      <c r="C3472" s="231">
        <v>40</v>
      </c>
      <c r="D3472" s="231">
        <v>60</v>
      </c>
      <c r="E3472" s="231">
        <v>0</v>
      </c>
      <c r="F3472" s="231">
        <v>0</v>
      </c>
      <c r="G3472" s="231">
        <v>0</v>
      </c>
      <c r="H3472" t="str">
        <f t="shared" si="55"/>
        <v>25343</v>
      </c>
    </row>
    <row r="3473" spans="1:8">
      <c r="A3473" s="231">
        <v>25362</v>
      </c>
      <c r="B3473" s="231">
        <v>0</v>
      </c>
      <c r="C3473" s="231">
        <v>100</v>
      </c>
      <c r="D3473" s="231">
        <v>0</v>
      </c>
      <c r="E3473" s="231">
        <v>0</v>
      </c>
      <c r="F3473" s="231">
        <v>0</v>
      </c>
      <c r="G3473" s="231">
        <v>0</v>
      </c>
      <c r="H3473" t="str">
        <f t="shared" si="55"/>
        <v>25363</v>
      </c>
    </row>
    <row r="3474" spans="1:8">
      <c r="A3474" s="231">
        <v>25381</v>
      </c>
      <c r="B3474" s="231">
        <v>0</v>
      </c>
      <c r="C3474" s="231">
        <v>40</v>
      </c>
      <c r="D3474" s="231">
        <v>50</v>
      </c>
      <c r="E3474" s="231">
        <v>10</v>
      </c>
      <c r="F3474" s="231">
        <v>0</v>
      </c>
      <c r="G3474" s="231">
        <v>0</v>
      </c>
      <c r="H3474" t="str">
        <f t="shared" si="55"/>
        <v>25382</v>
      </c>
    </row>
    <row r="3475" spans="1:8">
      <c r="A3475" s="231">
        <v>25406</v>
      </c>
      <c r="B3475" s="231">
        <v>100</v>
      </c>
      <c r="C3475" s="231">
        <v>0</v>
      </c>
      <c r="D3475" s="231">
        <v>0</v>
      </c>
      <c r="E3475" s="231">
        <v>0</v>
      </c>
      <c r="F3475" s="231">
        <v>0</v>
      </c>
      <c r="G3475" s="231">
        <v>0</v>
      </c>
      <c r="H3475" t="str">
        <f t="shared" si="55"/>
        <v>25407</v>
      </c>
    </row>
    <row r="3476" spans="1:8">
      <c r="A3476" s="231">
        <v>25428</v>
      </c>
      <c r="B3476" s="231">
        <v>100</v>
      </c>
      <c r="C3476" s="231">
        <v>0</v>
      </c>
      <c r="D3476" s="231">
        <v>0</v>
      </c>
      <c r="E3476" s="231">
        <v>0</v>
      </c>
      <c r="F3476" s="231">
        <v>0</v>
      </c>
      <c r="G3476" s="231">
        <v>0</v>
      </c>
      <c r="H3476" t="str">
        <f t="shared" si="55"/>
        <v>25429</v>
      </c>
    </row>
    <row r="3477" spans="1:8">
      <c r="A3477" s="231">
        <v>25450</v>
      </c>
      <c r="B3477" s="231">
        <v>0</v>
      </c>
      <c r="C3477" s="231">
        <v>100</v>
      </c>
      <c r="D3477" s="231">
        <v>0</v>
      </c>
      <c r="E3477" s="231">
        <v>0</v>
      </c>
      <c r="F3477" s="231">
        <v>0</v>
      </c>
      <c r="G3477" s="231">
        <v>0</v>
      </c>
      <c r="H3477" t="str">
        <f t="shared" si="55"/>
        <v>25451</v>
      </c>
    </row>
    <row r="3478" spans="1:8">
      <c r="A3478" s="231">
        <v>25467</v>
      </c>
      <c r="B3478" s="231">
        <v>0</v>
      </c>
      <c r="C3478" s="231">
        <v>26</v>
      </c>
      <c r="D3478" s="231">
        <v>35</v>
      </c>
      <c r="E3478" s="231">
        <v>39</v>
      </c>
      <c r="F3478" s="231">
        <v>0</v>
      </c>
      <c r="G3478" s="231">
        <v>0</v>
      </c>
      <c r="H3478" t="str">
        <f t="shared" si="55"/>
        <v>25468</v>
      </c>
    </row>
    <row r="3479" spans="1:8">
      <c r="A3479" s="231">
        <v>25482</v>
      </c>
      <c r="B3479" s="231">
        <v>0</v>
      </c>
      <c r="C3479" s="231">
        <v>15</v>
      </c>
      <c r="D3479" s="231">
        <v>20</v>
      </c>
      <c r="E3479" s="231">
        <v>65</v>
      </c>
      <c r="F3479" s="231">
        <v>0</v>
      </c>
      <c r="G3479" s="231">
        <v>0</v>
      </c>
      <c r="H3479" t="str">
        <f t="shared" si="55"/>
        <v>25483</v>
      </c>
    </row>
    <row r="3480" spans="1:8">
      <c r="A3480" s="231">
        <v>25502</v>
      </c>
      <c r="B3480" s="231">
        <v>0</v>
      </c>
      <c r="C3480" s="231">
        <v>34</v>
      </c>
      <c r="D3480" s="231">
        <v>27</v>
      </c>
      <c r="E3480" s="231">
        <v>39</v>
      </c>
      <c r="F3480" s="231">
        <v>0</v>
      </c>
      <c r="G3480" s="231">
        <v>0</v>
      </c>
      <c r="H3480" t="str">
        <f t="shared" si="55"/>
        <v>25503</v>
      </c>
    </row>
    <row r="3481" spans="1:8">
      <c r="A3481" s="231">
        <v>25521</v>
      </c>
      <c r="B3481" s="231">
        <v>0</v>
      </c>
      <c r="C3481" s="231">
        <v>100</v>
      </c>
      <c r="D3481" s="231">
        <v>0</v>
      </c>
      <c r="E3481" s="231">
        <v>0</v>
      </c>
      <c r="F3481" s="231">
        <v>0</v>
      </c>
      <c r="G3481" s="231">
        <v>0</v>
      </c>
      <c r="H3481" t="str">
        <f t="shared" si="55"/>
        <v>25522</v>
      </c>
    </row>
    <row r="3482" spans="1:8">
      <c r="A3482" s="231">
        <v>25541</v>
      </c>
      <c r="B3482" s="231">
        <v>100</v>
      </c>
      <c r="C3482" s="231">
        <v>0</v>
      </c>
      <c r="D3482" s="231">
        <v>0</v>
      </c>
      <c r="E3482" s="231">
        <v>0</v>
      </c>
      <c r="F3482" s="231">
        <v>0</v>
      </c>
      <c r="G3482" s="231">
        <v>0</v>
      </c>
      <c r="H3482" t="str">
        <f t="shared" si="55"/>
        <v>25542</v>
      </c>
    </row>
    <row r="3483" spans="1:8">
      <c r="A3483" s="231">
        <v>25561</v>
      </c>
      <c r="B3483" s="231">
        <v>100</v>
      </c>
      <c r="C3483" s="231">
        <v>0</v>
      </c>
      <c r="D3483" s="231">
        <v>0</v>
      </c>
      <c r="E3483" s="231">
        <v>0</v>
      </c>
      <c r="F3483" s="231">
        <v>0</v>
      </c>
      <c r="G3483" s="231">
        <v>0</v>
      </c>
      <c r="H3483" t="str">
        <f t="shared" si="55"/>
        <v>25562</v>
      </c>
    </row>
    <row r="3484" spans="1:8">
      <c r="A3484" s="231">
        <v>25581</v>
      </c>
      <c r="B3484" s="231">
        <v>100</v>
      </c>
      <c r="C3484" s="231">
        <v>0</v>
      </c>
      <c r="D3484" s="231">
        <v>0</v>
      </c>
      <c r="E3484" s="231">
        <v>0</v>
      </c>
      <c r="F3484" s="231">
        <v>0</v>
      </c>
      <c r="G3484" s="231">
        <v>0</v>
      </c>
      <c r="H3484" t="str">
        <f t="shared" si="55"/>
        <v>25582</v>
      </c>
    </row>
    <row r="3485" spans="1:8">
      <c r="A3485" s="231">
        <v>25601</v>
      </c>
      <c r="B3485" s="231">
        <v>0</v>
      </c>
      <c r="C3485" s="231">
        <v>76</v>
      </c>
      <c r="D3485" s="231">
        <v>24</v>
      </c>
      <c r="E3485" s="231">
        <v>0</v>
      </c>
      <c r="F3485" s="231">
        <v>0</v>
      </c>
      <c r="G3485" s="231">
        <v>0</v>
      </c>
      <c r="H3485" t="str">
        <f t="shared" si="55"/>
        <v>25602</v>
      </c>
    </row>
    <row r="3486" spans="1:8">
      <c r="A3486" s="231">
        <v>25620</v>
      </c>
      <c r="B3486" s="231">
        <v>0</v>
      </c>
      <c r="C3486" s="231">
        <v>100</v>
      </c>
      <c r="D3486" s="231">
        <v>0</v>
      </c>
      <c r="E3486" s="231">
        <v>0</v>
      </c>
      <c r="F3486" s="231">
        <v>0</v>
      </c>
      <c r="G3486" s="231">
        <v>0</v>
      </c>
      <c r="H3486" t="str">
        <f t="shared" si="55"/>
        <v>25621</v>
      </c>
    </row>
    <row r="3487" spans="1:8">
      <c r="A3487" s="231">
        <v>25643.5</v>
      </c>
      <c r="B3487" s="231">
        <v>0</v>
      </c>
      <c r="C3487" s="231">
        <v>100</v>
      </c>
      <c r="D3487" s="231">
        <v>0</v>
      </c>
      <c r="E3487" s="231">
        <v>0</v>
      </c>
      <c r="F3487" s="231">
        <v>0</v>
      </c>
      <c r="G3487" s="231">
        <v>0</v>
      </c>
      <c r="H3487" t="str">
        <f t="shared" si="55"/>
        <v>25644.5</v>
      </c>
    </row>
    <row r="3488" spans="1:8">
      <c r="A3488" s="231">
        <v>25661.3</v>
      </c>
      <c r="B3488" s="231">
        <v>0</v>
      </c>
      <c r="C3488" s="231">
        <v>17</v>
      </c>
      <c r="D3488" s="231">
        <v>23</v>
      </c>
      <c r="E3488" s="231">
        <v>60</v>
      </c>
      <c r="F3488" s="231">
        <v>0</v>
      </c>
      <c r="G3488" s="231">
        <v>0</v>
      </c>
      <c r="H3488" t="str">
        <f t="shared" si="55"/>
        <v>25662.3</v>
      </c>
    </row>
    <row r="3489" spans="1:8">
      <c r="A3489" s="231">
        <v>25681</v>
      </c>
      <c r="B3489" s="231">
        <v>0</v>
      </c>
      <c r="C3489" s="231">
        <v>6</v>
      </c>
      <c r="D3489" s="231">
        <v>7</v>
      </c>
      <c r="E3489" s="231">
        <v>87</v>
      </c>
      <c r="F3489" s="231">
        <v>0</v>
      </c>
      <c r="G3489" s="231">
        <v>0</v>
      </c>
      <c r="H3489" t="str">
        <f t="shared" si="55"/>
        <v>25682</v>
      </c>
    </row>
    <row r="3490" spans="1:8">
      <c r="A3490" s="231">
        <v>25696</v>
      </c>
      <c r="B3490" s="231">
        <v>0</v>
      </c>
      <c r="C3490" s="231">
        <v>10</v>
      </c>
      <c r="D3490" s="231">
        <v>8</v>
      </c>
      <c r="E3490" s="231">
        <v>82</v>
      </c>
      <c r="F3490" s="231">
        <v>0</v>
      </c>
      <c r="G3490" s="231">
        <v>0</v>
      </c>
      <c r="H3490" t="str">
        <f t="shared" si="55"/>
        <v>25697</v>
      </c>
    </row>
    <row r="3491" spans="1:8">
      <c r="A3491" s="231">
        <v>25717</v>
      </c>
      <c r="B3491" s="231">
        <v>0</v>
      </c>
      <c r="C3491" s="231">
        <v>19</v>
      </c>
      <c r="D3491" s="231">
        <v>15</v>
      </c>
      <c r="E3491" s="231">
        <v>66</v>
      </c>
      <c r="F3491" s="231">
        <v>0</v>
      </c>
      <c r="G3491" s="231">
        <v>0</v>
      </c>
      <c r="H3491" t="str">
        <f t="shared" si="55"/>
        <v>25718</v>
      </c>
    </row>
    <row r="3492" spans="1:8">
      <c r="A3492" s="231">
        <v>25739</v>
      </c>
      <c r="B3492" s="231">
        <v>0</v>
      </c>
      <c r="C3492" s="231">
        <v>100</v>
      </c>
      <c r="D3492" s="231">
        <v>0</v>
      </c>
      <c r="E3492" s="231">
        <v>0</v>
      </c>
      <c r="F3492" s="231">
        <v>0</v>
      </c>
      <c r="G3492" s="231">
        <v>0</v>
      </c>
      <c r="H3492" t="str">
        <f t="shared" si="55"/>
        <v>25740</v>
      </c>
    </row>
    <row r="3493" spans="1:8">
      <c r="A3493" s="231">
        <v>25760.5</v>
      </c>
      <c r="B3493" s="231">
        <v>0</v>
      </c>
      <c r="C3493" s="231">
        <v>100</v>
      </c>
      <c r="D3493" s="231">
        <v>0</v>
      </c>
      <c r="E3493" s="231">
        <v>0</v>
      </c>
      <c r="F3493" s="231">
        <v>0</v>
      </c>
      <c r="G3493" s="231">
        <v>0</v>
      </c>
      <c r="H3493" t="str">
        <f t="shared" si="55"/>
        <v>25761.5</v>
      </c>
    </row>
    <row r="3494" spans="1:8">
      <c r="A3494" s="231">
        <v>25781</v>
      </c>
      <c r="B3494" s="231">
        <v>0</v>
      </c>
      <c r="C3494" s="231">
        <v>100</v>
      </c>
      <c r="D3494" s="231">
        <v>0</v>
      </c>
      <c r="E3494" s="231">
        <v>0</v>
      </c>
      <c r="F3494" s="231">
        <v>0</v>
      </c>
      <c r="G3494" s="231">
        <v>0</v>
      </c>
      <c r="H3494" t="str">
        <f t="shared" si="55"/>
        <v>25782</v>
      </c>
    </row>
    <row r="3495" spans="1:8">
      <c r="A3495" s="231">
        <v>25801</v>
      </c>
      <c r="B3495" s="231">
        <v>0</v>
      </c>
      <c r="C3495" s="231">
        <v>100</v>
      </c>
      <c r="D3495" s="231">
        <v>0</v>
      </c>
      <c r="E3495" s="231">
        <v>0</v>
      </c>
      <c r="F3495" s="231">
        <v>0</v>
      </c>
      <c r="G3495" s="231">
        <v>0</v>
      </c>
      <c r="H3495" t="str">
        <f t="shared" si="55"/>
        <v>25802</v>
      </c>
    </row>
    <row r="3496" spans="1:8">
      <c r="A3496" s="231">
        <v>25822</v>
      </c>
      <c r="B3496" s="231">
        <v>0</v>
      </c>
      <c r="C3496" s="231">
        <v>16</v>
      </c>
      <c r="D3496" s="231">
        <v>21</v>
      </c>
      <c r="E3496" s="231">
        <v>63</v>
      </c>
      <c r="F3496" s="231">
        <v>0</v>
      </c>
      <c r="G3496" s="231">
        <v>0</v>
      </c>
      <c r="H3496" t="str">
        <f t="shared" si="55"/>
        <v>25823</v>
      </c>
    </row>
    <row r="3497" spans="1:8">
      <c r="A3497" s="231">
        <v>25841</v>
      </c>
      <c r="B3497" s="231">
        <v>0</v>
      </c>
      <c r="C3497" s="231">
        <v>6</v>
      </c>
      <c r="D3497" s="231">
        <v>7</v>
      </c>
      <c r="E3497" s="231">
        <v>87</v>
      </c>
      <c r="F3497" s="231">
        <v>0</v>
      </c>
      <c r="G3497" s="231">
        <v>0</v>
      </c>
      <c r="H3497" t="str">
        <f t="shared" si="55"/>
        <v>25842</v>
      </c>
    </row>
    <row r="3498" spans="1:8">
      <c r="A3498" s="231">
        <v>25857</v>
      </c>
      <c r="B3498" s="231">
        <v>0</v>
      </c>
      <c r="C3498" s="231">
        <v>6</v>
      </c>
      <c r="D3498" s="231">
        <v>8</v>
      </c>
      <c r="E3498" s="231">
        <v>86</v>
      </c>
      <c r="F3498" s="231">
        <v>0</v>
      </c>
      <c r="G3498" s="231">
        <v>0</v>
      </c>
      <c r="H3498" t="str">
        <f t="shared" si="55"/>
        <v>25858</v>
      </c>
    </row>
    <row r="3499" spans="1:8">
      <c r="A3499" s="231">
        <v>25881</v>
      </c>
      <c r="B3499" s="231">
        <v>0</v>
      </c>
      <c r="C3499" s="231">
        <v>8</v>
      </c>
      <c r="D3499" s="231">
        <v>10</v>
      </c>
      <c r="E3499" s="231">
        <v>82</v>
      </c>
      <c r="F3499" s="231">
        <v>0</v>
      </c>
      <c r="G3499" s="231">
        <v>0</v>
      </c>
      <c r="H3499" t="str">
        <f t="shared" si="55"/>
        <v>25882</v>
      </c>
    </row>
    <row r="3500" spans="1:8">
      <c r="A3500" s="231">
        <v>25901</v>
      </c>
      <c r="B3500" s="231">
        <v>0</v>
      </c>
      <c r="C3500" s="231">
        <v>7</v>
      </c>
      <c r="D3500" s="231">
        <v>9</v>
      </c>
      <c r="E3500" s="231">
        <v>84</v>
      </c>
      <c r="F3500" s="231">
        <v>0</v>
      </c>
      <c r="G3500" s="231">
        <v>0</v>
      </c>
      <c r="H3500" t="str">
        <f t="shared" si="55"/>
        <v>25902</v>
      </c>
    </row>
    <row r="3501" spans="1:8">
      <c r="A3501" s="231">
        <v>25922</v>
      </c>
      <c r="B3501" s="231">
        <v>0</v>
      </c>
      <c r="C3501" s="231">
        <v>16</v>
      </c>
      <c r="D3501" s="231">
        <v>21</v>
      </c>
      <c r="E3501" s="231">
        <v>63</v>
      </c>
      <c r="F3501" s="231">
        <v>0</v>
      </c>
      <c r="G3501" s="231">
        <v>0</v>
      </c>
      <c r="H3501" t="str">
        <f t="shared" si="55"/>
        <v>25923</v>
      </c>
    </row>
    <row r="3502" spans="1:8">
      <c r="A3502" s="231">
        <v>25941.5</v>
      </c>
      <c r="B3502" s="231">
        <v>0</v>
      </c>
      <c r="C3502" s="231">
        <v>43</v>
      </c>
      <c r="D3502" s="231">
        <v>57</v>
      </c>
      <c r="E3502" s="231">
        <v>0</v>
      </c>
      <c r="F3502" s="231">
        <v>0</v>
      </c>
      <c r="G3502" s="231">
        <v>0</v>
      </c>
      <c r="H3502" t="str">
        <f t="shared" si="55"/>
        <v>25942.5</v>
      </c>
    </row>
    <row r="3503" spans="1:8">
      <c r="A3503" s="231">
        <v>25963.5</v>
      </c>
      <c r="B3503" s="231">
        <v>0</v>
      </c>
      <c r="C3503" s="231">
        <v>32</v>
      </c>
      <c r="D3503" s="231">
        <v>42</v>
      </c>
      <c r="E3503" s="231">
        <v>26</v>
      </c>
      <c r="F3503" s="231">
        <v>0</v>
      </c>
      <c r="G3503" s="231">
        <v>0</v>
      </c>
      <c r="H3503" t="str">
        <f t="shared" si="55"/>
        <v>25964.5</v>
      </c>
    </row>
    <row r="3504" spans="1:8">
      <c r="A3504" s="231">
        <v>25981</v>
      </c>
      <c r="B3504" s="231">
        <v>0</v>
      </c>
      <c r="C3504" s="231">
        <v>6</v>
      </c>
      <c r="D3504" s="231">
        <v>9</v>
      </c>
      <c r="E3504" s="231">
        <v>85</v>
      </c>
      <c r="F3504" s="231">
        <v>0</v>
      </c>
      <c r="G3504" s="231">
        <v>0</v>
      </c>
      <c r="H3504" t="str">
        <f t="shared" si="55"/>
        <v>25982</v>
      </c>
    </row>
    <row r="3505" spans="1:8">
      <c r="A3505" s="231">
        <v>26001</v>
      </c>
      <c r="B3505" s="231">
        <v>0</v>
      </c>
      <c r="C3505" s="231">
        <v>5</v>
      </c>
      <c r="D3505" s="231">
        <v>7</v>
      </c>
      <c r="E3505" s="231">
        <v>88</v>
      </c>
      <c r="F3505" s="231">
        <v>0</v>
      </c>
      <c r="G3505" s="231">
        <v>0</v>
      </c>
      <c r="H3505" t="str">
        <f t="shared" si="55"/>
        <v>26002</v>
      </c>
    </row>
    <row r="3506" spans="1:8">
      <c r="A3506" s="231">
        <v>26018</v>
      </c>
      <c r="B3506" s="231">
        <v>0</v>
      </c>
      <c r="C3506" s="231">
        <v>30</v>
      </c>
      <c r="D3506" s="231">
        <v>40</v>
      </c>
      <c r="E3506" s="231">
        <v>30</v>
      </c>
      <c r="F3506" s="231">
        <v>0</v>
      </c>
      <c r="G3506" s="231">
        <v>0</v>
      </c>
      <c r="H3506" t="str">
        <f t="shared" si="55"/>
        <v>26019</v>
      </c>
    </row>
    <row r="3507" spans="1:8">
      <c r="A3507" s="231">
        <v>26041</v>
      </c>
      <c r="B3507" s="231">
        <v>30</v>
      </c>
      <c r="C3507" s="231">
        <v>9</v>
      </c>
      <c r="D3507" s="231">
        <v>12</v>
      </c>
      <c r="E3507" s="231">
        <v>49</v>
      </c>
      <c r="F3507" s="231">
        <v>0</v>
      </c>
      <c r="G3507" s="231">
        <v>0</v>
      </c>
      <c r="H3507" t="str">
        <f t="shared" si="55"/>
        <v>26042</v>
      </c>
    </row>
    <row r="3508" spans="1:8">
      <c r="A3508" s="231">
        <v>26061</v>
      </c>
      <c r="B3508" s="231">
        <v>100</v>
      </c>
      <c r="C3508" s="231">
        <v>0</v>
      </c>
      <c r="D3508" s="231">
        <v>0</v>
      </c>
      <c r="E3508" s="231">
        <v>0</v>
      </c>
      <c r="F3508" s="231">
        <v>0</v>
      </c>
      <c r="G3508" s="231">
        <v>0</v>
      </c>
      <c r="H3508" t="str">
        <f t="shared" si="55"/>
        <v>26062</v>
      </c>
    </row>
    <row r="3509" spans="1:8">
      <c r="A3509" s="231">
        <v>26081</v>
      </c>
      <c r="B3509" s="231">
        <v>100</v>
      </c>
      <c r="C3509" s="231">
        <v>0</v>
      </c>
      <c r="D3509" s="231">
        <v>0</v>
      </c>
      <c r="E3509" s="231">
        <v>0</v>
      </c>
      <c r="F3509" s="231">
        <v>0</v>
      </c>
      <c r="G3509" s="231">
        <v>0</v>
      </c>
      <c r="H3509" t="str">
        <f t="shared" si="55"/>
        <v>26082</v>
      </c>
    </row>
    <row r="3510" spans="1:8">
      <c r="A3510" s="231">
        <v>26101</v>
      </c>
      <c r="B3510" s="231">
        <v>100</v>
      </c>
      <c r="C3510" s="231">
        <v>0</v>
      </c>
      <c r="D3510" s="231">
        <v>0</v>
      </c>
      <c r="E3510" s="231">
        <v>0</v>
      </c>
      <c r="F3510" s="231">
        <v>0</v>
      </c>
      <c r="G3510" s="231">
        <v>0</v>
      </c>
      <c r="H3510" t="str">
        <f t="shared" si="55"/>
        <v>26102</v>
      </c>
    </row>
    <row r="3511" spans="1:8">
      <c r="A3511" s="231">
        <v>26125</v>
      </c>
      <c r="B3511" s="231">
        <v>100</v>
      </c>
      <c r="C3511" s="231">
        <v>0</v>
      </c>
      <c r="D3511" s="231">
        <v>0</v>
      </c>
      <c r="E3511" s="231">
        <v>0</v>
      </c>
      <c r="F3511" s="231">
        <v>0</v>
      </c>
      <c r="G3511" s="231">
        <v>0</v>
      </c>
      <c r="H3511" t="str">
        <f t="shared" si="55"/>
        <v>26126</v>
      </c>
    </row>
    <row r="3512" spans="1:8">
      <c r="A3512" s="231">
        <v>26141</v>
      </c>
      <c r="B3512" s="231">
        <v>90</v>
      </c>
      <c r="C3512" s="231">
        <v>5</v>
      </c>
      <c r="D3512" s="231">
        <v>5</v>
      </c>
      <c r="E3512" s="231">
        <v>0</v>
      </c>
      <c r="F3512" s="231">
        <v>0</v>
      </c>
      <c r="G3512" s="231">
        <v>0</v>
      </c>
      <c r="H3512" t="str">
        <f t="shared" si="55"/>
        <v>26142</v>
      </c>
    </row>
    <row r="3513" spans="1:8">
      <c r="A3513" s="231">
        <v>26161</v>
      </c>
      <c r="B3513" s="231">
        <v>92</v>
      </c>
      <c r="C3513" s="231">
        <v>6</v>
      </c>
      <c r="D3513" s="231">
        <v>2</v>
      </c>
      <c r="E3513" s="231">
        <v>0</v>
      </c>
      <c r="F3513" s="231">
        <v>0</v>
      </c>
      <c r="G3513" s="231">
        <v>0</v>
      </c>
      <c r="H3513" t="str">
        <f t="shared" si="55"/>
        <v>26162</v>
      </c>
    </row>
    <row r="3514" spans="1:8">
      <c r="A3514" s="231">
        <v>26181</v>
      </c>
      <c r="B3514" s="231">
        <v>98</v>
      </c>
      <c r="C3514" s="231">
        <v>2</v>
      </c>
      <c r="D3514" s="231">
        <v>0</v>
      </c>
      <c r="E3514" s="231">
        <v>0</v>
      </c>
      <c r="F3514" s="231">
        <v>0</v>
      </c>
      <c r="G3514" s="231">
        <v>0</v>
      </c>
      <c r="H3514" t="str">
        <f t="shared" si="55"/>
        <v>26182</v>
      </c>
    </row>
    <row r="3515" spans="1:8">
      <c r="A3515" s="231">
        <v>26201</v>
      </c>
      <c r="B3515" s="231">
        <v>100</v>
      </c>
      <c r="C3515" s="231">
        <v>0</v>
      </c>
      <c r="D3515" s="231">
        <v>0</v>
      </c>
      <c r="E3515" s="231">
        <v>0</v>
      </c>
      <c r="F3515" s="231">
        <v>0</v>
      </c>
      <c r="G3515" s="231">
        <v>0</v>
      </c>
      <c r="H3515" t="str">
        <f t="shared" si="55"/>
        <v>26202</v>
      </c>
    </row>
    <row r="3516" spans="1:8">
      <c r="A3516" s="231">
        <v>26220</v>
      </c>
      <c r="B3516" s="231">
        <v>100</v>
      </c>
      <c r="C3516" s="231">
        <v>0</v>
      </c>
      <c r="D3516" s="231">
        <v>0</v>
      </c>
      <c r="E3516" s="231">
        <v>0</v>
      </c>
      <c r="F3516" s="231">
        <v>0</v>
      </c>
      <c r="G3516" s="231">
        <v>0</v>
      </c>
      <c r="H3516" t="str">
        <f t="shared" si="55"/>
        <v>26221</v>
      </c>
    </row>
    <row r="3517" spans="1:8">
      <c r="A3517" s="231">
        <v>26233</v>
      </c>
      <c r="B3517" s="231">
        <v>100</v>
      </c>
      <c r="C3517" s="231">
        <v>0</v>
      </c>
      <c r="D3517" s="231">
        <v>0</v>
      </c>
      <c r="E3517" s="231">
        <v>0</v>
      </c>
      <c r="F3517" s="231">
        <v>0</v>
      </c>
      <c r="G3517" s="231">
        <v>0</v>
      </c>
      <c r="H3517" t="str">
        <f t="shared" si="55"/>
        <v>26234</v>
      </c>
    </row>
    <row r="3518" spans="1:8">
      <c r="A3518" s="231">
        <v>26255</v>
      </c>
      <c r="B3518" s="231">
        <v>100</v>
      </c>
      <c r="C3518" s="231">
        <v>0</v>
      </c>
      <c r="D3518" s="231">
        <v>0</v>
      </c>
      <c r="E3518" s="231">
        <v>0</v>
      </c>
      <c r="F3518" s="231">
        <v>0</v>
      </c>
      <c r="G3518" s="231">
        <v>0</v>
      </c>
      <c r="H3518" t="str">
        <f t="shared" si="55"/>
        <v>26256</v>
      </c>
    </row>
    <row r="3519" spans="1:8">
      <c r="A3519" s="231">
        <v>26272</v>
      </c>
      <c r="B3519" s="231">
        <v>100</v>
      </c>
      <c r="C3519" s="231">
        <v>0</v>
      </c>
      <c r="D3519" s="231">
        <v>0</v>
      </c>
      <c r="E3519" s="231">
        <v>0</v>
      </c>
      <c r="F3519" s="231">
        <v>0</v>
      </c>
      <c r="G3519" s="231">
        <v>0</v>
      </c>
      <c r="H3519" t="str">
        <f t="shared" ref="H3519:H3582" si="56">LEFT(A3519,1)&amp;((MID(A3519,2,10))+1)</f>
        <v>26273</v>
      </c>
    </row>
    <row r="3520" spans="1:8">
      <c r="A3520" s="231">
        <v>26289</v>
      </c>
      <c r="B3520" s="231">
        <v>100</v>
      </c>
      <c r="C3520" s="231">
        <v>0</v>
      </c>
      <c r="D3520" s="231">
        <v>0</v>
      </c>
      <c r="E3520" s="231">
        <v>0</v>
      </c>
      <c r="F3520" s="231">
        <v>0</v>
      </c>
      <c r="G3520" s="231">
        <v>0</v>
      </c>
      <c r="H3520" t="str">
        <f t="shared" si="56"/>
        <v>26290</v>
      </c>
    </row>
    <row r="3521" spans="1:8">
      <c r="A3521" s="231">
        <v>26311</v>
      </c>
      <c r="B3521" s="231">
        <v>100</v>
      </c>
      <c r="C3521" s="231">
        <v>0</v>
      </c>
      <c r="D3521" s="231">
        <v>0</v>
      </c>
      <c r="E3521" s="231">
        <v>0</v>
      </c>
      <c r="F3521" s="231">
        <v>0</v>
      </c>
      <c r="G3521" s="231">
        <v>0</v>
      </c>
      <c r="H3521" t="str">
        <f t="shared" si="56"/>
        <v>26312</v>
      </c>
    </row>
    <row r="3522" spans="1:8">
      <c r="A3522" s="231">
        <v>26331</v>
      </c>
      <c r="B3522" s="231">
        <v>100</v>
      </c>
      <c r="C3522" s="231">
        <v>0</v>
      </c>
      <c r="D3522" s="231">
        <v>0</v>
      </c>
      <c r="E3522" s="231">
        <v>0</v>
      </c>
      <c r="F3522" s="231">
        <v>0</v>
      </c>
      <c r="G3522" s="231">
        <v>0</v>
      </c>
      <c r="H3522" t="str">
        <f t="shared" si="56"/>
        <v>26332</v>
      </c>
    </row>
    <row r="3523" spans="1:8">
      <c r="A3523" s="231">
        <v>26351</v>
      </c>
      <c r="B3523" s="231">
        <v>100</v>
      </c>
      <c r="C3523" s="231">
        <v>0</v>
      </c>
      <c r="D3523" s="231">
        <v>0</v>
      </c>
      <c r="E3523" s="231">
        <v>0</v>
      </c>
      <c r="F3523" s="231">
        <v>0</v>
      </c>
      <c r="G3523" s="231">
        <v>0</v>
      </c>
      <c r="H3523" t="str">
        <f t="shared" si="56"/>
        <v>26352</v>
      </c>
    </row>
    <row r="3524" spans="1:8">
      <c r="A3524" s="231">
        <v>26371</v>
      </c>
      <c r="B3524" s="231">
        <v>100</v>
      </c>
      <c r="C3524" s="231">
        <v>0</v>
      </c>
      <c r="D3524" s="231">
        <v>0</v>
      </c>
      <c r="E3524" s="231">
        <v>0</v>
      </c>
      <c r="F3524" s="231">
        <v>0</v>
      </c>
      <c r="G3524" s="231">
        <v>0</v>
      </c>
      <c r="H3524" t="str">
        <f t="shared" si="56"/>
        <v>26372</v>
      </c>
    </row>
    <row r="3525" spans="1:8">
      <c r="A3525" s="231">
        <v>26391</v>
      </c>
      <c r="B3525" s="231">
        <v>100</v>
      </c>
      <c r="C3525" s="231">
        <v>0</v>
      </c>
      <c r="D3525" s="231">
        <v>0</v>
      </c>
      <c r="E3525" s="231">
        <v>0</v>
      </c>
      <c r="F3525" s="231">
        <v>0</v>
      </c>
      <c r="G3525" s="231">
        <v>0</v>
      </c>
      <c r="H3525" t="str">
        <f t="shared" si="56"/>
        <v>26392</v>
      </c>
    </row>
    <row r="3526" spans="1:8">
      <c r="A3526" s="231">
        <v>26411</v>
      </c>
      <c r="B3526" s="231">
        <v>100</v>
      </c>
      <c r="C3526" s="231">
        <v>0</v>
      </c>
      <c r="D3526" s="231">
        <v>0</v>
      </c>
      <c r="E3526" s="231">
        <v>0</v>
      </c>
      <c r="F3526" s="231">
        <v>0</v>
      </c>
      <c r="G3526" s="231">
        <v>0</v>
      </c>
      <c r="H3526" t="str">
        <f t="shared" si="56"/>
        <v>26412</v>
      </c>
    </row>
    <row r="3527" spans="1:8">
      <c r="A3527" s="231">
        <v>26431</v>
      </c>
      <c r="B3527" s="231">
        <v>100</v>
      </c>
      <c r="C3527" s="231">
        <v>0</v>
      </c>
      <c r="D3527" s="231">
        <v>0</v>
      </c>
      <c r="E3527" s="231">
        <v>0</v>
      </c>
      <c r="F3527" s="231">
        <v>0</v>
      </c>
      <c r="G3527" s="231">
        <v>0</v>
      </c>
      <c r="H3527" t="str">
        <f t="shared" si="56"/>
        <v>26432</v>
      </c>
    </row>
    <row r="3528" spans="1:8">
      <c r="A3528" s="231">
        <v>26451</v>
      </c>
      <c r="B3528" s="231">
        <v>100</v>
      </c>
      <c r="C3528" s="231">
        <v>0</v>
      </c>
      <c r="D3528" s="231">
        <v>0</v>
      </c>
      <c r="E3528" s="231">
        <v>0</v>
      </c>
      <c r="F3528" s="231">
        <v>0</v>
      </c>
      <c r="G3528" s="231">
        <v>0</v>
      </c>
      <c r="H3528" t="str">
        <f t="shared" si="56"/>
        <v>26452</v>
      </c>
    </row>
    <row r="3529" spans="1:8">
      <c r="A3529" s="231">
        <v>26471</v>
      </c>
      <c r="B3529" s="231">
        <v>100</v>
      </c>
      <c r="C3529" s="231">
        <v>0</v>
      </c>
      <c r="D3529" s="231">
        <v>0</v>
      </c>
      <c r="E3529" s="231">
        <v>0</v>
      </c>
      <c r="F3529" s="231">
        <v>0</v>
      </c>
      <c r="G3529" s="231">
        <v>0</v>
      </c>
      <c r="H3529" t="str">
        <f t="shared" si="56"/>
        <v>26472</v>
      </c>
    </row>
    <row r="3530" spans="1:8">
      <c r="A3530" s="231">
        <v>26493</v>
      </c>
      <c r="B3530" s="231">
        <v>100</v>
      </c>
      <c r="C3530" s="231">
        <v>0</v>
      </c>
      <c r="D3530" s="231">
        <v>0</v>
      </c>
      <c r="E3530" s="231">
        <v>0</v>
      </c>
      <c r="F3530" s="231">
        <v>0</v>
      </c>
      <c r="G3530" s="231">
        <v>0</v>
      </c>
      <c r="H3530" t="str">
        <f t="shared" si="56"/>
        <v>26494</v>
      </c>
    </row>
    <row r="3531" spans="1:8">
      <c r="A3531" s="231">
        <v>26518</v>
      </c>
      <c r="B3531" s="231">
        <v>100</v>
      </c>
      <c r="C3531" s="231">
        <v>0</v>
      </c>
      <c r="D3531" s="231">
        <v>0</v>
      </c>
      <c r="E3531" s="231">
        <v>0</v>
      </c>
      <c r="F3531" s="231">
        <v>0</v>
      </c>
      <c r="G3531" s="231">
        <v>0</v>
      </c>
      <c r="H3531" t="str">
        <f t="shared" si="56"/>
        <v>26519</v>
      </c>
    </row>
    <row r="3532" spans="1:8">
      <c r="A3532" s="231">
        <v>26537</v>
      </c>
      <c r="B3532" s="231">
        <v>100</v>
      </c>
      <c r="C3532" s="231">
        <v>0</v>
      </c>
      <c r="D3532" s="231">
        <v>0</v>
      </c>
      <c r="E3532" s="231">
        <v>0</v>
      </c>
      <c r="F3532" s="231">
        <v>0</v>
      </c>
      <c r="G3532" s="231">
        <v>0</v>
      </c>
      <c r="H3532" t="str">
        <f t="shared" si="56"/>
        <v>26538</v>
      </c>
    </row>
    <row r="3533" spans="1:8">
      <c r="A3533" s="231">
        <v>26548</v>
      </c>
      <c r="B3533" s="231">
        <v>100</v>
      </c>
      <c r="C3533" s="231">
        <v>0</v>
      </c>
      <c r="D3533" s="231">
        <v>0</v>
      </c>
      <c r="E3533" s="231">
        <v>0</v>
      </c>
      <c r="F3533" s="231">
        <v>0</v>
      </c>
      <c r="G3533" s="231">
        <v>0</v>
      </c>
      <c r="H3533" t="str">
        <f t="shared" si="56"/>
        <v>26549</v>
      </c>
    </row>
    <row r="3534" spans="1:8">
      <c r="A3534" s="231">
        <v>26558</v>
      </c>
      <c r="B3534" s="231">
        <v>100</v>
      </c>
      <c r="C3534" s="231">
        <v>0</v>
      </c>
      <c r="D3534" s="231">
        <v>0</v>
      </c>
      <c r="E3534" s="231">
        <v>0</v>
      </c>
      <c r="F3534" s="231">
        <v>0</v>
      </c>
      <c r="G3534" s="231">
        <v>0</v>
      </c>
      <c r="H3534" t="str">
        <f t="shared" si="56"/>
        <v>26559</v>
      </c>
    </row>
    <row r="3535" spans="1:8">
      <c r="A3535" s="231">
        <v>26569</v>
      </c>
      <c r="B3535" s="231">
        <v>100</v>
      </c>
      <c r="C3535" s="231">
        <v>0</v>
      </c>
      <c r="D3535" s="231">
        <v>0</v>
      </c>
      <c r="E3535" s="231">
        <v>0</v>
      </c>
      <c r="F3535" s="231">
        <v>0</v>
      </c>
      <c r="G3535" s="231">
        <v>0</v>
      </c>
      <c r="H3535" t="str">
        <f t="shared" si="56"/>
        <v>26570</v>
      </c>
    </row>
    <row r="3536" spans="1:8">
      <c r="A3536" s="231">
        <v>26576</v>
      </c>
      <c r="B3536" s="231">
        <v>100</v>
      </c>
      <c r="C3536" s="231">
        <v>0</v>
      </c>
      <c r="D3536" s="231">
        <v>0</v>
      </c>
      <c r="E3536" s="231">
        <v>0</v>
      </c>
      <c r="F3536" s="231">
        <v>0</v>
      </c>
      <c r="G3536" s="231">
        <v>0</v>
      </c>
      <c r="H3536" t="str">
        <f t="shared" si="56"/>
        <v>26577</v>
      </c>
    </row>
    <row r="3537" spans="1:8">
      <c r="A3537" s="231">
        <v>26586</v>
      </c>
      <c r="B3537" s="231">
        <v>100</v>
      </c>
      <c r="C3537" s="231">
        <v>0</v>
      </c>
      <c r="D3537" s="231">
        <v>0</v>
      </c>
      <c r="E3537" s="231">
        <v>0</v>
      </c>
      <c r="F3537" s="231">
        <v>0</v>
      </c>
      <c r="G3537" s="231">
        <v>0</v>
      </c>
      <c r="H3537" t="str">
        <f t="shared" si="56"/>
        <v>26587</v>
      </c>
    </row>
    <row r="3538" spans="1:8">
      <c r="A3538" s="231">
        <v>26607</v>
      </c>
      <c r="B3538" s="231">
        <v>100</v>
      </c>
      <c r="C3538" s="231">
        <v>0</v>
      </c>
      <c r="D3538" s="231">
        <v>0</v>
      </c>
      <c r="E3538" s="231">
        <v>0</v>
      </c>
      <c r="F3538" s="231">
        <v>0</v>
      </c>
      <c r="G3538" s="231">
        <v>0</v>
      </c>
      <c r="H3538" t="str">
        <f t="shared" si="56"/>
        <v>26608</v>
      </c>
    </row>
    <row r="3539" spans="1:8">
      <c r="A3539" s="231">
        <v>26617</v>
      </c>
      <c r="B3539" s="231">
        <v>100</v>
      </c>
      <c r="C3539" s="231">
        <v>0</v>
      </c>
      <c r="D3539" s="231">
        <v>0</v>
      </c>
      <c r="E3539" s="231">
        <v>0</v>
      </c>
      <c r="F3539" s="231">
        <v>0</v>
      </c>
      <c r="G3539" s="231">
        <v>0</v>
      </c>
      <c r="H3539" t="str">
        <f t="shared" si="56"/>
        <v>26618</v>
      </c>
    </row>
    <row r="3540" spans="1:8">
      <c r="A3540" s="231">
        <v>26626</v>
      </c>
      <c r="B3540" s="231">
        <v>100</v>
      </c>
      <c r="C3540" s="231">
        <v>0</v>
      </c>
      <c r="D3540" s="231">
        <v>0</v>
      </c>
      <c r="E3540" s="231">
        <v>0</v>
      </c>
      <c r="F3540" s="231">
        <v>0</v>
      </c>
      <c r="G3540" s="231">
        <v>0</v>
      </c>
      <c r="H3540" t="str">
        <f t="shared" si="56"/>
        <v>26627</v>
      </c>
    </row>
    <row r="3541" spans="1:8">
      <c r="A3541" s="231">
        <v>26641</v>
      </c>
      <c r="B3541" s="231">
        <v>100</v>
      </c>
      <c r="C3541" s="231">
        <v>0</v>
      </c>
      <c r="D3541" s="231">
        <v>0</v>
      </c>
      <c r="E3541" s="231">
        <v>0</v>
      </c>
      <c r="F3541" s="231">
        <v>0</v>
      </c>
      <c r="G3541" s="231">
        <v>0</v>
      </c>
      <c r="H3541" t="str">
        <f t="shared" si="56"/>
        <v>26642</v>
      </c>
    </row>
    <row r="3542" spans="1:8">
      <c r="A3542" s="231">
        <v>26661</v>
      </c>
      <c r="B3542" s="231">
        <v>100</v>
      </c>
      <c r="C3542" s="231">
        <v>0</v>
      </c>
      <c r="D3542" s="231">
        <v>0</v>
      </c>
      <c r="E3542" s="231">
        <v>0</v>
      </c>
      <c r="F3542" s="231">
        <v>0</v>
      </c>
      <c r="G3542" s="231">
        <v>0</v>
      </c>
      <c r="H3542" t="str">
        <f t="shared" si="56"/>
        <v>26662</v>
      </c>
    </row>
    <row r="3543" spans="1:8">
      <c r="A3543" s="231">
        <v>26681</v>
      </c>
      <c r="B3543" s="231">
        <v>100</v>
      </c>
      <c r="C3543" s="231">
        <v>0</v>
      </c>
      <c r="D3543" s="231">
        <v>0</v>
      </c>
      <c r="E3543" s="231">
        <v>0</v>
      </c>
      <c r="F3543" s="231">
        <v>0</v>
      </c>
      <c r="G3543" s="231">
        <v>0</v>
      </c>
      <c r="H3543" t="str">
        <f t="shared" si="56"/>
        <v>26682</v>
      </c>
    </row>
    <row r="3544" spans="1:8">
      <c r="A3544" s="231">
        <v>26701</v>
      </c>
      <c r="B3544" s="231">
        <v>100</v>
      </c>
      <c r="C3544" s="231">
        <v>0</v>
      </c>
      <c r="D3544" s="231">
        <v>0</v>
      </c>
      <c r="E3544" s="231">
        <v>0</v>
      </c>
      <c r="F3544" s="231">
        <v>0</v>
      </c>
      <c r="G3544" s="231">
        <v>0</v>
      </c>
      <c r="H3544" t="str">
        <f t="shared" si="56"/>
        <v>26702</v>
      </c>
    </row>
    <row r="3545" spans="1:8">
      <c r="A3545" s="231">
        <v>26721</v>
      </c>
      <c r="B3545" s="231">
        <v>100</v>
      </c>
      <c r="C3545" s="231">
        <v>0</v>
      </c>
      <c r="D3545" s="231">
        <v>0</v>
      </c>
      <c r="E3545" s="231">
        <v>0</v>
      </c>
      <c r="F3545" s="231">
        <v>0</v>
      </c>
      <c r="G3545" s="231">
        <v>0</v>
      </c>
      <c r="H3545" t="str">
        <f t="shared" si="56"/>
        <v>26722</v>
      </c>
    </row>
    <row r="3546" spans="1:8">
      <c r="A3546" s="231">
        <v>26741</v>
      </c>
      <c r="B3546" s="231">
        <v>100</v>
      </c>
      <c r="C3546" s="231">
        <v>0</v>
      </c>
      <c r="D3546" s="231">
        <v>0</v>
      </c>
      <c r="E3546" s="231">
        <v>0</v>
      </c>
      <c r="F3546" s="231">
        <v>0</v>
      </c>
      <c r="G3546" s="231">
        <v>0</v>
      </c>
      <c r="H3546" t="str">
        <f t="shared" si="56"/>
        <v>26742</v>
      </c>
    </row>
    <row r="3547" spans="1:8">
      <c r="A3547" s="231">
        <v>26761</v>
      </c>
      <c r="B3547" s="231">
        <v>100</v>
      </c>
      <c r="C3547" s="231">
        <v>0</v>
      </c>
      <c r="D3547" s="231">
        <v>0</v>
      </c>
      <c r="E3547" s="231">
        <v>0</v>
      </c>
      <c r="F3547" s="231">
        <v>0</v>
      </c>
      <c r="G3547" s="231">
        <v>0</v>
      </c>
      <c r="H3547" t="str">
        <f t="shared" si="56"/>
        <v>26762</v>
      </c>
    </row>
    <row r="3548" spans="1:8">
      <c r="A3548" s="231">
        <v>26781</v>
      </c>
      <c r="B3548" s="231">
        <v>100</v>
      </c>
      <c r="C3548" s="231">
        <v>0</v>
      </c>
      <c r="D3548" s="231">
        <v>0</v>
      </c>
      <c r="E3548" s="231">
        <v>0</v>
      </c>
      <c r="F3548" s="231">
        <v>0</v>
      </c>
      <c r="G3548" s="231">
        <v>0</v>
      </c>
      <c r="H3548" t="str">
        <f t="shared" si="56"/>
        <v>26782</v>
      </c>
    </row>
    <row r="3549" spans="1:8">
      <c r="A3549" s="231">
        <v>26801</v>
      </c>
      <c r="B3549" s="231">
        <v>100</v>
      </c>
      <c r="C3549" s="231">
        <v>0</v>
      </c>
      <c r="D3549" s="231">
        <v>0</v>
      </c>
      <c r="E3549" s="231">
        <v>0</v>
      </c>
      <c r="F3549" s="231">
        <v>0</v>
      </c>
      <c r="G3549" s="231">
        <v>0</v>
      </c>
      <c r="H3549" t="str">
        <f t="shared" si="56"/>
        <v>26802</v>
      </c>
    </row>
    <row r="3550" spans="1:8">
      <c r="A3550" s="231">
        <v>26821</v>
      </c>
      <c r="B3550" s="231">
        <v>100</v>
      </c>
      <c r="C3550" s="231">
        <v>0</v>
      </c>
      <c r="D3550" s="231">
        <v>0</v>
      </c>
      <c r="E3550" s="231">
        <v>0</v>
      </c>
      <c r="F3550" s="231">
        <v>0</v>
      </c>
      <c r="G3550" s="231">
        <v>0</v>
      </c>
      <c r="H3550" t="str">
        <f t="shared" si="56"/>
        <v>26822</v>
      </c>
    </row>
    <row r="3551" spans="1:8">
      <c r="A3551" s="231">
        <v>26841</v>
      </c>
      <c r="B3551" s="231">
        <v>100</v>
      </c>
      <c r="C3551" s="231">
        <v>0</v>
      </c>
      <c r="D3551" s="231">
        <v>0</v>
      </c>
      <c r="E3551" s="231">
        <v>0</v>
      </c>
      <c r="F3551" s="231">
        <v>0</v>
      </c>
      <c r="G3551" s="231">
        <v>0</v>
      </c>
      <c r="H3551" t="str">
        <f t="shared" si="56"/>
        <v>26842</v>
      </c>
    </row>
    <row r="3552" spans="1:8">
      <c r="A3552" s="231">
        <v>26861</v>
      </c>
      <c r="B3552" s="231">
        <v>100</v>
      </c>
      <c r="C3552" s="231">
        <v>0</v>
      </c>
      <c r="D3552" s="231">
        <v>0</v>
      </c>
      <c r="E3552" s="231">
        <v>0</v>
      </c>
      <c r="F3552" s="231">
        <v>0</v>
      </c>
      <c r="G3552" s="231">
        <v>0</v>
      </c>
      <c r="H3552" t="str">
        <f t="shared" si="56"/>
        <v>26862</v>
      </c>
    </row>
    <row r="3553" spans="1:8">
      <c r="A3553" s="231">
        <v>26881</v>
      </c>
      <c r="B3553" s="231">
        <v>100</v>
      </c>
      <c r="C3553" s="231">
        <v>0</v>
      </c>
      <c r="D3553" s="231">
        <v>0</v>
      </c>
      <c r="E3553" s="231">
        <v>0</v>
      </c>
      <c r="F3553" s="231">
        <v>0</v>
      </c>
      <c r="G3553" s="231">
        <v>0</v>
      </c>
      <c r="H3553" t="str">
        <f t="shared" si="56"/>
        <v>26882</v>
      </c>
    </row>
    <row r="3554" spans="1:8">
      <c r="A3554" s="231">
        <v>26901</v>
      </c>
      <c r="B3554" s="231">
        <v>100</v>
      </c>
      <c r="C3554" s="231">
        <v>0</v>
      </c>
      <c r="D3554" s="231">
        <v>0</v>
      </c>
      <c r="E3554" s="231">
        <v>0</v>
      </c>
      <c r="F3554" s="231">
        <v>0</v>
      </c>
      <c r="G3554" s="231">
        <v>0</v>
      </c>
      <c r="H3554" t="str">
        <f t="shared" si="56"/>
        <v>26902</v>
      </c>
    </row>
    <row r="3555" spans="1:8">
      <c r="A3555" s="231">
        <v>26921</v>
      </c>
      <c r="B3555" s="231">
        <v>100</v>
      </c>
      <c r="C3555" s="231">
        <v>0</v>
      </c>
      <c r="D3555" s="231">
        <v>0</v>
      </c>
      <c r="E3555" s="231">
        <v>0</v>
      </c>
      <c r="F3555" s="231">
        <v>0</v>
      </c>
      <c r="G3555" s="231">
        <v>0</v>
      </c>
      <c r="H3555" t="str">
        <f t="shared" si="56"/>
        <v>26922</v>
      </c>
    </row>
    <row r="3556" spans="1:8">
      <c r="A3556" s="231">
        <v>26941</v>
      </c>
      <c r="B3556" s="231">
        <v>100</v>
      </c>
      <c r="C3556" s="231">
        <v>0</v>
      </c>
      <c r="D3556" s="231">
        <v>0</v>
      </c>
      <c r="E3556" s="231">
        <v>0</v>
      </c>
      <c r="F3556" s="231">
        <v>0</v>
      </c>
      <c r="G3556" s="231">
        <v>0</v>
      </c>
      <c r="H3556" t="str">
        <f t="shared" si="56"/>
        <v>26942</v>
      </c>
    </row>
    <row r="3557" spans="1:8">
      <c r="A3557" s="231">
        <v>26961</v>
      </c>
      <c r="B3557" s="231">
        <v>100</v>
      </c>
      <c r="C3557" s="231">
        <v>0</v>
      </c>
      <c r="D3557" s="231">
        <v>0</v>
      </c>
      <c r="E3557" s="231">
        <v>0</v>
      </c>
      <c r="F3557" s="231">
        <v>0</v>
      </c>
      <c r="G3557" s="231">
        <v>0</v>
      </c>
      <c r="H3557" t="str">
        <f t="shared" si="56"/>
        <v>26962</v>
      </c>
    </row>
    <row r="3558" spans="1:8">
      <c r="A3558" s="231">
        <v>26981</v>
      </c>
      <c r="B3558" s="231">
        <v>100</v>
      </c>
      <c r="C3558" s="231">
        <v>0</v>
      </c>
      <c r="D3558" s="231">
        <v>0</v>
      </c>
      <c r="E3558" s="231">
        <v>0</v>
      </c>
      <c r="F3558" s="231">
        <v>0</v>
      </c>
      <c r="G3558" s="231">
        <v>0</v>
      </c>
      <c r="H3558" t="str">
        <f t="shared" si="56"/>
        <v>26982</v>
      </c>
    </row>
    <row r="3559" spans="1:8">
      <c r="A3559" s="231">
        <v>27001</v>
      </c>
      <c r="B3559" s="231">
        <v>100</v>
      </c>
      <c r="C3559" s="231">
        <v>0</v>
      </c>
      <c r="D3559" s="231">
        <v>0</v>
      </c>
      <c r="E3559" s="231">
        <v>0</v>
      </c>
      <c r="F3559" s="231">
        <v>0</v>
      </c>
      <c r="G3559" s="231">
        <v>0</v>
      </c>
      <c r="H3559" t="str">
        <f t="shared" si="56"/>
        <v>27002</v>
      </c>
    </row>
    <row r="3560" spans="1:8">
      <c r="A3560" s="231">
        <v>27021</v>
      </c>
      <c r="B3560" s="231">
        <v>100</v>
      </c>
      <c r="C3560" s="231">
        <v>0</v>
      </c>
      <c r="D3560" s="231">
        <v>0</v>
      </c>
      <c r="E3560" s="231">
        <v>0</v>
      </c>
      <c r="F3560" s="231">
        <v>0</v>
      </c>
      <c r="G3560" s="231">
        <v>0</v>
      </c>
      <c r="H3560" t="str">
        <f t="shared" si="56"/>
        <v>27022</v>
      </c>
    </row>
    <row r="3561" spans="1:8">
      <c r="A3561" s="231">
        <v>27041</v>
      </c>
      <c r="B3561" s="231">
        <v>100</v>
      </c>
      <c r="C3561" s="231">
        <v>0</v>
      </c>
      <c r="D3561" s="231">
        <v>0</v>
      </c>
      <c r="E3561" s="231">
        <v>0</v>
      </c>
      <c r="F3561" s="231">
        <v>0</v>
      </c>
      <c r="G3561" s="231">
        <v>0</v>
      </c>
      <c r="H3561" t="str">
        <f t="shared" si="56"/>
        <v>27042</v>
      </c>
    </row>
    <row r="3562" spans="1:8">
      <c r="A3562" s="231">
        <v>27061</v>
      </c>
      <c r="B3562" s="231">
        <v>100</v>
      </c>
      <c r="C3562" s="231">
        <v>0</v>
      </c>
      <c r="D3562" s="231">
        <v>0</v>
      </c>
      <c r="E3562" s="231">
        <v>0</v>
      </c>
      <c r="F3562" s="231">
        <v>0</v>
      </c>
      <c r="G3562" s="231">
        <v>0</v>
      </c>
      <c r="H3562" t="str">
        <f t="shared" si="56"/>
        <v>27062</v>
      </c>
    </row>
    <row r="3563" spans="1:8">
      <c r="A3563" s="231">
        <v>27081</v>
      </c>
      <c r="B3563" s="231">
        <v>100</v>
      </c>
      <c r="C3563" s="231">
        <v>0</v>
      </c>
      <c r="D3563" s="231">
        <v>0</v>
      </c>
      <c r="E3563" s="231">
        <v>0</v>
      </c>
      <c r="F3563" s="231">
        <v>0</v>
      </c>
      <c r="G3563" s="231">
        <v>0</v>
      </c>
      <c r="H3563" t="str">
        <f t="shared" si="56"/>
        <v>27082</v>
      </c>
    </row>
    <row r="3564" spans="1:8">
      <c r="A3564" s="231">
        <v>27101</v>
      </c>
      <c r="B3564" s="231">
        <v>100</v>
      </c>
      <c r="C3564" s="231">
        <v>0</v>
      </c>
      <c r="D3564" s="231">
        <v>0</v>
      </c>
      <c r="E3564" s="231">
        <v>0</v>
      </c>
      <c r="F3564" s="231">
        <v>0</v>
      </c>
      <c r="G3564" s="231">
        <v>0</v>
      </c>
      <c r="H3564" t="str">
        <f t="shared" si="56"/>
        <v>27102</v>
      </c>
    </row>
    <row r="3565" spans="1:8">
      <c r="A3565" s="231">
        <v>27121</v>
      </c>
      <c r="B3565" s="231">
        <v>100</v>
      </c>
      <c r="C3565" s="231">
        <v>0</v>
      </c>
      <c r="D3565" s="231">
        <v>0</v>
      </c>
      <c r="E3565" s="231">
        <v>0</v>
      </c>
      <c r="F3565" s="231">
        <v>0</v>
      </c>
      <c r="G3565" s="231">
        <v>0</v>
      </c>
      <c r="H3565" t="str">
        <f t="shared" si="56"/>
        <v>27122</v>
      </c>
    </row>
    <row r="3566" spans="1:8">
      <c r="A3566" s="231">
        <v>27141</v>
      </c>
      <c r="B3566" s="231">
        <v>100</v>
      </c>
      <c r="C3566" s="231">
        <v>0</v>
      </c>
      <c r="D3566" s="231">
        <v>0</v>
      </c>
      <c r="E3566" s="231">
        <v>0</v>
      </c>
      <c r="F3566" s="231">
        <v>0</v>
      </c>
      <c r="G3566" s="231">
        <v>0</v>
      </c>
      <c r="H3566" t="str">
        <f t="shared" si="56"/>
        <v>27142</v>
      </c>
    </row>
    <row r="3567" spans="1:8">
      <c r="A3567" s="231">
        <v>27161</v>
      </c>
      <c r="B3567" s="231">
        <v>100</v>
      </c>
      <c r="C3567" s="231">
        <v>0</v>
      </c>
      <c r="D3567" s="231">
        <v>0</v>
      </c>
      <c r="E3567" s="231">
        <v>0</v>
      </c>
      <c r="F3567" s="231">
        <v>0</v>
      </c>
      <c r="G3567" s="231">
        <v>0</v>
      </c>
      <c r="H3567" t="str">
        <f t="shared" si="56"/>
        <v>27162</v>
      </c>
    </row>
    <row r="3568" spans="1:8">
      <c r="A3568" s="231">
        <v>27181</v>
      </c>
      <c r="B3568" s="231">
        <v>100</v>
      </c>
      <c r="C3568" s="231">
        <v>0</v>
      </c>
      <c r="D3568" s="231">
        <v>0</v>
      </c>
      <c r="E3568" s="231">
        <v>0</v>
      </c>
      <c r="F3568" s="231">
        <v>0</v>
      </c>
      <c r="G3568" s="231">
        <v>0</v>
      </c>
      <c r="H3568" t="str">
        <f t="shared" si="56"/>
        <v>27182</v>
      </c>
    </row>
    <row r="3569" spans="1:8">
      <c r="A3569" s="231">
        <v>27201</v>
      </c>
      <c r="B3569" s="231">
        <v>100</v>
      </c>
      <c r="C3569" s="231">
        <v>0</v>
      </c>
      <c r="D3569" s="231">
        <v>0</v>
      </c>
      <c r="E3569" s="231">
        <v>0</v>
      </c>
      <c r="F3569" s="231">
        <v>0</v>
      </c>
      <c r="G3569" s="231">
        <v>0</v>
      </c>
      <c r="H3569" t="str">
        <f t="shared" si="56"/>
        <v>27202</v>
      </c>
    </row>
    <row r="3570" spans="1:8">
      <c r="A3570" s="231">
        <v>27221</v>
      </c>
      <c r="B3570" s="231">
        <v>100</v>
      </c>
      <c r="C3570" s="231">
        <v>0</v>
      </c>
      <c r="D3570" s="231">
        <v>0</v>
      </c>
      <c r="E3570" s="231">
        <v>0</v>
      </c>
      <c r="F3570" s="231">
        <v>0</v>
      </c>
      <c r="G3570" s="231">
        <v>0</v>
      </c>
      <c r="H3570" t="str">
        <f t="shared" si="56"/>
        <v>27222</v>
      </c>
    </row>
    <row r="3571" spans="1:8">
      <c r="A3571" s="231">
        <v>27241</v>
      </c>
      <c r="B3571" s="231">
        <v>100</v>
      </c>
      <c r="C3571" s="231">
        <v>0</v>
      </c>
      <c r="D3571" s="231">
        <v>0</v>
      </c>
      <c r="E3571" s="231">
        <v>0</v>
      </c>
      <c r="F3571" s="231">
        <v>0</v>
      </c>
      <c r="G3571" s="231">
        <v>0</v>
      </c>
      <c r="H3571" t="str">
        <f t="shared" si="56"/>
        <v>27242</v>
      </c>
    </row>
    <row r="3572" spans="1:8">
      <c r="A3572" s="231">
        <v>27261</v>
      </c>
      <c r="B3572" s="231">
        <v>100</v>
      </c>
      <c r="C3572" s="231">
        <v>0</v>
      </c>
      <c r="D3572" s="231">
        <v>0</v>
      </c>
      <c r="E3572" s="231">
        <v>0</v>
      </c>
      <c r="F3572" s="231">
        <v>0</v>
      </c>
      <c r="G3572" s="231">
        <v>0</v>
      </c>
      <c r="H3572" t="str">
        <f t="shared" si="56"/>
        <v>27262</v>
      </c>
    </row>
    <row r="3573" spans="1:8">
      <c r="A3573" s="231">
        <v>27281</v>
      </c>
      <c r="B3573" s="231">
        <v>100</v>
      </c>
      <c r="C3573" s="231">
        <v>0</v>
      </c>
      <c r="D3573" s="231">
        <v>0</v>
      </c>
      <c r="E3573" s="231">
        <v>0</v>
      </c>
      <c r="F3573" s="231">
        <v>0</v>
      </c>
      <c r="G3573" s="231">
        <v>0</v>
      </c>
      <c r="H3573" t="str">
        <f t="shared" si="56"/>
        <v>27282</v>
      </c>
    </row>
    <row r="3574" spans="1:8">
      <c r="A3574" s="231">
        <v>27301</v>
      </c>
      <c r="B3574" s="231">
        <v>100</v>
      </c>
      <c r="C3574" s="231">
        <v>0</v>
      </c>
      <c r="D3574" s="231">
        <v>0</v>
      </c>
      <c r="E3574" s="231">
        <v>0</v>
      </c>
      <c r="F3574" s="231">
        <v>0</v>
      </c>
      <c r="G3574" s="231">
        <v>0</v>
      </c>
      <c r="H3574" t="str">
        <f t="shared" si="56"/>
        <v>27302</v>
      </c>
    </row>
    <row r="3575" spans="1:8">
      <c r="A3575" s="231">
        <v>27321</v>
      </c>
      <c r="B3575" s="231">
        <v>100</v>
      </c>
      <c r="C3575" s="231">
        <v>0</v>
      </c>
      <c r="D3575" s="231">
        <v>0</v>
      </c>
      <c r="E3575" s="231">
        <v>0</v>
      </c>
      <c r="F3575" s="231">
        <v>0</v>
      </c>
      <c r="G3575" s="231">
        <v>0</v>
      </c>
      <c r="H3575" t="str">
        <f t="shared" si="56"/>
        <v>27322</v>
      </c>
    </row>
    <row r="3576" spans="1:8">
      <c r="A3576" s="231">
        <v>27341</v>
      </c>
      <c r="B3576" s="231">
        <v>100</v>
      </c>
      <c r="C3576" s="231">
        <v>0</v>
      </c>
      <c r="D3576" s="231">
        <v>0</v>
      </c>
      <c r="E3576" s="231">
        <v>0</v>
      </c>
      <c r="F3576" s="231">
        <v>0</v>
      </c>
      <c r="G3576" s="231">
        <v>0</v>
      </c>
      <c r="H3576" t="str">
        <f t="shared" si="56"/>
        <v>27342</v>
      </c>
    </row>
    <row r="3577" spans="1:8">
      <c r="A3577" s="231">
        <v>27361</v>
      </c>
      <c r="B3577" s="231">
        <v>100</v>
      </c>
      <c r="C3577" s="231">
        <v>0</v>
      </c>
      <c r="D3577" s="231">
        <v>0</v>
      </c>
      <c r="E3577" s="231">
        <v>0</v>
      </c>
      <c r="F3577" s="231">
        <v>0</v>
      </c>
      <c r="G3577" s="231">
        <v>0</v>
      </c>
      <c r="H3577" t="str">
        <f t="shared" si="56"/>
        <v>27362</v>
      </c>
    </row>
    <row r="3578" spans="1:8">
      <c r="A3578" s="231">
        <v>27381</v>
      </c>
      <c r="B3578" s="231">
        <v>100</v>
      </c>
      <c r="C3578" s="231">
        <v>0</v>
      </c>
      <c r="D3578" s="231">
        <v>0</v>
      </c>
      <c r="E3578" s="231">
        <v>0</v>
      </c>
      <c r="F3578" s="231">
        <v>0</v>
      </c>
      <c r="G3578" s="231">
        <v>0</v>
      </c>
      <c r="H3578" t="str">
        <f t="shared" si="56"/>
        <v>27382</v>
      </c>
    </row>
    <row r="3579" spans="1:8">
      <c r="A3579" s="231">
        <v>27401</v>
      </c>
      <c r="B3579" s="231">
        <v>100</v>
      </c>
      <c r="C3579" s="231">
        <v>0</v>
      </c>
      <c r="D3579" s="231">
        <v>0</v>
      </c>
      <c r="E3579" s="231">
        <v>0</v>
      </c>
      <c r="F3579" s="231">
        <v>0</v>
      </c>
      <c r="G3579" s="231">
        <v>0</v>
      </c>
      <c r="H3579" t="str">
        <f t="shared" si="56"/>
        <v>27402</v>
      </c>
    </row>
    <row r="3580" spans="1:8">
      <c r="A3580" s="231">
        <v>27421</v>
      </c>
      <c r="B3580" s="231">
        <v>100</v>
      </c>
      <c r="C3580" s="231">
        <v>0</v>
      </c>
      <c r="D3580" s="231">
        <v>0</v>
      </c>
      <c r="E3580" s="231">
        <v>0</v>
      </c>
      <c r="F3580" s="231">
        <v>0</v>
      </c>
      <c r="G3580" s="231">
        <v>0</v>
      </c>
      <c r="H3580" t="str">
        <f t="shared" si="56"/>
        <v>27422</v>
      </c>
    </row>
    <row r="3581" spans="1:8">
      <c r="A3581" s="231">
        <v>27441</v>
      </c>
      <c r="B3581" s="231">
        <v>100</v>
      </c>
      <c r="C3581" s="231">
        <v>0</v>
      </c>
      <c r="D3581" s="231">
        <v>0</v>
      </c>
      <c r="E3581" s="231">
        <v>0</v>
      </c>
      <c r="F3581" s="231">
        <v>0</v>
      </c>
      <c r="G3581" s="231">
        <v>0</v>
      </c>
      <c r="H3581" t="str">
        <f t="shared" si="56"/>
        <v>27442</v>
      </c>
    </row>
    <row r="3582" spans="1:8">
      <c r="A3582" s="231">
        <v>27461</v>
      </c>
      <c r="B3582" s="231">
        <v>100</v>
      </c>
      <c r="C3582" s="231">
        <v>0</v>
      </c>
      <c r="D3582" s="231">
        <v>0</v>
      </c>
      <c r="E3582" s="231">
        <v>0</v>
      </c>
      <c r="F3582" s="231">
        <v>0</v>
      </c>
      <c r="G3582" s="231">
        <v>0</v>
      </c>
      <c r="H3582" t="str">
        <f t="shared" si="56"/>
        <v>27462</v>
      </c>
    </row>
    <row r="3583" spans="1:8">
      <c r="A3583" s="231">
        <v>27481</v>
      </c>
      <c r="B3583" s="231">
        <v>100</v>
      </c>
      <c r="C3583" s="231">
        <v>0</v>
      </c>
      <c r="D3583" s="231">
        <v>0</v>
      </c>
      <c r="E3583" s="231">
        <v>0</v>
      </c>
      <c r="F3583" s="231">
        <v>0</v>
      </c>
      <c r="G3583" s="231">
        <v>0</v>
      </c>
      <c r="H3583" t="str">
        <f t="shared" ref="H3583:H3646" si="57">LEFT(A3583,1)&amp;((MID(A3583,2,10))+1)</f>
        <v>27482</v>
      </c>
    </row>
    <row r="3584" spans="1:8">
      <c r="A3584" s="231">
        <v>27501</v>
      </c>
      <c r="B3584" s="231">
        <v>100</v>
      </c>
      <c r="C3584" s="231">
        <v>0</v>
      </c>
      <c r="D3584" s="231">
        <v>0</v>
      </c>
      <c r="E3584" s="231">
        <v>0</v>
      </c>
      <c r="F3584" s="231">
        <v>0</v>
      </c>
      <c r="G3584" s="231">
        <v>0</v>
      </c>
      <c r="H3584" t="str">
        <f t="shared" si="57"/>
        <v>27502</v>
      </c>
    </row>
    <row r="3585" spans="1:8">
      <c r="A3585" s="231">
        <v>27521</v>
      </c>
      <c r="B3585" s="231">
        <v>100</v>
      </c>
      <c r="C3585" s="231">
        <v>0</v>
      </c>
      <c r="D3585" s="231">
        <v>0</v>
      </c>
      <c r="E3585" s="231">
        <v>0</v>
      </c>
      <c r="F3585" s="231">
        <v>0</v>
      </c>
      <c r="G3585" s="231">
        <v>0</v>
      </c>
      <c r="H3585" t="str">
        <f t="shared" si="57"/>
        <v>27522</v>
      </c>
    </row>
    <row r="3586" spans="1:8">
      <c r="A3586" s="231">
        <v>27523</v>
      </c>
      <c r="B3586" s="231">
        <v>100</v>
      </c>
      <c r="C3586" s="231">
        <v>0</v>
      </c>
      <c r="D3586" s="231">
        <v>0</v>
      </c>
      <c r="E3586" s="231">
        <v>0</v>
      </c>
      <c r="F3586" s="231">
        <v>0</v>
      </c>
      <c r="G3586" s="231">
        <v>0</v>
      </c>
      <c r="H3586" t="str">
        <f t="shared" si="57"/>
        <v>27524</v>
      </c>
    </row>
    <row r="3587" spans="1:8">
      <c r="A3587" s="231">
        <v>27532</v>
      </c>
      <c r="B3587" s="231">
        <v>0</v>
      </c>
      <c r="C3587" s="231">
        <v>45</v>
      </c>
      <c r="D3587" s="231">
        <v>7</v>
      </c>
      <c r="E3587" s="231">
        <v>48</v>
      </c>
      <c r="F3587" s="231">
        <v>0</v>
      </c>
      <c r="G3587" s="231">
        <v>0</v>
      </c>
      <c r="H3587" t="str">
        <f t="shared" si="57"/>
        <v>27533</v>
      </c>
    </row>
    <row r="3588" spans="1:8">
      <c r="A3588" s="231">
        <v>27545</v>
      </c>
      <c r="B3588" s="231">
        <v>0</v>
      </c>
      <c r="C3588" s="231">
        <v>100</v>
      </c>
      <c r="D3588" s="231">
        <v>0</v>
      </c>
      <c r="E3588" s="231">
        <v>0</v>
      </c>
      <c r="F3588" s="231">
        <v>0</v>
      </c>
      <c r="G3588" s="231">
        <v>0</v>
      </c>
      <c r="H3588" t="str">
        <f t="shared" si="57"/>
        <v>27546</v>
      </c>
    </row>
    <row r="3589" spans="1:8">
      <c r="A3589" s="231">
        <v>27554</v>
      </c>
      <c r="B3589" s="231">
        <v>0</v>
      </c>
      <c r="C3589" s="231">
        <v>100</v>
      </c>
      <c r="D3589" s="231">
        <v>0</v>
      </c>
      <c r="E3589" s="231">
        <v>0</v>
      </c>
      <c r="F3589" s="231">
        <v>0</v>
      </c>
      <c r="G3589" s="231">
        <v>0</v>
      </c>
      <c r="H3589" t="str">
        <f t="shared" si="57"/>
        <v>27555</v>
      </c>
    </row>
    <row r="3590" spans="1:8">
      <c r="A3590" s="231">
        <v>27568.5</v>
      </c>
      <c r="B3590" s="231">
        <v>0</v>
      </c>
      <c r="C3590" s="231">
        <v>100</v>
      </c>
      <c r="D3590" s="231">
        <v>0</v>
      </c>
      <c r="E3590" s="231">
        <v>0</v>
      </c>
      <c r="F3590" s="231">
        <v>0</v>
      </c>
      <c r="G3590" s="231">
        <v>0</v>
      </c>
      <c r="H3590" t="str">
        <f t="shared" si="57"/>
        <v>27569.5</v>
      </c>
    </row>
    <row r="3591" spans="1:8">
      <c r="A3591" s="231">
        <v>27581</v>
      </c>
      <c r="B3591" s="231">
        <v>0</v>
      </c>
      <c r="C3591" s="231">
        <v>100</v>
      </c>
      <c r="D3591" s="231">
        <v>0</v>
      </c>
      <c r="E3591" s="231">
        <v>0</v>
      </c>
      <c r="F3591" s="231">
        <v>0</v>
      </c>
      <c r="G3591" s="231">
        <v>0</v>
      </c>
      <c r="H3591" t="str">
        <f t="shared" si="57"/>
        <v>27582</v>
      </c>
    </row>
    <row r="3592" spans="1:8">
      <c r="A3592" s="231">
        <v>27588.5</v>
      </c>
      <c r="B3592" s="231">
        <v>0</v>
      </c>
      <c r="C3592" s="231">
        <v>100</v>
      </c>
      <c r="D3592" s="231">
        <v>0</v>
      </c>
      <c r="E3592" s="231">
        <v>0</v>
      </c>
      <c r="F3592" s="231">
        <v>0</v>
      </c>
      <c r="G3592" s="231">
        <v>0</v>
      </c>
      <c r="H3592" t="str">
        <f t="shared" si="57"/>
        <v>27589.5</v>
      </c>
    </row>
    <row r="3593" spans="1:8">
      <c r="A3593" s="231">
        <v>27608</v>
      </c>
      <c r="B3593" s="231">
        <v>0</v>
      </c>
      <c r="C3593" s="231">
        <v>100</v>
      </c>
      <c r="D3593" s="231">
        <v>0</v>
      </c>
      <c r="E3593" s="231">
        <v>0</v>
      </c>
      <c r="F3593" s="231">
        <v>0</v>
      </c>
      <c r="G3593" s="231">
        <v>0</v>
      </c>
      <c r="H3593" t="str">
        <f t="shared" si="57"/>
        <v>27609</v>
      </c>
    </row>
    <row r="3594" spans="1:8">
      <c r="A3594" s="231">
        <v>27622</v>
      </c>
      <c r="B3594" s="231">
        <v>0</v>
      </c>
      <c r="C3594" s="231">
        <v>100</v>
      </c>
      <c r="D3594" s="231">
        <v>0</v>
      </c>
      <c r="E3594" s="231">
        <v>0</v>
      </c>
      <c r="F3594" s="231">
        <v>0</v>
      </c>
      <c r="G3594" s="231">
        <v>0</v>
      </c>
      <c r="H3594" t="str">
        <f t="shared" si="57"/>
        <v>27623</v>
      </c>
    </row>
    <row r="3595" spans="1:8">
      <c r="A3595" s="231">
        <v>27641</v>
      </c>
      <c r="B3595" s="231">
        <v>0</v>
      </c>
      <c r="C3595" s="231">
        <v>100</v>
      </c>
      <c r="D3595" s="231">
        <v>0</v>
      </c>
      <c r="E3595" s="231">
        <v>0</v>
      </c>
      <c r="F3595" s="231">
        <v>0</v>
      </c>
      <c r="G3595" s="231">
        <v>0</v>
      </c>
      <c r="H3595" t="str">
        <f t="shared" si="57"/>
        <v>27642</v>
      </c>
    </row>
    <row r="3596" spans="1:8">
      <c r="A3596" s="231">
        <v>27661</v>
      </c>
      <c r="B3596" s="231">
        <v>0</v>
      </c>
      <c r="C3596" s="231">
        <v>100</v>
      </c>
      <c r="D3596" s="231">
        <v>0</v>
      </c>
      <c r="E3596" s="231">
        <v>0</v>
      </c>
      <c r="F3596" s="231">
        <v>0</v>
      </c>
      <c r="G3596" s="231">
        <v>0</v>
      </c>
      <c r="H3596" t="str">
        <f t="shared" si="57"/>
        <v>27662</v>
      </c>
    </row>
    <row r="3597" spans="1:8">
      <c r="A3597" s="231">
        <v>27681</v>
      </c>
      <c r="B3597" s="231">
        <v>0</v>
      </c>
      <c r="C3597" s="231">
        <v>100</v>
      </c>
      <c r="D3597" s="231">
        <v>0</v>
      </c>
      <c r="E3597" s="231">
        <v>0</v>
      </c>
      <c r="F3597" s="231">
        <v>0</v>
      </c>
      <c r="G3597" s="231">
        <v>0</v>
      </c>
      <c r="H3597" t="str">
        <f t="shared" si="57"/>
        <v>27682</v>
      </c>
    </row>
    <row r="3598" spans="1:8">
      <c r="A3598" s="231">
        <v>27701</v>
      </c>
      <c r="B3598" s="231">
        <v>0</v>
      </c>
      <c r="C3598" s="231">
        <v>100</v>
      </c>
      <c r="D3598" s="231">
        <v>0</v>
      </c>
      <c r="E3598" s="231">
        <v>0</v>
      </c>
      <c r="F3598" s="231">
        <v>0</v>
      </c>
      <c r="G3598" s="231">
        <v>0</v>
      </c>
      <c r="H3598" t="str">
        <f t="shared" si="57"/>
        <v>27702</v>
      </c>
    </row>
    <row r="3599" spans="1:8">
      <c r="A3599" s="231">
        <v>27718</v>
      </c>
      <c r="B3599" s="231">
        <v>0</v>
      </c>
      <c r="C3599" s="231">
        <v>100</v>
      </c>
      <c r="D3599" s="231">
        <v>0</v>
      </c>
      <c r="E3599" s="231">
        <v>0</v>
      </c>
      <c r="F3599" s="231">
        <v>0</v>
      </c>
      <c r="G3599" s="231">
        <v>0</v>
      </c>
      <c r="H3599" t="str">
        <f t="shared" si="57"/>
        <v>27719</v>
      </c>
    </row>
    <row r="3600" spans="1:8">
      <c r="A3600" s="231">
        <v>27741</v>
      </c>
      <c r="B3600" s="231">
        <v>0</v>
      </c>
      <c r="C3600" s="231">
        <v>100</v>
      </c>
      <c r="D3600" s="231">
        <v>0</v>
      </c>
      <c r="E3600" s="231">
        <v>0</v>
      </c>
      <c r="F3600" s="231">
        <v>0</v>
      </c>
      <c r="G3600" s="231">
        <v>0</v>
      </c>
      <c r="H3600" t="str">
        <f t="shared" si="57"/>
        <v>27742</v>
      </c>
    </row>
    <row r="3601" spans="1:8">
      <c r="A3601" s="231">
        <v>27761</v>
      </c>
      <c r="B3601" s="231">
        <v>0</v>
      </c>
      <c r="C3601" s="231">
        <v>100</v>
      </c>
      <c r="D3601" s="231">
        <v>0</v>
      </c>
      <c r="E3601" s="231">
        <v>0</v>
      </c>
      <c r="F3601" s="231">
        <v>0</v>
      </c>
      <c r="G3601" s="231">
        <v>0</v>
      </c>
      <c r="H3601" t="str">
        <f t="shared" si="57"/>
        <v>27762</v>
      </c>
    </row>
    <row r="3602" spans="1:8">
      <c r="A3602" s="231">
        <v>27781</v>
      </c>
      <c r="B3602" s="231">
        <v>0</v>
      </c>
      <c r="C3602" s="231">
        <v>100</v>
      </c>
      <c r="D3602" s="231">
        <v>0</v>
      </c>
      <c r="E3602" s="231">
        <v>0</v>
      </c>
      <c r="F3602" s="231">
        <v>0</v>
      </c>
      <c r="G3602" s="231">
        <v>0</v>
      </c>
      <c r="H3602" t="str">
        <f t="shared" si="57"/>
        <v>27782</v>
      </c>
    </row>
    <row r="3603" spans="1:8">
      <c r="A3603" s="231">
        <v>27801</v>
      </c>
      <c r="B3603" s="231">
        <v>0</v>
      </c>
      <c r="C3603" s="231">
        <v>100</v>
      </c>
      <c r="D3603" s="231">
        <v>0</v>
      </c>
      <c r="E3603" s="231">
        <v>0</v>
      </c>
      <c r="F3603" s="231">
        <v>0</v>
      </c>
      <c r="G3603" s="231">
        <v>0</v>
      </c>
      <c r="H3603" t="str">
        <f t="shared" si="57"/>
        <v>27802</v>
      </c>
    </row>
    <row r="3604" spans="1:8">
      <c r="A3604" s="231">
        <v>27817</v>
      </c>
      <c r="B3604" s="231">
        <v>100</v>
      </c>
      <c r="C3604" s="231">
        <v>0</v>
      </c>
      <c r="D3604" s="231">
        <v>0</v>
      </c>
      <c r="E3604" s="231">
        <v>0</v>
      </c>
      <c r="F3604" s="231">
        <v>0</v>
      </c>
      <c r="G3604" s="231">
        <v>0</v>
      </c>
      <c r="H3604" t="str">
        <f t="shared" si="57"/>
        <v>27818</v>
      </c>
    </row>
    <row r="3605" spans="1:8">
      <c r="A3605" s="231">
        <v>27839.5</v>
      </c>
      <c r="B3605" s="231">
        <v>100</v>
      </c>
      <c r="C3605" s="231">
        <v>0</v>
      </c>
      <c r="D3605" s="231">
        <v>0</v>
      </c>
      <c r="E3605" s="231">
        <v>0</v>
      </c>
      <c r="F3605" s="231">
        <v>0</v>
      </c>
      <c r="G3605" s="231">
        <v>0</v>
      </c>
      <c r="H3605" t="str">
        <f t="shared" si="57"/>
        <v>27840.5</v>
      </c>
    </row>
    <row r="3606" spans="1:8">
      <c r="A3606" s="231">
        <v>27861</v>
      </c>
      <c r="B3606" s="231">
        <v>100</v>
      </c>
      <c r="C3606" s="231">
        <v>0</v>
      </c>
      <c r="D3606" s="231">
        <v>0</v>
      </c>
      <c r="E3606" s="231">
        <v>0</v>
      </c>
      <c r="F3606" s="231">
        <v>0</v>
      </c>
      <c r="G3606" s="231">
        <v>0</v>
      </c>
      <c r="H3606" t="str">
        <f t="shared" si="57"/>
        <v>27862</v>
      </c>
    </row>
    <row r="3607" spans="1:8">
      <c r="A3607" s="231">
        <v>27881</v>
      </c>
      <c r="B3607" s="231">
        <v>100</v>
      </c>
      <c r="C3607" s="231">
        <v>0</v>
      </c>
      <c r="D3607" s="231">
        <v>0</v>
      </c>
      <c r="E3607" s="231">
        <v>0</v>
      </c>
      <c r="F3607" s="231">
        <v>0</v>
      </c>
      <c r="G3607" s="231">
        <v>0</v>
      </c>
      <c r="H3607" t="str">
        <f t="shared" si="57"/>
        <v>27882</v>
      </c>
    </row>
    <row r="3608" spans="1:8">
      <c r="A3608" s="231">
        <v>27902</v>
      </c>
      <c r="B3608" s="231">
        <v>100</v>
      </c>
      <c r="C3608" s="231">
        <v>0</v>
      </c>
      <c r="D3608" s="231">
        <v>0</v>
      </c>
      <c r="E3608" s="231">
        <v>0</v>
      </c>
      <c r="F3608" s="231">
        <v>0</v>
      </c>
      <c r="G3608" s="231">
        <v>0</v>
      </c>
      <c r="H3608" t="str">
        <f t="shared" si="57"/>
        <v>27903</v>
      </c>
    </row>
    <row r="3609" spans="1:8">
      <c r="A3609" s="231">
        <v>27920</v>
      </c>
      <c r="B3609" s="231">
        <v>100</v>
      </c>
      <c r="C3609" s="231">
        <v>0</v>
      </c>
      <c r="D3609" s="231">
        <v>0</v>
      </c>
      <c r="E3609" s="231">
        <v>0</v>
      </c>
      <c r="F3609" s="231">
        <v>0</v>
      </c>
      <c r="G3609" s="231">
        <v>0</v>
      </c>
      <c r="H3609" t="str">
        <f t="shared" si="57"/>
        <v>27921</v>
      </c>
    </row>
    <row r="3610" spans="1:8">
      <c r="A3610" s="231">
        <v>27942</v>
      </c>
      <c r="B3610" s="231">
        <v>100</v>
      </c>
      <c r="C3610" s="231">
        <v>0</v>
      </c>
      <c r="D3610" s="231">
        <v>0</v>
      </c>
      <c r="E3610" s="231">
        <v>0</v>
      </c>
      <c r="F3610" s="231">
        <v>0</v>
      </c>
      <c r="G3610" s="231">
        <v>0</v>
      </c>
      <c r="H3610" t="str">
        <f t="shared" si="57"/>
        <v>27943</v>
      </c>
    </row>
    <row r="3611" spans="1:8">
      <c r="A3611" s="231">
        <v>27961</v>
      </c>
      <c r="B3611" s="231">
        <v>100</v>
      </c>
      <c r="C3611" s="231">
        <v>0</v>
      </c>
      <c r="D3611" s="231">
        <v>0</v>
      </c>
      <c r="E3611" s="231">
        <v>0</v>
      </c>
      <c r="F3611" s="231">
        <v>0</v>
      </c>
      <c r="G3611" s="231">
        <v>0</v>
      </c>
      <c r="H3611" t="str">
        <f t="shared" si="57"/>
        <v>27962</v>
      </c>
    </row>
    <row r="3612" spans="1:8">
      <c r="A3612" s="231">
        <v>27983</v>
      </c>
      <c r="B3612" s="231">
        <v>100</v>
      </c>
      <c r="C3612" s="231">
        <v>0</v>
      </c>
      <c r="D3612" s="231">
        <v>0</v>
      </c>
      <c r="E3612" s="231">
        <v>0</v>
      </c>
      <c r="F3612" s="231">
        <v>0</v>
      </c>
      <c r="G3612" s="231">
        <v>0</v>
      </c>
      <c r="H3612" t="str">
        <f t="shared" si="57"/>
        <v>27984</v>
      </c>
    </row>
    <row r="3613" spans="1:8">
      <c r="A3613" s="231">
        <v>28001</v>
      </c>
      <c r="B3613" s="231">
        <v>100</v>
      </c>
      <c r="C3613" s="231">
        <v>0</v>
      </c>
      <c r="D3613" s="231">
        <v>0</v>
      </c>
      <c r="E3613" s="231">
        <v>0</v>
      </c>
      <c r="F3613" s="231">
        <v>0</v>
      </c>
      <c r="G3613" s="231">
        <v>0</v>
      </c>
      <c r="H3613" t="str">
        <f t="shared" si="57"/>
        <v>28002</v>
      </c>
    </row>
    <row r="3614" spans="1:8">
      <c r="A3614" s="231">
        <v>28011</v>
      </c>
      <c r="B3614" s="231">
        <v>100</v>
      </c>
      <c r="C3614" s="231">
        <v>0</v>
      </c>
      <c r="D3614" s="231">
        <v>0</v>
      </c>
      <c r="E3614" s="231">
        <v>0</v>
      </c>
      <c r="F3614" s="231">
        <v>0</v>
      </c>
      <c r="G3614" s="231">
        <v>0</v>
      </c>
      <c r="H3614" t="str">
        <f t="shared" si="57"/>
        <v>28012</v>
      </c>
    </row>
    <row r="3615" spans="1:8">
      <c r="A3615" s="231">
        <v>28023</v>
      </c>
      <c r="B3615" s="231">
        <v>0</v>
      </c>
      <c r="C3615" s="231">
        <v>100</v>
      </c>
      <c r="D3615" s="231">
        <v>0</v>
      </c>
      <c r="E3615" s="231">
        <v>0</v>
      </c>
      <c r="F3615" s="231">
        <v>0</v>
      </c>
      <c r="G3615" s="231">
        <v>0</v>
      </c>
      <c r="H3615" t="str">
        <f t="shared" si="57"/>
        <v>28024</v>
      </c>
    </row>
    <row r="3616" spans="1:8">
      <c r="A3616" s="231">
        <v>28041</v>
      </c>
      <c r="B3616" s="231">
        <v>0</v>
      </c>
      <c r="C3616" s="231">
        <v>100</v>
      </c>
      <c r="D3616" s="231">
        <v>0</v>
      </c>
      <c r="E3616" s="231">
        <v>0</v>
      </c>
      <c r="F3616" s="231">
        <v>0</v>
      </c>
      <c r="G3616" s="231">
        <v>0</v>
      </c>
      <c r="H3616" t="str">
        <f t="shared" si="57"/>
        <v>28042</v>
      </c>
    </row>
    <row r="3617" spans="1:8">
      <c r="A3617" s="231">
        <v>28061</v>
      </c>
      <c r="B3617" s="231">
        <v>0</v>
      </c>
      <c r="C3617" s="231">
        <v>100</v>
      </c>
      <c r="D3617" s="231">
        <v>0</v>
      </c>
      <c r="E3617" s="231">
        <v>0</v>
      </c>
      <c r="F3617" s="231">
        <v>0</v>
      </c>
      <c r="G3617" s="231">
        <v>0</v>
      </c>
      <c r="H3617" t="str">
        <f t="shared" si="57"/>
        <v>28062</v>
      </c>
    </row>
    <row r="3618" spans="1:8">
      <c r="A3618" s="231">
        <v>28081</v>
      </c>
      <c r="B3618" s="231">
        <v>0</v>
      </c>
      <c r="C3618" s="231">
        <v>100</v>
      </c>
      <c r="D3618" s="231">
        <v>0</v>
      </c>
      <c r="E3618" s="231">
        <v>0</v>
      </c>
      <c r="F3618" s="231">
        <v>0</v>
      </c>
      <c r="G3618" s="231">
        <v>0</v>
      </c>
      <c r="H3618" t="str">
        <f t="shared" si="57"/>
        <v>28082</v>
      </c>
    </row>
    <row r="3619" spans="1:8">
      <c r="A3619" s="231">
        <v>28101</v>
      </c>
      <c r="B3619" s="231">
        <v>0</v>
      </c>
      <c r="C3619" s="231">
        <v>100</v>
      </c>
      <c r="D3619" s="231">
        <v>0</v>
      </c>
      <c r="E3619" s="231">
        <v>0</v>
      </c>
      <c r="F3619" s="231">
        <v>0</v>
      </c>
      <c r="G3619" s="231">
        <v>0</v>
      </c>
      <c r="H3619" t="str">
        <f t="shared" si="57"/>
        <v>28102</v>
      </c>
    </row>
    <row r="3620" spans="1:8">
      <c r="A3620" s="231">
        <v>28121</v>
      </c>
      <c r="B3620" s="231">
        <v>0</v>
      </c>
      <c r="C3620" s="231">
        <v>100</v>
      </c>
      <c r="D3620" s="231">
        <v>0</v>
      </c>
      <c r="E3620" s="231">
        <v>0</v>
      </c>
      <c r="F3620" s="231">
        <v>0</v>
      </c>
      <c r="G3620" s="231">
        <v>0</v>
      </c>
      <c r="H3620" t="str">
        <f t="shared" si="57"/>
        <v>28122</v>
      </c>
    </row>
    <row r="3621" spans="1:8">
      <c r="A3621" s="231">
        <v>28141</v>
      </c>
      <c r="B3621" s="231">
        <v>0</v>
      </c>
      <c r="C3621" s="231">
        <v>100</v>
      </c>
      <c r="D3621" s="231">
        <v>0</v>
      </c>
      <c r="E3621" s="231">
        <v>0</v>
      </c>
      <c r="F3621" s="231">
        <v>0</v>
      </c>
      <c r="G3621" s="231">
        <v>0</v>
      </c>
      <c r="H3621" t="str">
        <f t="shared" si="57"/>
        <v>28142</v>
      </c>
    </row>
    <row r="3622" spans="1:8">
      <c r="A3622" s="231">
        <v>28163</v>
      </c>
      <c r="B3622" s="231">
        <v>0</v>
      </c>
      <c r="C3622" s="231">
        <v>100</v>
      </c>
      <c r="D3622" s="231">
        <v>0</v>
      </c>
      <c r="E3622" s="231">
        <v>0</v>
      </c>
      <c r="F3622" s="231">
        <v>0</v>
      </c>
      <c r="G3622" s="231">
        <v>0</v>
      </c>
      <c r="H3622" t="str">
        <f t="shared" si="57"/>
        <v>28164</v>
      </c>
    </row>
    <row r="3623" spans="1:8">
      <c r="A3623" s="231">
        <v>28175</v>
      </c>
      <c r="B3623" s="231">
        <v>0</v>
      </c>
      <c r="C3623" s="231">
        <v>100</v>
      </c>
      <c r="D3623" s="231">
        <v>0</v>
      </c>
      <c r="E3623" s="231">
        <v>0</v>
      </c>
      <c r="F3623" s="231">
        <v>0</v>
      </c>
      <c r="G3623" s="231">
        <v>0</v>
      </c>
      <c r="H3623" t="str">
        <f t="shared" si="57"/>
        <v>28176</v>
      </c>
    </row>
    <row r="3624" spans="1:8">
      <c r="A3624" s="231">
        <v>28196</v>
      </c>
      <c r="B3624" s="231">
        <v>0</v>
      </c>
      <c r="C3624" s="231">
        <v>100</v>
      </c>
      <c r="D3624" s="231">
        <v>0</v>
      </c>
      <c r="E3624" s="231">
        <v>0</v>
      </c>
      <c r="F3624" s="231">
        <v>0</v>
      </c>
      <c r="G3624" s="231">
        <v>0</v>
      </c>
      <c r="H3624" t="str">
        <f t="shared" si="57"/>
        <v>28197</v>
      </c>
    </row>
    <row r="3625" spans="1:8">
      <c r="A3625" s="231">
        <v>28215</v>
      </c>
      <c r="B3625" s="231">
        <v>0</v>
      </c>
      <c r="C3625" s="231">
        <v>100</v>
      </c>
      <c r="D3625" s="231">
        <v>0</v>
      </c>
      <c r="E3625" s="231">
        <v>0</v>
      </c>
      <c r="F3625" s="231">
        <v>0</v>
      </c>
      <c r="G3625" s="231">
        <v>0</v>
      </c>
      <c r="H3625" t="str">
        <f t="shared" si="57"/>
        <v>28216</v>
      </c>
    </row>
    <row r="3626" spans="1:8">
      <c r="A3626" s="231">
        <v>28238</v>
      </c>
      <c r="B3626" s="231">
        <v>0</v>
      </c>
      <c r="C3626" s="231">
        <v>100</v>
      </c>
      <c r="D3626" s="231">
        <v>0</v>
      </c>
      <c r="E3626" s="231">
        <v>0</v>
      </c>
      <c r="F3626" s="231">
        <v>0</v>
      </c>
      <c r="G3626" s="231">
        <v>0</v>
      </c>
      <c r="H3626" t="str">
        <f t="shared" si="57"/>
        <v>28239</v>
      </c>
    </row>
    <row r="3627" spans="1:8">
      <c r="A3627" s="231">
        <v>28257</v>
      </c>
      <c r="B3627" s="231">
        <v>0</v>
      </c>
      <c r="C3627" s="231">
        <v>100</v>
      </c>
      <c r="D3627" s="231">
        <v>0</v>
      </c>
      <c r="E3627" s="231">
        <v>0</v>
      </c>
      <c r="F3627" s="231">
        <v>0</v>
      </c>
      <c r="G3627" s="231">
        <v>0</v>
      </c>
      <c r="H3627" t="str">
        <f t="shared" si="57"/>
        <v>28258</v>
      </c>
    </row>
    <row r="3628" spans="1:8">
      <c r="A3628" s="231">
        <v>28277</v>
      </c>
      <c r="B3628" s="231">
        <v>0</v>
      </c>
      <c r="C3628" s="231">
        <v>100</v>
      </c>
      <c r="D3628" s="231">
        <v>0</v>
      </c>
      <c r="E3628" s="231">
        <v>0</v>
      </c>
      <c r="F3628" s="231">
        <v>0</v>
      </c>
      <c r="G3628" s="231">
        <v>0</v>
      </c>
      <c r="H3628" t="str">
        <f t="shared" si="57"/>
        <v>28278</v>
      </c>
    </row>
    <row r="3629" spans="1:8">
      <c r="A3629" s="231">
        <v>28301</v>
      </c>
      <c r="B3629" s="231">
        <v>0</v>
      </c>
      <c r="C3629" s="231">
        <v>38</v>
      </c>
      <c r="D3629" s="231">
        <v>30</v>
      </c>
      <c r="E3629" s="231">
        <v>32</v>
      </c>
      <c r="F3629" s="231">
        <v>0</v>
      </c>
      <c r="G3629" s="231">
        <v>0</v>
      </c>
      <c r="H3629" t="str">
        <f t="shared" si="57"/>
        <v>28302</v>
      </c>
    </row>
    <row r="3630" spans="1:8">
      <c r="A3630" s="231">
        <v>28321</v>
      </c>
      <c r="B3630" s="231">
        <v>0</v>
      </c>
      <c r="C3630" s="231">
        <v>31</v>
      </c>
      <c r="D3630" s="231">
        <v>25</v>
      </c>
      <c r="E3630" s="231">
        <v>44</v>
      </c>
      <c r="F3630" s="231">
        <v>0</v>
      </c>
      <c r="G3630" s="231">
        <v>0</v>
      </c>
      <c r="H3630" t="str">
        <f t="shared" si="57"/>
        <v>28322</v>
      </c>
    </row>
    <row r="3631" spans="1:8">
      <c r="A3631" s="231">
        <v>28341</v>
      </c>
      <c r="B3631" s="231">
        <v>0</v>
      </c>
      <c r="C3631" s="231">
        <v>31</v>
      </c>
      <c r="D3631" s="231">
        <v>25</v>
      </c>
      <c r="E3631" s="231">
        <v>44</v>
      </c>
      <c r="F3631" s="231">
        <v>0</v>
      </c>
      <c r="G3631" s="231">
        <v>0</v>
      </c>
      <c r="H3631" t="str">
        <f t="shared" si="57"/>
        <v>28342</v>
      </c>
    </row>
    <row r="3632" spans="1:8">
      <c r="A3632" s="231">
        <v>28361</v>
      </c>
      <c r="B3632" s="231">
        <v>0</v>
      </c>
      <c r="C3632" s="231">
        <v>24</v>
      </c>
      <c r="D3632" s="231">
        <v>19</v>
      </c>
      <c r="E3632" s="231">
        <v>57</v>
      </c>
      <c r="F3632" s="231">
        <v>0</v>
      </c>
      <c r="G3632" s="231">
        <v>0</v>
      </c>
      <c r="H3632" t="str">
        <f t="shared" si="57"/>
        <v>28362</v>
      </c>
    </row>
    <row r="3633" spans="1:8">
      <c r="A3633" s="231">
        <v>28381</v>
      </c>
      <c r="B3633" s="231">
        <v>0</v>
      </c>
      <c r="C3633" s="231">
        <v>24</v>
      </c>
      <c r="D3633" s="231">
        <v>19</v>
      </c>
      <c r="E3633" s="231">
        <v>57</v>
      </c>
      <c r="F3633" s="231">
        <v>0</v>
      </c>
      <c r="G3633" s="231">
        <v>0</v>
      </c>
      <c r="H3633" t="str">
        <f t="shared" si="57"/>
        <v>28382</v>
      </c>
    </row>
    <row r="3634" spans="1:8">
      <c r="A3634" s="231">
        <v>28403</v>
      </c>
      <c r="B3634" s="231">
        <v>0</v>
      </c>
      <c r="C3634" s="231">
        <v>26</v>
      </c>
      <c r="D3634" s="231">
        <v>21</v>
      </c>
      <c r="E3634" s="231">
        <v>53</v>
      </c>
      <c r="F3634" s="231">
        <v>0</v>
      </c>
      <c r="G3634" s="231">
        <v>0</v>
      </c>
      <c r="H3634" t="str">
        <f t="shared" si="57"/>
        <v>28404</v>
      </c>
    </row>
    <row r="3635" spans="1:8">
      <c r="A3635" s="231">
        <v>28427</v>
      </c>
      <c r="B3635" s="231">
        <v>0</v>
      </c>
      <c r="C3635" s="231">
        <v>32</v>
      </c>
      <c r="D3635" s="231">
        <v>25</v>
      </c>
      <c r="E3635" s="231">
        <v>43</v>
      </c>
      <c r="F3635" s="231">
        <v>0</v>
      </c>
      <c r="G3635" s="231">
        <v>0</v>
      </c>
      <c r="H3635" t="str">
        <f t="shared" si="57"/>
        <v>28428</v>
      </c>
    </row>
    <row r="3636" spans="1:8">
      <c r="A3636" s="231">
        <v>28441</v>
      </c>
      <c r="B3636" s="231">
        <v>0</v>
      </c>
      <c r="C3636" s="231">
        <v>36</v>
      </c>
      <c r="D3636" s="231">
        <v>29</v>
      </c>
      <c r="E3636" s="231">
        <v>35</v>
      </c>
      <c r="F3636" s="231">
        <v>0</v>
      </c>
      <c r="G3636" s="231">
        <v>0</v>
      </c>
      <c r="H3636" t="str">
        <f t="shared" si="57"/>
        <v>28442</v>
      </c>
    </row>
    <row r="3637" spans="1:8">
      <c r="A3637" s="231">
        <v>28461</v>
      </c>
      <c r="B3637" s="231">
        <v>0</v>
      </c>
      <c r="C3637" s="231">
        <v>21</v>
      </c>
      <c r="D3637" s="231">
        <v>17</v>
      </c>
      <c r="E3637" s="231">
        <v>62</v>
      </c>
      <c r="F3637" s="231">
        <v>0</v>
      </c>
      <c r="G3637" s="231">
        <v>0</v>
      </c>
      <c r="H3637" t="str">
        <f t="shared" si="57"/>
        <v>28462</v>
      </c>
    </row>
    <row r="3638" spans="1:8">
      <c r="A3638" s="231">
        <v>28481</v>
      </c>
      <c r="B3638" s="231">
        <v>0</v>
      </c>
      <c r="C3638" s="231">
        <v>14</v>
      </c>
      <c r="D3638" s="231">
        <v>11</v>
      </c>
      <c r="E3638" s="231">
        <v>75</v>
      </c>
      <c r="F3638" s="231">
        <v>0</v>
      </c>
      <c r="G3638" s="231">
        <v>0</v>
      </c>
      <c r="H3638" t="str">
        <f t="shared" si="57"/>
        <v>28482</v>
      </c>
    </row>
    <row r="3639" spans="1:8">
      <c r="A3639" s="231">
        <v>28498.5</v>
      </c>
      <c r="B3639" s="231">
        <v>0</v>
      </c>
      <c r="C3639" s="231">
        <v>38</v>
      </c>
      <c r="D3639" s="231">
        <v>30</v>
      </c>
      <c r="E3639" s="231">
        <v>32</v>
      </c>
      <c r="F3639" s="231">
        <v>0</v>
      </c>
      <c r="G3639" s="231">
        <v>0</v>
      </c>
      <c r="H3639" t="str">
        <f t="shared" si="57"/>
        <v>28499.5</v>
      </c>
    </row>
    <row r="3640" spans="1:8">
      <c r="A3640" s="231">
        <v>28511.999</v>
      </c>
      <c r="B3640" s="231">
        <v>0</v>
      </c>
      <c r="C3640" s="231">
        <v>65</v>
      </c>
      <c r="D3640" s="231">
        <v>35</v>
      </c>
      <c r="E3640" s="231">
        <v>0</v>
      </c>
      <c r="F3640" s="231">
        <v>0</v>
      </c>
      <c r="G3640" s="231">
        <v>0</v>
      </c>
      <c r="H3640" t="str">
        <f t="shared" si="57"/>
        <v>28512.999</v>
      </c>
    </row>
    <row r="3641" spans="1:8">
      <c r="A3641" s="231">
        <v>28525.699000000001</v>
      </c>
      <c r="B3641" s="231">
        <v>100</v>
      </c>
      <c r="C3641" s="231">
        <v>0</v>
      </c>
      <c r="D3641" s="231">
        <v>0</v>
      </c>
      <c r="E3641" s="231">
        <v>0</v>
      </c>
      <c r="F3641" s="231">
        <v>0</v>
      </c>
      <c r="G3641" s="231">
        <v>0</v>
      </c>
      <c r="H3641" t="str">
        <f t="shared" si="57"/>
        <v>28526.699</v>
      </c>
    </row>
    <row r="3642" spans="1:8">
      <c r="A3642" s="231">
        <v>28545.699000000001</v>
      </c>
      <c r="B3642" s="231">
        <v>100</v>
      </c>
      <c r="C3642" s="231">
        <v>0</v>
      </c>
      <c r="D3642" s="231">
        <v>0</v>
      </c>
      <c r="E3642" s="231">
        <v>0</v>
      </c>
      <c r="F3642" s="231">
        <v>0</v>
      </c>
      <c r="G3642" s="231">
        <v>0</v>
      </c>
      <c r="H3642" t="str">
        <f t="shared" si="57"/>
        <v>28546.699</v>
      </c>
    </row>
    <row r="3643" spans="1:8">
      <c r="A3643" s="231">
        <v>28565.699000000001</v>
      </c>
      <c r="B3643" s="231">
        <v>0</v>
      </c>
      <c r="C3643" s="231">
        <v>39</v>
      </c>
      <c r="D3643" s="231">
        <v>31</v>
      </c>
      <c r="E3643" s="231">
        <v>30</v>
      </c>
      <c r="F3643" s="231">
        <v>0</v>
      </c>
      <c r="G3643" s="231">
        <v>0</v>
      </c>
      <c r="H3643" t="str">
        <f t="shared" si="57"/>
        <v>28566.699</v>
      </c>
    </row>
    <row r="3644" spans="1:8">
      <c r="A3644" s="231">
        <v>28585.699000000001</v>
      </c>
      <c r="B3644" s="231">
        <v>0</v>
      </c>
      <c r="C3644" s="231">
        <v>18</v>
      </c>
      <c r="D3644" s="231">
        <v>14</v>
      </c>
      <c r="E3644" s="231">
        <v>68</v>
      </c>
      <c r="F3644" s="231">
        <v>0</v>
      </c>
      <c r="G3644" s="231">
        <v>0</v>
      </c>
      <c r="H3644" t="str">
        <f t="shared" si="57"/>
        <v>28586.699</v>
      </c>
    </row>
    <row r="3645" spans="1:8">
      <c r="A3645" s="231">
        <v>28605.699000000001</v>
      </c>
      <c r="B3645" s="231">
        <v>0</v>
      </c>
      <c r="C3645" s="231">
        <v>31</v>
      </c>
      <c r="D3645" s="231">
        <v>25</v>
      </c>
      <c r="E3645" s="231">
        <v>44</v>
      </c>
      <c r="F3645" s="231">
        <v>0</v>
      </c>
      <c r="G3645" s="231">
        <v>0</v>
      </c>
      <c r="H3645" t="str">
        <f t="shared" si="57"/>
        <v>28606.699</v>
      </c>
    </row>
    <row r="3646" spans="1:8">
      <c r="A3646" s="231">
        <v>28623.699000000001</v>
      </c>
      <c r="B3646" s="231">
        <v>0</v>
      </c>
      <c r="C3646" s="231">
        <v>43</v>
      </c>
      <c r="D3646" s="231">
        <v>35</v>
      </c>
      <c r="E3646" s="231">
        <v>22</v>
      </c>
      <c r="F3646" s="231">
        <v>0</v>
      </c>
      <c r="G3646" s="231">
        <v>0</v>
      </c>
      <c r="H3646" t="str">
        <f t="shared" si="57"/>
        <v>28624.699</v>
      </c>
    </row>
    <row r="3647" spans="1:8">
      <c r="A3647" s="231">
        <v>28638.699000000001</v>
      </c>
      <c r="B3647" s="231">
        <v>100</v>
      </c>
      <c r="C3647" s="231">
        <v>0</v>
      </c>
      <c r="D3647" s="231">
        <v>0</v>
      </c>
      <c r="E3647" s="231">
        <v>0</v>
      </c>
      <c r="F3647" s="231">
        <v>0</v>
      </c>
      <c r="G3647" s="231">
        <v>0</v>
      </c>
      <c r="H3647" t="str">
        <f t="shared" ref="H3647:H3664" si="58">LEFT(A3647,1)&amp;((MID(A3647,2,10))+1)</f>
        <v>28639.699</v>
      </c>
    </row>
    <row r="3648" spans="1:8">
      <c r="A3648" s="231">
        <v>28662.699000000001</v>
      </c>
      <c r="B3648" s="231">
        <v>100</v>
      </c>
      <c r="C3648" s="231">
        <v>0</v>
      </c>
      <c r="D3648" s="231">
        <v>0</v>
      </c>
      <c r="E3648" s="231">
        <v>0</v>
      </c>
      <c r="F3648" s="231">
        <v>0</v>
      </c>
      <c r="G3648" s="231">
        <v>0</v>
      </c>
      <c r="H3648" t="str">
        <f t="shared" si="58"/>
        <v>28663.699</v>
      </c>
    </row>
    <row r="3649" spans="1:8">
      <c r="A3649" s="231">
        <v>28682.699000000001</v>
      </c>
      <c r="B3649" s="231">
        <v>100</v>
      </c>
      <c r="C3649" s="231">
        <v>0</v>
      </c>
      <c r="D3649" s="231">
        <v>0</v>
      </c>
      <c r="E3649" s="231">
        <v>0</v>
      </c>
      <c r="F3649" s="231">
        <v>0</v>
      </c>
      <c r="G3649" s="231">
        <v>0</v>
      </c>
      <c r="H3649" t="str">
        <f t="shared" si="58"/>
        <v>28683.699</v>
      </c>
    </row>
    <row r="3650" spans="1:8">
      <c r="A3650" s="231">
        <v>28705.699000000001</v>
      </c>
      <c r="B3650" s="231">
        <v>100</v>
      </c>
      <c r="C3650" s="231">
        <v>0</v>
      </c>
      <c r="D3650" s="231">
        <v>0</v>
      </c>
      <c r="E3650" s="231">
        <v>0</v>
      </c>
      <c r="F3650" s="231">
        <v>0</v>
      </c>
      <c r="G3650" s="231">
        <v>0</v>
      </c>
      <c r="H3650" t="str">
        <f t="shared" si="58"/>
        <v>28706.699</v>
      </c>
    </row>
    <row r="3651" spans="1:8">
      <c r="A3651" s="231">
        <v>28726.699000000001</v>
      </c>
      <c r="B3651" s="231">
        <v>100</v>
      </c>
      <c r="C3651" s="231">
        <v>0</v>
      </c>
      <c r="D3651" s="231">
        <v>0</v>
      </c>
      <c r="E3651" s="231">
        <v>0</v>
      </c>
      <c r="F3651" s="231">
        <v>0</v>
      </c>
      <c r="G3651" s="231">
        <v>0</v>
      </c>
      <c r="H3651" t="str">
        <f t="shared" si="58"/>
        <v>28727.699</v>
      </c>
    </row>
    <row r="3652" spans="1:8">
      <c r="A3652" s="231">
        <v>28745.699000000001</v>
      </c>
      <c r="B3652" s="231">
        <v>0</v>
      </c>
      <c r="C3652" s="231">
        <v>100</v>
      </c>
      <c r="D3652" s="231">
        <v>0</v>
      </c>
      <c r="E3652" s="231">
        <v>0</v>
      </c>
      <c r="F3652" s="231">
        <v>0</v>
      </c>
      <c r="G3652" s="231">
        <v>0</v>
      </c>
      <c r="H3652" t="str">
        <f t="shared" si="58"/>
        <v>28746.699</v>
      </c>
    </row>
    <row r="3653" spans="1:8">
      <c r="A3653" s="231">
        <v>28766.699000000001</v>
      </c>
      <c r="B3653" s="231">
        <v>100</v>
      </c>
      <c r="C3653" s="231">
        <v>0</v>
      </c>
      <c r="D3653" s="231">
        <v>0</v>
      </c>
      <c r="E3653" s="231">
        <v>0</v>
      </c>
      <c r="F3653" s="231">
        <v>0</v>
      </c>
      <c r="G3653" s="231">
        <v>0</v>
      </c>
      <c r="H3653" t="str">
        <f t="shared" si="58"/>
        <v>28767.699</v>
      </c>
    </row>
    <row r="3654" spans="1:8">
      <c r="A3654" s="231">
        <v>28785.699000000001</v>
      </c>
      <c r="B3654" s="231">
        <v>100</v>
      </c>
      <c r="C3654" s="231">
        <v>0</v>
      </c>
      <c r="D3654" s="231">
        <v>0</v>
      </c>
      <c r="E3654" s="231">
        <v>0</v>
      </c>
      <c r="F3654" s="231">
        <v>0</v>
      </c>
      <c r="G3654" s="231">
        <v>0</v>
      </c>
      <c r="H3654" t="str">
        <f t="shared" si="58"/>
        <v>28786.699</v>
      </c>
    </row>
    <row r="3655" spans="1:8">
      <c r="A3655" s="231">
        <v>28805.699000000001</v>
      </c>
      <c r="B3655" s="231">
        <v>0</v>
      </c>
      <c r="C3655" s="231">
        <v>12</v>
      </c>
      <c r="D3655" s="231">
        <v>33</v>
      </c>
      <c r="E3655" s="231">
        <v>55</v>
      </c>
      <c r="F3655" s="231">
        <v>0</v>
      </c>
      <c r="G3655" s="231">
        <v>0</v>
      </c>
      <c r="H3655" t="str">
        <f t="shared" si="58"/>
        <v>28806.699</v>
      </c>
    </row>
    <row r="3656" spans="1:8">
      <c r="A3656" s="231">
        <v>28830.699000000001</v>
      </c>
      <c r="B3656" s="231">
        <v>0</v>
      </c>
      <c r="C3656" s="231">
        <v>13</v>
      </c>
      <c r="D3656" s="231">
        <v>18</v>
      </c>
      <c r="E3656" s="231">
        <v>69</v>
      </c>
      <c r="F3656" s="231">
        <v>0</v>
      </c>
      <c r="G3656" s="231">
        <v>0</v>
      </c>
      <c r="H3656" t="str">
        <f t="shared" si="58"/>
        <v>28831.699</v>
      </c>
    </row>
    <row r="3657" spans="1:8">
      <c r="A3657" s="231">
        <v>28858.699000000001</v>
      </c>
      <c r="B3657" s="231">
        <v>0</v>
      </c>
      <c r="C3657" s="231">
        <v>48</v>
      </c>
      <c r="D3657" s="231">
        <v>52</v>
      </c>
      <c r="E3657" s="231">
        <v>0</v>
      </c>
      <c r="F3657" s="231">
        <v>0</v>
      </c>
      <c r="G3657" s="231">
        <v>0</v>
      </c>
      <c r="H3657" t="str">
        <f t="shared" si="58"/>
        <v>28859.699</v>
      </c>
    </row>
    <row r="3658" spans="1:8">
      <c r="A3658" s="231">
        <v>28880.699000000001</v>
      </c>
      <c r="B3658" s="231">
        <v>100</v>
      </c>
      <c r="C3658" s="231">
        <v>0</v>
      </c>
      <c r="D3658" s="231">
        <v>0</v>
      </c>
      <c r="E3658" s="231">
        <v>0</v>
      </c>
      <c r="F3658" s="231">
        <v>0</v>
      </c>
      <c r="G3658" s="231">
        <v>0</v>
      </c>
      <c r="H3658" t="str">
        <f t="shared" si="58"/>
        <v>28881.699</v>
      </c>
    </row>
    <row r="3659" spans="1:8">
      <c r="A3659" s="231">
        <v>28901.699000000001</v>
      </c>
      <c r="B3659" s="231">
        <v>100</v>
      </c>
      <c r="C3659" s="231">
        <v>0</v>
      </c>
      <c r="D3659" s="231">
        <v>0</v>
      </c>
      <c r="E3659" s="231">
        <v>0</v>
      </c>
      <c r="F3659" s="231">
        <v>0</v>
      </c>
      <c r="G3659" s="231">
        <v>0</v>
      </c>
      <c r="H3659" t="str">
        <f t="shared" si="58"/>
        <v>28902.699</v>
      </c>
    </row>
    <row r="3660" spans="1:8">
      <c r="A3660" s="231">
        <v>28926.699000000001</v>
      </c>
      <c r="B3660" s="231">
        <v>100</v>
      </c>
      <c r="C3660" s="231">
        <v>0</v>
      </c>
      <c r="D3660" s="231">
        <v>0</v>
      </c>
      <c r="E3660" s="231">
        <v>0</v>
      </c>
      <c r="F3660" s="231">
        <v>0</v>
      </c>
      <c r="G3660" s="231">
        <v>0</v>
      </c>
      <c r="H3660" t="str">
        <f t="shared" si="58"/>
        <v>28927.699</v>
      </c>
    </row>
    <row r="3661" spans="1:8">
      <c r="A3661" s="231">
        <v>28947.699000000001</v>
      </c>
      <c r="B3661" s="231">
        <v>0</v>
      </c>
      <c r="C3661" s="231">
        <v>16</v>
      </c>
      <c r="D3661" s="231">
        <v>22</v>
      </c>
      <c r="E3661" s="231">
        <v>62</v>
      </c>
      <c r="F3661" s="231">
        <v>0</v>
      </c>
      <c r="G3661" s="231">
        <v>0</v>
      </c>
      <c r="H3661" t="str">
        <f t="shared" si="58"/>
        <v>28948.699</v>
      </c>
    </row>
    <row r="3662" spans="1:8">
      <c r="A3662" s="231">
        <v>28963.699000000001</v>
      </c>
      <c r="B3662" s="231">
        <v>0</v>
      </c>
      <c r="C3662" s="231">
        <v>14</v>
      </c>
      <c r="D3662" s="231">
        <v>19</v>
      </c>
      <c r="E3662" s="231">
        <v>67</v>
      </c>
      <c r="F3662" s="231">
        <v>0</v>
      </c>
      <c r="G3662" s="231">
        <v>0</v>
      </c>
      <c r="H3662" t="str">
        <f t="shared" si="58"/>
        <v>28964.699</v>
      </c>
    </row>
    <row r="3663" spans="1:8">
      <c r="A3663" s="231">
        <v>28975.699000000001</v>
      </c>
      <c r="B3663" s="231">
        <v>0</v>
      </c>
      <c r="C3663" s="231">
        <v>11</v>
      </c>
      <c r="D3663" s="231">
        <v>15</v>
      </c>
      <c r="E3663" s="231">
        <v>74</v>
      </c>
      <c r="F3663" s="231">
        <v>0</v>
      </c>
      <c r="G3663" s="231">
        <v>0</v>
      </c>
      <c r="H3663" t="str">
        <f t="shared" si="58"/>
        <v>28976.699</v>
      </c>
    </row>
    <row r="3664" spans="1:8">
      <c r="A3664" s="231">
        <v>29000.999</v>
      </c>
      <c r="B3664" s="231">
        <v>0</v>
      </c>
      <c r="C3664" s="231">
        <v>8</v>
      </c>
      <c r="D3664" s="231">
        <v>11</v>
      </c>
      <c r="E3664" s="231">
        <v>81</v>
      </c>
      <c r="F3664" s="231">
        <v>0</v>
      </c>
      <c r="G3664" s="231">
        <v>0</v>
      </c>
      <c r="H3664" t="str">
        <f t="shared" si="58"/>
        <v>29001.999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9"/>
  <sheetViews>
    <sheetView workbookViewId="0">
      <selection activeCell="M27" sqref="M27"/>
    </sheetView>
  </sheetViews>
  <sheetFormatPr defaultRowHeight="13.5"/>
  <cols>
    <col min="13" max="13" width="74.875" bestFit="1" customWidth="1"/>
  </cols>
  <sheetData>
    <row r="2" spans="1:2">
      <c r="A2" t="s">
        <v>3936</v>
      </c>
      <c r="B2" t="b">
        <v>0</v>
      </c>
    </row>
    <row r="3" spans="1:2">
      <c r="B3" t="b">
        <v>1</v>
      </c>
    </row>
    <row r="4" spans="1:2">
      <c r="B4" t="b">
        <v>1</v>
      </c>
    </row>
    <row r="5" spans="1:2">
      <c r="B5" t="b">
        <v>1</v>
      </c>
    </row>
    <row r="6" spans="1:2">
      <c r="B6" t="b">
        <v>0</v>
      </c>
    </row>
    <row r="7" spans="1:2">
      <c r="B7" t="b">
        <v>0</v>
      </c>
    </row>
    <row r="8" spans="1:2">
      <c r="B8" t="b">
        <v>0</v>
      </c>
    </row>
    <row r="9" spans="1:2">
      <c r="B9" t="b"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J43" sqref="J43"/>
    </sheetView>
  </sheetViews>
  <sheetFormatPr defaultRowHeight="13.5"/>
  <sheetData>
    <row r="1" spans="1:2">
      <c r="A1" t="s">
        <v>3686</v>
      </c>
      <c r="B1" t="s">
        <v>3687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52</vt:i4>
      </vt:variant>
      <vt:variant>
        <vt:lpstr>命名范围</vt:lpstr>
      </vt:variant>
      <vt:variant>
        <vt:i4>23</vt:i4>
      </vt:variant>
    </vt:vector>
  </HeadingPairs>
  <TitlesOfParts>
    <vt:vector size="75" baseType="lpstr">
      <vt:lpstr>目录</vt:lpstr>
      <vt:lpstr>低填浅挖路基处理工程数量表</vt:lpstr>
      <vt:lpstr>防护通用图</vt:lpstr>
      <vt:lpstr>边沟等</vt:lpstr>
      <vt:lpstr>中分带排水</vt:lpstr>
      <vt:lpstr>1路堑防护</vt:lpstr>
      <vt:lpstr>2挡墙</vt:lpstr>
      <vt:lpstr>4实体护坡</vt:lpstr>
      <vt:lpstr>5菱形网格护坡</vt:lpstr>
      <vt:lpstr>5菱形网格护坡 (2)</vt:lpstr>
      <vt:lpstr>6拱形护坡</vt:lpstr>
      <vt:lpstr>6拱形护坡 (2)</vt:lpstr>
      <vt:lpstr>路基每公里土石方数量表</vt:lpstr>
      <vt:lpstr>耕地填前夯压</vt:lpstr>
      <vt:lpstr>低填浅挖</vt:lpstr>
      <vt:lpstr>填挖交界</vt:lpstr>
      <vt:lpstr>陡斜坡路堤</vt:lpstr>
      <vt:lpstr>排水</vt:lpstr>
      <vt:lpstr>中央分隔带</vt:lpstr>
      <vt:lpstr>桥头路基</vt:lpstr>
      <vt:lpstr>上边坡防护</vt:lpstr>
      <vt:lpstr>下边坡防护</vt:lpstr>
      <vt:lpstr>下边坡防护 (3)</vt:lpstr>
      <vt:lpstr>下边坡防护 (2)</vt:lpstr>
      <vt:lpstr>超高方式表</vt:lpstr>
      <vt:lpstr>PM</vt:lpstr>
      <vt:lpstr>PRJ</vt:lpstr>
      <vt:lpstr>断链</vt:lpstr>
      <vt:lpstr>SUP</vt:lpstr>
      <vt:lpstr>wid</vt:lpstr>
      <vt:lpstr>CTR</vt:lpstr>
      <vt:lpstr>TF</vt:lpstr>
      <vt:lpstr>3DR</vt:lpstr>
      <vt:lpstr>DMX</vt:lpstr>
      <vt:lpstr>HDM</vt:lpstr>
      <vt:lpstr>QH</vt:lpstr>
      <vt:lpstr>HD</vt:lpstr>
      <vt:lpstr>DQ</vt:lpstr>
      <vt:lpstr>QT</vt:lpstr>
      <vt:lpstr>汇总</vt:lpstr>
      <vt:lpstr>z-后台信息</vt:lpstr>
      <vt:lpstr>y-后台信息</vt:lpstr>
      <vt:lpstr>附表7-1</vt:lpstr>
      <vt:lpstr>表7.4.1</vt:lpstr>
      <vt:lpstr>表7.5.4</vt:lpstr>
      <vt:lpstr>表7.6.1</vt:lpstr>
      <vt:lpstr>TF (备份)</vt:lpstr>
      <vt:lpstr>pm (备份)</vt:lpstr>
      <vt:lpstr>BUG</vt:lpstr>
      <vt:lpstr>TFFD</vt:lpstr>
      <vt:lpstr>setdata</vt:lpstr>
      <vt:lpstr>Sheet2</vt:lpstr>
      <vt:lpstr>'1路堑防护'!Print_Area</vt:lpstr>
      <vt:lpstr>'2挡墙'!Print_Area</vt:lpstr>
      <vt:lpstr>'4实体护坡'!Print_Area</vt:lpstr>
      <vt:lpstr>'5菱形网格护坡'!Print_Area</vt:lpstr>
      <vt:lpstr>'5菱形网格护坡 (2)'!Print_Area</vt:lpstr>
      <vt:lpstr>'6拱形护坡'!Print_Area</vt:lpstr>
      <vt:lpstr>'6拱形护坡 (2)'!Print_Area</vt:lpstr>
      <vt:lpstr>边沟等!Print_Area</vt:lpstr>
      <vt:lpstr>超高方式表!Print_Area</vt:lpstr>
      <vt:lpstr>低填浅挖路基处理工程数量表!Print_Area</vt:lpstr>
      <vt:lpstr>路基每公里土石方数量表!Print_Area</vt:lpstr>
      <vt:lpstr>中分带排水!Print_Area</vt:lpstr>
      <vt:lpstr>'1路堑防护'!Print_Titles</vt:lpstr>
      <vt:lpstr>'2挡墙'!Print_Titles</vt:lpstr>
      <vt:lpstr>'4实体护坡'!Print_Titles</vt:lpstr>
      <vt:lpstr>'5菱形网格护坡'!Print_Titles</vt:lpstr>
      <vt:lpstr>'5菱形网格护坡 (2)'!Print_Titles</vt:lpstr>
      <vt:lpstr>'6拱形护坡'!Print_Titles</vt:lpstr>
      <vt:lpstr>'6拱形护坡 (2)'!Print_Titles</vt:lpstr>
      <vt:lpstr>边沟等!Print_Titles</vt:lpstr>
      <vt:lpstr>超高方式表!Print_Titles</vt:lpstr>
      <vt:lpstr>路基每公里土石方数量表!Print_Titles</vt:lpstr>
      <vt:lpstr>中分带排水!Print_Titles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cp:lastPrinted>2019-03-31T13:10:35Z</cp:lastPrinted>
  <dcterms:created xsi:type="dcterms:W3CDTF">2006-09-13T11:21:51Z</dcterms:created>
  <dcterms:modified xsi:type="dcterms:W3CDTF">2022-10-23T09:19:33Z</dcterms:modified>
</cp:coreProperties>
</file>