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USER\Desktop\Excel\期末報告\"/>
    </mc:Choice>
  </mc:AlternateContent>
  <xr:revisionPtr revIDLastSave="0" documentId="13_ncr:1_{FB4C91BC-DE7E-49E8-BF97-68BC03034977}" xr6:coauthVersionLast="47" xr6:coauthVersionMax="47" xr10:uidLastSave="{00000000-0000-0000-0000-000000000000}"/>
  <bookViews>
    <workbookView xWindow="-108" yWindow="-108" windowWidth="23256" windowHeight="12576" xr2:uid="{00000000-000D-0000-FFFF-FFFF00000000}"/>
  </bookViews>
  <sheets>
    <sheet name="Sheet1" sheetId="1" r:id="rId1"/>
    <sheet name="隊伍" sheetId="3" r:id="rId2"/>
    <sheet name="角色" sheetId="2" r:id="rId3"/>
  </sheets>
  <definedNames>
    <definedName name="_xlnm._FilterDatabase" localSheetId="0" hidden="1">Sheet1!$A$94:$E$109</definedName>
    <definedName name="_xlnm.Criteria" localSheetId="0">Sheet1!$D$94</definedName>
    <definedName name="_xlnm.Criteria" localSheetId="1">隊伍!$A$234:$A$235</definedName>
    <definedName name="_xlnm.Extract" localSheetId="0">Sheet1!$G$94:$J$94</definedName>
    <definedName name="_xlnm.Extract" localSheetId="1">隊伍!#REF!</definedName>
    <definedName name="showAdc">OFFSET(角色!$B$2, MATCH(角色!$L$196, 角色!$A$2:$A$166, 0)-1, 0)</definedName>
    <definedName name="ShowBan">OFFSET(角色!$B$2, MATCH(角色!$I$201, 角色!$A$2:$A$166, 0)-1, 0)</definedName>
    <definedName name="ShowJug">OFFSET(角色!$B$2, MATCH(角色!$F$196, 角色!$A$2:$A$166, 0)-1, 0)</definedName>
    <definedName name="showMid">OFFSET(角色!$B$2, MATCH(角色!$I$196, 角色!$A$2:$A$166, 0)-1, 0)</definedName>
    <definedName name="ShowPB">OFFSET(角色!$B$2, MATCH(角色!$L$201, 角色!$A$2:$A$166, 0)-1, 0)</definedName>
    <definedName name="showPick">OFFSET(角色!$B$2, MATCH(角色!$F$201, 角色!$A$2:$A$166, 0)-1, 0)</definedName>
    <definedName name="showSup">OFFSET(角色!$B$2, MATCH(角色!$O$196, 角色!$A$2:$A$166, 0)-1, 0)</definedName>
    <definedName name="showTop">OFFSET(角色!$B$2, MATCH(角色!$C$196, 角色!$A$2:$A$166, 0)-1, 0)</definedName>
    <definedName name="showWin1">OFFSET(角色!$B$2, MATCH(角色!$I$206, 角色!$A$2:$A$166, 0)-1, 0)</definedName>
    <definedName name="showWin2">OFFSET(角色!$B$2, MATCH(角色!$I$207, 角色!$A$2:$A$166, 0)-1, 0)</definedName>
    <definedName name="showWin3">OFFSET(角色!$B$2, MATCH(角色!$I$208, 角色!$A$2:$A$166, 0)-1, 0)</definedName>
    <definedName name="Slicer_ADC1">#N/A</definedName>
    <definedName name="Slicer_ADC2">#N/A</definedName>
    <definedName name="Slicer_JUG1">#N/A</definedName>
    <definedName name="Slicer_JUG2">#N/A</definedName>
    <definedName name="Slicer_MID1">#N/A</definedName>
    <definedName name="Slicer_MID2">#N/A</definedName>
    <definedName name="Slicer_SUP1">#N/A</definedName>
    <definedName name="Slicer_SUP2">#N/A</definedName>
    <definedName name="Slicer_Team1">#N/A</definedName>
    <definedName name="Slicer_Team2">#N/A</definedName>
    <definedName name="Slicer_TOP1">#N/A</definedName>
    <definedName name="Slicer_TOP2">#N/A</definedName>
  </definedNames>
  <calcPr calcId="191029"/>
  <pivotCaches>
    <pivotCache cacheId="0" r:id="rId4"/>
    <pivotCache cacheId="1"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 r:id="rId12"/>
        <x14:slicerCache r:id="rId13"/>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196" i="2" l="1"/>
  <c r="K2" i="2"/>
  <c r="J12" i="3" a="1"/>
  <c r="J12" i="3" s="1"/>
  <c r="J8" i="3" a="1"/>
  <c r="J8" i="3" s="1"/>
  <c r="J11" i="3" a="1"/>
  <c r="J11" i="3" s="1"/>
  <c r="J17" i="3" a="1"/>
  <c r="J17" i="3" s="1"/>
  <c r="J7" i="3" a="1"/>
  <c r="J7" i="3" s="1"/>
  <c r="J9" i="3" a="1"/>
  <c r="J9" i="3" s="1"/>
  <c r="J10" i="3" a="1"/>
  <c r="J10" i="3" s="1"/>
  <c r="J5" i="3" a="1"/>
  <c r="J5" i="3" s="1"/>
  <c r="J6" i="3" a="1"/>
  <c r="J6" i="3" s="1"/>
  <c r="J15" i="3" a="1"/>
  <c r="J15" i="3" s="1"/>
  <c r="J4" i="3" a="1"/>
  <c r="J4" i="3" s="1"/>
  <c r="J2" i="3" a="1"/>
  <c r="J2" i="3" s="1"/>
  <c r="J14" i="3" a="1"/>
  <c r="J14" i="3" s="1"/>
  <c r="J13" i="3" a="1"/>
  <c r="J13" i="3" s="1"/>
  <c r="J16" i="3" a="1"/>
  <c r="J16" i="3" s="1"/>
  <c r="J3" i="3" a="1"/>
  <c r="J3" i="3" s="1"/>
  <c r="O196" i="2"/>
  <c r="L196" i="2"/>
  <c r="I196" i="2"/>
  <c r="C196" i="2"/>
  <c r="D2" i="2" l="1"/>
  <c r="E2" i="2"/>
  <c r="F2" i="2"/>
  <c r="G2" i="2"/>
  <c r="D3" i="2"/>
  <c r="E3" i="2"/>
  <c r="F3" i="2"/>
  <c r="G3" i="2"/>
  <c r="D4" i="2"/>
  <c r="E4" i="2"/>
  <c r="F4" i="2"/>
  <c r="G4" i="2"/>
  <c r="D5" i="2"/>
  <c r="E5" i="2"/>
  <c r="F5" i="2"/>
  <c r="G5" i="2"/>
  <c r="D6" i="2"/>
  <c r="E6" i="2"/>
  <c r="F6" i="2"/>
  <c r="G6" i="2"/>
  <c r="D7" i="2"/>
  <c r="E7" i="2"/>
  <c r="F7" i="2"/>
  <c r="G7" i="2"/>
  <c r="D8" i="2"/>
  <c r="E8" i="2"/>
  <c r="F8" i="2"/>
  <c r="G8" i="2"/>
  <c r="D9" i="2"/>
  <c r="E9" i="2"/>
  <c r="F9" i="2"/>
  <c r="G9" i="2"/>
  <c r="D10" i="2"/>
  <c r="E10" i="2"/>
  <c r="F10" i="2"/>
  <c r="G10" i="2"/>
  <c r="D11" i="2"/>
  <c r="E11" i="2"/>
  <c r="F11" i="2"/>
  <c r="G11" i="2"/>
  <c r="D12" i="2"/>
  <c r="E12" i="2"/>
  <c r="F12" i="2"/>
  <c r="G12" i="2"/>
  <c r="D13" i="2"/>
  <c r="E13" i="2"/>
  <c r="F13" i="2"/>
  <c r="G13" i="2"/>
  <c r="D14" i="2"/>
  <c r="E14" i="2"/>
  <c r="F14" i="2"/>
  <c r="G14" i="2"/>
  <c r="D15" i="2"/>
  <c r="E15" i="2"/>
  <c r="F15" i="2"/>
  <c r="G15" i="2"/>
  <c r="D16" i="2"/>
  <c r="E16" i="2"/>
  <c r="F16" i="2"/>
  <c r="G16" i="2"/>
  <c r="D17" i="2"/>
  <c r="E17" i="2"/>
  <c r="F17" i="2"/>
  <c r="G17" i="2"/>
  <c r="D18" i="2"/>
  <c r="E18" i="2"/>
  <c r="F18" i="2"/>
  <c r="G18" i="2"/>
  <c r="D19" i="2"/>
  <c r="E19" i="2"/>
  <c r="F19" i="2"/>
  <c r="G19" i="2"/>
  <c r="D20" i="2"/>
  <c r="E20" i="2"/>
  <c r="F20" i="2"/>
  <c r="G20" i="2"/>
  <c r="D21" i="2"/>
  <c r="E21" i="2"/>
  <c r="F21" i="2"/>
  <c r="G21" i="2"/>
  <c r="D22" i="2"/>
  <c r="E22" i="2"/>
  <c r="F22" i="2"/>
  <c r="G22" i="2"/>
  <c r="D23" i="2"/>
  <c r="E23" i="2"/>
  <c r="F23" i="2"/>
  <c r="G23" i="2"/>
  <c r="D24" i="2"/>
  <c r="E24" i="2"/>
  <c r="F24" i="2"/>
  <c r="G24" i="2"/>
  <c r="D25" i="2"/>
  <c r="E25" i="2"/>
  <c r="F25" i="2"/>
  <c r="G25" i="2"/>
  <c r="D26" i="2"/>
  <c r="E26" i="2"/>
  <c r="F26" i="2"/>
  <c r="G26" i="2"/>
  <c r="D27" i="2"/>
  <c r="E27" i="2"/>
  <c r="F27" i="2"/>
  <c r="G27" i="2"/>
  <c r="D28" i="2"/>
  <c r="E28" i="2"/>
  <c r="F28" i="2"/>
  <c r="G28" i="2"/>
  <c r="D29" i="2"/>
  <c r="E29" i="2"/>
  <c r="F29" i="2"/>
  <c r="G29" i="2"/>
  <c r="D30" i="2"/>
  <c r="E30" i="2"/>
  <c r="F30" i="2"/>
  <c r="G30" i="2"/>
  <c r="D31" i="2"/>
  <c r="E31" i="2"/>
  <c r="F31" i="2"/>
  <c r="G31" i="2"/>
  <c r="D32" i="2"/>
  <c r="E32" i="2"/>
  <c r="F32" i="2"/>
  <c r="G32" i="2"/>
  <c r="D33" i="2"/>
  <c r="E33" i="2"/>
  <c r="F33" i="2"/>
  <c r="G33" i="2"/>
  <c r="D34" i="2"/>
  <c r="E34" i="2"/>
  <c r="F34" i="2"/>
  <c r="G34" i="2"/>
  <c r="D35" i="2"/>
  <c r="E35" i="2"/>
  <c r="F35" i="2"/>
  <c r="G35" i="2"/>
  <c r="D36" i="2"/>
  <c r="E36" i="2"/>
  <c r="F36" i="2"/>
  <c r="G36" i="2"/>
  <c r="D37" i="2"/>
  <c r="E37" i="2"/>
  <c r="F37" i="2"/>
  <c r="G37" i="2"/>
  <c r="D38" i="2"/>
  <c r="E38" i="2"/>
  <c r="F38" i="2"/>
  <c r="G38" i="2"/>
  <c r="D39" i="2"/>
  <c r="E39" i="2"/>
  <c r="F39" i="2"/>
  <c r="G39" i="2"/>
  <c r="D40" i="2"/>
  <c r="E40" i="2"/>
  <c r="F40" i="2"/>
  <c r="G40" i="2"/>
  <c r="D41" i="2"/>
  <c r="E41" i="2"/>
  <c r="F41" i="2"/>
  <c r="G41" i="2"/>
  <c r="D42" i="2"/>
  <c r="E42" i="2"/>
  <c r="F42" i="2"/>
  <c r="G42" i="2"/>
  <c r="D43" i="2"/>
  <c r="E43" i="2"/>
  <c r="F43" i="2"/>
  <c r="G43" i="2"/>
  <c r="D44" i="2"/>
  <c r="E44" i="2"/>
  <c r="F44" i="2"/>
  <c r="G44" i="2"/>
  <c r="D45" i="2"/>
  <c r="E45" i="2"/>
  <c r="F45" i="2"/>
  <c r="G45" i="2"/>
  <c r="D46" i="2"/>
  <c r="E46" i="2"/>
  <c r="F46" i="2"/>
  <c r="G46" i="2"/>
  <c r="D47" i="2"/>
  <c r="E47" i="2"/>
  <c r="F47" i="2"/>
  <c r="G47" i="2"/>
  <c r="D48" i="2"/>
  <c r="E48" i="2"/>
  <c r="F48" i="2"/>
  <c r="G48" i="2"/>
  <c r="D49" i="2"/>
  <c r="E49" i="2"/>
  <c r="F49" i="2"/>
  <c r="G49" i="2"/>
  <c r="D50" i="2"/>
  <c r="E50" i="2"/>
  <c r="F50" i="2"/>
  <c r="G50" i="2"/>
  <c r="D51" i="2"/>
  <c r="E51" i="2"/>
  <c r="F51" i="2"/>
  <c r="G51" i="2"/>
  <c r="D52" i="2"/>
  <c r="E52" i="2"/>
  <c r="F52" i="2"/>
  <c r="G52" i="2"/>
  <c r="D53" i="2"/>
  <c r="E53" i="2"/>
  <c r="F53" i="2"/>
  <c r="G53" i="2"/>
  <c r="D54" i="2"/>
  <c r="E54" i="2"/>
  <c r="F54" i="2"/>
  <c r="G54" i="2"/>
  <c r="D55" i="2"/>
  <c r="E55" i="2"/>
  <c r="F55" i="2"/>
  <c r="G55" i="2"/>
  <c r="D56" i="2"/>
  <c r="E56" i="2"/>
  <c r="F56" i="2"/>
  <c r="G56" i="2"/>
  <c r="D57" i="2"/>
  <c r="E57" i="2"/>
  <c r="F57" i="2"/>
  <c r="G57" i="2"/>
  <c r="D58" i="2"/>
  <c r="E58" i="2"/>
  <c r="F58" i="2"/>
  <c r="G58" i="2"/>
  <c r="D59" i="2"/>
  <c r="E59" i="2"/>
  <c r="F59" i="2"/>
  <c r="G59" i="2"/>
  <c r="D60" i="2"/>
  <c r="E60" i="2"/>
  <c r="F60" i="2"/>
  <c r="G60" i="2"/>
  <c r="D61" i="2"/>
  <c r="E61" i="2"/>
  <c r="F61" i="2"/>
  <c r="G61" i="2"/>
  <c r="D62" i="2"/>
  <c r="E62" i="2"/>
  <c r="F62" i="2"/>
  <c r="G62" i="2"/>
  <c r="D63" i="2"/>
  <c r="E63" i="2"/>
  <c r="F63" i="2"/>
  <c r="G63" i="2"/>
  <c r="D64" i="2"/>
  <c r="E64" i="2"/>
  <c r="F64" i="2"/>
  <c r="G64" i="2"/>
  <c r="D65" i="2"/>
  <c r="E65" i="2"/>
  <c r="F65" i="2"/>
  <c r="G65" i="2"/>
  <c r="D66" i="2"/>
  <c r="E66" i="2"/>
  <c r="F66" i="2"/>
  <c r="G66" i="2"/>
  <c r="D67" i="2"/>
  <c r="E67" i="2"/>
  <c r="F67" i="2"/>
  <c r="G67" i="2"/>
  <c r="D68" i="2"/>
  <c r="E68" i="2"/>
  <c r="F68" i="2"/>
  <c r="G68" i="2"/>
  <c r="D69" i="2"/>
  <c r="E69" i="2"/>
  <c r="F69" i="2"/>
  <c r="G69" i="2"/>
  <c r="D70" i="2"/>
  <c r="E70" i="2"/>
  <c r="F70" i="2"/>
  <c r="G70" i="2"/>
  <c r="D71" i="2"/>
  <c r="E71" i="2"/>
  <c r="F71" i="2"/>
  <c r="G71" i="2"/>
  <c r="D72" i="2"/>
  <c r="E72" i="2"/>
  <c r="F72" i="2"/>
  <c r="G72" i="2"/>
  <c r="D73" i="2"/>
  <c r="E73" i="2"/>
  <c r="F73" i="2"/>
  <c r="G73" i="2"/>
  <c r="D74" i="2"/>
  <c r="E74" i="2"/>
  <c r="F74" i="2"/>
  <c r="G74" i="2"/>
  <c r="D75" i="2"/>
  <c r="E75" i="2"/>
  <c r="F75" i="2"/>
  <c r="G75" i="2"/>
  <c r="D76" i="2"/>
  <c r="E76" i="2"/>
  <c r="F76" i="2"/>
  <c r="G76" i="2"/>
  <c r="D77" i="2"/>
  <c r="E77" i="2"/>
  <c r="F77" i="2"/>
  <c r="G77" i="2"/>
  <c r="D78" i="2"/>
  <c r="E78" i="2"/>
  <c r="F78" i="2"/>
  <c r="G78" i="2"/>
  <c r="D79" i="2"/>
  <c r="E79" i="2"/>
  <c r="F79" i="2"/>
  <c r="G79" i="2"/>
  <c r="D80" i="2"/>
  <c r="E80" i="2"/>
  <c r="F80" i="2"/>
  <c r="G80" i="2"/>
  <c r="D81" i="2"/>
  <c r="E81" i="2"/>
  <c r="F81" i="2"/>
  <c r="G81" i="2"/>
  <c r="D82" i="2"/>
  <c r="E82" i="2"/>
  <c r="F82" i="2"/>
  <c r="G82" i="2"/>
  <c r="D83" i="2"/>
  <c r="E83" i="2"/>
  <c r="F83" i="2"/>
  <c r="G83" i="2"/>
  <c r="D84" i="2"/>
  <c r="E84" i="2"/>
  <c r="F84" i="2"/>
  <c r="G84" i="2"/>
  <c r="D85" i="2"/>
  <c r="E85" i="2"/>
  <c r="F85" i="2"/>
  <c r="G85" i="2"/>
  <c r="D86" i="2"/>
  <c r="E86" i="2"/>
  <c r="F86" i="2"/>
  <c r="G86" i="2"/>
  <c r="D87" i="2"/>
  <c r="E87" i="2"/>
  <c r="F87" i="2"/>
  <c r="G87" i="2"/>
  <c r="D88" i="2"/>
  <c r="E88" i="2"/>
  <c r="F88" i="2"/>
  <c r="G88" i="2"/>
  <c r="D89" i="2"/>
  <c r="E89" i="2"/>
  <c r="F89" i="2"/>
  <c r="G89" i="2"/>
  <c r="D90" i="2"/>
  <c r="E90" i="2"/>
  <c r="F90" i="2"/>
  <c r="G90" i="2"/>
  <c r="D91" i="2"/>
  <c r="E91" i="2"/>
  <c r="F91" i="2"/>
  <c r="G91" i="2"/>
  <c r="D92" i="2"/>
  <c r="E92" i="2"/>
  <c r="F92" i="2"/>
  <c r="G92" i="2"/>
  <c r="D93" i="2"/>
  <c r="E93" i="2"/>
  <c r="F93" i="2"/>
  <c r="G93" i="2"/>
  <c r="D94" i="2"/>
  <c r="E94" i="2"/>
  <c r="F94" i="2"/>
  <c r="G94" i="2"/>
  <c r="D95" i="2"/>
  <c r="E95" i="2"/>
  <c r="F95" i="2"/>
  <c r="G95" i="2"/>
  <c r="D96" i="2"/>
  <c r="E96" i="2"/>
  <c r="F96" i="2"/>
  <c r="G96" i="2"/>
  <c r="D97" i="2"/>
  <c r="E97" i="2"/>
  <c r="F97" i="2"/>
  <c r="G97" i="2"/>
  <c r="D98" i="2"/>
  <c r="E98" i="2"/>
  <c r="F98" i="2"/>
  <c r="G98" i="2"/>
  <c r="D99" i="2"/>
  <c r="E99" i="2"/>
  <c r="F99" i="2"/>
  <c r="G99" i="2"/>
  <c r="D100" i="2"/>
  <c r="E100" i="2"/>
  <c r="F100" i="2"/>
  <c r="G100" i="2"/>
  <c r="D101" i="2"/>
  <c r="E101" i="2"/>
  <c r="F101" i="2"/>
  <c r="G101" i="2"/>
  <c r="D102" i="2"/>
  <c r="E102" i="2"/>
  <c r="F102" i="2"/>
  <c r="G102" i="2"/>
  <c r="D103" i="2"/>
  <c r="E103" i="2"/>
  <c r="F103" i="2"/>
  <c r="G103" i="2"/>
  <c r="D104" i="2"/>
  <c r="E104" i="2"/>
  <c r="F104" i="2"/>
  <c r="G104" i="2"/>
  <c r="D105" i="2"/>
  <c r="E105" i="2"/>
  <c r="F105" i="2"/>
  <c r="G105" i="2"/>
  <c r="D106" i="2"/>
  <c r="E106" i="2"/>
  <c r="F106" i="2"/>
  <c r="G106" i="2"/>
  <c r="D107" i="2"/>
  <c r="E107" i="2"/>
  <c r="F107" i="2"/>
  <c r="G107" i="2"/>
  <c r="D108" i="2"/>
  <c r="E108" i="2"/>
  <c r="F108" i="2"/>
  <c r="G108" i="2"/>
  <c r="D109" i="2"/>
  <c r="E109" i="2"/>
  <c r="F109" i="2"/>
  <c r="G109" i="2"/>
  <c r="D110" i="2"/>
  <c r="E110" i="2"/>
  <c r="F110" i="2"/>
  <c r="G110" i="2"/>
  <c r="D111" i="2"/>
  <c r="E111" i="2"/>
  <c r="F111" i="2"/>
  <c r="G111" i="2"/>
  <c r="D112" i="2"/>
  <c r="E112" i="2"/>
  <c r="F112" i="2"/>
  <c r="G112" i="2"/>
  <c r="D113" i="2"/>
  <c r="E113" i="2"/>
  <c r="F113" i="2"/>
  <c r="G113" i="2"/>
  <c r="D114" i="2"/>
  <c r="E114" i="2"/>
  <c r="F114" i="2"/>
  <c r="G114" i="2"/>
  <c r="D115" i="2"/>
  <c r="E115" i="2"/>
  <c r="F115" i="2"/>
  <c r="G115" i="2"/>
  <c r="D116" i="2"/>
  <c r="E116" i="2"/>
  <c r="F116" i="2"/>
  <c r="G116" i="2"/>
  <c r="D117" i="2"/>
  <c r="E117" i="2"/>
  <c r="F117" i="2"/>
  <c r="G117" i="2"/>
  <c r="D118" i="2"/>
  <c r="E118" i="2"/>
  <c r="F118" i="2"/>
  <c r="G118" i="2"/>
  <c r="D119" i="2"/>
  <c r="E119" i="2"/>
  <c r="F119" i="2"/>
  <c r="G119" i="2"/>
  <c r="D120" i="2"/>
  <c r="E120" i="2"/>
  <c r="F120" i="2"/>
  <c r="G120" i="2"/>
  <c r="D121" i="2"/>
  <c r="E121" i="2"/>
  <c r="F121" i="2"/>
  <c r="G121" i="2"/>
  <c r="D122" i="2"/>
  <c r="E122" i="2"/>
  <c r="F122" i="2"/>
  <c r="G122" i="2"/>
  <c r="D123" i="2"/>
  <c r="E123" i="2"/>
  <c r="F123" i="2"/>
  <c r="G123" i="2"/>
  <c r="D124" i="2"/>
  <c r="E124" i="2"/>
  <c r="F124" i="2"/>
  <c r="G124" i="2"/>
  <c r="D125" i="2"/>
  <c r="E125" i="2"/>
  <c r="F125" i="2"/>
  <c r="G125" i="2"/>
  <c r="D126" i="2"/>
  <c r="E126" i="2"/>
  <c r="F126" i="2"/>
  <c r="G126" i="2"/>
  <c r="D127" i="2"/>
  <c r="E127" i="2"/>
  <c r="F127" i="2"/>
  <c r="G127" i="2"/>
  <c r="D128" i="2"/>
  <c r="E128" i="2"/>
  <c r="F128" i="2"/>
  <c r="G128" i="2"/>
  <c r="D129" i="2"/>
  <c r="E129" i="2"/>
  <c r="F129" i="2"/>
  <c r="G129" i="2"/>
  <c r="D130" i="2"/>
  <c r="E130" i="2"/>
  <c r="F130" i="2"/>
  <c r="G130" i="2"/>
  <c r="D131" i="2"/>
  <c r="E131" i="2"/>
  <c r="F131" i="2"/>
  <c r="G131" i="2"/>
  <c r="D132" i="2"/>
  <c r="E132" i="2"/>
  <c r="F132" i="2"/>
  <c r="G132" i="2"/>
  <c r="D133" i="2"/>
  <c r="E133" i="2"/>
  <c r="F133" i="2"/>
  <c r="G133" i="2"/>
  <c r="D134" i="2"/>
  <c r="E134" i="2"/>
  <c r="F134" i="2"/>
  <c r="G134" i="2"/>
  <c r="D135" i="2"/>
  <c r="E135" i="2"/>
  <c r="F135" i="2"/>
  <c r="G135" i="2"/>
  <c r="D136" i="2"/>
  <c r="E136" i="2"/>
  <c r="F136" i="2"/>
  <c r="G136" i="2"/>
  <c r="D137" i="2"/>
  <c r="E137" i="2"/>
  <c r="F137" i="2"/>
  <c r="G137" i="2"/>
  <c r="D138" i="2"/>
  <c r="E138" i="2"/>
  <c r="F138" i="2"/>
  <c r="G138" i="2"/>
  <c r="D139" i="2"/>
  <c r="E139" i="2"/>
  <c r="F139" i="2"/>
  <c r="G139" i="2"/>
  <c r="D140" i="2"/>
  <c r="E140" i="2"/>
  <c r="F140" i="2"/>
  <c r="G140" i="2"/>
  <c r="D141" i="2"/>
  <c r="E141" i="2"/>
  <c r="F141" i="2"/>
  <c r="G141" i="2"/>
  <c r="D142" i="2"/>
  <c r="E142" i="2"/>
  <c r="F142" i="2"/>
  <c r="G142" i="2"/>
  <c r="D143" i="2"/>
  <c r="E143" i="2"/>
  <c r="F143" i="2"/>
  <c r="G143" i="2"/>
  <c r="D144" i="2"/>
  <c r="E144" i="2"/>
  <c r="F144" i="2"/>
  <c r="G144" i="2"/>
  <c r="D145" i="2"/>
  <c r="E145" i="2"/>
  <c r="F145" i="2"/>
  <c r="G145" i="2"/>
  <c r="D146" i="2"/>
  <c r="E146" i="2"/>
  <c r="F146" i="2"/>
  <c r="G146" i="2"/>
  <c r="D147" i="2"/>
  <c r="E147" i="2"/>
  <c r="F147" i="2"/>
  <c r="G147" i="2"/>
  <c r="D148" i="2"/>
  <c r="E148" i="2"/>
  <c r="F148" i="2"/>
  <c r="G148" i="2"/>
  <c r="D149" i="2"/>
  <c r="E149" i="2"/>
  <c r="F149" i="2"/>
  <c r="G149" i="2"/>
  <c r="D150" i="2"/>
  <c r="E150" i="2"/>
  <c r="F150" i="2"/>
  <c r="G150" i="2"/>
  <c r="D151" i="2"/>
  <c r="E151" i="2"/>
  <c r="F151" i="2"/>
  <c r="G151" i="2"/>
  <c r="D152" i="2"/>
  <c r="E152" i="2"/>
  <c r="F152" i="2"/>
  <c r="G152" i="2"/>
  <c r="D153" i="2"/>
  <c r="E153" i="2"/>
  <c r="F153" i="2"/>
  <c r="G153" i="2"/>
  <c r="D154" i="2"/>
  <c r="E154" i="2"/>
  <c r="F154" i="2"/>
  <c r="G154" i="2"/>
  <c r="D155" i="2"/>
  <c r="E155" i="2"/>
  <c r="F155" i="2"/>
  <c r="G155" i="2"/>
  <c r="D156" i="2"/>
  <c r="E156" i="2"/>
  <c r="F156" i="2"/>
  <c r="G156" i="2"/>
  <c r="D157" i="2"/>
  <c r="E157" i="2"/>
  <c r="F157" i="2"/>
  <c r="G157" i="2"/>
  <c r="D158" i="2"/>
  <c r="E158" i="2"/>
  <c r="F158" i="2"/>
  <c r="G158" i="2"/>
  <c r="D159" i="2"/>
  <c r="E159" i="2"/>
  <c r="F159" i="2"/>
  <c r="G159" i="2"/>
  <c r="D160" i="2"/>
  <c r="E160" i="2"/>
  <c r="F160" i="2"/>
  <c r="G160" i="2"/>
  <c r="D161" i="2"/>
  <c r="E161" i="2"/>
  <c r="F161" i="2"/>
  <c r="G161" i="2"/>
  <c r="D162" i="2"/>
  <c r="E162" i="2"/>
  <c r="F162" i="2"/>
  <c r="G162" i="2"/>
  <c r="D163" i="2"/>
  <c r="E163" i="2"/>
  <c r="F163" i="2"/>
  <c r="G163" i="2"/>
  <c r="D164" i="2"/>
  <c r="E164" i="2"/>
  <c r="F164" i="2"/>
  <c r="G164" i="2"/>
  <c r="D165" i="2"/>
  <c r="E165" i="2"/>
  <c r="F165" i="2"/>
  <c r="G165" i="2"/>
  <c r="D166" i="2"/>
  <c r="E166" i="2"/>
  <c r="F166" i="2"/>
  <c r="G166" i="2"/>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2" i="2"/>
  <c r="I165" i="2" l="1"/>
  <c r="I161" i="2"/>
  <c r="I157" i="2"/>
  <c r="I153" i="2"/>
  <c r="I149" i="2"/>
  <c r="I145" i="2"/>
  <c r="I141" i="2"/>
  <c r="I137" i="2"/>
  <c r="I133" i="2"/>
  <c r="I129" i="2"/>
  <c r="I125" i="2"/>
  <c r="I121" i="2"/>
  <c r="I117" i="2"/>
  <c r="I113" i="2"/>
  <c r="I109" i="2"/>
  <c r="I105" i="2"/>
  <c r="I101" i="2"/>
  <c r="I97" i="2"/>
  <c r="I93" i="2"/>
  <c r="I89" i="2"/>
  <c r="I85" i="2"/>
  <c r="I81" i="2"/>
  <c r="I77" i="2"/>
  <c r="I73" i="2"/>
  <c r="I69" i="2"/>
  <c r="I65" i="2"/>
  <c r="I61" i="2"/>
  <c r="I57" i="2"/>
  <c r="I53" i="2"/>
  <c r="I49" i="2"/>
  <c r="I45" i="2"/>
  <c r="I41" i="2"/>
  <c r="I37" i="2"/>
  <c r="I33" i="2"/>
  <c r="I29" i="2"/>
  <c r="I25" i="2"/>
  <c r="I21" i="2"/>
  <c r="I17" i="2"/>
  <c r="I13" i="2"/>
  <c r="I9" i="2"/>
  <c r="I5" i="2"/>
  <c r="I164" i="2"/>
  <c r="I160" i="2"/>
  <c r="I156" i="2"/>
  <c r="I152" i="2"/>
  <c r="I148" i="2"/>
  <c r="I144" i="2"/>
  <c r="I140" i="2"/>
  <c r="I136" i="2"/>
  <c r="I132" i="2"/>
  <c r="I128" i="2"/>
  <c r="I124" i="2"/>
  <c r="I120" i="2"/>
  <c r="I116" i="2"/>
  <c r="I112" i="2"/>
  <c r="I108" i="2"/>
  <c r="I104" i="2"/>
  <c r="I100" i="2"/>
  <c r="I96" i="2"/>
  <c r="I92" i="2"/>
  <c r="I88" i="2"/>
  <c r="I84" i="2"/>
  <c r="I80" i="2"/>
  <c r="I76" i="2"/>
  <c r="I72" i="2"/>
  <c r="I68" i="2"/>
  <c r="I64" i="2"/>
  <c r="I60" i="2"/>
  <c r="I56" i="2"/>
  <c r="I52" i="2"/>
  <c r="I48" i="2"/>
  <c r="I44" i="2"/>
  <c r="I40" i="2"/>
  <c r="I36" i="2"/>
  <c r="I32" i="2"/>
  <c r="I28" i="2"/>
  <c r="I24" i="2"/>
  <c r="I20" i="2"/>
  <c r="I16" i="2"/>
  <c r="I12" i="2"/>
  <c r="I8" i="2"/>
  <c r="I4" i="2"/>
  <c r="I163" i="2"/>
  <c r="I159" i="2"/>
  <c r="I155" i="2"/>
  <c r="I151" i="2"/>
  <c r="I147" i="2"/>
  <c r="I143" i="2"/>
  <c r="I139" i="2"/>
  <c r="I135" i="2"/>
  <c r="I131" i="2"/>
  <c r="I127" i="2"/>
  <c r="I123" i="2"/>
  <c r="I119" i="2"/>
  <c r="I115" i="2"/>
  <c r="I111" i="2"/>
  <c r="I107" i="2"/>
  <c r="I103" i="2"/>
  <c r="I99" i="2"/>
  <c r="I95" i="2"/>
  <c r="I91" i="2"/>
  <c r="I87" i="2"/>
  <c r="I83" i="2"/>
  <c r="I79" i="2"/>
  <c r="I75" i="2"/>
  <c r="I71" i="2"/>
  <c r="I67" i="2"/>
  <c r="I63" i="2"/>
  <c r="I59" i="2"/>
  <c r="I55" i="2"/>
  <c r="I51" i="2"/>
  <c r="I47" i="2"/>
  <c r="I43" i="2"/>
  <c r="I39" i="2"/>
  <c r="I35" i="2"/>
  <c r="I31" i="2"/>
  <c r="I27" i="2"/>
  <c r="I23" i="2"/>
  <c r="I19" i="2"/>
  <c r="I15" i="2"/>
  <c r="I11" i="2"/>
  <c r="I7" i="2"/>
  <c r="I3" i="2"/>
  <c r="I166" i="2"/>
  <c r="I162" i="2"/>
  <c r="I158" i="2"/>
  <c r="I154" i="2"/>
  <c r="I150" i="2"/>
  <c r="I146" i="2"/>
  <c r="I142" i="2"/>
  <c r="I138" i="2"/>
  <c r="I134" i="2"/>
  <c r="I130" i="2"/>
  <c r="I126" i="2"/>
  <c r="I122" i="2"/>
  <c r="I118" i="2"/>
  <c r="I114" i="2"/>
  <c r="I110" i="2"/>
  <c r="I106" i="2"/>
  <c r="I102" i="2"/>
  <c r="I98" i="2"/>
  <c r="I94" i="2"/>
  <c r="I90" i="2"/>
  <c r="I86" i="2"/>
  <c r="I82" i="2"/>
  <c r="I78" i="2"/>
  <c r="I74" i="2"/>
  <c r="I70" i="2"/>
  <c r="I66" i="2"/>
  <c r="I62" i="2"/>
  <c r="I58" i="2"/>
  <c r="I54" i="2"/>
  <c r="I50" i="2"/>
  <c r="I46" i="2"/>
  <c r="I42" i="2"/>
  <c r="I38" i="2"/>
  <c r="I34" i="2"/>
  <c r="I30" i="2"/>
  <c r="I26" i="2"/>
  <c r="I22" i="2"/>
  <c r="I18" i="2"/>
  <c r="I14" i="2"/>
  <c r="I10" i="2"/>
  <c r="I6" i="2"/>
  <c r="I2" i="2"/>
  <c r="C165" i="2"/>
  <c r="C161" i="2"/>
  <c r="C157" i="2"/>
  <c r="C153" i="2"/>
  <c r="C149" i="2"/>
  <c r="C145" i="2"/>
  <c r="C141" i="2"/>
  <c r="C137" i="2"/>
  <c r="C133" i="2"/>
  <c r="C129" i="2"/>
  <c r="C125" i="2"/>
  <c r="C121" i="2"/>
  <c r="C117" i="2"/>
  <c r="C113" i="2"/>
  <c r="C109" i="2"/>
  <c r="C105" i="2"/>
  <c r="C101" i="2"/>
  <c r="C97" i="2"/>
  <c r="C93" i="2"/>
  <c r="C89" i="2"/>
  <c r="C85" i="2"/>
  <c r="C81" i="2"/>
  <c r="C77" i="2"/>
  <c r="C73" i="2"/>
  <c r="C69" i="2"/>
  <c r="C65" i="2"/>
  <c r="C61" i="2"/>
  <c r="C57" i="2"/>
  <c r="C53" i="2"/>
  <c r="C49" i="2"/>
  <c r="C45" i="2"/>
  <c r="C41" i="2"/>
  <c r="C37" i="2"/>
  <c r="C33" i="2"/>
  <c r="C29" i="2"/>
  <c r="C25" i="2"/>
  <c r="C21" i="2"/>
  <c r="C17" i="2"/>
  <c r="C13" i="2"/>
  <c r="C9" i="2"/>
  <c r="C5" i="2"/>
  <c r="C164" i="2"/>
  <c r="C160" i="2"/>
  <c r="C156" i="2"/>
  <c r="C152" i="2"/>
  <c r="C148" i="2"/>
  <c r="C144" i="2"/>
  <c r="C140" i="2"/>
  <c r="C136" i="2"/>
  <c r="C132" i="2"/>
  <c r="C128" i="2"/>
  <c r="C124" i="2"/>
  <c r="C120" i="2"/>
  <c r="C116" i="2"/>
  <c r="C112" i="2"/>
  <c r="C108" i="2"/>
  <c r="C104" i="2"/>
  <c r="C100" i="2"/>
  <c r="C96" i="2"/>
  <c r="C92" i="2"/>
  <c r="C88" i="2"/>
  <c r="C84" i="2"/>
  <c r="C80" i="2"/>
  <c r="C76" i="2"/>
  <c r="C72" i="2"/>
  <c r="C68" i="2"/>
  <c r="C64" i="2"/>
  <c r="C60" i="2"/>
  <c r="C56" i="2"/>
  <c r="C52" i="2"/>
  <c r="C48" i="2"/>
  <c r="C44" i="2"/>
  <c r="C40" i="2"/>
  <c r="C36" i="2"/>
  <c r="C32" i="2"/>
  <c r="C28" i="2"/>
  <c r="C24" i="2"/>
  <c r="C20" i="2"/>
  <c r="C16" i="2"/>
  <c r="C12" i="2"/>
  <c r="C8" i="2"/>
  <c r="C4" i="2"/>
  <c r="C163" i="2"/>
  <c r="C159" i="2"/>
  <c r="C155" i="2"/>
  <c r="C151" i="2"/>
  <c r="C147" i="2"/>
  <c r="C143" i="2"/>
  <c r="C139" i="2"/>
  <c r="C135" i="2"/>
  <c r="C131" i="2"/>
  <c r="C127" i="2"/>
  <c r="C123" i="2"/>
  <c r="C119" i="2"/>
  <c r="C115" i="2"/>
  <c r="C111" i="2"/>
  <c r="C107" i="2"/>
  <c r="C103" i="2"/>
  <c r="C99" i="2"/>
  <c r="C95" i="2"/>
  <c r="C91" i="2"/>
  <c r="C87" i="2"/>
  <c r="C83" i="2"/>
  <c r="C79" i="2"/>
  <c r="C75" i="2"/>
  <c r="C71" i="2"/>
  <c r="C67" i="2"/>
  <c r="C63" i="2"/>
  <c r="C59" i="2"/>
  <c r="C55" i="2"/>
  <c r="C51" i="2"/>
  <c r="C47" i="2"/>
  <c r="C43" i="2"/>
  <c r="C39" i="2"/>
  <c r="C35" i="2"/>
  <c r="C31" i="2"/>
  <c r="C27" i="2"/>
  <c r="C23" i="2"/>
  <c r="C19" i="2"/>
  <c r="C15" i="2"/>
  <c r="C11" i="2"/>
  <c r="C7" i="2"/>
  <c r="C3" i="2"/>
  <c r="C166" i="2"/>
  <c r="C162" i="2"/>
  <c r="C158" i="2"/>
  <c r="C154" i="2"/>
  <c r="C150" i="2"/>
  <c r="C146" i="2"/>
  <c r="C142" i="2"/>
  <c r="C138" i="2"/>
  <c r="C134" i="2"/>
  <c r="C130" i="2"/>
  <c r="C126" i="2"/>
  <c r="C122" i="2"/>
  <c r="C118" i="2"/>
  <c r="C114" i="2"/>
  <c r="C110" i="2"/>
  <c r="C106" i="2"/>
  <c r="C102" i="2"/>
  <c r="C98" i="2"/>
  <c r="C94" i="2"/>
  <c r="C90" i="2"/>
  <c r="C86" i="2"/>
  <c r="C82" i="2"/>
  <c r="C78" i="2"/>
  <c r="C74" i="2"/>
  <c r="C70" i="2"/>
  <c r="C66" i="2"/>
  <c r="C62" i="2"/>
  <c r="C58" i="2"/>
  <c r="C54" i="2"/>
  <c r="C50" i="2"/>
  <c r="C46" i="2"/>
  <c r="C42" i="2"/>
  <c r="C38" i="2"/>
  <c r="C34" i="2"/>
  <c r="C30" i="2"/>
  <c r="C26" i="2"/>
  <c r="C22" i="2"/>
  <c r="C18" i="2"/>
  <c r="C14" i="2"/>
  <c r="C10" i="2"/>
  <c r="C6" i="2"/>
  <c r="C2" i="2"/>
  <c r="K3" i="2"/>
  <c r="K4" i="2"/>
  <c r="K5" i="2"/>
  <c r="K6" i="2"/>
  <c r="K7" i="2"/>
  <c r="K8" i="2"/>
  <c r="K9" i="2"/>
  <c r="K10" i="2"/>
  <c r="K11" i="2"/>
  <c r="K12" i="2"/>
  <c r="K13" i="2"/>
  <c r="K14" i="2"/>
  <c r="K15" i="2"/>
  <c r="K16" i="2"/>
  <c r="K17" i="2"/>
  <c r="K18" i="2"/>
  <c r="K19" i="2"/>
  <c r="K22" i="2"/>
  <c r="K20" i="2"/>
  <c r="K21" i="2"/>
  <c r="K23" i="2"/>
  <c r="K24" i="2"/>
  <c r="K25" i="2"/>
  <c r="K26" i="2"/>
  <c r="K27" i="2"/>
  <c r="K28" i="2"/>
  <c r="K29" i="2"/>
  <c r="K30" i="2"/>
  <c r="K31" i="2"/>
  <c r="K32" i="2"/>
  <c r="K33" i="2"/>
  <c r="K35" i="2"/>
  <c r="K34" i="2"/>
  <c r="K36" i="2"/>
  <c r="K37" i="2"/>
  <c r="K38" i="2"/>
  <c r="K39" i="2"/>
  <c r="K40" i="2"/>
  <c r="K41" i="2"/>
  <c r="K42" i="2"/>
  <c r="K43" i="2"/>
  <c r="K44" i="2"/>
  <c r="K45" i="2"/>
  <c r="K46" i="2"/>
  <c r="K47" i="2"/>
  <c r="K48" i="2"/>
  <c r="K49" i="2"/>
  <c r="K50" i="2"/>
  <c r="K51" i="2"/>
  <c r="K52" i="2"/>
  <c r="K53" i="2"/>
  <c r="K67" i="2"/>
  <c r="K54" i="2"/>
  <c r="K55" i="2"/>
  <c r="K56" i="2"/>
  <c r="K57" i="2"/>
  <c r="K58" i="2"/>
  <c r="K59" i="2"/>
  <c r="K60" i="2"/>
  <c r="K61" i="2"/>
  <c r="K62" i="2"/>
  <c r="K63" i="2"/>
  <c r="K64" i="2"/>
  <c r="K65" i="2"/>
  <c r="K66" i="2"/>
  <c r="K68" i="2"/>
  <c r="K69" i="2"/>
  <c r="K70" i="2"/>
  <c r="K71" i="2"/>
  <c r="K72" i="2"/>
  <c r="K73" i="2"/>
  <c r="K74" i="2"/>
  <c r="K75" i="2"/>
  <c r="K77" i="2"/>
  <c r="K76"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I17" i="3"/>
  <c r="I8" i="3"/>
  <c r="I7" i="3"/>
  <c r="I6" i="3"/>
  <c r="I12" i="3"/>
  <c r="I11" i="3"/>
  <c r="I10" i="3"/>
  <c r="I9" i="3"/>
  <c r="I16" i="3"/>
  <c r="I15" i="3"/>
  <c r="I14" i="3"/>
  <c r="I13" i="3"/>
  <c r="I5" i="3"/>
  <c r="I4" i="3"/>
  <c r="I3" i="3"/>
  <c r="H17" i="3"/>
  <c r="H8" i="3"/>
  <c r="H7" i="3"/>
  <c r="H6" i="3"/>
  <c r="H12" i="3"/>
  <c r="H11" i="3"/>
  <c r="H10" i="3"/>
  <c r="H9" i="3"/>
  <c r="H16" i="3"/>
  <c r="H15" i="3"/>
  <c r="H14" i="3"/>
  <c r="H13" i="3"/>
  <c r="H5" i="3"/>
  <c r="H4" i="3"/>
  <c r="H3" i="3"/>
  <c r="I2" i="3"/>
  <c r="H2" i="3"/>
  <c r="F17" i="3"/>
  <c r="G17" i="3" s="1"/>
  <c r="F8" i="3"/>
  <c r="G8" i="3" s="1"/>
  <c r="F7" i="3"/>
  <c r="G7" i="3" s="1"/>
  <c r="F6" i="3"/>
  <c r="G6" i="3" s="1"/>
  <c r="F12" i="3"/>
  <c r="G12" i="3" s="1"/>
  <c r="F11" i="3"/>
  <c r="G11" i="3" s="1"/>
  <c r="F10" i="3"/>
  <c r="G10" i="3" s="1"/>
  <c r="F9" i="3"/>
  <c r="G9" i="3" s="1"/>
  <c r="F16" i="3"/>
  <c r="G16" i="3" s="1"/>
  <c r="F15" i="3"/>
  <c r="G15" i="3" s="1"/>
  <c r="F14" i="3"/>
  <c r="G14" i="3" s="1"/>
  <c r="F13" i="3"/>
  <c r="G13" i="3" s="1"/>
  <c r="F5" i="3"/>
  <c r="G5" i="3" s="1"/>
  <c r="F4" i="3"/>
  <c r="G4" i="3" s="1"/>
  <c r="F3" i="3"/>
  <c r="G3" i="3" s="1"/>
  <c r="F2" i="3"/>
  <c r="G2" i="3" s="1"/>
  <c r="O152" i="2" l="1"/>
  <c r="O24" i="2"/>
  <c r="J42" i="2"/>
  <c r="N42" i="2"/>
  <c r="J106" i="2"/>
  <c r="N106" i="2"/>
  <c r="J131" i="2"/>
  <c r="N131" i="2"/>
  <c r="J96" i="2"/>
  <c r="N96" i="2"/>
  <c r="J61" i="2"/>
  <c r="N61" i="2"/>
  <c r="O2" i="2"/>
  <c r="O151" i="2"/>
  <c r="O135" i="2"/>
  <c r="O119" i="2"/>
  <c r="O103" i="2"/>
  <c r="O87" i="2"/>
  <c r="O71" i="2"/>
  <c r="O54" i="2"/>
  <c r="O39" i="2"/>
  <c r="O23" i="2"/>
  <c r="O7" i="2"/>
  <c r="J46" i="2"/>
  <c r="N46" i="2"/>
  <c r="J110" i="2"/>
  <c r="N110" i="2"/>
  <c r="J7" i="2"/>
  <c r="N7" i="2"/>
  <c r="J71" i="2"/>
  <c r="N71" i="2"/>
  <c r="J135" i="2"/>
  <c r="N135" i="2"/>
  <c r="J36" i="2"/>
  <c r="N36" i="2"/>
  <c r="J100" i="2"/>
  <c r="N100" i="2"/>
  <c r="J164" i="2"/>
  <c r="N164" i="2"/>
  <c r="J65" i="2"/>
  <c r="N65" i="2"/>
  <c r="J129" i="2"/>
  <c r="N129" i="2"/>
  <c r="O166" i="2"/>
  <c r="O150" i="2"/>
  <c r="O134" i="2"/>
  <c r="O118" i="2"/>
  <c r="O102" i="2"/>
  <c r="O86" i="2"/>
  <c r="O70" i="2"/>
  <c r="O67" i="2"/>
  <c r="O38" i="2"/>
  <c r="O21" i="2"/>
  <c r="O6" i="2"/>
  <c r="J50" i="2"/>
  <c r="N50" i="2"/>
  <c r="J114" i="2"/>
  <c r="N114" i="2"/>
  <c r="J11" i="2"/>
  <c r="N11" i="2"/>
  <c r="J75" i="2"/>
  <c r="N75" i="2"/>
  <c r="J139" i="2"/>
  <c r="N139" i="2"/>
  <c r="J40" i="2"/>
  <c r="N40" i="2"/>
  <c r="J104" i="2"/>
  <c r="N104" i="2"/>
  <c r="J5" i="2"/>
  <c r="N5" i="2"/>
  <c r="J69" i="2"/>
  <c r="N69" i="2"/>
  <c r="J133" i="2"/>
  <c r="N133" i="2"/>
  <c r="O88" i="2"/>
  <c r="O165" i="2"/>
  <c r="O149" i="2"/>
  <c r="O133" i="2"/>
  <c r="O117" i="2"/>
  <c r="O101" i="2"/>
  <c r="O85" i="2"/>
  <c r="O69" i="2"/>
  <c r="O53" i="2"/>
  <c r="O37" i="2"/>
  <c r="O20" i="2"/>
  <c r="O5" i="2"/>
  <c r="J54" i="2"/>
  <c r="N54" i="2"/>
  <c r="J118" i="2"/>
  <c r="N118" i="2"/>
  <c r="J15" i="2"/>
  <c r="N15" i="2"/>
  <c r="J79" i="2"/>
  <c r="N79" i="2"/>
  <c r="J143" i="2"/>
  <c r="N143" i="2"/>
  <c r="J44" i="2"/>
  <c r="N44" i="2"/>
  <c r="J108" i="2"/>
  <c r="N108" i="2"/>
  <c r="J9" i="2"/>
  <c r="N9" i="2"/>
  <c r="J73" i="2"/>
  <c r="N73" i="2"/>
  <c r="J137" i="2"/>
  <c r="N137" i="2"/>
  <c r="O164" i="2"/>
  <c r="O148" i="2"/>
  <c r="O132" i="2"/>
  <c r="O116" i="2"/>
  <c r="O100" i="2"/>
  <c r="O84" i="2"/>
  <c r="O68" i="2"/>
  <c r="O52" i="2"/>
  <c r="O36" i="2"/>
  <c r="O22" i="2"/>
  <c r="O4" i="2"/>
  <c r="J58" i="2"/>
  <c r="N58" i="2"/>
  <c r="J122" i="2"/>
  <c r="N122" i="2"/>
  <c r="J19" i="2"/>
  <c r="N19" i="2"/>
  <c r="J83" i="2"/>
  <c r="N83" i="2"/>
  <c r="J147" i="2"/>
  <c r="N147" i="2"/>
  <c r="J48" i="2"/>
  <c r="N48" i="2"/>
  <c r="J112" i="2"/>
  <c r="N112" i="2"/>
  <c r="J13" i="2"/>
  <c r="N13" i="2"/>
  <c r="J77" i="2"/>
  <c r="N77" i="2"/>
  <c r="J141" i="2"/>
  <c r="N141" i="2"/>
  <c r="O163" i="2"/>
  <c r="O147" i="2"/>
  <c r="O131" i="2"/>
  <c r="O115" i="2"/>
  <c r="O99" i="2"/>
  <c r="O83" i="2"/>
  <c r="O66" i="2"/>
  <c r="O51" i="2"/>
  <c r="O34" i="2"/>
  <c r="O19" i="2"/>
  <c r="O3" i="2"/>
  <c r="J62" i="2"/>
  <c r="N62" i="2"/>
  <c r="J126" i="2"/>
  <c r="N126" i="2"/>
  <c r="J23" i="2"/>
  <c r="N23" i="2"/>
  <c r="J87" i="2"/>
  <c r="N87" i="2"/>
  <c r="J151" i="2"/>
  <c r="N151" i="2"/>
  <c r="J52" i="2"/>
  <c r="N52" i="2"/>
  <c r="J116" i="2"/>
  <c r="N116" i="2"/>
  <c r="J17" i="2"/>
  <c r="N17" i="2"/>
  <c r="J81" i="2"/>
  <c r="N81" i="2"/>
  <c r="J145" i="2"/>
  <c r="N145" i="2"/>
  <c r="O104" i="2"/>
  <c r="O162" i="2"/>
  <c r="O146" i="2"/>
  <c r="O130" i="2"/>
  <c r="O114" i="2"/>
  <c r="O98" i="2"/>
  <c r="O82" i="2"/>
  <c r="O65" i="2"/>
  <c r="O50" i="2"/>
  <c r="O35" i="2"/>
  <c r="O18" i="2"/>
  <c r="J2" i="2"/>
  <c r="N2" i="2"/>
  <c r="J66" i="2"/>
  <c r="N66" i="2"/>
  <c r="J130" i="2"/>
  <c r="N130" i="2"/>
  <c r="J27" i="2"/>
  <c r="N27" i="2"/>
  <c r="J91" i="2"/>
  <c r="N91" i="2"/>
  <c r="J155" i="2"/>
  <c r="N155" i="2"/>
  <c r="J56" i="2"/>
  <c r="N56" i="2"/>
  <c r="J120" i="2"/>
  <c r="N120" i="2"/>
  <c r="J21" i="2"/>
  <c r="N21" i="2"/>
  <c r="J85" i="2"/>
  <c r="N85" i="2"/>
  <c r="J149" i="2"/>
  <c r="N149" i="2"/>
  <c r="O161" i="2"/>
  <c r="O145" i="2"/>
  <c r="O129" i="2"/>
  <c r="O113" i="2"/>
  <c r="O97" i="2"/>
  <c r="O81" i="2"/>
  <c r="O64" i="2"/>
  <c r="O49" i="2"/>
  <c r="O33" i="2"/>
  <c r="O17" i="2"/>
  <c r="J6" i="2"/>
  <c r="N6" i="2"/>
  <c r="J70" i="2"/>
  <c r="N70" i="2"/>
  <c r="J134" i="2"/>
  <c r="N134" i="2"/>
  <c r="J31" i="2"/>
  <c r="N31" i="2"/>
  <c r="J95" i="2"/>
  <c r="N95" i="2"/>
  <c r="J159" i="2"/>
  <c r="N159" i="2"/>
  <c r="J60" i="2"/>
  <c r="N60" i="2"/>
  <c r="J124" i="2"/>
  <c r="N124" i="2"/>
  <c r="J25" i="2"/>
  <c r="N25" i="2"/>
  <c r="J89" i="2"/>
  <c r="N89" i="2"/>
  <c r="J153" i="2"/>
  <c r="N153" i="2"/>
  <c r="O136" i="2"/>
  <c r="O160" i="2"/>
  <c r="O144" i="2"/>
  <c r="O128" i="2"/>
  <c r="O112" i="2"/>
  <c r="O96" i="2"/>
  <c r="O80" i="2"/>
  <c r="O63" i="2"/>
  <c r="O48" i="2"/>
  <c r="O32" i="2"/>
  <c r="O16" i="2"/>
  <c r="J10" i="2"/>
  <c r="N10" i="2"/>
  <c r="J74" i="2"/>
  <c r="N74" i="2"/>
  <c r="J138" i="2"/>
  <c r="N138" i="2"/>
  <c r="J35" i="2"/>
  <c r="N35" i="2"/>
  <c r="J99" i="2"/>
  <c r="N99" i="2"/>
  <c r="J163" i="2"/>
  <c r="N163" i="2"/>
  <c r="J64" i="2"/>
  <c r="N64" i="2"/>
  <c r="J128" i="2"/>
  <c r="N128" i="2"/>
  <c r="J29" i="2"/>
  <c r="N29" i="2"/>
  <c r="J93" i="2"/>
  <c r="N93" i="2"/>
  <c r="J157" i="2"/>
  <c r="N157" i="2"/>
  <c r="O159" i="2"/>
  <c r="O143" i="2"/>
  <c r="O127" i="2"/>
  <c r="O111" i="2"/>
  <c r="O95" i="2"/>
  <c r="O79" i="2"/>
  <c r="O62" i="2"/>
  <c r="O47" i="2"/>
  <c r="O31" i="2"/>
  <c r="O15" i="2"/>
  <c r="J14" i="2"/>
  <c r="N14" i="2"/>
  <c r="J78" i="2"/>
  <c r="N78" i="2"/>
  <c r="J142" i="2"/>
  <c r="N142" i="2"/>
  <c r="J39" i="2"/>
  <c r="N39" i="2"/>
  <c r="J103" i="2"/>
  <c r="N103" i="2"/>
  <c r="J4" i="2"/>
  <c r="N4" i="2"/>
  <c r="J68" i="2"/>
  <c r="N68" i="2"/>
  <c r="J132" i="2"/>
  <c r="N132" i="2"/>
  <c r="J33" i="2"/>
  <c r="N33" i="2"/>
  <c r="J97" i="2"/>
  <c r="N97" i="2"/>
  <c r="J161" i="2"/>
  <c r="N161" i="2"/>
  <c r="O40" i="2"/>
  <c r="J67" i="2"/>
  <c r="N67" i="2"/>
  <c r="O158" i="2"/>
  <c r="O142" i="2"/>
  <c r="O126" i="2"/>
  <c r="O110" i="2"/>
  <c r="O94" i="2"/>
  <c r="O78" i="2"/>
  <c r="O61" i="2"/>
  <c r="O46" i="2"/>
  <c r="O30" i="2"/>
  <c r="O14" i="2"/>
  <c r="J18" i="2"/>
  <c r="N18" i="2"/>
  <c r="J82" i="2"/>
  <c r="N82" i="2"/>
  <c r="J146" i="2"/>
  <c r="N146" i="2"/>
  <c r="J43" i="2"/>
  <c r="N43" i="2"/>
  <c r="J107" i="2"/>
  <c r="N107" i="2"/>
  <c r="J8" i="2"/>
  <c r="N8" i="2"/>
  <c r="J72" i="2"/>
  <c r="N72" i="2"/>
  <c r="J136" i="2"/>
  <c r="N136" i="2"/>
  <c r="J37" i="2"/>
  <c r="N37" i="2"/>
  <c r="J101" i="2"/>
  <c r="N101" i="2"/>
  <c r="J165" i="2"/>
  <c r="N165" i="2"/>
  <c r="O8" i="2"/>
  <c r="J3" i="2"/>
  <c r="N3" i="2"/>
  <c r="J32" i="2"/>
  <c r="N32" i="2"/>
  <c r="J160" i="2"/>
  <c r="N160" i="2"/>
  <c r="J125" i="2"/>
  <c r="N125" i="2"/>
  <c r="O157" i="2"/>
  <c r="O141" i="2"/>
  <c r="O125" i="2"/>
  <c r="O109" i="2"/>
  <c r="O93" i="2"/>
  <c r="O76" i="2"/>
  <c r="O60" i="2"/>
  <c r="O45" i="2"/>
  <c r="O29" i="2"/>
  <c r="O13" i="2"/>
  <c r="J22" i="2"/>
  <c r="N22" i="2"/>
  <c r="J86" i="2"/>
  <c r="N86" i="2"/>
  <c r="J150" i="2"/>
  <c r="N150" i="2"/>
  <c r="J47" i="2"/>
  <c r="N47" i="2"/>
  <c r="J111" i="2"/>
  <c r="N111" i="2"/>
  <c r="J12" i="2"/>
  <c r="N12" i="2"/>
  <c r="J76" i="2"/>
  <c r="N76" i="2"/>
  <c r="J140" i="2"/>
  <c r="N140" i="2"/>
  <c r="J41" i="2"/>
  <c r="N41" i="2"/>
  <c r="J105" i="2"/>
  <c r="N105" i="2"/>
  <c r="O120" i="2"/>
  <c r="O156" i="2"/>
  <c r="O140" i="2"/>
  <c r="O124" i="2"/>
  <c r="O108" i="2"/>
  <c r="O92" i="2"/>
  <c r="O77" i="2"/>
  <c r="O59" i="2"/>
  <c r="O44" i="2"/>
  <c r="O28" i="2"/>
  <c r="O12" i="2"/>
  <c r="J26" i="2"/>
  <c r="N26" i="2"/>
  <c r="J90" i="2"/>
  <c r="N90" i="2"/>
  <c r="J154" i="2"/>
  <c r="N154" i="2"/>
  <c r="J51" i="2"/>
  <c r="N51" i="2"/>
  <c r="J115" i="2"/>
  <c r="N115" i="2"/>
  <c r="J16" i="2"/>
  <c r="N16" i="2"/>
  <c r="J80" i="2"/>
  <c r="N80" i="2"/>
  <c r="J144" i="2"/>
  <c r="N144" i="2"/>
  <c r="J45" i="2"/>
  <c r="N45" i="2"/>
  <c r="J109" i="2"/>
  <c r="N109" i="2"/>
  <c r="O155" i="2"/>
  <c r="O139" i="2"/>
  <c r="O123" i="2"/>
  <c r="O107" i="2"/>
  <c r="O91" i="2"/>
  <c r="O75" i="2"/>
  <c r="O58" i="2"/>
  <c r="O43" i="2"/>
  <c r="O27" i="2"/>
  <c r="O11" i="2"/>
  <c r="J30" i="2"/>
  <c r="N30" i="2"/>
  <c r="J94" i="2"/>
  <c r="N94" i="2"/>
  <c r="J158" i="2"/>
  <c r="N158" i="2"/>
  <c r="J55" i="2"/>
  <c r="N55" i="2"/>
  <c r="J119" i="2"/>
  <c r="N119" i="2"/>
  <c r="J20" i="2"/>
  <c r="N20" i="2"/>
  <c r="J84" i="2"/>
  <c r="N84" i="2"/>
  <c r="J148" i="2"/>
  <c r="N148" i="2"/>
  <c r="J49" i="2"/>
  <c r="N49" i="2"/>
  <c r="J113" i="2"/>
  <c r="N113" i="2"/>
  <c r="O55" i="2"/>
  <c r="O154" i="2"/>
  <c r="O138" i="2"/>
  <c r="O122" i="2"/>
  <c r="O106" i="2"/>
  <c r="O90" i="2"/>
  <c r="O74" i="2"/>
  <c r="O57" i="2"/>
  <c r="O42" i="2"/>
  <c r="O26" i="2"/>
  <c r="O10" i="2"/>
  <c r="J34" i="2"/>
  <c r="N34" i="2"/>
  <c r="J98" i="2"/>
  <c r="N98" i="2"/>
  <c r="J162" i="2"/>
  <c r="N162" i="2"/>
  <c r="J59" i="2"/>
  <c r="N59" i="2"/>
  <c r="J123" i="2"/>
  <c r="N123" i="2"/>
  <c r="J24" i="2"/>
  <c r="N24" i="2"/>
  <c r="J88" i="2"/>
  <c r="N88" i="2"/>
  <c r="J152" i="2"/>
  <c r="N152" i="2"/>
  <c r="J53" i="2"/>
  <c r="N53" i="2"/>
  <c r="J117" i="2"/>
  <c r="N117" i="2"/>
  <c r="O72" i="2"/>
  <c r="O153" i="2"/>
  <c r="O137" i="2"/>
  <c r="O121" i="2"/>
  <c r="O105" i="2"/>
  <c r="O89" i="2"/>
  <c r="O73" i="2"/>
  <c r="O56" i="2"/>
  <c r="O41" i="2"/>
  <c r="O25" i="2"/>
  <c r="O9" i="2"/>
  <c r="J38" i="2"/>
  <c r="N38" i="2"/>
  <c r="J102" i="2"/>
  <c r="N102" i="2"/>
  <c r="J166" i="2"/>
  <c r="N166" i="2"/>
  <c r="J63" i="2"/>
  <c r="N63" i="2"/>
  <c r="J127" i="2"/>
  <c r="N127" i="2"/>
  <c r="J28" i="2"/>
  <c r="N28" i="2"/>
  <c r="J92" i="2"/>
  <c r="N92" i="2"/>
  <c r="J156" i="2"/>
  <c r="N156" i="2"/>
  <c r="J57" i="2"/>
  <c r="N57" i="2"/>
  <c r="J121" i="2"/>
  <c r="N121" i="2"/>
  <c r="L156" i="2"/>
  <c r="M166" i="2" a="1"/>
  <c r="M166" i="2" s="1"/>
  <c r="M162" i="2" a="1"/>
  <c r="M162" i="2" s="1"/>
  <c r="M146" i="2" a="1"/>
  <c r="M146" i="2" s="1"/>
  <c r="M130" i="2" a="1"/>
  <c r="M130" i="2" s="1"/>
  <c r="M114" i="2" a="1"/>
  <c r="M114" i="2" s="1"/>
  <c r="M98" i="2" a="1"/>
  <c r="M98" i="2" s="1"/>
  <c r="M82" i="2" a="1"/>
  <c r="M82" i="2" s="1"/>
  <c r="Q82" i="2" s="1"/>
  <c r="M65" i="2" a="1"/>
  <c r="M65" i="2" s="1"/>
  <c r="Q65" i="2" s="1"/>
  <c r="M50" i="2" a="1"/>
  <c r="M50" i="2" s="1"/>
  <c r="M35" i="2" a="1"/>
  <c r="M35" i="2" s="1"/>
  <c r="Q35" i="2" s="1"/>
  <c r="M18" i="2" a="1"/>
  <c r="M18" i="2" s="1"/>
  <c r="M64" i="2" a="1"/>
  <c r="M64" i="2" s="1"/>
  <c r="M113" i="2" a="1"/>
  <c r="M113" i="2" s="1"/>
  <c r="M33" i="2" a="1"/>
  <c r="M33" i="2" s="1"/>
  <c r="Q33" i="2" s="1"/>
  <c r="M160" i="2" a="1"/>
  <c r="M160" i="2" s="1"/>
  <c r="M144" i="2" a="1"/>
  <c r="M144" i="2" s="1"/>
  <c r="M128" i="2" a="1"/>
  <c r="M128" i="2" s="1"/>
  <c r="M112" i="2" a="1"/>
  <c r="M112" i="2" s="1"/>
  <c r="M96" i="2" a="1"/>
  <c r="M96" i="2" s="1"/>
  <c r="M80" i="2" a="1"/>
  <c r="M80" i="2" s="1"/>
  <c r="M63" i="2" a="1"/>
  <c r="M63" i="2" s="1"/>
  <c r="M48" i="2" a="1"/>
  <c r="M48" i="2" s="1"/>
  <c r="Q48" i="2" s="1"/>
  <c r="M32" i="2" a="1"/>
  <c r="M32" i="2" s="1"/>
  <c r="L16" i="2"/>
  <c r="M81" i="2" a="1"/>
  <c r="M81" i="2" s="1"/>
  <c r="Q81" i="2" s="1"/>
  <c r="M159" i="2" a="1"/>
  <c r="M159" i="2" s="1"/>
  <c r="M143" i="2" a="1"/>
  <c r="M143" i="2" s="1"/>
  <c r="M127" i="2" a="1"/>
  <c r="M127" i="2" s="1"/>
  <c r="M111" i="2" a="1"/>
  <c r="M111" i="2" s="1"/>
  <c r="M95" i="2" a="1"/>
  <c r="M95" i="2" s="1"/>
  <c r="M79" i="2" a="1"/>
  <c r="M79" i="2" s="1"/>
  <c r="Q79" i="2" s="1"/>
  <c r="M62" i="2" a="1"/>
  <c r="M62" i="2" s="1"/>
  <c r="M47" i="2" a="1"/>
  <c r="M47" i="2" s="1"/>
  <c r="M31" i="2" a="1"/>
  <c r="M31" i="2" s="1"/>
  <c r="Q31" i="2" s="1"/>
  <c r="L15" i="2"/>
  <c r="M97" i="2" a="1"/>
  <c r="M97" i="2" s="1"/>
  <c r="M17" i="2" a="1"/>
  <c r="M17" i="2" s="1"/>
  <c r="Q17" i="2" s="1"/>
  <c r="M158" i="2" a="1"/>
  <c r="M158" i="2" s="1"/>
  <c r="M142" i="2" a="1"/>
  <c r="M142" i="2" s="1"/>
  <c r="M126" i="2" a="1"/>
  <c r="M126" i="2" s="1"/>
  <c r="M110" i="2" a="1"/>
  <c r="M110" i="2" s="1"/>
  <c r="M94" i="2" a="1"/>
  <c r="M94" i="2" s="1"/>
  <c r="M78" i="2" a="1"/>
  <c r="M78" i="2" s="1"/>
  <c r="M61" i="2" a="1"/>
  <c r="M61" i="2" s="1"/>
  <c r="Q61" i="2" s="1"/>
  <c r="M46" i="2" a="1"/>
  <c r="M46" i="2" s="1"/>
  <c r="Q46" i="2" s="1"/>
  <c r="L30" i="2"/>
  <c r="L14" i="2"/>
  <c r="M161" i="2" a="1"/>
  <c r="M161" i="2" s="1"/>
  <c r="M49" i="2" a="1"/>
  <c r="M49" i="2" s="1"/>
  <c r="L157" i="2"/>
  <c r="L141" i="2"/>
  <c r="L125" i="2"/>
  <c r="L109" i="2"/>
  <c r="L93" i="2"/>
  <c r="L76" i="2"/>
  <c r="L60" i="2"/>
  <c r="L45" i="2"/>
  <c r="L29" i="2"/>
  <c r="L13" i="2"/>
  <c r="L59" i="2"/>
  <c r="L44" i="2"/>
  <c r="L28" i="2"/>
  <c r="L12" i="2"/>
  <c r="M2" i="2" a="1"/>
  <c r="M2" i="2" s="1"/>
  <c r="L155" i="2"/>
  <c r="L123" i="2"/>
  <c r="L107" i="2"/>
  <c r="L91" i="2"/>
  <c r="L75" i="2"/>
  <c r="L58" i="2"/>
  <c r="L43" i="2"/>
  <c r="L27" i="2"/>
  <c r="L11" i="2"/>
  <c r="L77" i="2"/>
  <c r="L139" i="2"/>
  <c r="M4" i="2" a="1"/>
  <c r="M4" i="2" s="1"/>
  <c r="L154" i="2"/>
  <c r="L138" i="2"/>
  <c r="L122" i="2"/>
  <c r="L106" i="2"/>
  <c r="L90" i="2"/>
  <c r="L74" i="2"/>
  <c r="L57" i="2"/>
  <c r="L42" i="2"/>
  <c r="L26" i="2"/>
  <c r="L10" i="2"/>
  <c r="M129" i="2" a="1"/>
  <c r="M129" i="2" s="1"/>
  <c r="M5" i="2" a="1"/>
  <c r="M5" i="2" s="1"/>
  <c r="Q5" i="2" s="1"/>
  <c r="L153" i="2"/>
  <c r="L137" i="2"/>
  <c r="L121" i="2"/>
  <c r="L105" i="2"/>
  <c r="L89" i="2"/>
  <c r="L73" i="2"/>
  <c r="L56" i="2"/>
  <c r="L41" i="2"/>
  <c r="L25" i="2"/>
  <c r="L9" i="2"/>
  <c r="M3" i="2" a="1"/>
  <c r="M3" i="2" s="1"/>
  <c r="M152" i="2" a="1"/>
  <c r="M152" i="2" s="1"/>
  <c r="M136" i="2" a="1"/>
  <c r="M136" i="2" s="1"/>
  <c r="M120" i="2" a="1"/>
  <c r="M120" i="2" s="1"/>
  <c r="M104" i="2" a="1"/>
  <c r="M104" i="2" s="1"/>
  <c r="M88" i="2" a="1"/>
  <c r="M88" i="2" s="1"/>
  <c r="M72" i="2" a="1"/>
  <c r="M72" i="2" s="1"/>
  <c r="M55" i="2" a="1"/>
  <c r="M55" i="2" s="1"/>
  <c r="M40" i="2" a="1"/>
  <c r="M40" i="2" s="1"/>
  <c r="M24" i="2" a="1"/>
  <c r="M24" i="2" s="1"/>
  <c r="Q24" i="2" s="1"/>
  <c r="M8" i="2" a="1"/>
  <c r="M8" i="2" s="1"/>
  <c r="Q8" i="2" s="1"/>
  <c r="L140" i="2"/>
  <c r="M6" i="2" a="1"/>
  <c r="M6" i="2" s="1"/>
  <c r="M151" i="2" a="1"/>
  <c r="M151" i="2" s="1"/>
  <c r="M135" i="2" a="1"/>
  <c r="M135" i="2" s="1"/>
  <c r="M119" i="2" a="1"/>
  <c r="M119" i="2" s="1"/>
  <c r="M103" i="2" a="1"/>
  <c r="M103" i="2" s="1"/>
  <c r="M87" i="2" a="1"/>
  <c r="M87" i="2" s="1"/>
  <c r="M71" i="2" a="1"/>
  <c r="M71" i="2" s="1"/>
  <c r="Q71" i="2" s="1"/>
  <c r="M54" i="2" a="1"/>
  <c r="M54" i="2" s="1"/>
  <c r="M39" i="2" a="1"/>
  <c r="M39" i="2" s="1"/>
  <c r="M23" i="2" a="1"/>
  <c r="M23" i="2" s="1"/>
  <c r="Q23" i="2" s="1"/>
  <c r="L92" i="2"/>
  <c r="M150" i="2" a="1"/>
  <c r="M150" i="2" s="1"/>
  <c r="M134" i="2" a="1"/>
  <c r="M134" i="2" s="1"/>
  <c r="M118" i="2" a="1"/>
  <c r="M118" i="2" s="1"/>
  <c r="M102" i="2" a="1"/>
  <c r="M102" i="2" s="1"/>
  <c r="M86" i="2" a="1"/>
  <c r="M86" i="2" s="1"/>
  <c r="M70" i="2" a="1"/>
  <c r="M70" i="2" s="1"/>
  <c r="M67" i="2" a="1"/>
  <c r="M67" i="2" s="1"/>
  <c r="M38" i="2" a="1"/>
  <c r="M38" i="2" s="1"/>
  <c r="M21" i="2" a="1"/>
  <c r="M21" i="2" s="1"/>
  <c r="M145" i="2" a="1"/>
  <c r="M145" i="2" s="1"/>
  <c r="M7" i="2" a="1"/>
  <c r="M7" i="2" s="1"/>
  <c r="Q7" i="2" s="1"/>
  <c r="M149" i="2" a="1"/>
  <c r="M149" i="2" s="1"/>
  <c r="M133" i="2" a="1"/>
  <c r="M133" i="2" s="1"/>
  <c r="M117" i="2" a="1"/>
  <c r="M117" i="2" s="1"/>
  <c r="M101" i="2" a="1"/>
  <c r="M101" i="2" s="1"/>
  <c r="M85" i="2" a="1"/>
  <c r="M85" i="2" s="1"/>
  <c r="M69" i="2" a="1"/>
  <c r="M69" i="2" s="1"/>
  <c r="M53" i="2" a="1"/>
  <c r="M53" i="2" s="1"/>
  <c r="M37" i="2" a="1"/>
  <c r="M37" i="2" s="1"/>
  <c r="Q37" i="2" s="1"/>
  <c r="M20" i="2" a="1"/>
  <c r="M20" i="2" s="1"/>
  <c r="L108" i="2"/>
  <c r="M165" i="2" a="1"/>
  <c r="M165" i="2" s="1"/>
  <c r="M164" i="2" a="1"/>
  <c r="M164" i="2" s="1"/>
  <c r="M148" i="2" a="1"/>
  <c r="M148" i="2" s="1"/>
  <c r="M132" i="2" a="1"/>
  <c r="M132" i="2" s="1"/>
  <c r="M116" i="2" a="1"/>
  <c r="M116" i="2" s="1"/>
  <c r="M100" i="2" a="1"/>
  <c r="M100" i="2" s="1"/>
  <c r="M84" i="2" a="1"/>
  <c r="M84" i="2" s="1"/>
  <c r="M68" i="2" a="1"/>
  <c r="M68" i="2" s="1"/>
  <c r="M52" i="2" a="1"/>
  <c r="M52" i="2" s="1"/>
  <c r="M36" i="2" a="1"/>
  <c r="M36" i="2" s="1"/>
  <c r="Q36" i="2" s="1"/>
  <c r="M22" i="2" a="1"/>
  <c r="M22" i="2" s="1"/>
  <c r="L124" i="2"/>
  <c r="M163" i="2" a="1"/>
  <c r="M163" i="2" s="1"/>
  <c r="M147" i="2" a="1"/>
  <c r="M147" i="2" s="1"/>
  <c r="M131" i="2" a="1"/>
  <c r="M131" i="2" s="1"/>
  <c r="M115" i="2" a="1"/>
  <c r="M115" i="2" s="1"/>
  <c r="M99" i="2" a="1"/>
  <c r="M99" i="2" s="1"/>
  <c r="M83" i="2" a="1"/>
  <c r="M83" i="2" s="1"/>
  <c r="Q83" i="2" s="1"/>
  <c r="M66" i="2" a="1"/>
  <c r="M66" i="2" s="1"/>
  <c r="M51" i="2" a="1"/>
  <c r="M51" i="2" s="1"/>
  <c r="M34" i="2" a="1"/>
  <c r="M34" i="2" s="1"/>
  <c r="Q34" i="2" s="1"/>
  <c r="M19" i="2" a="1"/>
  <c r="M19" i="2" s="1"/>
  <c r="Q19" i="2" s="1"/>
  <c r="M16" i="2" a="1"/>
  <c r="M16" i="2" s="1"/>
  <c r="M15" i="2" a="1"/>
  <c r="M15" i="2" s="1"/>
  <c r="M30" i="2" a="1"/>
  <c r="M30" i="2" s="1"/>
  <c r="Q30" i="2" s="1"/>
  <c r="M14" i="2" a="1"/>
  <c r="M14" i="2" s="1"/>
  <c r="M157" i="2" a="1"/>
  <c r="M157" i="2" s="1"/>
  <c r="M141" i="2" a="1"/>
  <c r="M141" i="2" s="1"/>
  <c r="M125" i="2" a="1"/>
  <c r="M125" i="2" s="1"/>
  <c r="M109" i="2" a="1"/>
  <c r="M109" i="2" s="1"/>
  <c r="M93" i="2" a="1"/>
  <c r="M93" i="2" s="1"/>
  <c r="M77" i="2" a="1"/>
  <c r="M77" i="2" s="1"/>
  <c r="Q77" i="2" s="1"/>
  <c r="M45" i="2" a="1"/>
  <c r="M45" i="2" s="1"/>
  <c r="Q45" i="2" s="1"/>
  <c r="M29" i="2" a="1"/>
  <c r="M29" i="2" s="1"/>
  <c r="Q29" i="2" s="1"/>
  <c r="M13" i="2" a="1"/>
  <c r="M13" i="2" s="1"/>
  <c r="M156" i="2" a="1"/>
  <c r="M156" i="2" s="1"/>
  <c r="M140" i="2" a="1"/>
  <c r="M140" i="2" s="1"/>
  <c r="M124" i="2" a="1"/>
  <c r="M124" i="2" s="1"/>
  <c r="M108" i="2" a="1"/>
  <c r="M108" i="2" s="1"/>
  <c r="M92" i="2" a="1"/>
  <c r="M92" i="2" s="1"/>
  <c r="M76" i="2" a="1"/>
  <c r="M76" i="2" s="1"/>
  <c r="Q76" i="2" s="1"/>
  <c r="M60" i="2" a="1"/>
  <c r="M60" i="2" s="1"/>
  <c r="Q60" i="2" s="1"/>
  <c r="M44" i="2" a="1"/>
  <c r="M44" i="2" s="1"/>
  <c r="M28" i="2" a="1"/>
  <c r="M28" i="2" s="1"/>
  <c r="M12" i="2" a="1"/>
  <c r="M12" i="2" s="1"/>
  <c r="Q12" i="2" s="1"/>
  <c r="M155" i="2" a="1"/>
  <c r="M155" i="2" s="1"/>
  <c r="M139" i="2" a="1"/>
  <c r="M139" i="2" s="1"/>
  <c r="M123" i="2" a="1"/>
  <c r="M123" i="2" s="1"/>
  <c r="M107" i="2" a="1"/>
  <c r="M107" i="2" s="1"/>
  <c r="M91" i="2" a="1"/>
  <c r="M91" i="2" s="1"/>
  <c r="M75" i="2" a="1"/>
  <c r="M75" i="2" s="1"/>
  <c r="M59" i="2" a="1"/>
  <c r="M59" i="2" s="1"/>
  <c r="Q59" i="2" s="1"/>
  <c r="M43" i="2" a="1"/>
  <c r="M43" i="2" s="1"/>
  <c r="Q43" i="2" s="1"/>
  <c r="M27" i="2" a="1"/>
  <c r="M27" i="2" s="1"/>
  <c r="Q27" i="2" s="1"/>
  <c r="M11" i="2" a="1"/>
  <c r="M11" i="2" s="1"/>
  <c r="M154" i="2" a="1"/>
  <c r="M154" i="2" s="1"/>
  <c r="M138" i="2" a="1"/>
  <c r="M138" i="2" s="1"/>
  <c r="M122" i="2" a="1"/>
  <c r="M122" i="2" s="1"/>
  <c r="M106" i="2" a="1"/>
  <c r="M106" i="2" s="1"/>
  <c r="M90" i="2" a="1"/>
  <c r="M90" i="2" s="1"/>
  <c r="M74" i="2" a="1"/>
  <c r="M74" i="2" s="1"/>
  <c r="M58" i="2" a="1"/>
  <c r="M58" i="2" s="1"/>
  <c r="Q58" i="2" s="1"/>
  <c r="M42" i="2" a="1"/>
  <c r="M42" i="2" s="1"/>
  <c r="M26" i="2" a="1"/>
  <c r="M26" i="2" s="1"/>
  <c r="Q26" i="2" s="1"/>
  <c r="M10" i="2" a="1"/>
  <c r="M10" i="2" s="1"/>
  <c r="M153" i="2" a="1"/>
  <c r="M153" i="2" s="1"/>
  <c r="M137" i="2" a="1"/>
  <c r="M137" i="2" s="1"/>
  <c r="M121" i="2" a="1"/>
  <c r="M121" i="2" s="1"/>
  <c r="M105" i="2" a="1"/>
  <c r="M105" i="2" s="1"/>
  <c r="M89" i="2" a="1"/>
  <c r="M89" i="2" s="1"/>
  <c r="M73" i="2" a="1"/>
  <c r="M73" i="2" s="1"/>
  <c r="M57" i="2" a="1"/>
  <c r="M57" i="2" s="1"/>
  <c r="Q57" i="2" s="1"/>
  <c r="M41" i="2" a="1"/>
  <c r="M41" i="2" s="1"/>
  <c r="M25" i="2" a="1"/>
  <c r="M25" i="2" s="1"/>
  <c r="Q25" i="2" s="1"/>
  <c r="M9" i="2" a="1"/>
  <c r="M9" i="2" s="1"/>
  <c r="Q9" i="2" s="1"/>
  <c r="M56" i="2" a="1"/>
  <c r="M56" i="2" s="1"/>
  <c r="L2" i="2"/>
  <c r="L152" i="2"/>
  <c r="L136" i="2"/>
  <c r="L120" i="2"/>
  <c r="L104" i="2"/>
  <c r="L88" i="2"/>
  <c r="L72" i="2"/>
  <c r="L55" i="2"/>
  <c r="L40" i="2"/>
  <c r="L24" i="2"/>
  <c r="L8" i="2"/>
  <c r="L3" i="2"/>
  <c r="L151" i="2"/>
  <c r="L135" i="2"/>
  <c r="L119" i="2"/>
  <c r="L103" i="2"/>
  <c r="L87" i="2"/>
  <c r="L71" i="2"/>
  <c r="L54" i="2"/>
  <c r="L39" i="2"/>
  <c r="L23" i="2"/>
  <c r="L7" i="2"/>
  <c r="L166" i="2"/>
  <c r="L150" i="2"/>
  <c r="L134" i="2"/>
  <c r="L118" i="2"/>
  <c r="L102" i="2"/>
  <c r="L86" i="2"/>
  <c r="L70" i="2"/>
  <c r="L67" i="2"/>
  <c r="L38" i="2"/>
  <c r="L21" i="2"/>
  <c r="L6" i="2"/>
  <c r="L165" i="2"/>
  <c r="L149" i="2"/>
  <c r="L133" i="2"/>
  <c r="L117" i="2"/>
  <c r="L101" i="2"/>
  <c r="L85" i="2"/>
  <c r="L69" i="2"/>
  <c r="L53" i="2"/>
  <c r="L37" i="2"/>
  <c r="L20" i="2"/>
  <c r="L5" i="2"/>
  <c r="L164" i="2"/>
  <c r="L148" i="2"/>
  <c r="L132" i="2"/>
  <c r="L116" i="2"/>
  <c r="L100" i="2"/>
  <c r="L84" i="2"/>
  <c r="L68" i="2"/>
  <c r="L52" i="2"/>
  <c r="L36" i="2"/>
  <c r="L22" i="2"/>
  <c r="L4" i="2"/>
  <c r="L163" i="2"/>
  <c r="L147" i="2"/>
  <c r="L131" i="2"/>
  <c r="L115" i="2"/>
  <c r="L99" i="2"/>
  <c r="L83" i="2"/>
  <c r="L66" i="2"/>
  <c r="L51" i="2"/>
  <c r="L34" i="2"/>
  <c r="L19" i="2"/>
  <c r="L162" i="2"/>
  <c r="L146" i="2"/>
  <c r="L130" i="2"/>
  <c r="L114" i="2"/>
  <c r="L98" i="2"/>
  <c r="L82" i="2"/>
  <c r="L65" i="2"/>
  <c r="L50" i="2"/>
  <c r="L35" i="2"/>
  <c r="L18" i="2"/>
  <c r="L161" i="2"/>
  <c r="L145" i="2"/>
  <c r="L129" i="2"/>
  <c r="L113" i="2"/>
  <c r="L97" i="2"/>
  <c r="L81" i="2"/>
  <c r="L64" i="2"/>
  <c r="L49" i="2"/>
  <c r="L33" i="2"/>
  <c r="L17" i="2"/>
  <c r="L160" i="2"/>
  <c r="L144" i="2"/>
  <c r="L128" i="2"/>
  <c r="L112" i="2"/>
  <c r="L96" i="2"/>
  <c r="L80" i="2"/>
  <c r="L63" i="2"/>
  <c r="L48" i="2"/>
  <c r="L32" i="2"/>
  <c r="L159" i="2"/>
  <c r="L143" i="2"/>
  <c r="L127" i="2"/>
  <c r="L111" i="2"/>
  <c r="L95" i="2"/>
  <c r="L79" i="2"/>
  <c r="L62" i="2"/>
  <c r="L47" i="2"/>
  <c r="L31" i="2"/>
  <c r="L158" i="2"/>
  <c r="L142" i="2"/>
  <c r="L126" i="2"/>
  <c r="L110" i="2"/>
  <c r="L94" i="2"/>
  <c r="L78" i="2"/>
  <c r="L61" i="2"/>
  <c r="L46" i="2"/>
  <c r="L207" i="2" l="1" a="1"/>
  <c r="L207" i="2" s="1"/>
  <c r="I206" i="2" s="1" a="1"/>
  <c r="I206" i="2" s="1"/>
  <c r="I201" i="2"/>
  <c r="F201" i="2"/>
  <c r="Q164" i="2"/>
  <c r="Q151" i="2"/>
  <c r="Q161" i="2"/>
  <c r="Q144" i="2"/>
  <c r="Q107" i="2"/>
  <c r="Q99" i="2"/>
  <c r="Q165" i="2"/>
  <c r="Q140" i="2"/>
  <c r="Q123" i="2"/>
  <c r="Q86" i="2"/>
  <c r="Q131" i="2"/>
  <c r="Q102" i="2"/>
  <c r="Q111" i="2"/>
  <c r="Q118" i="2"/>
  <c r="Q155" i="2"/>
  <c r="Q125" i="2"/>
  <c r="Q143" i="2"/>
  <c r="Q159" i="2"/>
  <c r="Q85" i="2"/>
  <c r="Q139" i="2"/>
  <c r="P111" i="2"/>
  <c r="Q122" i="2"/>
  <c r="Q138" i="2"/>
  <c r="Q117" i="2"/>
  <c r="Q142" i="2"/>
  <c r="Q92" i="2"/>
  <c r="Q120" i="2"/>
  <c r="Q158" i="2"/>
  <c r="Q98" i="2"/>
  <c r="Q154" i="2"/>
  <c r="Q108" i="2"/>
  <c r="Q84" i="2"/>
  <c r="Q149" i="2"/>
  <c r="Q136" i="2"/>
  <c r="Q114" i="2"/>
  <c r="Q130" i="2"/>
  <c r="Q116" i="2"/>
  <c r="Q103" i="2"/>
  <c r="Q96" i="2"/>
  <c r="Q156" i="2"/>
  <c r="Q132" i="2"/>
  <c r="Q119" i="2"/>
  <c r="Q137" i="2"/>
  <c r="Q148" i="2"/>
  <c r="Q135" i="2"/>
  <c r="Q166" i="2"/>
  <c r="Q74" i="2"/>
  <c r="Q28" i="2"/>
  <c r="P46" i="2"/>
  <c r="P159" i="2"/>
  <c r="P113" i="2"/>
  <c r="P51" i="2"/>
  <c r="P132" i="2"/>
  <c r="P38" i="2"/>
  <c r="P119" i="2"/>
  <c r="P126" i="2"/>
  <c r="P96" i="2"/>
  <c r="P35" i="2"/>
  <c r="P131" i="2"/>
  <c r="P37" i="2"/>
  <c r="P118" i="2"/>
  <c r="P24" i="2"/>
  <c r="Q38" i="2"/>
  <c r="P25" i="2"/>
  <c r="P90" i="2"/>
  <c r="P155" i="2"/>
  <c r="Q47" i="2"/>
  <c r="Q128" i="2"/>
  <c r="Q90" i="2"/>
  <c r="Q66" i="2"/>
  <c r="Q153" i="2"/>
  <c r="Q67" i="2"/>
  <c r="P41" i="2"/>
  <c r="P106" i="2"/>
  <c r="Q2" i="2"/>
  <c r="Q62" i="2"/>
  <c r="P156" i="2"/>
  <c r="Q56" i="2"/>
  <c r="Q13" i="2"/>
  <c r="Q91" i="2"/>
  <c r="P62" i="2"/>
  <c r="P17" i="2"/>
  <c r="P114" i="2"/>
  <c r="P36" i="2"/>
  <c r="P117" i="2"/>
  <c r="P23" i="2"/>
  <c r="P104" i="2"/>
  <c r="Q70" i="2"/>
  <c r="Q6" i="2"/>
  <c r="P56" i="2"/>
  <c r="P122" i="2"/>
  <c r="P12" i="2"/>
  <c r="P14" i="2"/>
  <c r="Q160" i="2"/>
  <c r="Q89" i="2"/>
  <c r="P158" i="2"/>
  <c r="P128" i="2"/>
  <c r="P65" i="2"/>
  <c r="P163" i="2"/>
  <c r="P69" i="2"/>
  <c r="P150" i="2"/>
  <c r="P55" i="2"/>
  <c r="P31" i="2"/>
  <c r="P144" i="2"/>
  <c r="P82" i="2"/>
  <c r="P4" i="2"/>
  <c r="P85" i="2"/>
  <c r="P166" i="2"/>
  <c r="P72" i="2"/>
  <c r="Q49" i="2"/>
  <c r="P47" i="2"/>
  <c r="P160" i="2"/>
  <c r="P98" i="2"/>
  <c r="P22" i="2"/>
  <c r="P101" i="2"/>
  <c r="P7" i="2"/>
  <c r="P88" i="2"/>
  <c r="Q10" i="2"/>
  <c r="P79" i="2"/>
  <c r="P33" i="2"/>
  <c r="P130" i="2"/>
  <c r="P52" i="2"/>
  <c r="P133" i="2"/>
  <c r="P39" i="2"/>
  <c r="P120" i="2"/>
  <c r="Q115" i="2"/>
  <c r="P108" i="2"/>
  <c r="P140" i="2"/>
  <c r="P73" i="2"/>
  <c r="P138" i="2"/>
  <c r="P28" i="2"/>
  <c r="P30" i="2"/>
  <c r="Q95" i="2"/>
  <c r="P143" i="2"/>
  <c r="P97" i="2"/>
  <c r="P116" i="2"/>
  <c r="P21" i="2"/>
  <c r="P103" i="2"/>
  <c r="Q75" i="2"/>
  <c r="P95" i="2"/>
  <c r="P49" i="2"/>
  <c r="P146" i="2"/>
  <c r="P68" i="2"/>
  <c r="P149" i="2"/>
  <c r="P54" i="2"/>
  <c r="P136" i="2"/>
  <c r="Q42" i="2"/>
  <c r="Q93" i="2"/>
  <c r="Q20" i="2"/>
  <c r="P89" i="2"/>
  <c r="P154" i="2"/>
  <c r="P44" i="2"/>
  <c r="Q113" i="2"/>
  <c r="Q109" i="2"/>
  <c r="Q147" i="2"/>
  <c r="P105" i="2"/>
  <c r="Q4" i="2"/>
  <c r="P59" i="2"/>
  <c r="Q127" i="2"/>
  <c r="Q64" i="2"/>
  <c r="Q53" i="2"/>
  <c r="Q134" i="2"/>
  <c r="Q40" i="2"/>
  <c r="P121" i="2"/>
  <c r="P139" i="2"/>
  <c r="P13" i="2"/>
  <c r="Q78" i="2"/>
  <c r="Q18" i="2"/>
  <c r="Q141" i="2"/>
  <c r="P124" i="2"/>
  <c r="Q69" i="2"/>
  <c r="Q150" i="2"/>
  <c r="Q55" i="2"/>
  <c r="P137" i="2"/>
  <c r="P77" i="2"/>
  <c r="P29" i="2"/>
  <c r="Q94" i="2"/>
  <c r="P64" i="2"/>
  <c r="P165" i="2"/>
  <c r="P71" i="2"/>
  <c r="P81" i="2"/>
  <c r="P19" i="2"/>
  <c r="P100" i="2"/>
  <c r="P6" i="2"/>
  <c r="P87" i="2"/>
  <c r="P2" i="2"/>
  <c r="Q157" i="2"/>
  <c r="Q22" i="2"/>
  <c r="P92" i="2"/>
  <c r="Q72" i="2"/>
  <c r="P153" i="2"/>
  <c r="P11" i="2"/>
  <c r="P45" i="2"/>
  <c r="Q110" i="2"/>
  <c r="Q50" i="2"/>
  <c r="Q44" i="2"/>
  <c r="P61" i="2"/>
  <c r="P32" i="2"/>
  <c r="P129" i="2"/>
  <c r="P66" i="2"/>
  <c r="P148" i="2"/>
  <c r="P67" i="2"/>
  <c r="P135" i="2"/>
  <c r="Q14" i="2"/>
  <c r="Q101" i="2"/>
  <c r="Q88" i="2"/>
  <c r="P27" i="2"/>
  <c r="P60" i="2"/>
  <c r="Q126" i="2"/>
  <c r="P16" i="2"/>
  <c r="Q163" i="2"/>
  <c r="P34" i="2"/>
  <c r="Q52" i="2"/>
  <c r="Q39" i="2"/>
  <c r="Q104" i="2"/>
  <c r="Q129" i="2"/>
  <c r="P43" i="2"/>
  <c r="P76" i="2"/>
  <c r="Q32" i="2"/>
  <c r="Q41" i="2"/>
  <c r="P63" i="2"/>
  <c r="P5" i="2"/>
  <c r="P3" i="2"/>
  <c r="Q15" i="2"/>
  <c r="Q68" i="2"/>
  <c r="Q133" i="2"/>
  <c r="Q54" i="2"/>
  <c r="P10" i="2"/>
  <c r="P58" i="2"/>
  <c r="P93" i="2"/>
  <c r="Q106" i="2"/>
  <c r="P78" i="2"/>
  <c r="P48" i="2"/>
  <c r="P145" i="2"/>
  <c r="P83" i="2"/>
  <c r="P164" i="2"/>
  <c r="P70" i="2"/>
  <c r="P151" i="2"/>
  <c r="P94" i="2"/>
  <c r="P161" i="2"/>
  <c r="P99" i="2"/>
  <c r="P86" i="2"/>
  <c r="P110" i="2"/>
  <c r="P80" i="2"/>
  <c r="P18" i="2"/>
  <c r="P115" i="2"/>
  <c r="P20" i="2"/>
  <c r="P102" i="2"/>
  <c r="P8" i="2"/>
  <c r="Q73" i="2"/>
  <c r="Q11" i="2"/>
  <c r="Q16" i="2"/>
  <c r="P26" i="2"/>
  <c r="P75" i="2"/>
  <c r="P109" i="2"/>
  <c r="Q63" i="2"/>
  <c r="P162" i="2"/>
  <c r="P84" i="2"/>
  <c r="P152" i="2"/>
  <c r="P127" i="2"/>
  <c r="Q100" i="2"/>
  <c r="Q87" i="2"/>
  <c r="Q152" i="2"/>
  <c r="P42" i="2"/>
  <c r="P91" i="2"/>
  <c r="P125" i="2"/>
  <c r="Q97" i="2"/>
  <c r="Q80" i="2"/>
  <c r="Q124" i="2"/>
  <c r="P142" i="2"/>
  <c r="P112" i="2"/>
  <c r="P50" i="2"/>
  <c r="P147" i="2"/>
  <c r="P53" i="2"/>
  <c r="P134" i="2"/>
  <c r="P40" i="2"/>
  <c r="Q105" i="2"/>
  <c r="Q145" i="2"/>
  <c r="Q3" i="2"/>
  <c r="P57" i="2"/>
  <c r="P107" i="2"/>
  <c r="P141" i="2"/>
  <c r="P15" i="2"/>
  <c r="Q146" i="2"/>
  <c r="Q121" i="2"/>
  <c r="Q51" i="2"/>
  <c r="Q21" i="2"/>
  <c r="P9" i="2"/>
  <c r="P74" i="2"/>
  <c r="P123" i="2"/>
  <c r="P157" i="2"/>
  <c r="Q112" i="2"/>
  <c r="Q162" i="2"/>
  <c r="L201" i="2"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<sst xmlns="http://schemas.openxmlformats.org/spreadsheetml/2006/main" count="4416" uniqueCount="404">
  <si>
    <t>Team</t>
    <phoneticPr fontId="1" type="noConversion"/>
  </si>
  <si>
    <t>TOP</t>
    <phoneticPr fontId="1" type="noConversion"/>
  </si>
  <si>
    <t>MID</t>
    <phoneticPr fontId="1" type="noConversion"/>
  </si>
  <si>
    <t>ADC</t>
    <phoneticPr fontId="1" type="noConversion"/>
  </si>
  <si>
    <t>SUP</t>
    <phoneticPr fontId="1" type="noConversion"/>
  </si>
  <si>
    <t>T1</t>
  </si>
  <si>
    <t>T1</t>
    <phoneticPr fontId="1" type="noConversion"/>
  </si>
  <si>
    <t>TL</t>
  </si>
  <si>
    <t>TL</t>
    <phoneticPr fontId="1" type="noConversion"/>
  </si>
  <si>
    <t>C9</t>
    <phoneticPr fontId="1" type="noConversion"/>
  </si>
  <si>
    <t>MAD</t>
    <phoneticPr fontId="1" type="noConversion"/>
  </si>
  <si>
    <t>GENG</t>
    <phoneticPr fontId="1" type="noConversion"/>
  </si>
  <si>
    <t>GAM</t>
    <phoneticPr fontId="1" type="noConversion"/>
  </si>
  <si>
    <t>BDS</t>
    <phoneticPr fontId="1" type="noConversion"/>
  </si>
  <si>
    <t>JDG</t>
    <phoneticPr fontId="1" type="noConversion"/>
  </si>
  <si>
    <t>G2</t>
    <phoneticPr fontId="1" type="noConversion"/>
  </si>
  <si>
    <t>DK</t>
    <phoneticPr fontId="1" type="noConversion"/>
  </si>
  <si>
    <t>WBG</t>
    <phoneticPr fontId="1" type="noConversion"/>
  </si>
  <si>
    <t>NRG</t>
    <phoneticPr fontId="1" type="noConversion"/>
  </si>
  <si>
    <t>LNG</t>
    <phoneticPr fontId="1" type="noConversion"/>
  </si>
  <si>
    <t>FNC</t>
    <phoneticPr fontId="1" type="noConversion"/>
  </si>
  <si>
    <t>BLG</t>
    <phoneticPr fontId="1" type="noConversion"/>
  </si>
  <si>
    <t>KT</t>
    <phoneticPr fontId="1" type="noConversion"/>
  </si>
  <si>
    <t>Result</t>
    <phoneticPr fontId="1" type="noConversion"/>
  </si>
  <si>
    <t>Win</t>
  </si>
  <si>
    <t>Lose</t>
  </si>
  <si>
    <t>Aatrox</t>
    <phoneticPr fontId="1" type="noConversion"/>
  </si>
  <si>
    <t>Ahri</t>
    <phoneticPr fontId="1" type="noConversion"/>
  </si>
  <si>
    <t>Akali</t>
    <phoneticPr fontId="1" type="noConversion"/>
  </si>
  <si>
    <t>Akshan</t>
    <phoneticPr fontId="1" type="noConversion"/>
  </si>
  <si>
    <t>Alistar</t>
    <phoneticPr fontId="1" type="noConversion"/>
  </si>
  <si>
    <t>Amumu</t>
    <phoneticPr fontId="1" type="noConversion"/>
  </si>
  <si>
    <t>Anivia</t>
    <phoneticPr fontId="1" type="noConversion"/>
  </si>
  <si>
    <t>Annie</t>
    <phoneticPr fontId="1" type="noConversion"/>
  </si>
  <si>
    <t>Aphelios</t>
  </si>
  <si>
    <t>Aphelios</t>
    <phoneticPr fontId="1" type="noConversion"/>
  </si>
  <si>
    <t>Ashe</t>
  </si>
  <si>
    <t>Ashe</t>
    <phoneticPr fontId="1" type="noConversion"/>
  </si>
  <si>
    <t>Azir</t>
    <phoneticPr fontId="1" type="noConversion"/>
  </si>
  <si>
    <t>Bard</t>
    <phoneticPr fontId="1" type="noConversion"/>
  </si>
  <si>
    <t>Bel'Veth</t>
    <phoneticPr fontId="1" type="noConversion"/>
  </si>
  <si>
    <t>Blitzcrank</t>
    <phoneticPr fontId="1" type="noConversion"/>
  </si>
  <si>
    <t>Brand</t>
    <phoneticPr fontId="1" type="noConversion"/>
  </si>
  <si>
    <t>Braum</t>
    <phoneticPr fontId="1" type="noConversion"/>
  </si>
  <si>
    <t>Briar</t>
    <phoneticPr fontId="1" type="noConversion"/>
  </si>
  <si>
    <t>Catilyn</t>
    <phoneticPr fontId="1" type="noConversion"/>
  </si>
  <si>
    <t>Camille</t>
    <phoneticPr fontId="1" type="noConversion"/>
  </si>
  <si>
    <t>Cassiopeia</t>
    <phoneticPr fontId="1" type="noConversion"/>
  </si>
  <si>
    <t>Cho'Gath</t>
    <phoneticPr fontId="1" type="noConversion"/>
  </si>
  <si>
    <t>Corki</t>
    <phoneticPr fontId="1" type="noConversion"/>
  </si>
  <si>
    <t>Darius</t>
    <phoneticPr fontId="1" type="noConversion"/>
  </si>
  <si>
    <t>Diana</t>
    <phoneticPr fontId="1" type="noConversion"/>
  </si>
  <si>
    <t>Dr. Mundo</t>
    <phoneticPr fontId="1" type="noConversion"/>
  </si>
  <si>
    <t>Draven</t>
    <phoneticPr fontId="1" type="noConversion"/>
  </si>
  <si>
    <t>Ekko</t>
    <phoneticPr fontId="1" type="noConversion"/>
  </si>
  <si>
    <t>Elise</t>
    <phoneticPr fontId="1" type="noConversion"/>
  </si>
  <si>
    <t>Evelynn</t>
    <phoneticPr fontId="1" type="noConversion"/>
  </si>
  <si>
    <t>Ezreal</t>
    <phoneticPr fontId="1" type="noConversion"/>
  </si>
  <si>
    <t>Fiddlesticks</t>
    <phoneticPr fontId="1" type="noConversion"/>
  </si>
  <si>
    <t>Flora</t>
    <phoneticPr fontId="1" type="noConversion"/>
  </si>
  <si>
    <t>Fizz</t>
    <phoneticPr fontId="1" type="noConversion"/>
  </si>
  <si>
    <t>Galio</t>
    <phoneticPr fontId="1" type="noConversion"/>
  </si>
  <si>
    <t>Gangplank</t>
    <phoneticPr fontId="1" type="noConversion"/>
  </si>
  <si>
    <t>Garen</t>
    <phoneticPr fontId="1" type="noConversion"/>
  </si>
  <si>
    <t>Gnar</t>
    <phoneticPr fontId="1" type="noConversion"/>
  </si>
  <si>
    <t>Gragas</t>
    <phoneticPr fontId="1" type="noConversion"/>
  </si>
  <si>
    <t>Graves</t>
    <phoneticPr fontId="1" type="noConversion"/>
  </si>
  <si>
    <t>Gwen</t>
    <phoneticPr fontId="1" type="noConversion"/>
  </si>
  <si>
    <t>Hecarim</t>
    <phoneticPr fontId="1" type="noConversion"/>
  </si>
  <si>
    <t>Heimerdinger</t>
    <phoneticPr fontId="1" type="noConversion"/>
  </si>
  <si>
    <t>Illaoi</t>
    <phoneticPr fontId="1" type="noConversion"/>
  </si>
  <si>
    <t>Irelia</t>
    <phoneticPr fontId="1" type="noConversion"/>
  </si>
  <si>
    <t>Ivern</t>
    <phoneticPr fontId="1" type="noConversion"/>
  </si>
  <si>
    <t>Janna</t>
    <phoneticPr fontId="1" type="noConversion"/>
  </si>
  <si>
    <t>Jarvan IV</t>
    <phoneticPr fontId="1" type="noConversion"/>
  </si>
  <si>
    <t>Jax</t>
    <phoneticPr fontId="1" type="noConversion"/>
  </si>
  <si>
    <t>Jayce</t>
  </si>
  <si>
    <t>Jayce</t>
    <phoneticPr fontId="1" type="noConversion"/>
  </si>
  <si>
    <t>Jhin</t>
    <phoneticPr fontId="1" type="noConversion"/>
  </si>
  <si>
    <t>Jinx</t>
    <phoneticPr fontId="1" type="noConversion"/>
  </si>
  <si>
    <t>K'Sante</t>
    <phoneticPr fontId="1" type="noConversion"/>
  </si>
  <si>
    <t>Kai'Sa</t>
    <phoneticPr fontId="1" type="noConversion"/>
  </si>
  <si>
    <t>Kalista</t>
    <phoneticPr fontId="1" type="noConversion"/>
  </si>
  <si>
    <t>Karma</t>
    <phoneticPr fontId="1" type="noConversion"/>
  </si>
  <si>
    <t>Karthus</t>
    <phoneticPr fontId="1" type="noConversion"/>
  </si>
  <si>
    <t>Kassadin</t>
    <phoneticPr fontId="1" type="noConversion"/>
  </si>
  <si>
    <t>Katarina</t>
    <phoneticPr fontId="1" type="noConversion"/>
  </si>
  <si>
    <t>Kayle</t>
    <phoneticPr fontId="1" type="noConversion"/>
  </si>
  <si>
    <t>Kayn</t>
    <phoneticPr fontId="1" type="noConversion"/>
  </si>
  <si>
    <t>Kennen</t>
    <phoneticPr fontId="1" type="noConversion"/>
  </si>
  <si>
    <t>Kha'Zix</t>
    <phoneticPr fontId="1" type="noConversion"/>
  </si>
  <si>
    <t>Kindred</t>
    <phoneticPr fontId="1" type="noConversion"/>
  </si>
  <si>
    <t>Kled</t>
    <phoneticPr fontId="1" type="noConversion"/>
  </si>
  <si>
    <t>Kog'Maw</t>
    <phoneticPr fontId="1" type="noConversion"/>
  </si>
  <si>
    <t>LeBlanc</t>
    <phoneticPr fontId="1" type="noConversion"/>
  </si>
  <si>
    <t>Lee Sin</t>
  </si>
  <si>
    <t>Lee Sin</t>
    <phoneticPr fontId="1" type="noConversion"/>
  </si>
  <si>
    <t>Leona</t>
    <phoneticPr fontId="1" type="noConversion"/>
  </si>
  <si>
    <t>Lillia</t>
    <phoneticPr fontId="1" type="noConversion"/>
  </si>
  <si>
    <t>Lissandra</t>
    <phoneticPr fontId="1" type="noConversion"/>
  </si>
  <si>
    <t>Lucian</t>
    <phoneticPr fontId="1" type="noConversion"/>
  </si>
  <si>
    <t>Lulu</t>
    <phoneticPr fontId="1" type="noConversion"/>
  </si>
  <si>
    <t>Lux</t>
    <phoneticPr fontId="1" type="noConversion"/>
  </si>
  <si>
    <t>Malphite</t>
    <phoneticPr fontId="1" type="noConversion"/>
  </si>
  <si>
    <t>Maizahar</t>
    <phoneticPr fontId="1" type="noConversion"/>
  </si>
  <si>
    <t>Maokai</t>
    <phoneticPr fontId="1" type="noConversion"/>
  </si>
  <si>
    <t>Master Yi</t>
    <phoneticPr fontId="1" type="noConversion"/>
  </si>
  <si>
    <t>Milio</t>
    <phoneticPr fontId="1" type="noConversion"/>
  </si>
  <si>
    <t>Miss Fortune</t>
    <phoneticPr fontId="1" type="noConversion"/>
  </si>
  <si>
    <t>Mordekaiser</t>
    <phoneticPr fontId="1" type="noConversion"/>
  </si>
  <si>
    <t>Morgana</t>
    <phoneticPr fontId="1" type="noConversion"/>
  </si>
  <si>
    <t>Naafiri</t>
    <phoneticPr fontId="1" type="noConversion"/>
  </si>
  <si>
    <t>Nami</t>
    <phoneticPr fontId="1" type="noConversion"/>
  </si>
  <si>
    <t>Nasus</t>
    <phoneticPr fontId="1" type="noConversion"/>
  </si>
  <si>
    <t>Nautilus</t>
    <phoneticPr fontId="1" type="noConversion"/>
  </si>
  <si>
    <t>Neeko</t>
    <phoneticPr fontId="1" type="noConversion"/>
  </si>
  <si>
    <t>Nidalee</t>
    <phoneticPr fontId="1" type="noConversion"/>
  </si>
  <si>
    <t>Nilah</t>
    <phoneticPr fontId="1" type="noConversion"/>
  </si>
  <si>
    <t>Nocturne</t>
    <phoneticPr fontId="1" type="noConversion"/>
  </si>
  <si>
    <t>Nunu &amp; Willump</t>
    <phoneticPr fontId="1" type="noConversion"/>
  </si>
  <si>
    <t>Olaf</t>
    <phoneticPr fontId="1" type="noConversion"/>
  </si>
  <si>
    <t>Orianna</t>
  </si>
  <si>
    <t>Orianna</t>
    <phoneticPr fontId="1" type="noConversion"/>
  </si>
  <si>
    <t>Ornn</t>
    <phoneticPr fontId="1" type="noConversion"/>
  </si>
  <si>
    <t>Pantheon</t>
    <phoneticPr fontId="1" type="noConversion"/>
  </si>
  <si>
    <t>Poppy</t>
    <phoneticPr fontId="1" type="noConversion"/>
  </si>
  <si>
    <t>Pyke</t>
    <phoneticPr fontId="1" type="noConversion"/>
  </si>
  <si>
    <t>Qiyana</t>
    <phoneticPr fontId="1" type="noConversion"/>
  </si>
  <si>
    <t>Quinn</t>
    <phoneticPr fontId="1" type="noConversion"/>
  </si>
  <si>
    <t>Rakan</t>
    <phoneticPr fontId="1" type="noConversion"/>
  </si>
  <si>
    <t>Rammus</t>
    <phoneticPr fontId="1" type="noConversion"/>
  </si>
  <si>
    <t>Rek'Sai</t>
    <phoneticPr fontId="1" type="noConversion"/>
  </si>
  <si>
    <t>Rell</t>
  </si>
  <si>
    <t>Rell</t>
    <phoneticPr fontId="1" type="noConversion"/>
  </si>
  <si>
    <t>Renata Glasc</t>
  </si>
  <si>
    <t>Renata Glasc</t>
    <phoneticPr fontId="1" type="noConversion"/>
  </si>
  <si>
    <t>Aurelion Sol</t>
    <phoneticPr fontId="1" type="noConversion"/>
  </si>
  <si>
    <t>Renekton</t>
    <phoneticPr fontId="1" type="noConversion"/>
  </si>
  <si>
    <t>Rengar</t>
    <phoneticPr fontId="1" type="noConversion"/>
  </si>
  <si>
    <t>Riven</t>
    <phoneticPr fontId="1" type="noConversion"/>
  </si>
  <si>
    <t>Rumble</t>
    <phoneticPr fontId="1" type="noConversion"/>
  </si>
  <si>
    <t>Ryze</t>
    <phoneticPr fontId="1" type="noConversion"/>
  </si>
  <si>
    <t>Samira</t>
    <phoneticPr fontId="1" type="noConversion"/>
  </si>
  <si>
    <t>Sejuani</t>
  </si>
  <si>
    <t>Sejuani</t>
    <phoneticPr fontId="1" type="noConversion"/>
  </si>
  <si>
    <t>Senna</t>
    <phoneticPr fontId="1" type="noConversion"/>
  </si>
  <si>
    <t>Seraphine</t>
    <phoneticPr fontId="1" type="noConversion"/>
  </si>
  <si>
    <t>Sett</t>
    <phoneticPr fontId="1" type="noConversion"/>
  </si>
  <si>
    <t>Shaco</t>
    <phoneticPr fontId="1" type="noConversion"/>
  </si>
  <si>
    <t>Shen</t>
    <phoneticPr fontId="1" type="noConversion"/>
  </si>
  <si>
    <t>Shyvana</t>
    <phoneticPr fontId="1" type="noConversion"/>
  </si>
  <si>
    <t>Singed</t>
    <phoneticPr fontId="1" type="noConversion"/>
  </si>
  <si>
    <t>Sion</t>
    <phoneticPr fontId="1" type="noConversion"/>
  </si>
  <si>
    <t>Sivir</t>
    <phoneticPr fontId="1" type="noConversion"/>
  </si>
  <si>
    <t>Skarner</t>
    <phoneticPr fontId="1" type="noConversion"/>
  </si>
  <si>
    <t>Sona</t>
    <phoneticPr fontId="1" type="noConversion"/>
  </si>
  <si>
    <t>Soraka</t>
    <phoneticPr fontId="1" type="noConversion"/>
  </si>
  <si>
    <t>Swain</t>
    <phoneticPr fontId="1" type="noConversion"/>
  </si>
  <si>
    <t>Sylas</t>
    <phoneticPr fontId="1" type="noConversion"/>
  </si>
  <si>
    <t>Syndra</t>
  </si>
  <si>
    <t>Syndra</t>
    <phoneticPr fontId="1" type="noConversion"/>
  </si>
  <si>
    <t>Tahm Kench</t>
    <phoneticPr fontId="1" type="noConversion"/>
  </si>
  <si>
    <t>Taliyah</t>
    <phoneticPr fontId="1" type="noConversion"/>
  </si>
  <si>
    <t>Talon</t>
    <phoneticPr fontId="1" type="noConversion"/>
  </si>
  <si>
    <t>Taric</t>
    <phoneticPr fontId="1" type="noConversion"/>
  </si>
  <si>
    <t>Teemo</t>
    <phoneticPr fontId="1" type="noConversion"/>
  </si>
  <si>
    <t>Thresh</t>
    <phoneticPr fontId="1" type="noConversion"/>
  </si>
  <si>
    <t>Tristana</t>
    <phoneticPr fontId="1" type="noConversion"/>
  </si>
  <si>
    <t>Trundle</t>
    <phoneticPr fontId="1" type="noConversion"/>
  </si>
  <si>
    <t>Tryndamere</t>
    <phoneticPr fontId="1" type="noConversion"/>
  </si>
  <si>
    <t>Twisted Fate</t>
    <phoneticPr fontId="1" type="noConversion"/>
  </si>
  <si>
    <t>Twitch</t>
    <phoneticPr fontId="1" type="noConversion"/>
  </si>
  <si>
    <t>Udyr</t>
    <phoneticPr fontId="1" type="noConversion"/>
  </si>
  <si>
    <t>Urgot</t>
    <phoneticPr fontId="1" type="noConversion"/>
  </si>
  <si>
    <t>Varus</t>
    <phoneticPr fontId="1" type="noConversion"/>
  </si>
  <si>
    <t>Vayne</t>
    <phoneticPr fontId="1" type="noConversion"/>
  </si>
  <si>
    <t>Velgar</t>
    <phoneticPr fontId="1" type="noConversion"/>
  </si>
  <si>
    <t>Vel'Koz</t>
    <phoneticPr fontId="1" type="noConversion"/>
  </si>
  <si>
    <t>Vex</t>
    <phoneticPr fontId="1" type="noConversion"/>
  </si>
  <si>
    <t>Vi</t>
    <phoneticPr fontId="1" type="noConversion"/>
  </si>
  <si>
    <t>Viego</t>
    <phoneticPr fontId="1" type="noConversion"/>
  </si>
  <si>
    <t>Viktor</t>
    <phoneticPr fontId="1" type="noConversion"/>
  </si>
  <si>
    <t>Vladimir</t>
    <phoneticPr fontId="1" type="noConversion"/>
  </si>
  <si>
    <t>Volibear</t>
    <phoneticPr fontId="1" type="noConversion"/>
  </si>
  <si>
    <t>Warwick</t>
    <phoneticPr fontId="1" type="noConversion"/>
  </si>
  <si>
    <t>Wukong</t>
    <phoneticPr fontId="1" type="noConversion"/>
  </si>
  <si>
    <t>Xayah</t>
    <phoneticPr fontId="1" type="noConversion"/>
  </si>
  <si>
    <t>Xerath</t>
    <phoneticPr fontId="1" type="noConversion"/>
  </si>
  <si>
    <t>Xin Zhao</t>
    <phoneticPr fontId="1" type="noConversion"/>
  </si>
  <si>
    <t>Yasuo</t>
    <phoneticPr fontId="1" type="noConversion"/>
  </si>
  <si>
    <t>Yone</t>
    <phoneticPr fontId="1" type="noConversion"/>
  </si>
  <si>
    <t>Yorick</t>
    <phoneticPr fontId="1" type="noConversion"/>
  </si>
  <si>
    <t>Yuumi</t>
    <phoneticPr fontId="1" type="noConversion"/>
  </si>
  <si>
    <t>Zac</t>
    <phoneticPr fontId="1" type="noConversion"/>
  </si>
  <si>
    <t>Zed</t>
    <phoneticPr fontId="1" type="noConversion"/>
  </si>
  <si>
    <t>Zeri</t>
    <phoneticPr fontId="1" type="noConversion"/>
  </si>
  <si>
    <t>Ziggs</t>
    <phoneticPr fontId="1" type="noConversion"/>
  </si>
  <si>
    <t>Zilean</t>
    <phoneticPr fontId="1" type="noConversion"/>
  </si>
  <si>
    <t>Zoe</t>
    <phoneticPr fontId="1" type="noConversion"/>
  </si>
  <si>
    <t>Zyra</t>
    <phoneticPr fontId="1" type="noConversion"/>
  </si>
  <si>
    <t>Jax</t>
  </si>
  <si>
    <t>Taliyah</t>
  </si>
  <si>
    <t>Xayah</t>
  </si>
  <si>
    <t>Alistar</t>
  </si>
  <si>
    <t>C9</t>
  </si>
  <si>
    <t>MAD</t>
  </si>
  <si>
    <t>Jarvan IV</t>
  </si>
  <si>
    <t>Rakan</t>
  </si>
  <si>
    <t>GENG</t>
  </si>
  <si>
    <t>GAM</t>
  </si>
  <si>
    <t>Ahri</t>
  </si>
  <si>
    <t>Kai'Sa</t>
  </si>
  <si>
    <t>Vi</t>
  </si>
  <si>
    <t>Neeko</t>
  </si>
  <si>
    <t>Sett</t>
  </si>
  <si>
    <t>BDS</t>
  </si>
  <si>
    <t>JDG</t>
  </si>
  <si>
    <t>Garen</t>
  </si>
  <si>
    <t>Ornn</t>
  </si>
  <si>
    <t>BAN1</t>
    <phoneticPr fontId="1" type="noConversion"/>
  </si>
  <si>
    <t>BAN2</t>
    <phoneticPr fontId="1" type="noConversion"/>
  </si>
  <si>
    <t>BAN3</t>
    <phoneticPr fontId="1" type="noConversion"/>
  </si>
  <si>
    <t>BAN4</t>
    <phoneticPr fontId="1" type="noConversion"/>
  </si>
  <si>
    <t>BAN5</t>
    <phoneticPr fontId="1" type="noConversion"/>
  </si>
  <si>
    <t>Ziggs</t>
  </si>
  <si>
    <t>Kalista</t>
  </si>
  <si>
    <t>Kennen</t>
  </si>
  <si>
    <t>Blitzcrank</t>
  </si>
  <si>
    <t>Catilyn</t>
  </si>
  <si>
    <t>Poppy</t>
  </si>
  <si>
    <t>Azir</t>
  </si>
  <si>
    <t>Gnar</t>
  </si>
  <si>
    <t>Ivern</t>
  </si>
  <si>
    <t>Rumble</t>
  </si>
  <si>
    <t>LeBlanc</t>
  </si>
  <si>
    <t>Maokai</t>
  </si>
  <si>
    <t>Nautilus</t>
  </si>
  <si>
    <t>Renekton</t>
  </si>
  <si>
    <t>Darius</t>
  </si>
  <si>
    <t>Olaf</t>
  </si>
  <si>
    <t>G2</t>
  </si>
  <si>
    <t>DK</t>
  </si>
  <si>
    <t>Draven</t>
  </si>
  <si>
    <t>Varus</t>
  </si>
  <si>
    <t>K'Sante</t>
  </si>
  <si>
    <t>Pyke</t>
  </si>
  <si>
    <t>WBG</t>
  </si>
  <si>
    <t>NRG</t>
  </si>
  <si>
    <t>Leona</t>
  </si>
  <si>
    <t>LNG</t>
  </si>
  <si>
    <t>FNC</t>
  </si>
  <si>
    <t>Viego</t>
  </si>
  <si>
    <t>BLG</t>
  </si>
  <si>
    <t>KT</t>
  </si>
  <si>
    <t>Aatrox</t>
  </si>
  <si>
    <t>Zac</t>
  </si>
  <si>
    <t>Senna</t>
  </si>
  <si>
    <t>Tahm Kench</t>
  </si>
  <si>
    <t>Tristana</t>
  </si>
  <si>
    <t>Sylas</t>
  </si>
  <si>
    <t>Bel'Veth</t>
  </si>
  <si>
    <t>Lissandra</t>
  </si>
  <si>
    <t>Kha'Zix</t>
  </si>
  <si>
    <t>Akali</t>
  </si>
  <si>
    <t>Wukong</t>
  </si>
  <si>
    <t>Bard</t>
  </si>
  <si>
    <t>Sivir</t>
  </si>
  <si>
    <t>Nilah</t>
  </si>
  <si>
    <t>Nocturne</t>
  </si>
  <si>
    <t>Malphite</t>
  </si>
  <si>
    <t>名次</t>
    <phoneticPr fontId="1" type="noConversion"/>
  </si>
  <si>
    <t>隊徽</t>
    <phoneticPr fontId="1" type="noConversion"/>
  </si>
  <si>
    <t>隊伍</t>
    <phoneticPr fontId="1" type="noConversion"/>
  </si>
  <si>
    <t>賽前排名</t>
    <phoneticPr fontId="1" type="noConversion"/>
  </si>
  <si>
    <t>藍方勝率</t>
    <phoneticPr fontId="1" type="noConversion"/>
  </si>
  <si>
    <t>紅方勝率</t>
    <phoneticPr fontId="1" type="noConversion"/>
  </si>
  <si>
    <t>使用腳色總數</t>
    <phoneticPr fontId="1" type="noConversion"/>
  </si>
  <si>
    <t>Braum</t>
  </si>
  <si>
    <t>Heimerdinger</t>
  </si>
  <si>
    <t>Soraka</t>
  </si>
  <si>
    <t>Win</t>
    <phoneticPr fontId="1" type="noConversion"/>
  </si>
  <si>
    <t>Nidalee</t>
  </si>
  <si>
    <t>Gragas</t>
  </si>
  <si>
    <t>Kog'Maw</t>
  </si>
  <si>
    <t>Lose</t>
    <phoneticPr fontId="1" type="noConversion"/>
  </si>
  <si>
    <t>Kai'sa</t>
    <phoneticPr fontId="1" type="noConversion"/>
  </si>
  <si>
    <t>出場數</t>
    <phoneticPr fontId="1" type="noConversion"/>
  </si>
  <si>
    <t>Lux</t>
  </si>
  <si>
    <t>Graves</t>
  </si>
  <si>
    <t>Quinn</t>
  </si>
  <si>
    <t>總勝率</t>
    <phoneticPr fontId="1" type="noConversion"/>
  </si>
  <si>
    <t>LCK 1</t>
    <phoneticPr fontId="1" type="noConversion"/>
  </si>
  <si>
    <t>LCK 2</t>
    <phoneticPr fontId="1" type="noConversion"/>
  </si>
  <si>
    <t>聯賽種子</t>
    <phoneticPr fontId="1" type="noConversion"/>
  </si>
  <si>
    <t>LCK 3</t>
    <phoneticPr fontId="1" type="noConversion"/>
  </si>
  <si>
    <t>LCK 4</t>
    <phoneticPr fontId="1" type="noConversion"/>
  </si>
  <si>
    <t>LPL 1</t>
    <phoneticPr fontId="1" type="noConversion"/>
  </si>
  <si>
    <t>LPL 2</t>
    <phoneticPr fontId="1" type="noConversion"/>
  </si>
  <si>
    <t>LPL 3</t>
    <phoneticPr fontId="1" type="noConversion"/>
  </si>
  <si>
    <t>LPL 4</t>
    <phoneticPr fontId="1" type="noConversion"/>
  </si>
  <si>
    <t>LEC 1</t>
    <phoneticPr fontId="1" type="noConversion"/>
  </si>
  <si>
    <t>LEC 2</t>
    <phoneticPr fontId="1" type="noConversion"/>
  </si>
  <si>
    <t>LEC 3</t>
    <phoneticPr fontId="1" type="noConversion"/>
  </si>
  <si>
    <t>LEC 4</t>
    <phoneticPr fontId="1" type="noConversion"/>
  </si>
  <si>
    <t>LCS 1</t>
    <phoneticPr fontId="1" type="noConversion"/>
  </si>
  <si>
    <t>LCS 2</t>
    <phoneticPr fontId="1" type="noConversion"/>
  </si>
  <si>
    <t>LCS 3</t>
    <phoneticPr fontId="1" type="noConversion"/>
  </si>
  <si>
    <t>VCS 1</t>
    <phoneticPr fontId="1" type="noConversion"/>
  </si>
  <si>
    <t>JUG</t>
    <phoneticPr fontId="1" type="noConversion"/>
  </si>
  <si>
    <t>總計</t>
  </si>
  <si>
    <t>Jhin</t>
  </si>
  <si>
    <t>Jinx</t>
  </si>
  <si>
    <t>Yone</t>
  </si>
  <si>
    <t>Gwen</t>
  </si>
  <si>
    <t>Cassiopeia</t>
  </si>
  <si>
    <t>Zeri</t>
  </si>
  <si>
    <t>Lulu</t>
  </si>
  <si>
    <t>Milio</t>
  </si>
  <si>
    <t>Ezreal</t>
  </si>
  <si>
    <t>Karma</t>
  </si>
  <si>
    <t>Lucian</t>
  </si>
  <si>
    <t>Thresh</t>
  </si>
  <si>
    <t>藍方</t>
  </si>
  <si>
    <t>Ryze</t>
  </si>
  <si>
    <t>Camille</t>
  </si>
  <si>
    <t>Volibear</t>
  </si>
  <si>
    <t>Kindred</t>
  </si>
  <si>
    <t>Vex</t>
  </si>
  <si>
    <t>上路</t>
  </si>
  <si>
    <t>打野</t>
  </si>
  <si>
    <t>出場次數</t>
  </si>
  <si>
    <t>腳色圖片</t>
    <phoneticPr fontId="1" type="noConversion"/>
  </si>
  <si>
    <t>中路</t>
  </si>
  <si>
    <t>下路</t>
  </si>
  <si>
    <t>輔助</t>
  </si>
  <si>
    <t>總禁用數最高腳色</t>
    <phoneticPr fontId="1" type="noConversion"/>
  </si>
  <si>
    <t>紅方</t>
  </si>
  <si>
    <t>陣營</t>
  </si>
  <si>
    <t>勝率</t>
  </si>
  <si>
    <t>勝場數</t>
  </si>
  <si>
    <t>藍方隊伍</t>
    <phoneticPr fontId="1" type="noConversion"/>
  </si>
  <si>
    <t>藍方上路</t>
    <phoneticPr fontId="1" type="noConversion"/>
  </si>
  <si>
    <t>藍方打野</t>
    <phoneticPr fontId="1" type="noConversion"/>
  </si>
  <si>
    <t>藍方中路</t>
    <phoneticPr fontId="1" type="noConversion"/>
  </si>
  <si>
    <t>藍方下路</t>
    <phoneticPr fontId="1" type="noConversion"/>
  </si>
  <si>
    <t>藍方輔助</t>
    <phoneticPr fontId="1" type="noConversion"/>
  </si>
  <si>
    <t>藍方禁用1</t>
    <phoneticPr fontId="1" type="noConversion"/>
  </si>
  <si>
    <t>藍方禁用2</t>
    <phoneticPr fontId="1" type="noConversion"/>
  </si>
  <si>
    <t>藍方禁用3</t>
    <phoneticPr fontId="1" type="noConversion"/>
  </si>
  <si>
    <t>藍方禁用4</t>
    <phoneticPr fontId="1" type="noConversion"/>
  </si>
  <si>
    <t>藍方禁用5</t>
    <phoneticPr fontId="1" type="noConversion"/>
  </si>
  <si>
    <t>藍方勝負</t>
    <phoneticPr fontId="1" type="noConversion"/>
  </si>
  <si>
    <t>紅方隊伍</t>
    <phoneticPr fontId="1" type="noConversion"/>
  </si>
  <si>
    <t>紅方上路</t>
    <phoneticPr fontId="1" type="noConversion"/>
  </si>
  <si>
    <t>紅方打野</t>
    <phoneticPr fontId="1" type="noConversion"/>
  </si>
  <si>
    <t>紅方中路</t>
    <phoneticPr fontId="1" type="noConversion"/>
  </si>
  <si>
    <t>紅方下路</t>
    <phoneticPr fontId="1" type="noConversion"/>
  </si>
  <si>
    <t>紅方輔助</t>
    <phoneticPr fontId="1" type="noConversion"/>
  </si>
  <si>
    <t>紅方禁用1</t>
    <phoneticPr fontId="1" type="noConversion"/>
  </si>
  <si>
    <t>紅方禁用2</t>
    <phoneticPr fontId="1" type="noConversion"/>
  </si>
  <si>
    <t>紅方禁用3</t>
    <phoneticPr fontId="1" type="noConversion"/>
  </si>
  <si>
    <t>紅方禁用4</t>
    <phoneticPr fontId="1" type="noConversion"/>
  </si>
  <si>
    <t>紅方禁用5</t>
    <phoneticPr fontId="1" type="noConversion"/>
  </si>
  <si>
    <t>紅方勝負</t>
    <phoneticPr fontId="1" type="noConversion"/>
  </si>
  <si>
    <t>腳色名稱</t>
    <phoneticPr fontId="1" type="noConversion"/>
  </si>
  <si>
    <t>圖像</t>
    <phoneticPr fontId="1" type="noConversion"/>
  </si>
  <si>
    <t>選用次數</t>
    <phoneticPr fontId="1" type="noConversion"/>
  </si>
  <si>
    <t>上路</t>
    <phoneticPr fontId="1" type="noConversion"/>
  </si>
  <si>
    <t>打野</t>
    <phoneticPr fontId="1" type="noConversion"/>
  </si>
  <si>
    <t>中路</t>
    <phoneticPr fontId="1" type="noConversion"/>
  </si>
  <si>
    <t>下路</t>
    <phoneticPr fontId="1" type="noConversion"/>
  </si>
  <si>
    <t>輔助</t>
    <phoneticPr fontId="1" type="noConversion"/>
  </si>
  <si>
    <t>選用路線數</t>
    <phoneticPr fontId="1" type="noConversion"/>
  </si>
  <si>
    <t>最常用路線</t>
    <phoneticPr fontId="1" type="noConversion"/>
  </si>
  <si>
    <t>禁用次數</t>
    <phoneticPr fontId="1" type="noConversion"/>
  </si>
  <si>
    <t>選用+禁用比例</t>
    <phoneticPr fontId="1" type="noConversion"/>
  </si>
  <si>
    <t>勝率</t>
    <phoneticPr fontId="1" type="noConversion"/>
  </si>
  <si>
    <t>選用次數名次</t>
    <phoneticPr fontId="1" type="noConversion"/>
  </si>
  <si>
    <t>禁用次數名次</t>
    <phoneticPr fontId="1" type="noConversion"/>
  </si>
  <si>
    <t>選用+禁用比例排名</t>
    <phoneticPr fontId="1" type="noConversion"/>
  </si>
  <si>
    <t>勝率名次</t>
    <phoneticPr fontId="1" type="noConversion"/>
  </si>
  <si>
    <t>若在藍方及紅方都有選擇腳色的話則可以觀察他們之間的對戰勝率。</t>
    <phoneticPr fontId="1" type="noConversion"/>
  </si>
  <si>
    <t>選擇藍方(紅方)某腳色：觀察藍方(紅方)出現該腳色時藍方(紅方)的勝率即為該腳色之勝率，</t>
    <phoneticPr fontId="1" type="noConversion"/>
  </si>
  <si>
    <t>若在藍方的不同位置上選擇兩隻腳色則可以觀察兩隻腳色同時出場之勝率，</t>
    <phoneticPr fontId="1" type="noConversion"/>
  </si>
  <si>
    <t>選擇藍方(紅方)隊伍：可以觀察該隊伍在藍方(紅方)的勝率，</t>
    <phoneticPr fontId="1" type="noConversion"/>
  </si>
  <si>
    <t>將某腳色的紅藍方數據加總運算即可以取得該腳色在此次世界賽之出場數以及勝率，</t>
    <phoneticPr fontId="1" type="noConversion"/>
  </si>
  <si>
    <t>若紅藍方都有選擇的話則可以觀察他們之間的對戰勝負關係。</t>
    <phoneticPr fontId="1" type="noConversion"/>
  </si>
  <si>
    <t>同時選擇隊伍及英雄：可以觀察到該隊伍使用or對戰該腳色時的場數及勝率。</t>
    <phoneticPr fontId="1" type="noConversion"/>
  </si>
  <si>
    <t>無選擇：總共79場的紅藍方勝率數據</t>
    <phoneticPr fontId="1" type="noConversion"/>
  </si>
  <si>
    <t>然後再使用SUM以及COUNTIF函數來計算(下方為公式解釋)</t>
    <phoneticPr fontId="1" type="noConversion"/>
  </si>
  <si>
    <t>1/countif(range, range) 如果出現一次 1/1 = 1,  兩次 1/2 + 1/2 = 1 以此類推，同樣的內容總合為1</t>
    <phoneticPr fontId="1" type="noConversion"/>
  </si>
  <si>
    <t>[使用腳色總數] 此欄為利用進階篩選先將各隊伍在紅藍方的數據統整為一連續位址於下方，</t>
    <phoneticPr fontId="1" type="noConversion"/>
  </si>
  <si>
    <t>選用數最高上路</t>
    <phoneticPr fontId="1" type="noConversion"/>
  </si>
  <si>
    <t>選用數最高打野</t>
    <phoneticPr fontId="1" type="noConversion"/>
  </si>
  <si>
    <t>選用數最高中路</t>
    <phoneticPr fontId="1" type="noConversion"/>
  </si>
  <si>
    <t>選用數最高下路</t>
    <phoneticPr fontId="1" type="noConversion"/>
  </si>
  <si>
    <t>選用數最高輔助</t>
    <phoneticPr fontId="1" type="noConversion"/>
  </si>
  <si>
    <t>總選用數最高腳色</t>
    <phoneticPr fontId="1" type="noConversion"/>
  </si>
  <si>
    <t>選用+禁用數總和最高腳色</t>
    <phoneticPr fontId="1" type="noConversion"/>
  </si>
  <si>
    <t>先將選用數&gt;=5的腳色中最高勝率計算出來，作為FILTER的依據。</t>
    <phoneticPr fontId="1" type="noConversion"/>
  </si>
  <si>
    <t>選用數&gt;=5的勝率最高腳色</t>
    <phoneticPr fontId="1" type="noConversion"/>
  </si>
  <si>
    <t>選用數&gt;=5的腳色中之最高勝率</t>
    <phoneticPr fontId="1" type="noConversion"/>
  </si>
  <si>
    <r>
      <t>動態圖片查詢參考網站：</t>
    </r>
    <r>
      <rPr>
        <b/>
        <sz val="11"/>
        <color theme="4" tint="-0.249977111117893"/>
        <rFont val="新細明體"/>
        <family val="1"/>
        <charset val="136"/>
        <scheme val="minor"/>
      </rPr>
      <t>https://rookiesavior.net/2020/03/07/excel-teach-you-to-make-dynamic-picture-query/</t>
    </r>
    <phoneticPr fontId="1" type="noConversion"/>
  </si>
  <si>
    <t>上方表格若點標籤箭頭進行排列資料順序會錯亂，想更快速地觀察資料須使用樞紐分析表或是直接利用函式計算後顯示。</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</si>
</sst>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 "/>
  </numFmts>
  <fonts count="7" x14ac:knownFonts="1">
    <font>
      <sz val="11"/>
      <color theme="1"/>
      <name val="新細明體"/>
      <family val="2"/>
      <scheme val="minor"/>
    </font>
    <font>
      <sz val="9"/>
      <name val="新細明體"/>
      <family val="3"/>
      <charset val="136"/>
      <scheme val="minor"/>
    </font>
    <font>
      <b/>
      <sz val="11"/>
      <color theme="0"/>
      <name val="新細明體"/>
      <family val="1"/>
      <charset val="136"/>
      <scheme val="minor"/>
    </font>
    <font>
      <b/>
      <sz val="11"/>
      <color theme="0"/>
      <name val="新細明體"/>
      <family val="1"/>
      <charset val="136"/>
    </font>
    <font>
      <b/>
      <sz val="11"/>
      <color theme="1"/>
      <name val="新細明體"/>
      <family val="1"/>
      <charset val="136"/>
      <scheme val="minor"/>
    </font>
    <font>
      <b/>
      <sz val="11"/>
      <color theme="4" tint="-0.249977111117893"/>
      <name val="新細明體"/>
      <family val="1"/>
      <charset val="136"/>
      <scheme val="minor"/>
    </font>
    <font>
      <b/>
      <sz val="18"/>
      <color rgb="FFFF0000"/>
      <name val="新細明體"/>
      <family val="1"/>
      <charset val="136"/>
      <scheme val="minor"/>
    </font>
  </fonts>
  <fills count="18">
    <fill>
      <patternFill patternType="none"/>
    </fill>
    <fill>
      <patternFill patternType="gray125"/>
    </fill>
    <fill>
      <patternFill patternType="solid">
        <fgColor theme="1"/>
        <bgColor indexed="64"/>
      </patternFill>
    </fill>
    <fill>
      <patternFill patternType="solid">
        <fgColor rgb="FFFFCCCC"/>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F0000"/>
        <bgColor indexed="64"/>
      </patternFill>
    </fill>
    <fill>
      <patternFill patternType="solid">
        <fgColor rgb="FF0000FF"/>
        <bgColor indexed="64"/>
      </patternFill>
    </fill>
    <fill>
      <patternFill patternType="solid">
        <fgColor theme="0" tint="-0.14999847407452621"/>
        <bgColor indexed="64"/>
      </patternFill>
    </fill>
    <fill>
      <patternFill patternType="solid">
        <fgColor rgb="FFCCCCFF"/>
        <bgColor indexed="64"/>
      </patternFill>
    </fill>
    <fill>
      <patternFill patternType="solid">
        <fgColor theme="8" tint="0.79998168889431442"/>
        <bgColor indexed="64"/>
      </patternFill>
    </fill>
    <fill>
      <patternFill patternType="solid">
        <fgColor theme="1" tint="0.249977111117893"/>
        <bgColor indexed="64"/>
      </patternFill>
    </fill>
    <fill>
      <patternFill patternType="solid">
        <fgColor theme="1" tint="0.34998626667073579"/>
        <bgColor indexed="64"/>
      </patternFill>
    </fill>
    <fill>
      <patternFill patternType="solid">
        <fgColor theme="2" tint="-9.9978637043366805E-2"/>
        <bgColor indexed="64"/>
      </patternFill>
    </fill>
    <fill>
      <patternFill patternType="solid">
        <fgColor rgb="FFFFCCFF"/>
        <bgColor indexed="64"/>
      </patternFill>
    </fill>
    <fill>
      <patternFill patternType="solid">
        <fgColor rgb="FF002060"/>
        <bgColor indexed="64"/>
      </patternFill>
    </fill>
  </fills>
  <borders count="18">
    <border>
      <left/>
      <right/>
      <top/>
      <bottom/>
      <diagonal/>
    </border>
    <border>
      <left style="thin">
        <color indexed="64"/>
      </left>
      <right/>
      <top/>
      <bottom/>
      <diagonal/>
    </border>
    <border>
      <left/>
      <right/>
      <top/>
      <bottom style="thin">
        <color theme="1"/>
      </bottom>
      <diagonal/>
    </border>
    <border>
      <left/>
      <right/>
      <top style="thin">
        <color theme="1"/>
      </top>
      <bottom/>
      <diagonal/>
    </border>
    <border>
      <left style="thin">
        <color indexed="64"/>
      </left>
      <right/>
      <top style="thin">
        <color theme="1"/>
      </top>
      <bottom/>
      <diagonal/>
    </border>
    <border>
      <left style="thick">
        <color indexed="64"/>
      </left>
      <right/>
      <top style="thin">
        <color theme="1"/>
      </top>
      <bottom/>
      <diagonal/>
    </border>
    <border>
      <left style="thick">
        <color indexed="64"/>
      </left>
      <right/>
      <top/>
      <bottom/>
      <diagonal/>
    </border>
    <border>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top style="hair">
        <color auto="1"/>
      </top>
      <bottom style="hair">
        <color auto="1"/>
      </bottom>
      <diagonal/>
    </border>
    <border>
      <left/>
      <right/>
      <top style="thin">
        <color theme="1"/>
      </top>
      <bottom style="thin">
        <color theme="1"/>
      </bottom>
      <diagonal/>
    </border>
    <border>
      <left/>
      <right style="hair">
        <color auto="1"/>
      </right>
      <top/>
      <bottom style="hair">
        <color auto="1"/>
      </bottom>
      <diagonal/>
    </border>
    <border>
      <left style="hair">
        <color auto="1"/>
      </left>
      <right style="hair">
        <color auto="1"/>
      </right>
      <top/>
      <bottom style="hair">
        <color auto="1"/>
      </bottom>
      <diagonal/>
    </border>
    <border>
      <left/>
      <right style="hair">
        <color auto="1"/>
      </right>
      <top style="hair">
        <color auto="1"/>
      </top>
      <bottom/>
      <diagonal/>
    </border>
    <border>
      <left style="hair">
        <color auto="1"/>
      </left>
      <right style="hair">
        <color auto="1"/>
      </right>
      <top style="hair">
        <color auto="1"/>
      </top>
      <bottom/>
      <diagonal/>
    </border>
    <border>
      <left style="hair">
        <color auto="1"/>
      </left>
      <right style="hair">
        <color auto="1"/>
      </right>
      <top/>
      <bottom/>
      <diagonal/>
    </border>
    <border>
      <left style="hair">
        <color auto="1"/>
      </left>
      <right/>
      <top style="hair">
        <color auto="1"/>
      </top>
      <bottom/>
      <diagonal/>
    </border>
    <border>
      <left style="thin">
        <color indexed="64"/>
      </left>
      <right/>
      <top/>
      <bottom style="thin">
        <color theme="1"/>
      </bottom>
      <diagonal/>
    </border>
  </borders>
  <cellStyleXfs count="1">
    <xf numFmtId="0" fontId="0" fillId="0" borderId="0"/>
  </cellStyleXfs>
  <cellXfs count="88">
    <xf numFmtId="0" fontId="0" fillId="0" borderId="0" xfId="0"/>
    <xf numFmtId="0" fontId="0" fillId="5" borderId="3" xfId="0" applyFont="1" applyFill="1" applyBorder="1" applyAlignment="1">
      <alignment horizontal="center" vertical="center"/>
    </xf>
    <xf numFmtId="0" fontId="0" fillId="4" borderId="4" xfId="0" applyFont="1" applyFill="1" applyBorder="1" applyAlignment="1">
      <alignment horizontal="center" vertical="center"/>
    </xf>
    <xf numFmtId="0" fontId="0" fillId="4" borderId="3" xfId="0" applyFont="1" applyFill="1" applyBorder="1" applyAlignment="1">
      <alignment horizontal="center" vertical="center"/>
    </xf>
    <xf numFmtId="0" fontId="0" fillId="10" borderId="3" xfId="0" applyFont="1" applyFill="1" applyBorder="1" applyAlignment="1">
      <alignment horizontal="center" vertical="center"/>
    </xf>
    <xf numFmtId="0" fontId="0" fillId="5" borderId="4" xfId="0" applyFont="1" applyFill="1" applyBorder="1" applyAlignment="1">
      <alignment horizontal="center" vertical="center"/>
    </xf>
    <xf numFmtId="0" fontId="0" fillId="6" borderId="5" xfId="0" applyFont="1" applyFill="1" applyBorder="1" applyAlignment="1">
      <alignment horizontal="center" vertical="center"/>
    </xf>
    <xf numFmtId="0" fontId="0" fillId="3" borderId="4" xfId="0" applyFont="1" applyFill="1" applyBorder="1" applyAlignment="1">
      <alignment horizontal="center" vertical="center"/>
    </xf>
    <xf numFmtId="0" fontId="0" fillId="3" borderId="3" xfId="0" applyFont="1" applyFill="1" applyBorder="1" applyAlignment="1">
      <alignment horizontal="center" vertical="center"/>
    </xf>
    <xf numFmtId="0" fontId="0" fillId="6" borderId="4" xfId="0" applyFont="1" applyFill="1" applyBorder="1" applyAlignment="1">
      <alignment horizontal="center" vertical="center"/>
    </xf>
    <xf numFmtId="0" fontId="0" fillId="5" borderId="0" xfId="0" applyFont="1" applyFill="1" applyBorder="1" applyAlignment="1">
      <alignment horizontal="center" vertical="center"/>
    </xf>
    <xf numFmtId="0" fontId="0" fillId="4" borderId="1" xfId="0" applyFont="1" applyFill="1" applyBorder="1" applyAlignment="1">
      <alignment horizontal="center" vertical="center"/>
    </xf>
    <xf numFmtId="0" fontId="0" fillId="4" borderId="0" xfId="0" applyFont="1" applyFill="1" applyAlignment="1">
      <alignment horizontal="center" vertical="center"/>
    </xf>
    <xf numFmtId="0" fontId="0" fillId="10" borderId="0" xfId="0" applyFont="1" applyFill="1" applyBorder="1" applyAlignment="1">
      <alignment horizontal="center" vertical="center"/>
    </xf>
    <xf numFmtId="0" fontId="0" fillId="5" borderId="1" xfId="0" applyFont="1" applyFill="1" applyBorder="1" applyAlignment="1">
      <alignment horizontal="center" vertical="center"/>
    </xf>
    <xf numFmtId="0" fontId="0" fillId="6" borderId="6" xfId="0" applyFont="1" applyFill="1" applyBorder="1" applyAlignment="1">
      <alignment horizontal="center" vertical="center"/>
    </xf>
    <xf numFmtId="0" fontId="0" fillId="3" borderId="1" xfId="0" applyFont="1" applyFill="1" applyBorder="1" applyAlignment="1">
      <alignment horizontal="center" vertical="center"/>
    </xf>
    <xf numFmtId="0" fontId="0" fillId="3" borderId="0" xfId="0" applyFont="1" applyFill="1" applyAlignment="1">
      <alignment horizontal="center" vertical="center"/>
    </xf>
    <xf numFmtId="0" fontId="0" fillId="6" borderId="1" xfId="0" applyFont="1" applyFill="1" applyBorder="1" applyAlignment="1">
      <alignment horizontal="center" vertical="center"/>
    </xf>
    <xf numFmtId="0" fontId="2" fillId="2" borderId="3" xfId="0" applyFont="1" applyFill="1" applyBorder="1" applyAlignment="1">
      <alignment horizontal="center" vertical="center"/>
    </xf>
    <xf numFmtId="0" fontId="0" fillId="7" borderId="7" xfId="0" applyFont="1" applyFill="1" applyBorder="1" applyAlignment="1">
      <alignment horizontal="center" vertical="center"/>
    </xf>
    <xf numFmtId="0" fontId="0" fillId="7" borderId="8" xfId="0" applyFont="1" applyFill="1" applyBorder="1"/>
    <xf numFmtId="0" fontId="2" fillId="2" borderId="10" xfId="0" applyFont="1" applyFill="1" applyBorder="1" applyAlignment="1">
      <alignment horizontal="center" vertical="center"/>
    </xf>
    <xf numFmtId="0" fontId="0" fillId="11" borderId="0" xfId="0" applyFont="1" applyFill="1" applyAlignment="1">
      <alignment horizontal="center" vertical="center"/>
    </xf>
    <xf numFmtId="0" fontId="0" fillId="3" borderId="0" xfId="0" applyFont="1" applyFill="1" applyBorder="1" applyAlignment="1">
      <alignment horizontal="center" vertical="center"/>
    </xf>
    <xf numFmtId="0" fontId="0" fillId="4" borderId="0" xfId="0" applyFont="1" applyFill="1" applyBorder="1" applyAlignment="1">
      <alignment horizontal="center" vertical="center"/>
    </xf>
    <xf numFmtId="0" fontId="0" fillId="6" borderId="0" xfId="0" applyFont="1" applyFill="1" applyBorder="1" applyAlignment="1">
      <alignment horizontal="center" vertical="center"/>
    </xf>
    <xf numFmtId="0" fontId="0" fillId="11" borderId="3" xfId="0" applyFont="1" applyFill="1" applyBorder="1" applyAlignment="1">
      <alignment horizontal="center" vertical="center"/>
    </xf>
    <xf numFmtId="9" fontId="0" fillId="11" borderId="3" xfId="0" applyNumberFormat="1" applyFont="1" applyFill="1" applyBorder="1" applyAlignment="1">
      <alignment horizontal="center" vertical="center"/>
    </xf>
    <xf numFmtId="9" fontId="0" fillId="11" borderId="0" xfId="0" applyNumberFormat="1" applyFont="1" applyFill="1" applyAlignment="1">
      <alignment horizontal="center" vertical="center"/>
    </xf>
    <xf numFmtId="0" fontId="0" fillId="7" borderId="9" xfId="0" applyFill="1" applyBorder="1" applyAlignment="1">
      <alignment horizontal="center" vertical="center"/>
    </xf>
    <xf numFmtId="0" fontId="0" fillId="7" borderId="11" xfId="0" applyFont="1" applyFill="1" applyBorder="1" applyAlignment="1">
      <alignment horizontal="center" vertical="center"/>
    </xf>
    <xf numFmtId="0" fontId="0" fillId="7" borderId="12" xfId="0" applyFont="1" applyFill="1" applyBorder="1" applyAlignment="1">
      <alignment horizontal="center"/>
    </xf>
    <xf numFmtId="0" fontId="0" fillId="7" borderId="12" xfId="0" applyFont="1" applyFill="1" applyBorder="1" applyAlignment="1">
      <alignment horizontal="center" vertical="center"/>
    </xf>
    <xf numFmtId="0" fontId="0" fillId="12" borderId="8" xfId="0" applyFill="1" applyBorder="1" applyAlignment="1">
      <alignment horizontal="center" vertical="center"/>
    </xf>
    <xf numFmtId="0" fontId="0" fillId="12" borderId="9" xfId="0" applyFill="1" applyBorder="1" applyAlignment="1">
      <alignment horizontal="center" vertical="center"/>
    </xf>
    <xf numFmtId="0" fontId="0" fillId="11" borderId="0" xfId="0" applyFont="1" applyFill="1" applyBorder="1" applyAlignment="1">
      <alignment horizontal="center" vertical="center"/>
    </xf>
    <xf numFmtId="9" fontId="0" fillId="11" borderId="0" xfId="0" applyNumberFormat="1" applyFont="1" applyFill="1" applyBorder="1" applyAlignment="1">
      <alignment horizontal="center" vertical="center"/>
    </xf>
    <xf numFmtId="0" fontId="2" fillId="2" borderId="0" xfId="0" applyFont="1" applyFill="1" applyBorder="1" applyAlignment="1">
      <alignment horizontal="center" vertical="center"/>
    </xf>
    <xf numFmtId="0" fontId="0" fillId="0" borderId="0" xfId="0" pivotButton="1"/>
    <xf numFmtId="0" fontId="0" fillId="0" borderId="0" xfId="0" applyNumberFormat="1"/>
    <xf numFmtId="10" fontId="0" fillId="0" borderId="0" xfId="0" applyNumberFormat="1"/>
    <xf numFmtId="176" fontId="0" fillId="7" borderId="12" xfId="0" applyNumberFormat="1" applyFont="1" applyFill="1" applyBorder="1" applyAlignment="1">
      <alignment horizontal="center" vertical="center"/>
    </xf>
    <xf numFmtId="0" fontId="3" fillId="13" borderId="0" xfId="0" applyFont="1" applyFill="1" applyBorder="1" applyAlignment="1">
      <alignment horizontal="center" vertical="center" wrapText="1"/>
    </xf>
    <xf numFmtId="0" fontId="3" fillId="13" borderId="0" xfId="0" applyFont="1" applyFill="1" applyBorder="1" applyAlignment="1">
      <alignment horizontal="center" vertical="center"/>
    </xf>
    <xf numFmtId="0" fontId="3" fillId="2" borderId="0" xfId="0" applyFont="1" applyFill="1" applyBorder="1" applyAlignment="1">
      <alignment horizontal="center" vertical="center" wrapText="1"/>
    </xf>
    <xf numFmtId="0" fontId="2" fillId="2" borderId="0" xfId="0" applyFont="1" applyFill="1" applyBorder="1" applyAlignment="1">
      <alignment horizontal="center" vertical="center" wrapText="1"/>
    </xf>
    <xf numFmtId="0" fontId="0" fillId="7" borderId="13" xfId="0" applyFont="1" applyFill="1" applyBorder="1" applyAlignment="1">
      <alignment horizontal="center" vertical="center"/>
    </xf>
    <xf numFmtId="0" fontId="0" fillId="7" borderId="14" xfId="0" applyFont="1" applyFill="1" applyBorder="1"/>
    <xf numFmtId="0" fontId="0" fillId="7" borderId="15" xfId="0" applyFont="1" applyFill="1" applyBorder="1" applyAlignment="1">
      <alignment horizontal="center" vertical="center"/>
    </xf>
    <xf numFmtId="0" fontId="0" fillId="12" borderId="14" xfId="0" applyFill="1" applyBorder="1" applyAlignment="1">
      <alignment horizontal="center" vertical="center"/>
    </xf>
    <xf numFmtId="0" fontId="0" fillId="12" borderId="16" xfId="0" applyFill="1" applyBorder="1" applyAlignment="1">
      <alignment horizontal="center" vertical="center"/>
    </xf>
    <xf numFmtId="176" fontId="0" fillId="7" borderId="15" xfId="0" applyNumberFormat="1" applyFont="1" applyFill="1" applyBorder="1" applyAlignment="1">
      <alignment horizontal="center" vertical="center"/>
    </xf>
    <xf numFmtId="0" fontId="0" fillId="7" borderId="16" xfId="0" applyFill="1" applyBorder="1" applyAlignment="1">
      <alignment horizontal="center" vertical="center"/>
    </xf>
    <xf numFmtId="0" fontId="0" fillId="7" borderId="7" xfId="0" applyFill="1" applyBorder="1" applyAlignment="1">
      <alignment horizontal="center" vertical="center"/>
    </xf>
    <xf numFmtId="0" fontId="0" fillId="7" borderId="8" xfId="0" applyFill="1" applyBorder="1" applyAlignment="1">
      <alignment horizontal="center" vertical="center"/>
    </xf>
    <xf numFmtId="0" fontId="0" fillId="7" borderId="14" xfId="0" applyFill="1" applyBorder="1" applyAlignment="1">
      <alignment horizontal="center" vertical="center"/>
    </xf>
    <xf numFmtId="0" fontId="2" fillId="2" borderId="10" xfId="0" applyFont="1" applyFill="1" applyBorder="1" applyAlignment="1">
      <alignment horizontal="center" vertical="center" wrapText="1" shrinkToFit="1"/>
    </xf>
    <xf numFmtId="0" fontId="0" fillId="7" borderId="0" xfId="0" applyFill="1" applyAlignment="1">
      <alignment horizontal="center" vertical="center"/>
    </xf>
    <xf numFmtId="0" fontId="2" fillId="14" borderId="10" xfId="0" applyFont="1" applyFill="1" applyBorder="1" applyAlignment="1">
      <alignment horizontal="center" vertical="center" wrapText="1"/>
    </xf>
    <xf numFmtId="0" fontId="0" fillId="6" borderId="2" xfId="0" applyFont="1" applyFill="1" applyBorder="1" applyAlignment="1">
      <alignment horizontal="center" vertical="center"/>
    </xf>
    <xf numFmtId="0" fontId="0" fillId="3" borderId="17" xfId="0" applyFont="1" applyFill="1" applyBorder="1" applyAlignment="1">
      <alignment horizontal="center" vertical="center"/>
    </xf>
    <xf numFmtId="0" fontId="0" fillId="3" borderId="2" xfId="0" applyFont="1" applyFill="1" applyBorder="1" applyAlignment="1">
      <alignment horizontal="center" vertical="center"/>
    </xf>
    <xf numFmtId="0" fontId="0" fillId="10" borderId="2" xfId="0" applyFont="1" applyFill="1" applyBorder="1" applyAlignment="1">
      <alignment horizontal="center" vertical="center"/>
    </xf>
    <xf numFmtId="0" fontId="0" fillId="6" borderId="17" xfId="0" applyFont="1" applyFill="1" applyBorder="1" applyAlignment="1">
      <alignment horizontal="center" vertical="center"/>
    </xf>
    <xf numFmtId="0" fontId="0" fillId="15" borderId="12" xfId="0" applyFont="1" applyFill="1" applyBorder="1" applyAlignment="1">
      <alignment horizontal="center" vertical="center"/>
    </xf>
    <xf numFmtId="0" fontId="0" fillId="15" borderId="8" xfId="0" applyFont="1" applyFill="1" applyBorder="1" applyAlignment="1">
      <alignment horizontal="center" vertical="center"/>
    </xf>
    <xf numFmtId="0" fontId="0" fillId="15" borderId="14" xfId="0" applyFont="1" applyFill="1" applyBorder="1" applyAlignment="1">
      <alignment horizontal="center" vertical="center"/>
    </xf>
    <xf numFmtId="0" fontId="0" fillId="15" borderId="8" xfId="0" applyFill="1" applyBorder="1" applyAlignment="1">
      <alignment horizontal="center" vertical="center"/>
    </xf>
    <xf numFmtId="0" fontId="0" fillId="15" borderId="14" xfId="0" applyFill="1" applyBorder="1" applyAlignment="1">
      <alignment horizontal="center" vertical="center"/>
    </xf>
    <xf numFmtId="9" fontId="0" fillId="6" borderId="12" xfId="0" applyNumberFormat="1" applyFont="1" applyFill="1" applyBorder="1" applyAlignment="1">
      <alignment horizontal="center" vertical="center"/>
    </xf>
    <xf numFmtId="9" fontId="0" fillId="6" borderId="8" xfId="0" applyNumberFormat="1" applyFont="1" applyFill="1" applyBorder="1" applyAlignment="1">
      <alignment horizontal="center" vertical="center"/>
    </xf>
    <xf numFmtId="9" fontId="0" fillId="6" borderId="14" xfId="0" applyNumberFormat="1" applyFont="1" applyFill="1" applyBorder="1" applyAlignment="1">
      <alignment horizontal="center" vertical="center"/>
    </xf>
    <xf numFmtId="0" fontId="0" fillId="6" borderId="8" xfId="0" applyFill="1" applyBorder="1" applyAlignment="1">
      <alignment horizontal="center" vertical="center"/>
    </xf>
    <xf numFmtId="0" fontId="0" fillId="6" borderId="14" xfId="0" applyFill="1" applyBorder="1" applyAlignment="1">
      <alignment horizontal="center" vertical="center"/>
    </xf>
    <xf numFmtId="9" fontId="0" fillId="16" borderId="12" xfId="0" applyNumberFormat="1" applyFont="1" applyFill="1" applyBorder="1" applyAlignment="1">
      <alignment horizontal="center" vertical="center"/>
    </xf>
    <xf numFmtId="9" fontId="0" fillId="16" borderId="9" xfId="0" applyNumberFormat="1" applyFont="1" applyFill="1" applyBorder="1" applyAlignment="1">
      <alignment horizontal="center" vertical="center"/>
    </xf>
    <xf numFmtId="9" fontId="0" fillId="16" borderId="16" xfId="0" applyNumberFormat="1" applyFont="1" applyFill="1" applyBorder="1" applyAlignment="1">
      <alignment horizontal="center" vertical="center"/>
    </xf>
    <xf numFmtId="0" fontId="0" fillId="16" borderId="8" xfId="0" applyFill="1" applyBorder="1" applyAlignment="1">
      <alignment horizontal="center" vertical="center"/>
    </xf>
    <xf numFmtId="0" fontId="0" fillId="16" borderId="14" xfId="0" applyFill="1" applyBorder="1" applyAlignment="1">
      <alignment horizontal="center" vertical="center"/>
    </xf>
    <xf numFmtId="0" fontId="2" fillId="17" borderId="0" xfId="0" applyFont="1" applyFill="1" applyBorder="1" applyAlignment="1">
      <alignment horizontal="center" vertical="center" wrapText="1"/>
    </xf>
    <xf numFmtId="0" fontId="2" fillId="2" borderId="0" xfId="0" applyFont="1" applyFill="1" applyBorder="1" applyAlignment="1">
      <alignment horizontal="left" vertical="center"/>
    </xf>
    <xf numFmtId="0" fontId="2" fillId="9" borderId="0" xfId="0" applyFont="1" applyFill="1" applyBorder="1" applyAlignment="1">
      <alignment horizontal="left" vertical="center"/>
    </xf>
    <xf numFmtId="0" fontId="2" fillId="8" borderId="0" xfId="0" applyFont="1" applyFill="1" applyBorder="1" applyAlignment="1">
      <alignment horizontal="left" vertical="center"/>
    </xf>
    <xf numFmtId="0" fontId="4" fillId="0" borderId="0" xfId="0" applyFont="1"/>
    <xf numFmtId="0" fontId="4" fillId="0" borderId="0" xfId="0" applyFont="1" applyAlignment="1"/>
    <xf numFmtId="0" fontId="4" fillId="0" borderId="0" xfId="0" applyFont="1" applyAlignment="1">
      <alignment horizontal="left" vertical="center"/>
    </xf>
    <xf numFmtId="0" fontId="6" fillId="0" borderId="0" xfId="0" applyFont="1"/>
  </cellXfs>
  <cellStyles count="1">
    <cellStyle name="一般" xfId="0" builtinId="0"/>
  </cellStyles>
  <dxfs count="89">
    <dxf>
      <fill>
        <patternFill patternType="solid">
          <fgColor indexed="64"/>
          <bgColor rgb="FFFFCCFF"/>
        </patternFill>
      </fill>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ill>
        <patternFill patternType="solid">
          <fgColor indexed="64"/>
          <bgColor theme="5" tint="0.79998168889431442"/>
        </patternFill>
      </fill>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ill>
        <patternFill patternType="solid">
          <fgColor indexed="64"/>
          <bgColor theme="2" tint="-9.9978637043366805E-2"/>
        </patternFill>
      </fill>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ill>
        <patternFill patternType="solid">
          <fgColor indexed="64"/>
          <bgColor theme="9" tint="0.79998168889431442"/>
        </patternFill>
      </fill>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11"/>
        <color theme="1"/>
        <name val="新細明體"/>
        <family val="2"/>
        <scheme val="minor"/>
      </font>
      <numFmt numFmtId="13" formatCode="0%"/>
      <fill>
        <patternFill patternType="solid">
          <fgColor indexed="64"/>
          <bgColor rgb="FFFFCCFF"/>
        </patternFill>
      </fill>
      <alignment horizontal="center" vertical="center" textRotation="0" wrapText="0" indent="0" justifyLastLine="0" shrinkToFit="0" readingOrder="0"/>
      <border diagonalUp="0" diagonalDown="0" outline="0">
        <left style="hair">
          <color auto="1"/>
        </left>
        <right/>
        <top style="hair">
          <color auto="1"/>
        </top>
        <bottom style="hair">
          <color auto="1"/>
        </bottom>
      </border>
    </dxf>
    <dxf>
      <font>
        <b val="0"/>
        <i val="0"/>
        <strike val="0"/>
        <condense val="0"/>
        <extend val="0"/>
        <outline val="0"/>
        <shadow val="0"/>
        <u val="none"/>
        <vertAlign val="baseline"/>
        <sz val="11"/>
        <color theme="1"/>
        <name val="新細明體"/>
        <family val="2"/>
        <scheme val="minor"/>
      </font>
      <numFmt numFmtId="13" formatCode="0%"/>
      <fill>
        <patternFill patternType="solid">
          <fgColor indexed="64"/>
          <bgColor theme="5" tint="0.79998168889431442"/>
        </patternFill>
      </fill>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11"/>
        <color theme="1"/>
        <name val="新細明體"/>
        <family val="2"/>
        <scheme val="minor"/>
      </font>
      <fill>
        <patternFill patternType="solid">
          <fgColor indexed="64"/>
          <bgColor theme="2" tint="-9.9978637043366805E-2"/>
        </patternFill>
      </fill>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ill>
        <patternFill patternType="solid">
          <fgColor indexed="64"/>
          <bgColor theme="9" tint="0.79998168889431442"/>
        </patternFill>
      </fill>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11"/>
        <color theme="1"/>
        <name val="新細明體"/>
        <family val="2"/>
        <scheme val="minor"/>
      </font>
      <numFmt numFmtId="176" formatCode="0_ "/>
      <fill>
        <patternFill patternType="solid">
          <fgColor indexed="64"/>
          <bgColor theme="9" tint="0.79998168889431442"/>
        </patternFill>
      </fill>
      <alignment horizontal="center" vertical="center" textRotation="0" wrapText="0" indent="0" justifyLastLine="0" shrinkToFit="0" readingOrder="0"/>
      <border diagonalUp="0" diagonalDown="0">
        <left style="hair">
          <color auto="1"/>
        </left>
        <right style="hair">
          <color auto="1"/>
        </right>
        <top/>
        <bottom style="hair">
          <color auto="1"/>
        </bottom>
        <vertical/>
        <horizontal/>
      </border>
    </dxf>
    <dxf>
      <fill>
        <patternFill patternType="solid">
          <fgColor indexed="64"/>
          <bgColor theme="8" tint="0.79998168889431442"/>
        </patternFill>
      </fill>
      <alignment horizontal="center" vertical="center" textRotation="0" wrapText="0" indent="0" justifyLastLine="0" shrinkToFit="0" readingOrder="0"/>
      <border diagonalUp="0" diagonalDown="0">
        <left style="hair">
          <color auto="1"/>
        </left>
        <right/>
        <top style="hair">
          <color auto="1"/>
        </top>
        <bottom style="hair">
          <color auto="1"/>
        </bottom>
        <vertical/>
        <horizontal/>
      </border>
    </dxf>
    <dxf>
      <fill>
        <patternFill patternType="solid">
          <fgColor indexed="64"/>
          <bgColor theme="8" tint="0.79998168889431442"/>
        </patternFill>
      </fill>
      <alignment horizontal="center" vertical="center" textRotation="0" wrapText="0" indent="0" justifyLastLine="0" shrinkToFit="0" readingOrder="0"/>
      <border diagonalUp="0" diagonalDown="0">
        <left style="hair">
          <color auto="1"/>
        </left>
        <right/>
        <top style="hair">
          <color auto="1"/>
        </top>
        <bottom style="hair">
          <color auto="1"/>
        </bottom>
        <vertical/>
        <horizontal/>
      </border>
    </dxf>
    <dxf>
      <fill>
        <patternFill patternType="solid">
          <fgColor indexed="64"/>
          <bgColor theme="8" tint="0.79998168889431442"/>
        </patternFill>
      </fill>
      <alignment horizontal="center" vertical="center" textRotation="0" wrapText="0" indent="0" justifyLastLine="0" shrinkToFit="0" readingOrder="0"/>
      <border diagonalUp="0" diagonalDown="0">
        <left style="hair">
          <color auto="1"/>
        </left>
        <right/>
        <top style="hair">
          <color auto="1"/>
        </top>
        <bottom style="hair">
          <color auto="1"/>
        </bottom>
        <vertical/>
        <horizontal/>
      </border>
    </dxf>
    <dxf>
      <fill>
        <patternFill patternType="solid">
          <fgColor indexed="64"/>
          <bgColor theme="8" tint="0.79998168889431442"/>
        </patternFill>
      </fill>
      <alignment horizontal="center" vertical="center" textRotation="0" wrapText="0" indent="0" justifyLastLine="0" shrinkToFit="0" readingOrder="0"/>
      <border diagonalUp="0" diagonalDown="0">
        <left style="hair">
          <color auto="1"/>
        </left>
        <right/>
        <top style="hair">
          <color auto="1"/>
        </top>
        <bottom style="hair">
          <color auto="1"/>
        </bottom>
        <vertical/>
        <horizontal/>
      </border>
    </dxf>
    <dxf>
      <fill>
        <patternFill patternType="solid">
          <fgColor indexed="64"/>
          <bgColor theme="8" tint="0.79998168889431442"/>
        </patternFill>
      </fill>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theme="1"/>
        <name val="新細明體"/>
        <family val="2"/>
        <scheme val="minor"/>
      </font>
      <fill>
        <patternFill patternType="solid">
          <fgColor indexed="64"/>
          <bgColor theme="9" tint="0.79998168889431442"/>
        </patternFill>
      </fill>
      <alignment horizontal="center" vertical="center" textRotation="0" wrapText="0" indent="0" justifyLastLine="0" shrinkToFit="0" readingOrder="0"/>
      <border diagonalUp="0" diagonalDown="0">
        <left style="hair">
          <color auto="1"/>
        </left>
        <right style="hair">
          <color auto="1"/>
        </right>
        <top/>
        <bottom style="hair">
          <color auto="1"/>
        </bottom>
        <vertical/>
        <horizontal/>
      </border>
    </dxf>
    <dxf>
      <font>
        <b val="0"/>
        <i val="0"/>
        <strike val="0"/>
        <condense val="0"/>
        <extend val="0"/>
        <outline val="0"/>
        <shadow val="0"/>
        <u val="none"/>
        <vertAlign val="baseline"/>
        <sz val="11"/>
        <color theme="1"/>
        <name val="新細明體"/>
        <family val="2"/>
        <scheme val="minor"/>
      </font>
      <fill>
        <patternFill patternType="solid">
          <fgColor indexed="64"/>
          <bgColor theme="9" tint="0.79998168889431442"/>
        </patternFill>
      </fill>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theme="1"/>
        <name val="新細明體"/>
        <family val="2"/>
        <scheme val="minor"/>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hair">
          <color auto="1"/>
        </right>
        <top style="hair">
          <color auto="1"/>
        </top>
        <bottom style="hair">
          <color auto="1"/>
        </bottom>
        <vertical/>
        <horizontal/>
      </border>
    </dxf>
    <dxf>
      <border outline="0">
        <top style="thin">
          <color theme="1"/>
        </top>
        <bottom style="hair">
          <color auto="1"/>
        </bottom>
      </border>
    </dxf>
    <dxf>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新細明體"/>
        <family val="1"/>
        <charset val="136"/>
        <scheme val="minor"/>
      </font>
      <fill>
        <patternFill patternType="solid">
          <fgColor indexed="64"/>
          <bgColor theme="1"/>
        </patternFill>
      </fill>
      <alignment horizontal="center" vertical="center" textRotation="0" wrapText="1"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1"/>
        <color theme="1"/>
        <name val="新細明體"/>
        <family val="2"/>
        <scheme val="minor"/>
      </font>
      <fill>
        <patternFill patternType="solid">
          <fgColor indexed="64"/>
          <bgColor rgb="FFCCCC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新細明體"/>
        <family val="2"/>
        <scheme val="minor"/>
      </font>
      <numFmt numFmtId="13" formatCode="0%"/>
      <fill>
        <patternFill patternType="solid">
          <fgColor indexed="64"/>
          <bgColor rgb="FFCCCC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新細明體"/>
        <family val="2"/>
        <scheme val="minor"/>
      </font>
      <numFmt numFmtId="13" formatCode="0%"/>
      <fill>
        <patternFill patternType="solid">
          <fgColor indexed="64"/>
          <bgColor rgb="FFCCCC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新細明體"/>
        <family val="2"/>
        <scheme val="minor"/>
      </font>
      <numFmt numFmtId="13" formatCode="0%"/>
      <fill>
        <patternFill patternType="solid">
          <fgColor indexed="64"/>
          <bgColor rgb="FFCCCC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新細明體"/>
        <family val="2"/>
        <scheme val="minor"/>
      </font>
      <fill>
        <patternFill patternType="solid">
          <fgColor indexed="64"/>
          <bgColor rgb="FFCCCC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新細明體"/>
        <family val="2"/>
        <scheme val="minor"/>
      </font>
      <fill>
        <patternFill patternType="solid">
          <fgColor indexed="64"/>
          <bgColor rgb="FFCCCC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新細明體"/>
        <family val="2"/>
        <scheme val="minor"/>
      </font>
      <fill>
        <patternFill patternType="solid">
          <fgColor indexed="64"/>
          <bgColor rgb="FFCCCC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新細明體"/>
        <family val="2"/>
        <scheme val="minor"/>
      </font>
      <fill>
        <patternFill patternType="solid">
          <fgColor indexed="64"/>
          <bgColor rgb="FFCCCC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新細明體"/>
        <family val="2"/>
        <scheme val="minor"/>
      </font>
      <fill>
        <patternFill patternType="solid">
          <fgColor indexed="64"/>
          <bgColor rgb="FFCCCCFF"/>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新細明體"/>
        <family val="2"/>
        <scheme val="minor"/>
      </font>
      <fill>
        <patternFill patternType="solid">
          <fgColor indexed="64"/>
          <bgColor rgb="FFCCCCFF"/>
        </patternFill>
      </fill>
      <alignment horizontal="center" vertical="center" textRotation="0" wrapText="0" indent="0" justifyLastLine="0" shrinkToFit="0" readingOrder="0"/>
    </dxf>
    <dxf>
      <border outline="0">
        <top style="thin">
          <color theme="1"/>
        </top>
        <bottom style="thin">
          <color theme="1"/>
        </bottom>
      </border>
    </dxf>
    <dxf>
      <font>
        <b val="0"/>
        <i val="0"/>
        <strike val="0"/>
        <condense val="0"/>
        <extend val="0"/>
        <outline val="0"/>
        <shadow val="0"/>
        <u val="none"/>
        <vertAlign val="baseline"/>
        <sz val="11"/>
        <color theme="1"/>
        <name val="新細明體"/>
        <family val="2"/>
        <scheme val="minor"/>
      </font>
      <fill>
        <patternFill patternType="solid">
          <fgColor indexed="64"/>
          <bgColor rgb="FFCCCCFF"/>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新細明體"/>
        <family val="1"/>
        <charset val="136"/>
        <scheme val="minor"/>
      </font>
      <fill>
        <patternFill patternType="solid">
          <fgColor indexed="64"/>
          <bgColor theme="1"/>
        </patternFill>
      </fill>
      <alignment horizontal="left" vertical="center" textRotation="0" wrapText="0" indent="0" justifyLastLine="0" shrinkToFit="0" readingOrder="0"/>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val="0"/>
        <i val="0"/>
        <strike val="0"/>
        <condense val="0"/>
        <extend val="0"/>
        <outline val="0"/>
        <shadow val="0"/>
        <u val="none"/>
        <vertAlign val="baseline"/>
        <sz val="11"/>
        <color theme="1"/>
        <name val="新細明體"/>
        <family val="2"/>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1"/>
        <color theme="1"/>
        <name val="新細明體"/>
        <family val="2"/>
        <scheme val="minor"/>
      </font>
      <fill>
        <patternFill patternType="solid">
          <fgColor indexed="64"/>
          <bgColor theme="0" tint="-0.1499984740745262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新細明體"/>
        <family val="2"/>
        <scheme val="minor"/>
      </font>
      <fill>
        <patternFill patternType="solid">
          <fgColor indexed="64"/>
          <bgColor theme="0" tint="-0.1499984740745262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新細明體"/>
        <family val="2"/>
        <scheme val="minor"/>
      </font>
      <fill>
        <patternFill patternType="solid">
          <fgColor indexed="64"/>
          <bgColor theme="0" tint="-0.1499984740745262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新細明體"/>
        <family val="2"/>
        <scheme val="minor"/>
      </font>
      <fill>
        <patternFill patternType="solid">
          <fgColor indexed="64"/>
          <bgColor theme="0" tint="-0.1499984740745262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新細明體"/>
        <family val="2"/>
        <scheme val="minor"/>
      </font>
      <fill>
        <patternFill patternType="solid">
          <fgColor indexed="64"/>
          <bgColor theme="0" tint="-0.1499984740745262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新細明體"/>
        <family val="2"/>
        <scheme val="minor"/>
      </font>
      <fill>
        <patternFill patternType="solid">
          <fgColor indexed="64"/>
          <bgColor rgb="FFFFCCCC"/>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新細明體"/>
        <family val="2"/>
        <scheme val="minor"/>
      </font>
      <fill>
        <patternFill patternType="solid">
          <fgColor indexed="64"/>
          <bgColor rgb="FFFFCCCC"/>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新細明體"/>
        <family val="2"/>
        <scheme val="minor"/>
      </font>
      <fill>
        <patternFill patternType="solid">
          <fgColor indexed="64"/>
          <bgColor rgb="FFFFCCCC"/>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新細明體"/>
        <family val="2"/>
        <scheme val="minor"/>
      </font>
      <fill>
        <patternFill patternType="solid">
          <fgColor indexed="64"/>
          <bgColor rgb="FFFFCCCC"/>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新細明體"/>
        <family val="2"/>
        <scheme val="minor"/>
      </font>
      <fill>
        <patternFill patternType="solid">
          <fgColor indexed="64"/>
          <bgColor rgb="FFFFCCCC"/>
        </patternFill>
      </fill>
      <alignment horizontal="center"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1"/>
        <color theme="1"/>
        <name val="新細明體"/>
        <family val="2"/>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left style="thick">
          <color indexed="64"/>
        </left>
        <right/>
        <top/>
        <bottom/>
        <vertical/>
        <horizontal/>
      </border>
    </dxf>
    <dxf>
      <font>
        <b val="0"/>
        <i val="0"/>
        <strike val="0"/>
        <condense val="0"/>
        <extend val="0"/>
        <outline val="0"/>
        <shadow val="0"/>
        <u val="none"/>
        <vertAlign val="baseline"/>
        <sz val="11"/>
        <color theme="1"/>
        <name val="新細明體"/>
        <family val="2"/>
        <scheme val="minor"/>
      </font>
      <fill>
        <patternFill patternType="solid">
          <fgColor indexed="64"/>
          <bgColor theme="4" tint="0.79998168889431442"/>
        </patternFill>
      </fill>
      <alignment horizontal="center"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1"/>
        <color theme="1"/>
        <name val="新細明體"/>
        <family val="2"/>
        <scheme val="minor"/>
      </font>
      <fill>
        <patternFill patternType="solid">
          <fgColor indexed="64"/>
          <bgColor theme="0" tint="-0.1499984740745262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新細明體"/>
        <family val="2"/>
        <scheme val="minor"/>
      </font>
      <fill>
        <patternFill patternType="solid">
          <fgColor indexed="64"/>
          <bgColor theme="0" tint="-0.1499984740745262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新細明體"/>
        <family val="2"/>
        <scheme val="minor"/>
      </font>
      <fill>
        <patternFill patternType="solid">
          <fgColor indexed="64"/>
          <bgColor theme="0" tint="-0.1499984740745262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新細明體"/>
        <family val="2"/>
        <scheme val="minor"/>
      </font>
      <fill>
        <patternFill patternType="solid">
          <fgColor indexed="64"/>
          <bgColor theme="0" tint="-0.1499984740745262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新細明體"/>
        <family val="2"/>
        <scheme val="minor"/>
      </font>
      <fill>
        <patternFill patternType="solid">
          <fgColor indexed="64"/>
          <bgColor theme="0" tint="-0.1499984740745262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新細明體"/>
        <family val="2"/>
        <scheme val="minor"/>
      </font>
      <fill>
        <patternFill patternType="solid">
          <fgColor indexed="64"/>
          <bgColor theme="4" tint="0.5999938962981048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新細明體"/>
        <family val="2"/>
        <scheme val="minor"/>
      </font>
      <fill>
        <patternFill patternType="solid">
          <fgColor indexed="64"/>
          <bgColor theme="4" tint="0.5999938962981048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新細明體"/>
        <family val="2"/>
        <scheme val="minor"/>
      </font>
      <fill>
        <patternFill patternType="solid">
          <fgColor indexed="64"/>
          <bgColor theme="4" tint="0.5999938962981048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新細明體"/>
        <family val="2"/>
        <scheme val="minor"/>
      </font>
      <fill>
        <patternFill patternType="solid">
          <fgColor indexed="64"/>
          <bgColor theme="4" tint="0.5999938962981048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新細明體"/>
        <family val="2"/>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1"/>
        <color theme="1"/>
        <name val="新細明體"/>
        <family val="2"/>
        <scheme val="minor"/>
      </font>
      <fill>
        <patternFill patternType="solid">
          <fgColor indexed="64"/>
          <bgColor theme="4" tint="0.79998168889431442"/>
        </patternFill>
      </fill>
      <alignment horizontal="center" vertical="center" textRotation="0" wrapText="0" indent="0" justifyLastLine="0" shrinkToFit="0" readingOrder="0"/>
    </dxf>
    <dxf>
      <border outline="0">
        <top style="thin">
          <color theme="1"/>
        </top>
        <bottom style="thin">
          <color theme="1"/>
        </bottom>
      </border>
    </dxf>
    <dxf>
      <font>
        <b val="0"/>
        <i val="0"/>
        <strike val="0"/>
        <condense val="0"/>
        <extend val="0"/>
        <outline val="0"/>
        <shadow val="0"/>
        <u val="none"/>
        <vertAlign val="baseline"/>
        <sz val="11"/>
        <color theme="1"/>
        <name val="新細明體"/>
        <family val="2"/>
        <scheme val="minor"/>
      </font>
      <fill>
        <patternFill patternType="solid">
          <fgColor indexed="64"/>
          <bgColor theme="0" tint="-0.1499984740745262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新細明體"/>
        <family val="1"/>
        <charset val="136"/>
        <scheme val="minor"/>
      </font>
      <fill>
        <patternFill patternType="solid">
          <fgColor indexed="64"/>
          <bgColor rgb="FFFF0000"/>
        </patternFill>
      </fill>
      <alignment horizontal="left" vertical="center" textRotation="0" wrapText="0" indent="0" justifyLastLine="0" shrinkToFit="0" readingOrder="0"/>
    </dxf>
    <dxf>
      <font>
        <color rgb="FFFF0000"/>
      </font>
    </dxf>
    <dxf>
      <font>
        <color rgb="FF0000FF"/>
      </font>
    </dxf>
    <dxf>
      <font>
        <color rgb="FFFF0000"/>
      </font>
    </dxf>
    <dxf>
      <font>
        <color rgb="FF0000FF"/>
      </font>
    </dxf>
    <dxf>
      <font>
        <color rgb="FFFF0000"/>
      </font>
    </dxf>
    <dxf>
      <font>
        <color rgb="FF0000FF"/>
      </font>
    </dxf>
    <dxf>
      <font>
        <color rgb="FFFF0000"/>
      </font>
    </dxf>
    <dxf>
      <font>
        <color rgb="FF0000FF"/>
      </font>
    </dxf>
    <dxf>
      <font>
        <color rgb="FFFF0000"/>
      </font>
    </dxf>
    <dxf>
      <font>
        <color rgb="FF0000FF"/>
      </font>
    </dxf>
    <dxf>
      <font>
        <color rgb="FFFF0000"/>
      </font>
    </dxf>
    <dxf>
      <font>
        <color rgb="FF0000FF"/>
      </font>
    </dxf>
    <dxf>
      <font>
        <color rgb="FFFF0000"/>
      </font>
    </dxf>
    <dxf>
      <font>
        <color rgb="FF0000FF"/>
      </font>
    </dxf>
    <dxf>
      <font>
        <color rgb="FF0000FF"/>
      </font>
    </dxf>
    <dxf>
      <font>
        <color rgb="FFFF0000"/>
      </font>
    </dxf>
    <dxf>
      <font>
        <color rgb="FFFF0000"/>
      </font>
    </dxf>
    <dxf>
      <font>
        <color rgb="FF0000FF"/>
      </font>
    </dxf>
  </dxfs>
  <tableStyles count="0" defaultTableStyle="TableStyleMedium2" defaultPivotStyle="PivotStyleLight16"/>
  <colors>
    <mruColors>
      <color rgb="FFFFCCFF"/>
      <color rgb="FFCCCCFF"/>
      <color rgb="FF0000FF"/>
      <color rgb="FFFFCC99"/>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microsoft.com/office/2007/relationships/slicerCache" Target="slicerCaches/slicerCache8.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microsoft.com/office/2007/relationships/slicerCache" Target="slicerCaches/slicerCache2.xml"/><Relationship Id="rId12" Type="http://schemas.microsoft.com/office/2007/relationships/slicerCache" Target="slicerCaches/slicerCache7.xml"/><Relationship Id="rId17" Type="http://schemas.microsoft.com/office/2007/relationships/slicerCache" Target="slicerCaches/slicerCache12.xml"/><Relationship Id="rId2" Type="http://schemas.openxmlformats.org/officeDocument/2006/relationships/worksheet" Target="worksheets/sheet2.xml"/><Relationship Id="rId16" Type="http://schemas.microsoft.com/office/2007/relationships/slicerCache" Target="slicerCaches/slicerCache11.xml"/><Relationship Id="rId20" Type="http://schemas.openxmlformats.org/officeDocument/2006/relationships/sharedStrings" Target="sharedStrings.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2.xml"/><Relationship Id="rId15" Type="http://schemas.microsoft.com/office/2007/relationships/slicerCache" Target="slicerCaches/slicerCache10.xml"/><Relationship Id="rId10" Type="http://schemas.microsoft.com/office/2007/relationships/slicerCache" Target="slicerCaches/slicerCache5.xml"/><Relationship Id="rId19" Type="http://schemas.openxmlformats.org/officeDocument/2006/relationships/styles" Target="styles.xml"/><Relationship Id="rId4" Type="http://schemas.openxmlformats.org/officeDocument/2006/relationships/pivotCacheDefinition" Target="pivotCache/pivotCacheDefinition1.xml"/><Relationship Id="rId9" Type="http://schemas.microsoft.com/office/2007/relationships/slicerCache" Target="slicerCaches/slicerCache4.xml"/><Relationship Id="rId14" Type="http://schemas.microsoft.com/office/2007/relationships/slicerCache" Target="slicerCaches/slicerCache9.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0"/>
  <mc:AlternateContent xmlns:mc="http://schemas.openxmlformats.org/markup-compatibility/2006">
    <mc:Choice xmlns:c14="http://schemas.microsoft.com/office/drawing/2007/8/2/chart" Requires="c14">
      <c14:style val="102"/>
    </mc:Choice>
    <mc:Fallback>
      <c:style val="2"/>
    </mc:Fallback>
  </mc:AlternateContent>
  <c:pivotSource>
    <c:name>[s13英雄聯盟世界賽數據.xlsx]Sheet1!紅藍方勝率</c:name>
    <c:fmtId val="6"/>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zh-TW" altLang="en-US" b="1">
                <a:solidFill>
                  <a:schemeClr val="tx1"/>
                </a:solidFill>
              </a:rPr>
              <a:t>紅藍方勝率</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zh-TW"/>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TW"/>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w="25400">
            <a:solidFill>
              <a:schemeClr val="lt1"/>
            </a:solidFill>
          </a:ln>
          <a:effectLst/>
          <a:sp3d contourW="25400">
            <a:contourClr>
              <a:schemeClr val="lt1"/>
            </a:contourClr>
          </a:sp3d>
        </c:spPr>
        <c:dLbl>
          <c:idx val="0"/>
          <c:layout>
            <c:manualLayout>
              <c:x val="-6.8165463692038492E-2"/>
              <c:y val="-0.108255686789151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TW"/>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70C0"/>
          </a:solidFill>
          <a:ln w="25400">
            <a:solidFill>
              <a:schemeClr val="lt1"/>
            </a:solidFill>
          </a:ln>
          <a:effectLst/>
          <a:sp3d contourW="25400">
            <a:contourClr>
              <a:schemeClr val="lt1"/>
            </a:contourClr>
          </a:sp3d>
        </c:spPr>
        <c:dLbl>
          <c:idx val="0"/>
          <c:layout>
            <c:manualLayout>
              <c:x val="9.6290573053368328E-2"/>
              <c:y val="-0.3418354476523767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TW"/>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TW"/>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0000"/>
          </a:solidFill>
          <a:ln w="25400">
            <a:solidFill>
              <a:schemeClr val="lt1"/>
            </a:solidFill>
          </a:ln>
          <a:effectLst/>
          <a:sp3d contourW="25400">
            <a:contourClr>
              <a:schemeClr val="lt1"/>
            </a:contourClr>
          </a:sp3d>
        </c:spPr>
        <c:dLbl>
          <c:idx val="0"/>
          <c:layout>
            <c:manualLayout>
              <c:x val="-6.8165463692038492E-2"/>
              <c:y val="-0.108255686789151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TW"/>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70C0"/>
          </a:solidFill>
          <a:ln w="25400">
            <a:solidFill>
              <a:schemeClr val="lt1"/>
            </a:solidFill>
          </a:ln>
          <a:effectLst/>
          <a:sp3d contourW="25400">
            <a:contourClr>
              <a:schemeClr val="lt1"/>
            </a:contourClr>
          </a:sp3d>
        </c:spPr>
        <c:dLbl>
          <c:idx val="0"/>
          <c:layout>
            <c:manualLayout>
              <c:x val="9.6290573053368328E-2"/>
              <c:y val="-0.3418354476523767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TW"/>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TW"/>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0000"/>
          </a:solidFill>
          <a:ln w="25400">
            <a:solidFill>
              <a:schemeClr val="lt1"/>
            </a:solidFill>
          </a:ln>
          <a:effectLst/>
          <a:sp3d contourW="25400">
            <a:contourClr>
              <a:schemeClr val="lt1"/>
            </a:contourClr>
          </a:sp3d>
        </c:spPr>
        <c:dLbl>
          <c:idx val="0"/>
          <c:layout>
            <c:manualLayout>
              <c:x val="-6.8165463692038492E-2"/>
              <c:y val="-0.108255686789151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TW"/>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070C0"/>
          </a:solidFill>
          <a:ln w="25400">
            <a:solidFill>
              <a:schemeClr val="lt1"/>
            </a:solidFill>
          </a:ln>
          <a:effectLst/>
          <a:sp3d contourW="25400">
            <a:contourClr>
              <a:schemeClr val="lt1"/>
            </a:contourClr>
          </a:sp3d>
        </c:spPr>
        <c:dLbl>
          <c:idx val="0"/>
          <c:layout>
            <c:manualLayout>
              <c:x val="9.6290573053368328E-2"/>
              <c:y val="-0.3418354476523767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TW"/>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TW"/>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0000"/>
          </a:solidFill>
          <a:ln w="25400">
            <a:solidFill>
              <a:schemeClr val="lt1"/>
            </a:solidFill>
          </a:ln>
          <a:effectLst/>
          <a:sp3d contourW="25400">
            <a:contourClr>
              <a:schemeClr val="lt1"/>
            </a:contourClr>
          </a:sp3d>
        </c:spPr>
        <c:dLbl>
          <c:idx val="0"/>
          <c:layout>
            <c:manualLayout>
              <c:x val="-6.8165463692038492E-2"/>
              <c:y val="-0.108255686789151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TW"/>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070C0"/>
          </a:solidFill>
          <a:ln w="25400">
            <a:solidFill>
              <a:schemeClr val="lt1"/>
            </a:solidFill>
          </a:ln>
          <a:effectLst/>
          <a:sp3d contourW="25400">
            <a:contourClr>
              <a:schemeClr val="lt1"/>
            </a:contourClr>
          </a:sp3d>
        </c:spPr>
        <c:dLbl>
          <c:idx val="0"/>
          <c:layout>
            <c:manualLayout>
              <c:x val="9.6290573053368328E-2"/>
              <c:y val="-0.3418354476523767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TW"/>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TW"/>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0000"/>
          </a:solidFill>
          <a:ln w="25400">
            <a:solidFill>
              <a:schemeClr val="lt1"/>
            </a:solidFill>
          </a:ln>
          <a:effectLst/>
          <a:sp3d contourW="25400">
            <a:contourClr>
              <a:schemeClr val="lt1"/>
            </a:contourClr>
          </a:sp3d>
        </c:spPr>
      </c:pivotFmt>
      <c:pivotFmt>
        <c:idx val="14"/>
        <c:spPr>
          <a:solidFill>
            <a:srgbClr val="0070C0"/>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Sheet1!$B$84</c:f>
              <c:strCache>
                <c:ptCount val="1"/>
                <c:pt idx="0">
                  <c:v>合計</c:v>
                </c:pt>
              </c:strCache>
            </c:strRef>
          </c:tx>
          <c:dPt>
            <c:idx val="0"/>
            <c:bubble3D val="0"/>
            <c:spPr>
              <a:solidFill>
                <a:srgbClr val="FF0000"/>
              </a:solidFill>
              <a:ln w="25400">
                <a:solidFill>
                  <a:schemeClr val="lt1"/>
                </a:solidFill>
              </a:ln>
              <a:effectLst/>
              <a:sp3d contourW="25400">
                <a:contourClr>
                  <a:schemeClr val="lt1"/>
                </a:contourClr>
              </a:sp3d>
            </c:spPr>
            <c:extLst>
              <c:ext xmlns:c16="http://schemas.microsoft.com/office/drawing/2014/chart" uri="{C3380CC4-5D6E-409C-BE32-E72D297353CC}">
                <c16:uniqueId val="{00000001-DA3E-40D5-A05E-86276BDA899D}"/>
              </c:ext>
            </c:extLst>
          </c:dPt>
          <c:dPt>
            <c:idx val="1"/>
            <c:bubble3D val="0"/>
            <c:spPr>
              <a:solidFill>
                <a:srgbClr val="0070C0"/>
              </a:solidFill>
              <a:ln w="25400">
                <a:solidFill>
                  <a:schemeClr val="lt1"/>
                </a:solidFill>
              </a:ln>
              <a:effectLst/>
              <a:sp3d contourW="25400">
                <a:contourClr>
                  <a:schemeClr val="lt1"/>
                </a:contourClr>
              </a:sp3d>
            </c:spPr>
            <c:extLst>
              <c:ext xmlns:c16="http://schemas.microsoft.com/office/drawing/2014/chart" uri="{C3380CC4-5D6E-409C-BE32-E72D297353CC}">
                <c16:uniqueId val="{00000003-DA3E-40D5-A05E-86276BDA899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TW"/>
              </a:p>
            </c:txPr>
            <c:dLblPos val="outEnd"/>
            <c:showLegendKey val="0"/>
            <c:showVal val="1"/>
            <c:showCatName val="0"/>
            <c:showSerName val="0"/>
            <c:showPercent val="0"/>
            <c:showBubbleSize val="0"/>
            <c:showLeaderLines val="1"/>
            <c:leaderLines>
              <c:spPr>
                <a:ln w="9525" cap="flat" cmpd="sng" algn="ctr">
                  <a:noFill/>
                  <a:round/>
                </a:ln>
                <a:effectLst/>
              </c:spPr>
            </c:leaderLines>
            <c:extLst>
              <c:ext xmlns:c15="http://schemas.microsoft.com/office/drawing/2012/chart" uri="{CE6537A1-D6FC-4f65-9D91-7224C49458BB}"/>
            </c:extLst>
          </c:dLbls>
          <c:cat>
            <c:strRef>
              <c:f>Sheet1!$A$85:$A$87</c:f>
              <c:strCache>
                <c:ptCount val="2"/>
                <c:pt idx="0">
                  <c:v>紅方</c:v>
                </c:pt>
                <c:pt idx="1">
                  <c:v>藍方</c:v>
                </c:pt>
              </c:strCache>
            </c:strRef>
          </c:cat>
          <c:val>
            <c:numRef>
              <c:f>Sheet1!$B$85:$B$87</c:f>
              <c:numCache>
                <c:formatCode>0.00%</c:formatCode>
                <c:ptCount val="2"/>
                <c:pt idx="0">
                  <c:v>0.4050632911392405</c:v>
                </c:pt>
                <c:pt idx="1">
                  <c:v>0.59493670886075944</c:v>
                </c:pt>
              </c:numCache>
            </c:numRef>
          </c:val>
          <c:extLst>
            <c:ext xmlns:c16="http://schemas.microsoft.com/office/drawing/2014/chart" uri="{C3380CC4-5D6E-409C-BE32-E72D297353CC}">
              <c16:uniqueId val="{00000004-DA3E-40D5-A05E-86276BDA899D}"/>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20000"/>
        <a:lumOff val="80000"/>
      </a:schemeClr>
    </a:solidFill>
    <a:ln w="9525" cap="flat" cmpd="sng" algn="ctr">
      <a:solidFill>
        <a:schemeClr val="tx1">
          <a:lumMod val="15000"/>
          <a:lumOff val="85000"/>
        </a:schemeClr>
      </a:solidFill>
      <a:round/>
    </a:ln>
    <a:effectLst/>
  </c:spPr>
  <c:txPr>
    <a:bodyPr/>
    <a:lstStyle/>
    <a:p>
      <a:pPr>
        <a:defRPr/>
      </a:pPr>
      <a:endParaRPr lang="zh-TW"/>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117" Type="http://schemas.openxmlformats.org/officeDocument/2006/relationships/image" Target="../media/image133.png"/><Relationship Id="rId21" Type="http://schemas.openxmlformats.org/officeDocument/2006/relationships/image" Target="../media/image37.png"/><Relationship Id="rId42" Type="http://schemas.openxmlformats.org/officeDocument/2006/relationships/image" Target="../media/image58.png"/><Relationship Id="rId63" Type="http://schemas.openxmlformats.org/officeDocument/2006/relationships/image" Target="../media/image79.png"/><Relationship Id="rId84" Type="http://schemas.openxmlformats.org/officeDocument/2006/relationships/image" Target="../media/image100.png"/><Relationship Id="rId138" Type="http://schemas.openxmlformats.org/officeDocument/2006/relationships/image" Target="../media/image154.png"/><Relationship Id="rId159" Type="http://schemas.openxmlformats.org/officeDocument/2006/relationships/image" Target="../media/image175.png"/><Relationship Id="rId170" Type="http://schemas.openxmlformats.org/officeDocument/2006/relationships/image" Target="../media/image186.emf"/><Relationship Id="rId107" Type="http://schemas.openxmlformats.org/officeDocument/2006/relationships/image" Target="../media/image123.png"/><Relationship Id="rId11" Type="http://schemas.openxmlformats.org/officeDocument/2006/relationships/image" Target="../media/image27.png"/><Relationship Id="rId32" Type="http://schemas.openxmlformats.org/officeDocument/2006/relationships/image" Target="../media/image48.png"/><Relationship Id="rId53" Type="http://schemas.openxmlformats.org/officeDocument/2006/relationships/image" Target="../media/image69.png"/><Relationship Id="rId74" Type="http://schemas.openxmlformats.org/officeDocument/2006/relationships/image" Target="../media/image90.png"/><Relationship Id="rId128" Type="http://schemas.openxmlformats.org/officeDocument/2006/relationships/image" Target="../media/image144.png"/><Relationship Id="rId149" Type="http://schemas.openxmlformats.org/officeDocument/2006/relationships/image" Target="../media/image165.png"/><Relationship Id="rId5" Type="http://schemas.openxmlformats.org/officeDocument/2006/relationships/image" Target="../media/image21.png"/><Relationship Id="rId95" Type="http://schemas.openxmlformats.org/officeDocument/2006/relationships/image" Target="../media/image111.png"/><Relationship Id="rId160" Type="http://schemas.openxmlformats.org/officeDocument/2006/relationships/image" Target="../media/image176.png"/><Relationship Id="rId22" Type="http://schemas.openxmlformats.org/officeDocument/2006/relationships/image" Target="../media/image38.png"/><Relationship Id="rId43" Type="http://schemas.openxmlformats.org/officeDocument/2006/relationships/image" Target="../media/image59.png"/><Relationship Id="rId64" Type="http://schemas.openxmlformats.org/officeDocument/2006/relationships/image" Target="../media/image80.png"/><Relationship Id="rId118" Type="http://schemas.openxmlformats.org/officeDocument/2006/relationships/image" Target="../media/image134.png"/><Relationship Id="rId139" Type="http://schemas.openxmlformats.org/officeDocument/2006/relationships/image" Target="../media/image155.png"/><Relationship Id="rId85" Type="http://schemas.openxmlformats.org/officeDocument/2006/relationships/image" Target="../media/image101.png"/><Relationship Id="rId150" Type="http://schemas.openxmlformats.org/officeDocument/2006/relationships/image" Target="../media/image166.png"/><Relationship Id="rId171" Type="http://schemas.openxmlformats.org/officeDocument/2006/relationships/image" Target="../media/image187.emf"/><Relationship Id="rId12" Type="http://schemas.openxmlformats.org/officeDocument/2006/relationships/image" Target="../media/image28.png"/><Relationship Id="rId33" Type="http://schemas.openxmlformats.org/officeDocument/2006/relationships/image" Target="../media/image49.png"/><Relationship Id="rId108" Type="http://schemas.openxmlformats.org/officeDocument/2006/relationships/image" Target="../media/image124.png"/><Relationship Id="rId129" Type="http://schemas.openxmlformats.org/officeDocument/2006/relationships/image" Target="../media/image145.png"/><Relationship Id="rId54" Type="http://schemas.openxmlformats.org/officeDocument/2006/relationships/image" Target="../media/image70.png"/><Relationship Id="rId75" Type="http://schemas.openxmlformats.org/officeDocument/2006/relationships/image" Target="../media/image91.png"/><Relationship Id="rId96" Type="http://schemas.openxmlformats.org/officeDocument/2006/relationships/image" Target="../media/image112.png"/><Relationship Id="rId140" Type="http://schemas.openxmlformats.org/officeDocument/2006/relationships/image" Target="../media/image156.png"/><Relationship Id="rId161" Type="http://schemas.openxmlformats.org/officeDocument/2006/relationships/image" Target="../media/image177.png"/><Relationship Id="rId1" Type="http://schemas.openxmlformats.org/officeDocument/2006/relationships/image" Target="../media/image17.png"/><Relationship Id="rId6" Type="http://schemas.openxmlformats.org/officeDocument/2006/relationships/image" Target="../media/image22.png"/><Relationship Id="rId23" Type="http://schemas.openxmlformats.org/officeDocument/2006/relationships/image" Target="../media/image39.png"/><Relationship Id="rId28" Type="http://schemas.openxmlformats.org/officeDocument/2006/relationships/image" Target="../media/image44.png"/><Relationship Id="rId49" Type="http://schemas.openxmlformats.org/officeDocument/2006/relationships/image" Target="../media/image65.png"/><Relationship Id="rId114" Type="http://schemas.openxmlformats.org/officeDocument/2006/relationships/image" Target="../media/image130.png"/><Relationship Id="rId119" Type="http://schemas.openxmlformats.org/officeDocument/2006/relationships/image" Target="../media/image135.png"/><Relationship Id="rId44" Type="http://schemas.openxmlformats.org/officeDocument/2006/relationships/image" Target="../media/image60.png"/><Relationship Id="rId60" Type="http://schemas.openxmlformats.org/officeDocument/2006/relationships/image" Target="../media/image76.png"/><Relationship Id="rId65" Type="http://schemas.openxmlformats.org/officeDocument/2006/relationships/image" Target="../media/image81.png"/><Relationship Id="rId81" Type="http://schemas.openxmlformats.org/officeDocument/2006/relationships/image" Target="../media/image97.png"/><Relationship Id="rId86" Type="http://schemas.openxmlformats.org/officeDocument/2006/relationships/image" Target="../media/image102.png"/><Relationship Id="rId130" Type="http://schemas.openxmlformats.org/officeDocument/2006/relationships/image" Target="../media/image146.png"/><Relationship Id="rId135" Type="http://schemas.openxmlformats.org/officeDocument/2006/relationships/image" Target="../media/image151.png"/><Relationship Id="rId151" Type="http://schemas.openxmlformats.org/officeDocument/2006/relationships/image" Target="../media/image167.png"/><Relationship Id="rId156" Type="http://schemas.openxmlformats.org/officeDocument/2006/relationships/image" Target="../media/image172.png"/><Relationship Id="rId172" Type="http://schemas.openxmlformats.org/officeDocument/2006/relationships/image" Target="../media/image188.emf"/><Relationship Id="rId13" Type="http://schemas.openxmlformats.org/officeDocument/2006/relationships/image" Target="../media/image29.png"/><Relationship Id="rId18" Type="http://schemas.openxmlformats.org/officeDocument/2006/relationships/image" Target="../media/image34.png"/><Relationship Id="rId39" Type="http://schemas.openxmlformats.org/officeDocument/2006/relationships/image" Target="../media/image55.png"/><Relationship Id="rId109" Type="http://schemas.openxmlformats.org/officeDocument/2006/relationships/image" Target="../media/image125.png"/><Relationship Id="rId34" Type="http://schemas.openxmlformats.org/officeDocument/2006/relationships/image" Target="../media/image50.png"/><Relationship Id="rId50" Type="http://schemas.openxmlformats.org/officeDocument/2006/relationships/image" Target="../media/image66.png"/><Relationship Id="rId55" Type="http://schemas.openxmlformats.org/officeDocument/2006/relationships/image" Target="../media/image71.png"/><Relationship Id="rId76" Type="http://schemas.openxmlformats.org/officeDocument/2006/relationships/image" Target="../media/image92.png"/><Relationship Id="rId97" Type="http://schemas.openxmlformats.org/officeDocument/2006/relationships/image" Target="../media/image113.png"/><Relationship Id="rId104" Type="http://schemas.openxmlformats.org/officeDocument/2006/relationships/image" Target="../media/image120.png"/><Relationship Id="rId120" Type="http://schemas.openxmlformats.org/officeDocument/2006/relationships/image" Target="../media/image136.png"/><Relationship Id="rId125" Type="http://schemas.openxmlformats.org/officeDocument/2006/relationships/image" Target="../media/image141.png"/><Relationship Id="rId141" Type="http://schemas.openxmlformats.org/officeDocument/2006/relationships/image" Target="../media/image157.png"/><Relationship Id="rId146" Type="http://schemas.openxmlformats.org/officeDocument/2006/relationships/image" Target="../media/image162.png"/><Relationship Id="rId167" Type="http://schemas.openxmlformats.org/officeDocument/2006/relationships/image" Target="../media/image183.emf"/><Relationship Id="rId7" Type="http://schemas.openxmlformats.org/officeDocument/2006/relationships/image" Target="../media/image23.png"/><Relationship Id="rId71" Type="http://schemas.openxmlformats.org/officeDocument/2006/relationships/image" Target="../media/image87.png"/><Relationship Id="rId92" Type="http://schemas.openxmlformats.org/officeDocument/2006/relationships/image" Target="../media/image108.png"/><Relationship Id="rId162" Type="http://schemas.openxmlformats.org/officeDocument/2006/relationships/image" Target="../media/image178.png"/><Relationship Id="rId2" Type="http://schemas.openxmlformats.org/officeDocument/2006/relationships/image" Target="../media/image18.png"/><Relationship Id="rId29" Type="http://schemas.openxmlformats.org/officeDocument/2006/relationships/image" Target="../media/image45.png"/><Relationship Id="rId24" Type="http://schemas.openxmlformats.org/officeDocument/2006/relationships/image" Target="../media/image40.png"/><Relationship Id="rId40" Type="http://schemas.openxmlformats.org/officeDocument/2006/relationships/image" Target="../media/image56.png"/><Relationship Id="rId45" Type="http://schemas.openxmlformats.org/officeDocument/2006/relationships/image" Target="../media/image61.png"/><Relationship Id="rId66" Type="http://schemas.openxmlformats.org/officeDocument/2006/relationships/image" Target="../media/image82.png"/><Relationship Id="rId87" Type="http://schemas.openxmlformats.org/officeDocument/2006/relationships/image" Target="../media/image103.png"/><Relationship Id="rId110" Type="http://schemas.openxmlformats.org/officeDocument/2006/relationships/image" Target="../media/image126.png"/><Relationship Id="rId115" Type="http://schemas.openxmlformats.org/officeDocument/2006/relationships/image" Target="../media/image131.png"/><Relationship Id="rId131" Type="http://schemas.openxmlformats.org/officeDocument/2006/relationships/image" Target="../media/image147.png"/><Relationship Id="rId136" Type="http://schemas.openxmlformats.org/officeDocument/2006/relationships/image" Target="../media/image152.png"/><Relationship Id="rId157" Type="http://schemas.openxmlformats.org/officeDocument/2006/relationships/image" Target="../media/image173.png"/><Relationship Id="rId61" Type="http://schemas.openxmlformats.org/officeDocument/2006/relationships/image" Target="../media/image77.png"/><Relationship Id="rId82" Type="http://schemas.openxmlformats.org/officeDocument/2006/relationships/image" Target="../media/image98.png"/><Relationship Id="rId152" Type="http://schemas.openxmlformats.org/officeDocument/2006/relationships/image" Target="../media/image168.png"/><Relationship Id="rId173" Type="http://schemas.openxmlformats.org/officeDocument/2006/relationships/image" Target="../media/image189.emf"/><Relationship Id="rId19" Type="http://schemas.openxmlformats.org/officeDocument/2006/relationships/image" Target="../media/image35.png"/><Relationship Id="rId14" Type="http://schemas.openxmlformats.org/officeDocument/2006/relationships/image" Target="../media/image30.png"/><Relationship Id="rId30" Type="http://schemas.openxmlformats.org/officeDocument/2006/relationships/image" Target="../media/image46.png"/><Relationship Id="rId35" Type="http://schemas.openxmlformats.org/officeDocument/2006/relationships/image" Target="../media/image51.png"/><Relationship Id="rId56" Type="http://schemas.openxmlformats.org/officeDocument/2006/relationships/image" Target="../media/image72.png"/><Relationship Id="rId77" Type="http://schemas.openxmlformats.org/officeDocument/2006/relationships/image" Target="../media/image93.png"/><Relationship Id="rId100" Type="http://schemas.openxmlformats.org/officeDocument/2006/relationships/image" Target="../media/image116.png"/><Relationship Id="rId105" Type="http://schemas.openxmlformats.org/officeDocument/2006/relationships/image" Target="../media/image121.png"/><Relationship Id="rId126" Type="http://schemas.openxmlformats.org/officeDocument/2006/relationships/image" Target="../media/image142.png"/><Relationship Id="rId147" Type="http://schemas.openxmlformats.org/officeDocument/2006/relationships/image" Target="../media/image163.png"/><Relationship Id="rId168" Type="http://schemas.openxmlformats.org/officeDocument/2006/relationships/image" Target="../media/image184.emf"/><Relationship Id="rId8" Type="http://schemas.openxmlformats.org/officeDocument/2006/relationships/image" Target="../media/image24.png"/><Relationship Id="rId51" Type="http://schemas.openxmlformats.org/officeDocument/2006/relationships/image" Target="../media/image67.png"/><Relationship Id="rId72" Type="http://schemas.openxmlformats.org/officeDocument/2006/relationships/image" Target="../media/image88.png"/><Relationship Id="rId93" Type="http://schemas.openxmlformats.org/officeDocument/2006/relationships/image" Target="../media/image109.png"/><Relationship Id="rId98" Type="http://schemas.openxmlformats.org/officeDocument/2006/relationships/image" Target="../media/image114.png"/><Relationship Id="rId121" Type="http://schemas.openxmlformats.org/officeDocument/2006/relationships/image" Target="../media/image137.png"/><Relationship Id="rId142" Type="http://schemas.openxmlformats.org/officeDocument/2006/relationships/image" Target="../media/image158.png"/><Relationship Id="rId163" Type="http://schemas.openxmlformats.org/officeDocument/2006/relationships/image" Target="../media/image179.png"/><Relationship Id="rId3" Type="http://schemas.openxmlformats.org/officeDocument/2006/relationships/image" Target="../media/image19.png"/><Relationship Id="rId25" Type="http://schemas.openxmlformats.org/officeDocument/2006/relationships/image" Target="../media/image41.png"/><Relationship Id="rId46" Type="http://schemas.openxmlformats.org/officeDocument/2006/relationships/image" Target="../media/image62.png"/><Relationship Id="rId67" Type="http://schemas.openxmlformats.org/officeDocument/2006/relationships/image" Target="../media/image83.png"/><Relationship Id="rId116" Type="http://schemas.openxmlformats.org/officeDocument/2006/relationships/image" Target="../media/image132.png"/><Relationship Id="rId137" Type="http://schemas.openxmlformats.org/officeDocument/2006/relationships/image" Target="../media/image153.png"/><Relationship Id="rId158" Type="http://schemas.openxmlformats.org/officeDocument/2006/relationships/image" Target="../media/image174.png"/><Relationship Id="rId20" Type="http://schemas.openxmlformats.org/officeDocument/2006/relationships/image" Target="../media/image36.png"/><Relationship Id="rId41" Type="http://schemas.openxmlformats.org/officeDocument/2006/relationships/image" Target="../media/image57.png"/><Relationship Id="rId62" Type="http://schemas.openxmlformats.org/officeDocument/2006/relationships/image" Target="../media/image78.png"/><Relationship Id="rId83" Type="http://schemas.openxmlformats.org/officeDocument/2006/relationships/image" Target="../media/image99.png"/><Relationship Id="rId88" Type="http://schemas.openxmlformats.org/officeDocument/2006/relationships/image" Target="../media/image104.png"/><Relationship Id="rId111" Type="http://schemas.openxmlformats.org/officeDocument/2006/relationships/image" Target="../media/image127.png"/><Relationship Id="rId132" Type="http://schemas.openxmlformats.org/officeDocument/2006/relationships/image" Target="../media/image148.png"/><Relationship Id="rId153" Type="http://schemas.openxmlformats.org/officeDocument/2006/relationships/image" Target="../media/image169.png"/><Relationship Id="rId174" Type="http://schemas.openxmlformats.org/officeDocument/2006/relationships/image" Target="../media/image190.emf"/><Relationship Id="rId15" Type="http://schemas.openxmlformats.org/officeDocument/2006/relationships/image" Target="../media/image31.png"/><Relationship Id="rId36" Type="http://schemas.openxmlformats.org/officeDocument/2006/relationships/image" Target="../media/image52.png"/><Relationship Id="rId57" Type="http://schemas.openxmlformats.org/officeDocument/2006/relationships/image" Target="../media/image73.png"/><Relationship Id="rId106" Type="http://schemas.openxmlformats.org/officeDocument/2006/relationships/image" Target="../media/image122.png"/><Relationship Id="rId127" Type="http://schemas.openxmlformats.org/officeDocument/2006/relationships/image" Target="../media/image143.png"/><Relationship Id="rId10" Type="http://schemas.openxmlformats.org/officeDocument/2006/relationships/image" Target="../media/image26.png"/><Relationship Id="rId31" Type="http://schemas.openxmlformats.org/officeDocument/2006/relationships/image" Target="../media/image47.png"/><Relationship Id="rId52" Type="http://schemas.openxmlformats.org/officeDocument/2006/relationships/image" Target="../media/image68.png"/><Relationship Id="rId73" Type="http://schemas.openxmlformats.org/officeDocument/2006/relationships/image" Target="../media/image89.png"/><Relationship Id="rId78" Type="http://schemas.openxmlformats.org/officeDocument/2006/relationships/image" Target="../media/image94.png"/><Relationship Id="rId94" Type="http://schemas.openxmlformats.org/officeDocument/2006/relationships/image" Target="../media/image110.png"/><Relationship Id="rId99" Type="http://schemas.openxmlformats.org/officeDocument/2006/relationships/image" Target="../media/image115.png"/><Relationship Id="rId101" Type="http://schemas.openxmlformats.org/officeDocument/2006/relationships/image" Target="../media/image117.png"/><Relationship Id="rId122" Type="http://schemas.openxmlformats.org/officeDocument/2006/relationships/image" Target="../media/image138.png"/><Relationship Id="rId143" Type="http://schemas.openxmlformats.org/officeDocument/2006/relationships/image" Target="../media/image159.png"/><Relationship Id="rId148" Type="http://schemas.openxmlformats.org/officeDocument/2006/relationships/image" Target="../media/image164.png"/><Relationship Id="rId164" Type="http://schemas.openxmlformats.org/officeDocument/2006/relationships/image" Target="../media/image180.png"/><Relationship Id="rId169" Type="http://schemas.openxmlformats.org/officeDocument/2006/relationships/image" Target="../media/image185.emf"/><Relationship Id="rId4" Type="http://schemas.openxmlformats.org/officeDocument/2006/relationships/image" Target="../media/image20.png"/><Relationship Id="rId9" Type="http://schemas.openxmlformats.org/officeDocument/2006/relationships/image" Target="../media/image25.png"/><Relationship Id="rId26" Type="http://schemas.openxmlformats.org/officeDocument/2006/relationships/image" Target="../media/image42.png"/><Relationship Id="rId47" Type="http://schemas.openxmlformats.org/officeDocument/2006/relationships/image" Target="../media/image63.png"/><Relationship Id="rId68" Type="http://schemas.openxmlformats.org/officeDocument/2006/relationships/image" Target="../media/image84.png"/><Relationship Id="rId89" Type="http://schemas.openxmlformats.org/officeDocument/2006/relationships/image" Target="../media/image105.png"/><Relationship Id="rId112" Type="http://schemas.openxmlformats.org/officeDocument/2006/relationships/image" Target="../media/image128.png"/><Relationship Id="rId133" Type="http://schemas.openxmlformats.org/officeDocument/2006/relationships/image" Target="../media/image149.png"/><Relationship Id="rId154" Type="http://schemas.openxmlformats.org/officeDocument/2006/relationships/image" Target="../media/image170.png"/><Relationship Id="rId175" Type="http://schemas.openxmlformats.org/officeDocument/2006/relationships/image" Target="../media/image191.emf"/><Relationship Id="rId16" Type="http://schemas.openxmlformats.org/officeDocument/2006/relationships/image" Target="../media/image32.png"/><Relationship Id="rId37" Type="http://schemas.openxmlformats.org/officeDocument/2006/relationships/image" Target="../media/image53.png"/><Relationship Id="rId58" Type="http://schemas.openxmlformats.org/officeDocument/2006/relationships/image" Target="../media/image74.png"/><Relationship Id="rId79" Type="http://schemas.openxmlformats.org/officeDocument/2006/relationships/image" Target="../media/image95.png"/><Relationship Id="rId102" Type="http://schemas.openxmlformats.org/officeDocument/2006/relationships/image" Target="../media/image118.png"/><Relationship Id="rId123" Type="http://schemas.openxmlformats.org/officeDocument/2006/relationships/image" Target="../media/image139.png"/><Relationship Id="rId144" Type="http://schemas.openxmlformats.org/officeDocument/2006/relationships/image" Target="../media/image160.png"/><Relationship Id="rId90" Type="http://schemas.openxmlformats.org/officeDocument/2006/relationships/image" Target="../media/image106.png"/><Relationship Id="rId165" Type="http://schemas.openxmlformats.org/officeDocument/2006/relationships/image" Target="../media/image181.png"/><Relationship Id="rId27" Type="http://schemas.openxmlformats.org/officeDocument/2006/relationships/image" Target="../media/image43.png"/><Relationship Id="rId48" Type="http://schemas.openxmlformats.org/officeDocument/2006/relationships/image" Target="../media/image64.png"/><Relationship Id="rId69" Type="http://schemas.openxmlformats.org/officeDocument/2006/relationships/image" Target="../media/image85.png"/><Relationship Id="rId113" Type="http://schemas.openxmlformats.org/officeDocument/2006/relationships/image" Target="../media/image129.png"/><Relationship Id="rId134" Type="http://schemas.openxmlformats.org/officeDocument/2006/relationships/image" Target="../media/image150.png"/><Relationship Id="rId80" Type="http://schemas.openxmlformats.org/officeDocument/2006/relationships/image" Target="../media/image96.png"/><Relationship Id="rId155" Type="http://schemas.openxmlformats.org/officeDocument/2006/relationships/image" Target="../media/image171.png"/><Relationship Id="rId17" Type="http://schemas.openxmlformats.org/officeDocument/2006/relationships/image" Target="../media/image33.png"/><Relationship Id="rId38" Type="http://schemas.openxmlformats.org/officeDocument/2006/relationships/image" Target="../media/image54.png"/><Relationship Id="rId59" Type="http://schemas.openxmlformats.org/officeDocument/2006/relationships/image" Target="../media/image75.png"/><Relationship Id="rId103" Type="http://schemas.openxmlformats.org/officeDocument/2006/relationships/image" Target="../media/image119.png"/><Relationship Id="rId124" Type="http://schemas.openxmlformats.org/officeDocument/2006/relationships/image" Target="../media/image140.png"/><Relationship Id="rId70" Type="http://schemas.openxmlformats.org/officeDocument/2006/relationships/image" Target="../media/image86.png"/><Relationship Id="rId91" Type="http://schemas.openxmlformats.org/officeDocument/2006/relationships/image" Target="../media/image107.png"/><Relationship Id="rId145" Type="http://schemas.openxmlformats.org/officeDocument/2006/relationships/image" Target="../media/image161.png"/><Relationship Id="rId166" Type="http://schemas.openxmlformats.org/officeDocument/2006/relationships/image" Target="../media/image182.emf"/></Relationships>
</file>

<file path=xl/drawings/_rels/vmlDrawing1.vml.rels><?xml version="1.0" encoding="UTF-8" standalone="yes"?>
<Relationships xmlns="http://schemas.openxmlformats.org/package/2006/relationships"><Relationship Id="rId8" Type="http://schemas.openxmlformats.org/officeDocument/2006/relationships/image" Target="../media/image199.emf"/><Relationship Id="rId3" Type="http://schemas.openxmlformats.org/officeDocument/2006/relationships/image" Target="../media/image194.emf"/><Relationship Id="rId7" Type="http://schemas.openxmlformats.org/officeDocument/2006/relationships/image" Target="../media/image198.emf"/><Relationship Id="rId2" Type="http://schemas.openxmlformats.org/officeDocument/2006/relationships/image" Target="../media/image193.emf"/><Relationship Id="rId1" Type="http://schemas.openxmlformats.org/officeDocument/2006/relationships/image" Target="../media/image192.emf"/><Relationship Id="rId6" Type="http://schemas.openxmlformats.org/officeDocument/2006/relationships/image" Target="../media/image197.emf"/><Relationship Id="rId5" Type="http://schemas.openxmlformats.org/officeDocument/2006/relationships/image" Target="../media/image196.emf"/><Relationship Id="rId10" Type="http://schemas.openxmlformats.org/officeDocument/2006/relationships/image" Target="../media/image201.emf"/><Relationship Id="rId4" Type="http://schemas.openxmlformats.org/officeDocument/2006/relationships/image" Target="../media/image195.emf"/><Relationship Id="rId9" Type="http://schemas.openxmlformats.org/officeDocument/2006/relationships/image" Target="../media/image200.emf"/></Relationships>
</file>

<file path=xl/drawings/drawing1.xml><?xml version="1.0" encoding="utf-8"?>
<xdr:wsDr xmlns:xdr="http://schemas.openxmlformats.org/drawingml/2006/spreadsheetDrawing" xmlns:a="http://schemas.openxmlformats.org/drawingml/2006/main">
  <xdr:twoCellAnchor>
    <xdr:from>
      <xdr:col>2</xdr:col>
      <xdr:colOff>234337</xdr:colOff>
      <xdr:row>82</xdr:row>
      <xdr:rowOff>64213</xdr:rowOff>
    </xdr:from>
    <xdr:to>
      <xdr:col>6</xdr:col>
      <xdr:colOff>790487</xdr:colOff>
      <xdr:row>94</xdr:row>
      <xdr:rowOff>125173</xdr:rowOff>
    </xdr:to>
    <xdr:graphicFrame macro="">
      <xdr:nvGraphicFramePr>
        <xdr:cNvPr id="4" name="圖表 3">
          <a:extLst>
            <a:ext uri="{FF2B5EF4-FFF2-40B4-BE49-F238E27FC236}">
              <a16:creationId xmlns:a16="http://schemas.microsoft.com/office/drawing/2014/main" id="{A80D943C-EB70-4A00-89ED-39E28BD4FD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113017</xdr:colOff>
      <xdr:row>82</xdr:row>
      <xdr:rowOff>47715</xdr:rowOff>
    </xdr:from>
    <xdr:to>
      <xdr:col>8</xdr:col>
      <xdr:colOff>476102</xdr:colOff>
      <xdr:row>91</xdr:row>
      <xdr:rowOff>24375</xdr:rowOff>
    </xdr:to>
    <mc:AlternateContent xmlns:mc="http://schemas.openxmlformats.org/markup-compatibility/2006" xmlns:a14="http://schemas.microsoft.com/office/drawing/2010/main">
      <mc:Choice Requires="a14">
        <xdr:graphicFrame macro="">
          <xdr:nvGraphicFramePr>
            <xdr:cNvPr id="6" name="TOP1">
              <a:extLst>
                <a:ext uri="{FF2B5EF4-FFF2-40B4-BE49-F238E27FC236}">
                  <a16:creationId xmlns:a16="http://schemas.microsoft.com/office/drawing/2014/main" id="{7E98916D-B227-423C-A681-FD138403B489}"/>
                </a:ext>
              </a:extLst>
            </xdr:cNvPr>
            <xdr:cNvGraphicFramePr/>
          </xdr:nvGraphicFramePr>
          <xdr:xfrm>
            <a:off x="0" y="0"/>
            <a:ext cx="0" cy="0"/>
          </xdr:xfrm>
          <a:graphic>
            <a:graphicData uri="http://schemas.microsoft.com/office/drawing/2010/slicer">
              <sle:slicer xmlns:sle="http://schemas.microsoft.com/office/drawing/2010/slicer" name="TOP1"/>
            </a:graphicData>
          </a:graphic>
        </xdr:graphicFrame>
      </mc:Choice>
      <mc:Fallback xmlns="">
        <xdr:sp macro="" textlink="">
          <xdr:nvSpPr>
            <xdr:cNvPr id="0" name=""/>
            <xdr:cNvSpPr>
              <a:spLocks noTextEdit="1"/>
            </xdr:cNvSpPr>
          </xdr:nvSpPr>
          <xdr:spPr>
            <a:xfrm>
              <a:off x="6130681" y="15814706"/>
              <a:ext cx="1296000" cy="1721426"/>
            </a:xfrm>
            <a:prstGeom prst="rect">
              <a:avLst/>
            </a:prstGeom>
            <a:solidFill>
              <a:prstClr val="white"/>
            </a:solidFill>
            <a:ln w="1">
              <a:solidFill>
                <a:prstClr val="green"/>
              </a:solidFill>
            </a:ln>
          </xdr:spPr>
          <xdr:txBody>
            <a:bodyPr vertOverflow="clip" horzOverflow="clip"/>
            <a:lstStyle/>
            <a:p>
              <a:r>
                <a:rPr lang="zh-TW" altLang="en-US" sz="1100"/>
                <a:t>此圖案代表交叉分析篩選器。Excel 2010 或更新版本支援交叉分析篩選器。
如果圖案是在舊版 Excel 中修改，或如果活頁簿是在 Excel 2003 或較舊版本中儲存，則交叉分析篩選器無法使用。</a:t>
              </a:r>
            </a:p>
          </xdr:txBody>
        </xdr:sp>
      </mc:Fallback>
    </mc:AlternateContent>
    <xdr:clientData/>
  </xdr:twoCellAnchor>
  <xdr:twoCellAnchor editAs="oneCell">
    <xdr:from>
      <xdr:col>8</xdr:col>
      <xdr:colOff>540788</xdr:colOff>
      <xdr:row>82</xdr:row>
      <xdr:rowOff>47715</xdr:rowOff>
    </xdr:from>
    <xdr:to>
      <xdr:col>9</xdr:col>
      <xdr:colOff>903872</xdr:colOff>
      <xdr:row>91</xdr:row>
      <xdr:rowOff>24375</xdr:rowOff>
    </xdr:to>
    <mc:AlternateContent xmlns:mc="http://schemas.openxmlformats.org/markup-compatibility/2006" xmlns:a14="http://schemas.microsoft.com/office/drawing/2010/main">
      <mc:Choice Requires="a14">
        <xdr:graphicFrame macro="">
          <xdr:nvGraphicFramePr>
            <xdr:cNvPr id="7" name="JUG1">
              <a:extLst>
                <a:ext uri="{FF2B5EF4-FFF2-40B4-BE49-F238E27FC236}">
                  <a16:creationId xmlns:a16="http://schemas.microsoft.com/office/drawing/2014/main" id="{0A9AFE3C-49D9-4E93-8673-DCDFC3A03ABF}"/>
                </a:ext>
              </a:extLst>
            </xdr:cNvPr>
            <xdr:cNvGraphicFramePr/>
          </xdr:nvGraphicFramePr>
          <xdr:xfrm>
            <a:off x="0" y="0"/>
            <a:ext cx="0" cy="0"/>
          </xdr:xfrm>
          <a:graphic>
            <a:graphicData uri="http://schemas.microsoft.com/office/drawing/2010/slicer">
              <sle:slicer xmlns:sle="http://schemas.microsoft.com/office/drawing/2010/slicer" name="JUG1"/>
            </a:graphicData>
          </a:graphic>
        </xdr:graphicFrame>
      </mc:Choice>
      <mc:Fallback xmlns="">
        <xdr:sp macro="" textlink="">
          <xdr:nvSpPr>
            <xdr:cNvPr id="0" name=""/>
            <xdr:cNvSpPr>
              <a:spLocks noTextEdit="1"/>
            </xdr:cNvSpPr>
          </xdr:nvSpPr>
          <xdr:spPr>
            <a:xfrm>
              <a:off x="7491367" y="15814706"/>
              <a:ext cx="1296000" cy="1721426"/>
            </a:xfrm>
            <a:prstGeom prst="rect">
              <a:avLst/>
            </a:prstGeom>
            <a:solidFill>
              <a:prstClr val="white"/>
            </a:solidFill>
            <a:ln w="1">
              <a:solidFill>
                <a:prstClr val="green"/>
              </a:solidFill>
            </a:ln>
          </xdr:spPr>
          <xdr:txBody>
            <a:bodyPr vertOverflow="clip" horzOverflow="clip"/>
            <a:lstStyle/>
            <a:p>
              <a:r>
                <a:rPr lang="zh-TW" altLang="en-US" sz="1100"/>
                <a:t>此圖案代表交叉分析篩選器。Excel 2010 或更新版本支援交叉分析篩選器。
如果圖案是在舊版 Excel 中修改，或如果活頁簿是在 Excel 2003 或較舊版本中儲存，則交叉分析篩選器無法使用。</a:t>
              </a:r>
            </a:p>
          </xdr:txBody>
        </xdr:sp>
      </mc:Fallback>
    </mc:AlternateContent>
    <xdr:clientData/>
  </xdr:twoCellAnchor>
  <xdr:twoCellAnchor editAs="oneCell">
    <xdr:from>
      <xdr:col>10</xdr:col>
      <xdr:colOff>35642</xdr:colOff>
      <xdr:row>82</xdr:row>
      <xdr:rowOff>47715</xdr:rowOff>
    </xdr:from>
    <xdr:to>
      <xdr:col>11</xdr:col>
      <xdr:colOff>398726</xdr:colOff>
      <xdr:row>91</xdr:row>
      <xdr:rowOff>24375</xdr:rowOff>
    </xdr:to>
    <mc:AlternateContent xmlns:mc="http://schemas.openxmlformats.org/markup-compatibility/2006" xmlns:a14="http://schemas.microsoft.com/office/drawing/2010/main">
      <mc:Choice Requires="a14">
        <xdr:graphicFrame macro="">
          <xdr:nvGraphicFramePr>
            <xdr:cNvPr id="8" name="MID1">
              <a:extLst>
                <a:ext uri="{FF2B5EF4-FFF2-40B4-BE49-F238E27FC236}">
                  <a16:creationId xmlns:a16="http://schemas.microsoft.com/office/drawing/2014/main" id="{2D9B572F-1704-4354-BF4A-2440C05C3639}"/>
                </a:ext>
              </a:extLst>
            </xdr:cNvPr>
            <xdr:cNvGraphicFramePr/>
          </xdr:nvGraphicFramePr>
          <xdr:xfrm>
            <a:off x="0" y="0"/>
            <a:ext cx="0" cy="0"/>
          </xdr:xfrm>
          <a:graphic>
            <a:graphicData uri="http://schemas.microsoft.com/office/drawing/2010/slicer">
              <sle:slicer xmlns:sle="http://schemas.microsoft.com/office/drawing/2010/slicer" name="MID1"/>
            </a:graphicData>
          </a:graphic>
        </xdr:graphicFrame>
      </mc:Choice>
      <mc:Fallback xmlns="">
        <xdr:sp macro="" textlink="">
          <xdr:nvSpPr>
            <xdr:cNvPr id="0" name=""/>
            <xdr:cNvSpPr>
              <a:spLocks noTextEdit="1"/>
            </xdr:cNvSpPr>
          </xdr:nvSpPr>
          <xdr:spPr>
            <a:xfrm>
              <a:off x="8852053" y="15814706"/>
              <a:ext cx="1296000" cy="1721426"/>
            </a:xfrm>
            <a:prstGeom prst="rect">
              <a:avLst/>
            </a:prstGeom>
            <a:solidFill>
              <a:prstClr val="white"/>
            </a:solidFill>
            <a:ln w="1">
              <a:solidFill>
                <a:prstClr val="green"/>
              </a:solidFill>
            </a:ln>
          </xdr:spPr>
          <xdr:txBody>
            <a:bodyPr vertOverflow="clip" horzOverflow="clip"/>
            <a:lstStyle/>
            <a:p>
              <a:r>
                <a:rPr lang="zh-TW" altLang="en-US" sz="1100"/>
                <a:t>此圖案代表交叉分析篩選器。Excel 2010 或更新版本支援交叉分析篩選器。
如果圖案是在舊版 Excel 中修改，或如果活頁簿是在 Excel 2003 或較舊版本中儲存，則交叉分析篩選器無法使用。</a:t>
              </a:r>
            </a:p>
          </xdr:txBody>
        </xdr:sp>
      </mc:Fallback>
    </mc:AlternateContent>
    <xdr:clientData/>
  </xdr:twoCellAnchor>
  <xdr:twoCellAnchor editAs="oneCell">
    <xdr:from>
      <xdr:col>11</xdr:col>
      <xdr:colOff>463412</xdr:colOff>
      <xdr:row>82</xdr:row>
      <xdr:rowOff>47715</xdr:rowOff>
    </xdr:from>
    <xdr:to>
      <xdr:col>13</xdr:col>
      <xdr:colOff>64496</xdr:colOff>
      <xdr:row>91</xdr:row>
      <xdr:rowOff>24375</xdr:rowOff>
    </xdr:to>
    <mc:AlternateContent xmlns:mc="http://schemas.openxmlformats.org/markup-compatibility/2006" xmlns:a14="http://schemas.microsoft.com/office/drawing/2010/main">
      <mc:Choice Requires="a14">
        <xdr:graphicFrame macro="">
          <xdr:nvGraphicFramePr>
            <xdr:cNvPr id="9" name="ADC1">
              <a:extLst>
                <a:ext uri="{FF2B5EF4-FFF2-40B4-BE49-F238E27FC236}">
                  <a16:creationId xmlns:a16="http://schemas.microsoft.com/office/drawing/2014/main" id="{489D2136-0B5A-4EB4-81D5-B690544D916D}"/>
                </a:ext>
              </a:extLst>
            </xdr:cNvPr>
            <xdr:cNvGraphicFramePr/>
          </xdr:nvGraphicFramePr>
          <xdr:xfrm>
            <a:off x="0" y="0"/>
            <a:ext cx="0" cy="0"/>
          </xdr:xfrm>
          <a:graphic>
            <a:graphicData uri="http://schemas.microsoft.com/office/drawing/2010/slicer">
              <sle:slicer xmlns:sle="http://schemas.microsoft.com/office/drawing/2010/slicer" name="ADC1"/>
            </a:graphicData>
          </a:graphic>
        </xdr:graphicFrame>
      </mc:Choice>
      <mc:Fallback xmlns="">
        <xdr:sp macro="" textlink="">
          <xdr:nvSpPr>
            <xdr:cNvPr id="0" name=""/>
            <xdr:cNvSpPr>
              <a:spLocks noTextEdit="1"/>
            </xdr:cNvSpPr>
          </xdr:nvSpPr>
          <xdr:spPr>
            <a:xfrm>
              <a:off x="10212739" y="15814706"/>
              <a:ext cx="1296000" cy="1721426"/>
            </a:xfrm>
            <a:prstGeom prst="rect">
              <a:avLst/>
            </a:prstGeom>
            <a:solidFill>
              <a:prstClr val="white"/>
            </a:solidFill>
            <a:ln w="1">
              <a:solidFill>
                <a:prstClr val="green"/>
              </a:solidFill>
            </a:ln>
          </xdr:spPr>
          <xdr:txBody>
            <a:bodyPr vertOverflow="clip" horzOverflow="clip"/>
            <a:lstStyle/>
            <a:p>
              <a:r>
                <a:rPr lang="zh-TW" altLang="en-US" sz="1100"/>
                <a:t>此圖案代表交叉分析篩選器。Excel 2010 或更新版本支援交叉分析篩選器。
如果圖案是在舊版 Excel 中修改，或如果活頁簿是在 Excel 2003 或較舊版本中儲存，則交叉分析篩選器無法使用。</a:t>
              </a:r>
            </a:p>
          </xdr:txBody>
        </xdr:sp>
      </mc:Fallback>
    </mc:AlternateContent>
    <xdr:clientData/>
  </xdr:twoCellAnchor>
  <xdr:twoCellAnchor editAs="oneCell">
    <xdr:from>
      <xdr:col>13</xdr:col>
      <xdr:colOff>129182</xdr:colOff>
      <xdr:row>82</xdr:row>
      <xdr:rowOff>47235</xdr:rowOff>
    </xdr:from>
    <xdr:to>
      <xdr:col>14</xdr:col>
      <xdr:colOff>577724</xdr:colOff>
      <xdr:row>91</xdr:row>
      <xdr:rowOff>24375</xdr:rowOff>
    </xdr:to>
    <mc:AlternateContent xmlns:mc="http://schemas.openxmlformats.org/markup-compatibility/2006" xmlns:a14="http://schemas.microsoft.com/office/drawing/2010/main">
      <mc:Choice Requires="a14">
        <xdr:graphicFrame macro="">
          <xdr:nvGraphicFramePr>
            <xdr:cNvPr id="10" name="SUP1">
              <a:extLst>
                <a:ext uri="{FF2B5EF4-FFF2-40B4-BE49-F238E27FC236}">
                  <a16:creationId xmlns:a16="http://schemas.microsoft.com/office/drawing/2014/main" id="{197535C5-5287-4608-BFA7-D6588A282A61}"/>
                </a:ext>
              </a:extLst>
            </xdr:cNvPr>
            <xdr:cNvGraphicFramePr/>
          </xdr:nvGraphicFramePr>
          <xdr:xfrm>
            <a:off x="0" y="0"/>
            <a:ext cx="0" cy="0"/>
          </xdr:xfrm>
          <a:graphic>
            <a:graphicData uri="http://schemas.microsoft.com/office/drawing/2010/slicer">
              <sle:slicer xmlns:sle="http://schemas.microsoft.com/office/drawing/2010/slicer" name="SUP1"/>
            </a:graphicData>
          </a:graphic>
        </xdr:graphicFrame>
      </mc:Choice>
      <mc:Fallback xmlns="">
        <xdr:sp macro="" textlink="">
          <xdr:nvSpPr>
            <xdr:cNvPr id="0" name=""/>
            <xdr:cNvSpPr>
              <a:spLocks noTextEdit="1"/>
            </xdr:cNvSpPr>
          </xdr:nvSpPr>
          <xdr:spPr>
            <a:xfrm>
              <a:off x="11573425" y="15814226"/>
              <a:ext cx="1296000" cy="1721906"/>
            </a:xfrm>
            <a:prstGeom prst="rect">
              <a:avLst/>
            </a:prstGeom>
            <a:solidFill>
              <a:prstClr val="white"/>
            </a:solidFill>
            <a:ln w="1">
              <a:solidFill>
                <a:prstClr val="green"/>
              </a:solidFill>
            </a:ln>
          </xdr:spPr>
          <xdr:txBody>
            <a:bodyPr vertOverflow="clip" horzOverflow="clip"/>
            <a:lstStyle/>
            <a:p>
              <a:r>
                <a:rPr lang="zh-TW" altLang="en-US" sz="1100"/>
                <a:t>此圖案代表交叉分析篩選器。Excel 2010 或更新版本支援交叉分析篩選器。
如果圖案是在舊版 Excel 中修改，或如果活頁簿是在 Excel 2003 或較舊版本中儲存，則交叉分析篩選器無法使用。</a:t>
              </a:r>
            </a:p>
          </xdr:txBody>
        </xdr:sp>
      </mc:Fallback>
    </mc:AlternateContent>
    <xdr:clientData/>
  </xdr:twoCellAnchor>
  <xdr:twoCellAnchor editAs="oneCell">
    <xdr:from>
      <xdr:col>7</xdr:col>
      <xdr:colOff>113016</xdr:colOff>
      <xdr:row>91</xdr:row>
      <xdr:rowOff>180032</xdr:rowOff>
    </xdr:from>
    <xdr:to>
      <xdr:col>8</xdr:col>
      <xdr:colOff>476101</xdr:colOff>
      <xdr:row>100</xdr:row>
      <xdr:rowOff>171933</xdr:rowOff>
    </xdr:to>
    <mc:AlternateContent xmlns:mc="http://schemas.openxmlformats.org/markup-compatibility/2006" xmlns:a14="http://schemas.microsoft.com/office/drawing/2010/main">
      <mc:Choice Requires="a14">
        <xdr:graphicFrame macro="">
          <xdr:nvGraphicFramePr>
            <xdr:cNvPr id="11" name="TOP2">
              <a:extLst>
                <a:ext uri="{FF2B5EF4-FFF2-40B4-BE49-F238E27FC236}">
                  <a16:creationId xmlns:a16="http://schemas.microsoft.com/office/drawing/2014/main" id="{A3DBFDBE-8EC0-4A8B-8E24-3F4E0CF3BBC5}"/>
                </a:ext>
              </a:extLst>
            </xdr:cNvPr>
            <xdr:cNvGraphicFramePr/>
          </xdr:nvGraphicFramePr>
          <xdr:xfrm>
            <a:off x="0" y="0"/>
            <a:ext cx="0" cy="0"/>
          </xdr:xfrm>
          <a:graphic>
            <a:graphicData uri="http://schemas.microsoft.com/office/drawing/2010/slicer">
              <sle:slicer xmlns:sle="http://schemas.microsoft.com/office/drawing/2010/slicer" name="TOP2"/>
            </a:graphicData>
          </a:graphic>
        </xdr:graphicFrame>
      </mc:Choice>
      <mc:Fallback xmlns="">
        <xdr:sp macro="" textlink="">
          <xdr:nvSpPr>
            <xdr:cNvPr id="0" name=""/>
            <xdr:cNvSpPr>
              <a:spLocks noTextEdit="1"/>
            </xdr:cNvSpPr>
          </xdr:nvSpPr>
          <xdr:spPr>
            <a:xfrm>
              <a:off x="6130680" y="17691789"/>
              <a:ext cx="1296000" cy="1722424"/>
            </a:xfrm>
            <a:prstGeom prst="rect">
              <a:avLst/>
            </a:prstGeom>
            <a:solidFill>
              <a:prstClr val="white"/>
            </a:solidFill>
            <a:ln w="1">
              <a:solidFill>
                <a:prstClr val="green"/>
              </a:solidFill>
            </a:ln>
          </xdr:spPr>
          <xdr:txBody>
            <a:bodyPr vertOverflow="clip" horzOverflow="clip"/>
            <a:lstStyle/>
            <a:p>
              <a:r>
                <a:rPr lang="zh-TW" altLang="en-US" sz="1100"/>
                <a:t>此圖案代表交叉分析篩選器。Excel 2010 或更新版本支援交叉分析篩選器。
如果圖案是在舊版 Excel 中修改，或如果活頁簿是在 Excel 2003 或較舊版本中儲存，則交叉分析篩選器無法使用。</a:t>
              </a:r>
            </a:p>
          </xdr:txBody>
        </xdr:sp>
      </mc:Fallback>
    </mc:AlternateContent>
    <xdr:clientData/>
  </xdr:twoCellAnchor>
  <xdr:twoCellAnchor editAs="oneCell">
    <xdr:from>
      <xdr:col>8</xdr:col>
      <xdr:colOff>540788</xdr:colOff>
      <xdr:row>91</xdr:row>
      <xdr:rowOff>180032</xdr:rowOff>
    </xdr:from>
    <xdr:to>
      <xdr:col>9</xdr:col>
      <xdr:colOff>903872</xdr:colOff>
      <xdr:row>100</xdr:row>
      <xdr:rowOff>171933</xdr:rowOff>
    </xdr:to>
    <mc:AlternateContent xmlns:mc="http://schemas.openxmlformats.org/markup-compatibility/2006" xmlns:a14="http://schemas.microsoft.com/office/drawing/2010/main">
      <mc:Choice Requires="a14">
        <xdr:graphicFrame macro="">
          <xdr:nvGraphicFramePr>
            <xdr:cNvPr id="12" name="JUG2">
              <a:extLst>
                <a:ext uri="{FF2B5EF4-FFF2-40B4-BE49-F238E27FC236}">
                  <a16:creationId xmlns:a16="http://schemas.microsoft.com/office/drawing/2014/main" id="{C796268A-0F07-4687-A0B3-C0EA3F6FACF1}"/>
                </a:ext>
              </a:extLst>
            </xdr:cNvPr>
            <xdr:cNvGraphicFramePr/>
          </xdr:nvGraphicFramePr>
          <xdr:xfrm>
            <a:off x="0" y="0"/>
            <a:ext cx="0" cy="0"/>
          </xdr:xfrm>
          <a:graphic>
            <a:graphicData uri="http://schemas.microsoft.com/office/drawing/2010/slicer">
              <sle:slicer xmlns:sle="http://schemas.microsoft.com/office/drawing/2010/slicer" name="JUG2"/>
            </a:graphicData>
          </a:graphic>
        </xdr:graphicFrame>
      </mc:Choice>
      <mc:Fallback xmlns="">
        <xdr:sp macro="" textlink="">
          <xdr:nvSpPr>
            <xdr:cNvPr id="0" name=""/>
            <xdr:cNvSpPr>
              <a:spLocks noTextEdit="1"/>
            </xdr:cNvSpPr>
          </xdr:nvSpPr>
          <xdr:spPr>
            <a:xfrm>
              <a:off x="7491367" y="17691789"/>
              <a:ext cx="1296000" cy="1722424"/>
            </a:xfrm>
            <a:prstGeom prst="rect">
              <a:avLst/>
            </a:prstGeom>
            <a:solidFill>
              <a:prstClr val="white"/>
            </a:solidFill>
            <a:ln w="1">
              <a:solidFill>
                <a:prstClr val="green"/>
              </a:solidFill>
            </a:ln>
          </xdr:spPr>
          <xdr:txBody>
            <a:bodyPr vertOverflow="clip" horzOverflow="clip"/>
            <a:lstStyle/>
            <a:p>
              <a:r>
                <a:rPr lang="zh-TW" altLang="en-US" sz="1100"/>
                <a:t>此圖案代表交叉分析篩選器。Excel 2010 或更新版本支援交叉分析篩選器。
如果圖案是在舊版 Excel 中修改，或如果活頁簿是在 Excel 2003 或較舊版本中儲存，則交叉分析篩選器無法使用。</a:t>
              </a:r>
            </a:p>
          </xdr:txBody>
        </xdr:sp>
      </mc:Fallback>
    </mc:AlternateContent>
    <xdr:clientData/>
  </xdr:twoCellAnchor>
  <xdr:twoCellAnchor editAs="oneCell">
    <xdr:from>
      <xdr:col>10</xdr:col>
      <xdr:colOff>35643</xdr:colOff>
      <xdr:row>91</xdr:row>
      <xdr:rowOff>180032</xdr:rowOff>
    </xdr:from>
    <xdr:to>
      <xdr:col>11</xdr:col>
      <xdr:colOff>398727</xdr:colOff>
      <xdr:row>100</xdr:row>
      <xdr:rowOff>171933</xdr:rowOff>
    </xdr:to>
    <mc:AlternateContent xmlns:mc="http://schemas.openxmlformats.org/markup-compatibility/2006" xmlns:a14="http://schemas.microsoft.com/office/drawing/2010/main">
      <mc:Choice Requires="a14">
        <xdr:graphicFrame macro="">
          <xdr:nvGraphicFramePr>
            <xdr:cNvPr id="13" name="MID2">
              <a:extLst>
                <a:ext uri="{FF2B5EF4-FFF2-40B4-BE49-F238E27FC236}">
                  <a16:creationId xmlns:a16="http://schemas.microsoft.com/office/drawing/2014/main" id="{063B05AB-7685-477C-8956-124CA7B07445}"/>
                </a:ext>
              </a:extLst>
            </xdr:cNvPr>
            <xdr:cNvGraphicFramePr/>
          </xdr:nvGraphicFramePr>
          <xdr:xfrm>
            <a:off x="0" y="0"/>
            <a:ext cx="0" cy="0"/>
          </xdr:xfrm>
          <a:graphic>
            <a:graphicData uri="http://schemas.microsoft.com/office/drawing/2010/slicer">
              <sle:slicer xmlns:sle="http://schemas.microsoft.com/office/drawing/2010/slicer" name="MID2"/>
            </a:graphicData>
          </a:graphic>
        </xdr:graphicFrame>
      </mc:Choice>
      <mc:Fallback xmlns="">
        <xdr:sp macro="" textlink="">
          <xdr:nvSpPr>
            <xdr:cNvPr id="0" name=""/>
            <xdr:cNvSpPr>
              <a:spLocks noTextEdit="1"/>
            </xdr:cNvSpPr>
          </xdr:nvSpPr>
          <xdr:spPr>
            <a:xfrm>
              <a:off x="8852054" y="17691789"/>
              <a:ext cx="1296000" cy="1722424"/>
            </a:xfrm>
            <a:prstGeom prst="rect">
              <a:avLst/>
            </a:prstGeom>
            <a:solidFill>
              <a:prstClr val="white"/>
            </a:solidFill>
            <a:ln w="1">
              <a:solidFill>
                <a:prstClr val="green"/>
              </a:solidFill>
            </a:ln>
          </xdr:spPr>
          <xdr:txBody>
            <a:bodyPr vertOverflow="clip" horzOverflow="clip"/>
            <a:lstStyle/>
            <a:p>
              <a:r>
                <a:rPr lang="zh-TW" altLang="en-US" sz="1100"/>
                <a:t>此圖案代表交叉分析篩選器。Excel 2010 或更新版本支援交叉分析篩選器。
如果圖案是在舊版 Excel 中修改，或如果活頁簿是在 Excel 2003 或較舊版本中儲存，則交叉分析篩選器無法使用。</a:t>
              </a:r>
            </a:p>
          </xdr:txBody>
        </xdr:sp>
      </mc:Fallback>
    </mc:AlternateContent>
    <xdr:clientData/>
  </xdr:twoCellAnchor>
  <xdr:twoCellAnchor editAs="oneCell">
    <xdr:from>
      <xdr:col>11</xdr:col>
      <xdr:colOff>463414</xdr:colOff>
      <xdr:row>91</xdr:row>
      <xdr:rowOff>180032</xdr:rowOff>
    </xdr:from>
    <xdr:to>
      <xdr:col>13</xdr:col>
      <xdr:colOff>64498</xdr:colOff>
      <xdr:row>100</xdr:row>
      <xdr:rowOff>171933</xdr:rowOff>
    </xdr:to>
    <mc:AlternateContent xmlns:mc="http://schemas.openxmlformats.org/markup-compatibility/2006" xmlns:a14="http://schemas.microsoft.com/office/drawing/2010/main">
      <mc:Choice Requires="a14">
        <xdr:graphicFrame macro="">
          <xdr:nvGraphicFramePr>
            <xdr:cNvPr id="14" name="ADC2">
              <a:extLst>
                <a:ext uri="{FF2B5EF4-FFF2-40B4-BE49-F238E27FC236}">
                  <a16:creationId xmlns:a16="http://schemas.microsoft.com/office/drawing/2014/main" id="{A05E93D6-87E8-4757-B6D4-405223B4B253}"/>
                </a:ext>
              </a:extLst>
            </xdr:cNvPr>
            <xdr:cNvGraphicFramePr/>
          </xdr:nvGraphicFramePr>
          <xdr:xfrm>
            <a:off x="0" y="0"/>
            <a:ext cx="0" cy="0"/>
          </xdr:xfrm>
          <a:graphic>
            <a:graphicData uri="http://schemas.microsoft.com/office/drawing/2010/slicer">
              <sle:slicer xmlns:sle="http://schemas.microsoft.com/office/drawing/2010/slicer" name="ADC2"/>
            </a:graphicData>
          </a:graphic>
        </xdr:graphicFrame>
      </mc:Choice>
      <mc:Fallback xmlns="">
        <xdr:sp macro="" textlink="">
          <xdr:nvSpPr>
            <xdr:cNvPr id="0" name=""/>
            <xdr:cNvSpPr>
              <a:spLocks noTextEdit="1"/>
            </xdr:cNvSpPr>
          </xdr:nvSpPr>
          <xdr:spPr>
            <a:xfrm>
              <a:off x="10212741" y="17691789"/>
              <a:ext cx="1296000" cy="1722424"/>
            </a:xfrm>
            <a:prstGeom prst="rect">
              <a:avLst/>
            </a:prstGeom>
            <a:solidFill>
              <a:prstClr val="white"/>
            </a:solidFill>
            <a:ln w="1">
              <a:solidFill>
                <a:prstClr val="green"/>
              </a:solidFill>
            </a:ln>
          </xdr:spPr>
          <xdr:txBody>
            <a:bodyPr vertOverflow="clip" horzOverflow="clip"/>
            <a:lstStyle/>
            <a:p>
              <a:r>
                <a:rPr lang="zh-TW" altLang="en-US" sz="1100"/>
                <a:t>此圖案代表交叉分析篩選器。Excel 2010 或更新版本支援交叉分析篩選器。
如果圖案是在舊版 Excel 中修改，或如果活頁簿是在 Excel 2003 或較舊版本中儲存，則交叉分析篩選器無法使用。</a:t>
              </a:r>
            </a:p>
          </xdr:txBody>
        </xdr:sp>
      </mc:Fallback>
    </mc:AlternateContent>
    <xdr:clientData/>
  </xdr:twoCellAnchor>
  <xdr:twoCellAnchor editAs="oneCell">
    <xdr:from>
      <xdr:col>13</xdr:col>
      <xdr:colOff>129184</xdr:colOff>
      <xdr:row>91</xdr:row>
      <xdr:rowOff>180032</xdr:rowOff>
    </xdr:from>
    <xdr:to>
      <xdr:col>14</xdr:col>
      <xdr:colOff>577726</xdr:colOff>
      <xdr:row>100</xdr:row>
      <xdr:rowOff>171933</xdr:rowOff>
    </xdr:to>
    <mc:AlternateContent xmlns:mc="http://schemas.openxmlformats.org/markup-compatibility/2006" xmlns:a14="http://schemas.microsoft.com/office/drawing/2010/main">
      <mc:Choice Requires="a14">
        <xdr:graphicFrame macro="">
          <xdr:nvGraphicFramePr>
            <xdr:cNvPr id="15" name="SUP2">
              <a:extLst>
                <a:ext uri="{FF2B5EF4-FFF2-40B4-BE49-F238E27FC236}">
                  <a16:creationId xmlns:a16="http://schemas.microsoft.com/office/drawing/2014/main" id="{4FCDD285-3A16-4FF9-B707-2D2E7C546AD8}"/>
                </a:ext>
              </a:extLst>
            </xdr:cNvPr>
            <xdr:cNvGraphicFramePr/>
          </xdr:nvGraphicFramePr>
          <xdr:xfrm>
            <a:off x="0" y="0"/>
            <a:ext cx="0" cy="0"/>
          </xdr:xfrm>
          <a:graphic>
            <a:graphicData uri="http://schemas.microsoft.com/office/drawing/2010/slicer">
              <sle:slicer xmlns:sle="http://schemas.microsoft.com/office/drawing/2010/slicer" name="SUP2"/>
            </a:graphicData>
          </a:graphic>
        </xdr:graphicFrame>
      </mc:Choice>
      <mc:Fallback xmlns="">
        <xdr:sp macro="" textlink="">
          <xdr:nvSpPr>
            <xdr:cNvPr id="0" name=""/>
            <xdr:cNvSpPr>
              <a:spLocks noTextEdit="1"/>
            </xdr:cNvSpPr>
          </xdr:nvSpPr>
          <xdr:spPr>
            <a:xfrm>
              <a:off x="11573427" y="17691789"/>
              <a:ext cx="1296000" cy="1722424"/>
            </a:xfrm>
            <a:prstGeom prst="rect">
              <a:avLst/>
            </a:prstGeom>
            <a:solidFill>
              <a:prstClr val="white"/>
            </a:solidFill>
            <a:ln w="1">
              <a:solidFill>
                <a:prstClr val="green"/>
              </a:solidFill>
            </a:ln>
          </xdr:spPr>
          <xdr:txBody>
            <a:bodyPr vertOverflow="clip" horzOverflow="clip"/>
            <a:lstStyle/>
            <a:p>
              <a:r>
                <a:rPr lang="zh-TW" altLang="en-US" sz="1100"/>
                <a:t>此圖案代表交叉分析篩選器。Excel 2010 或更新版本支援交叉分析篩選器。
如果圖案是在舊版 Excel 中修改，或如果活頁簿是在 Excel 2003 或較舊版本中儲存，則交叉分析篩選器無法使用。</a:t>
              </a:r>
            </a:p>
          </xdr:txBody>
        </xdr:sp>
      </mc:Fallback>
    </mc:AlternateContent>
    <xdr:clientData/>
  </xdr:twoCellAnchor>
  <xdr:twoCellAnchor editAs="oneCell">
    <xdr:from>
      <xdr:col>7</xdr:col>
      <xdr:colOff>593434</xdr:colOff>
      <xdr:row>101</xdr:row>
      <xdr:rowOff>72568</xdr:rowOff>
    </xdr:from>
    <xdr:to>
      <xdr:col>10</xdr:col>
      <xdr:colOff>533514</xdr:colOff>
      <xdr:row>107</xdr:row>
      <xdr:rowOff>165788</xdr:rowOff>
    </xdr:to>
    <mc:AlternateContent xmlns:mc="http://schemas.openxmlformats.org/markup-compatibility/2006" xmlns:a14="http://schemas.microsoft.com/office/drawing/2010/main">
      <mc:Choice Requires="a14">
        <xdr:graphicFrame macro="">
          <xdr:nvGraphicFramePr>
            <xdr:cNvPr id="2" name="Team1">
              <a:extLst>
                <a:ext uri="{FF2B5EF4-FFF2-40B4-BE49-F238E27FC236}">
                  <a16:creationId xmlns:a16="http://schemas.microsoft.com/office/drawing/2014/main" id="{A6DA7E4D-0233-4C3E-B392-21DA1D1902FD}"/>
                </a:ext>
              </a:extLst>
            </xdr:cNvPr>
            <xdr:cNvGraphicFramePr/>
          </xdr:nvGraphicFramePr>
          <xdr:xfrm>
            <a:off x="0" y="0"/>
            <a:ext cx="0" cy="0"/>
          </xdr:xfrm>
          <a:graphic>
            <a:graphicData uri="http://schemas.microsoft.com/office/drawing/2010/slicer">
              <sle:slicer xmlns:sle="http://schemas.microsoft.com/office/drawing/2010/slicer" name="Team1"/>
            </a:graphicData>
          </a:graphic>
        </xdr:graphicFrame>
      </mc:Choice>
      <mc:Fallback xmlns="">
        <xdr:sp macro="" textlink="">
          <xdr:nvSpPr>
            <xdr:cNvPr id="0" name=""/>
            <xdr:cNvSpPr>
              <a:spLocks noTextEdit="1"/>
            </xdr:cNvSpPr>
          </xdr:nvSpPr>
          <xdr:spPr>
            <a:xfrm>
              <a:off x="6611098" y="19507129"/>
              <a:ext cx="2738827" cy="1246902"/>
            </a:xfrm>
            <a:prstGeom prst="rect">
              <a:avLst/>
            </a:prstGeom>
            <a:solidFill>
              <a:prstClr val="white"/>
            </a:solidFill>
            <a:ln w="1">
              <a:solidFill>
                <a:prstClr val="green"/>
              </a:solidFill>
            </a:ln>
          </xdr:spPr>
          <xdr:txBody>
            <a:bodyPr vertOverflow="clip" horzOverflow="clip"/>
            <a:lstStyle/>
            <a:p>
              <a:r>
                <a:rPr lang="zh-TW" altLang="en-US" sz="1100"/>
                <a:t>此圖案代表交叉分析篩選器。Excel 2010 或更新版本支援交叉分析篩選器。
如果圖案是在舊版 Excel 中修改，或如果活頁簿是在 Excel 2003 或較舊版本中儲存，則交叉分析篩選器無法使用。</a:t>
              </a:r>
            </a:p>
          </xdr:txBody>
        </xdr:sp>
      </mc:Fallback>
    </mc:AlternateContent>
    <xdr:clientData/>
  </xdr:twoCellAnchor>
  <xdr:twoCellAnchor editAs="oneCell">
    <xdr:from>
      <xdr:col>10</xdr:col>
      <xdr:colOff>772325</xdr:colOff>
      <xdr:row>101</xdr:row>
      <xdr:rowOff>72568</xdr:rowOff>
    </xdr:from>
    <xdr:to>
      <xdr:col>14</xdr:col>
      <xdr:colOff>34499</xdr:colOff>
      <xdr:row>107</xdr:row>
      <xdr:rowOff>166148</xdr:rowOff>
    </xdr:to>
    <mc:AlternateContent xmlns:mc="http://schemas.openxmlformats.org/markup-compatibility/2006" xmlns:a14="http://schemas.microsoft.com/office/drawing/2010/main">
      <mc:Choice Requires="a14">
        <xdr:graphicFrame macro="">
          <xdr:nvGraphicFramePr>
            <xdr:cNvPr id="3" name="Team2">
              <a:extLst>
                <a:ext uri="{FF2B5EF4-FFF2-40B4-BE49-F238E27FC236}">
                  <a16:creationId xmlns:a16="http://schemas.microsoft.com/office/drawing/2014/main" id="{1679D808-847E-4C0D-A9E0-2F61C4B6670E}"/>
                </a:ext>
              </a:extLst>
            </xdr:cNvPr>
            <xdr:cNvGraphicFramePr/>
          </xdr:nvGraphicFramePr>
          <xdr:xfrm>
            <a:off x="0" y="0"/>
            <a:ext cx="0" cy="0"/>
          </xdr:xfrm>
          <a:graphic>
            <a:graphicData uri="http://schemas.microsoft.com/office/drawing/2010/slicer">
              <sle:slicer xmlns:sle="http://schemas.microsoft.com/office/drawing/2010/slicer" name="Team2"/>
            </a:graphicData>
          </a:graphic>
        </xdr:graphicFrame>
      </mc:Choice>
      <mc:Fallback xmlns="">
        <xdr:sp macro="" textlink="">
          <xdr:nvSpPr>
            <xdr:cNvPr id="0" name=""/>
            <xdr:cNvSpPr>
              <a:spLocks noTextEdit="1"/>
            </xdr:cNvSpPr>
          </xdr:nvSpPr>
          <xdr:spPr>
            <a:xfrm>
              <a:off x="9588736" y="19507129"/>
              <a:ext cx="2737464" cy="1247262"/>
            </a:xfrm>
            <a:prstGeom prst="rect">
              <a:avLst/>
            </a:prstGeom>
            <a:solidFill>
              <a:prstClr val="white"/>
            </a:solidFill>
            <a:ln w="1">
              <a:solidFill>
                <a:prstClr val="green"/>
              </a:solidFill>
            </a:ln>
          </xdr:spPr>
          <xdr:txBody>
            <a:bodyPr vertOverflow="clip" horzOverflow="clip"/>
            <a:lstStyle/>
            <a:p>
              <a:r>
                <a:rPr lang="zh-TW" altLang="en-US" sz="1100"/>
                <a:t>此圖案代表交叉分析篩選器。Excel 2010 或更新版本支援交叉分析篩選器。
如果圖案是在舊版 Excel 中修改，或如果活頁簿是在 Excel 2003 或較舊版本中儲存，則交叉分析篩選器無法使用。</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68581</xdr:colOff>
      <xdr:row>1</xdr:row>
      <xdr:rowOff>60961</xdr:rowOff>
    </xdr:from>
    <xdr:to>
      <xdr:col>2</xdr:col>
      <xdr:colOff>517957</xdr:colOff>
      <xdr:row>1</xdr:row>
      <xdr:rowOff>600961</xdr:rowOff>
    </xdr:to>
    <xdr:pic>
      <xdr:nvPicPr>
        <xdr:cNvPr id="4" name="圖片 3">
          <a:extLst>
            <a:ext uri="{FF2B5EF4-FFF2-40B4-BE49-F238E27FC236}">
              <a16:creationId xmlns:a16="http://schemas.microsoft.com/office/drawing/2014/main" id="{9A2EF1F1-E0E8-4B9C-8124-D0843948AA4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94461" y="251461"/>
          <a:ext cx="449376" cy="540000"/>
        </a:xfrm>
        <a:prstGeom prst="rect">
          <a:avLst/>
        </a:prstGeom>
      </xdr:spPr>
    </xdr:pic>
    <xdr:clientData/>
  </xdr:twoCellAnchor>
  <xdr:twoCellAnchor editAs="oneCell">
    <xdr:from>
      <xdr:col>2</xdr:col>
      <xdr:colOff>30481</xdr:colOff>
      <xdr:row>16</xdr:row>
      <xdr:rowOff>114300</xdr:rowOff>
    </xdr:from>
    <xdr:to>
      <xdr:col>2</xdr:col>
      <xdr:colOff>548955</xdr:colOff>
      <xdr:row>16</xdr:row>
      <xdr:rowOff>533400</xdr:rowOff>
    </xdr:to>
    <xdr:pic>
      <xdr:nvPicPr>
        <xdr:cNvPr id="6" name="圖片 5">
          <a:extLst>
            <a:ext uri="{FF2B5EF4-FFF2-40B4-BE49-F238E27FC236}">
              <a16:creationId xmlns:a16="http://schemas.microsoft.com/office/drawing/2014/main" id="{233BD179-AABE-4885-B6DA-D3B307B0B62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9121" y="10134600"/>
          <a:ext cx="518474" cy="419100"/>
        </a:xfrm>
        <a:prstGeom prst="rect">
          <a:avLst/>
        </a:prstGeom>
      </xdr:spPr>
    </xdr:pic>
    <xdr:clientData/>
  </xdr:twoCellAnchor>
  <xdr:twoCellAnchor editAs="oneCell">
    <xdr:from>
      <xdr:col>1</xdr:col>
      <xdr:colOff>541020</xdr:colOff>
      <xdr:row>2</xdr:row>
      <xdr:rowOff>236220</xdr:rowOff>
    </xdr:from>
    <xdr:to>
      <xdr:col>3</xdr:col>
      <xdr:colOff>16393</xdr:colOff>
      <xdr:row>2</xdr:row>
      <xdr:rowOff>472440</xdr:rowOff>
    </xdr:to>
    <xdr:pic>
      <xdr:nvPicPr>
        <xdr:cNvPr id="36" name="圖片 35">
          <a:extLst>
            <a:ext uri="{FF2B5EF4-FFF2-40B4-BE49-F238E27FC236}">
              <a16:creationId xmlns:a16="http://schemas.microsoft.com/office/drawing/2014/main" id="{83B4ED0D-7971-4C5F-ADBF-AF3FB78B405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41020" y="1082040"/>
          <a:ext cx="595513" cy="236220"/>
        </a:xfrm>
        <a:prstGeom prst="rect">
          <a:avLst/>
        </a:prstGeom>
      </xdr:spPr>
    </xdr:pic>
    <xdr:clientData/>
  </xdr:twoCellAnchor>
  <xdr:twoCellAnchor editAs="oneCell">
    <xdr:from>
      <xdr:col>2</xdr:col>
      <xdr:colOff>7621</xdr:colOff>
      <xdr:row>3</xdr:row>
      <xdr:rowOff>91441</xdr:rowOff>
    </xdr:from>
    <xdr:to>
      <xdr:col>2</xdr:col>
      <xdr:colOff>530334</xdr:colOff>
      <xdr:row>3</xdr:row>
      <xdr:rowOff>624840</xdr:rowOff>
    </xdr:to>
    <xdr:pic>
      <xdr:nvPicPr>
        <xdr:cNvPr id="38" name="圖片 37">
          <a:extLst>
            <a:ext uri="{FF2B5EF4-FFF2-40B4-BE49-F238E27FC236}">
              <a16:creationId xmlns:a16="http://schemas.microsoft.com/office/drawing/2014/main" id="{2B75F235-17CA-445D-AF69-017AC412AFE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56261" y="1592581"/>
          <a:ext cx="522713" cy="533399"/>
        </a:xfrm>
        <a:prstGeom prst="rect">
          <a:avLst/>
        </a:prstGeom>
      </xdr:spPr>
    </xdr:pic>
    <xdr:clientData/>
  </xdr:twoCellAnchor>
  <xdr:twoCellAnchor editAs="oneCell">
    <xdr:from>
      <xdr:col>2</xdr:col>
      <xdr:colOff>15240</xdr:colOff>
      <xdr:row>4</xdr:row>
      <xdr:rowOff>251461</xdr:rowOff>
    </xdr:from>
    <xdr:to>
      <xdr:col>2</xdr:col>
      <xdr:colOff>561233</xdr:colOff>
      <xdr:row>4</xdr:row>
      <xdr:rowOff>487681</xdr:rowOff>
    </xdr:to>
    <xdr:pic>
      <xdr:nvPicPr>
        <xdr:cNvPr id="42" name="圖片 41">
          <a:extLst>
            <a:ext uri="{FF2B5EF4-FFF2-40B4-BE49-F238E27FC236}">
              <a16:creationId xmlns:a16="http://schemas.microsoft.com/office/drawing/2014/main" id="{B33C2013-CEEC-4889-BEC1-73D298C2B57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63880" y="2407921"/>
          <a:ext cx="545993" cy="236220"/>
        </a:xfrm>
        <a:prstGeom prst="rect">
          <a:avLst/>
        </a:prstGeom>
      </xdr:spPr>
    </xdr:pic>
    <xdr:clientData/>
  </xdr:twoCellAnchor>
  <xdr:twoCellAnchor editAs="oneCell">
    <xdr:from>
      <xdr:col>2</xdr:col>
      <xdr:colOff>15240</xdr:colOff>
      <xdr:row>12</xdr:row>
      <xdr:rowOff>99060</xdr:rowOff>
    </xdr:from>
    <xdr:to>
      <xdr:col>3</xdr:col>
      <xdr:colOff>2729</xdr:colOff>
      <xdr:row>12</xdr:row>
      <xdr:rowOff>548640</xdr:rowOff>
    </xdr:to>
    <xdr:pic>
      <xdr:nvPicPr>
        <xdr:cNvPr id="44" name="圖片 43">
          <a:extLst>
            <a:ext uri="{FF2B5EF4-FFF2-40B4-BE49-F238E27FC236}">
              <a16:creationId xmlns:a16="http://schemas.microsoft.com/office/drawing/2014/main" id="{A03C0ADA-8B0B-4EFA-811D-F8E82DABC28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63880" y="2910840"/>
          <a:ext cx="558989" cy="449580"/>
        </a:xfrm>
        <a:prstGeom prst="rect">
          <a:avLst/>
        </a:prstGeom>
      </xdr:spPr>
    </xdr:pic>
    <xdr:clientData/>
  </xdr:twoCellAnchor>
  <xdr:twoCellAnchor editAs="oneCell">
    <xdr:from>
      <xdr:col>2</xdr:col>
      <xdr:colOff>0</xdr:colOff>
      <xdr:row>13</xdr:row>
      <xdr:rowOff>213361</xdr:rowOff>
    </xdr:from>
    <xdr:to>
      <xdr:col>3</xdr:col>
      <xdr:colOff>5777</xdr:colOff>
      <xdr:row>13</xdr:row>
      <xdr:rowOff>472440</xdr:rowOff>
    </xdr:to>
    <xdr:pic>
      <xdr:nvPicPr>
        <xdr:cNvPr id="46" name="圖片 45">
          <a:extLst>
            <a:ext uri="{FF2B5EF4-FFF2-40B4-BE49-F238E27FC236}">
              <a16:creationId xmlns:a16="http://schemas.microsoft.com/office/drawing/2014/main" id="{6DBD743B-1644-4861-A0FA-6EC26A466F2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48640" y="3680461"/>
          <a:ext cx="577277" cy="259079"/>
        </a:xfrm>
        <a:prstGeom prst="rect">
          <a:avLst/>
        </a:prstGeom>
      </xdr:spPr>
    </xdr:pic>
    <xdr:clientData/>
  </xdr:twoCellAnchor>
  <xdr:twoCellAnchor editAs="oneCell">
    <xdr:from>
      <xdr:col>2</xdr:col>
      <xdr:colOff>1</xdr:colOff>
      <xdr:row>14</xdr:row>
      <xdr:rowOff>53341</xdr:rowOff>
    </xdr:from>
    <xdr:to>
      <xdr:col>2</xdr:col>
      <xdr:colOff>556260</xdr:colOff>
      <xdr:row>14</xdr:row>
      <xdr:rowOff>609600</xdr:rowOff>
    </xdr:to>
    <xdr:pic>
      <xdr:nvPicPr>
        <xdr:cNvPr id="48" name="圖片 47">
          <a:extLst>
            <a:ext uri="{FF2B5EF4-FFF2-40B4-BE49-F238E27FC236}">
              <a16:creationId xmlns:a16="http://schemas.microsoft.com/office/drawing/2014/main" id="{58C7A996-E7FC-49CE-8233-A6127327F86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48641" y="4175761"/>
          <a:ext cx="556259" cy="556259"/>
        </a:xfrm>
        <a:prstGeom prst="rect">
          <a:avLst/>
        </a:prstGeom>
      </xdr:spPr>
    </xdr:pic>
    <xdr:clientData/>
  </xdr:twoCellAnchor>
  <xdr:twoCellAnchor editAs="oneCell">
    <xdr:from>
      <xdr:col>2</xdr:col>
      <xdr:colOff>15240</xdr:colOff>
      <xdr:row>15</xdr:row>
      <xdr:rowOff>91441</xdr:rowOff>
    </xdr:from>
    <xdr:to>
      <xdr:col>2</xdr:col>
      <xdr:colOff>555593</xdr:colOff>
      <xdr:row>15</xdr:row>
      <xdr:rowOff>556261</xdr:rowOff>
    </xdr:to>
    <xdr:pic>
      <xdr:nvPicPr>
        <xdr:cNvPr id="50" name="圖片 49">
          <a:extLst>
            <a:ext uri="{FF2B5EF4-FFF2-40B4-BE49-F238E27FC236}">
              <a16:creationId xmlns:a16="http://schemas.microsoft.com/office/drawing/2014/main" id="{6B666BBE-6797-41E9-B62B-5C627D013A2D}"/>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563880" y="4869181"/>
          <a:ext cx="540353" cy="464820"/>
        </a:xfrm>
        <a:prstGeom prst="rect">
          <a:avLst/>
        </a:prstGeom>
      </xdr:spPr>
    </xdr:pic>
    <xdr:clientData/>
  </xdr:twoCellAnchor>
  <xdr:twoCellAnchor editAs="oneCell">
    <xdr:from>
      <xdr:col>2</xdr:col>
      <xdr:colOff>22861</xdr:colOff>
      <xdr:row>8</xdr:row>
      <xdr:rowOff>30481</xdr:rowOff>
    </xdr:from>
    <xdr:to>
      <xdr:col>2</xdr:col>
      <xdr:colOff>548640</xdr:colOff>
      <xdr:row>8</xdr:row>
      <xdr:rowOff>640080</xdr:rowOff>
    </xdr:to>
    <xdr:pic>
      <xdr:nvPicPr>
        <xdr:cNvPr id="53" name="圖片 52">
          <a:extLst>
            <a:ext uri="{FF2B5EF4-FFF2-40B4-BE49-F238E27FC236}">
              <a16:creationId xmlns:a16="http://schemas.microsoft.com/office/drawing/2014/main" id="{B4B77EC2-9712-4786-95B9-B6E534B78588}"/>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571501" y="5463541"/>
          <a:ext cx="525779" cy="609599"/>
        </a:xfrm>
        <a:prstGeom prst="rect">
          <a:avLst/>
        </a:prstGeom>
      </xdr:spPr>
    </xdr:pic>
    <xdr:clientData/>
  </xdr:twoCellAnchor>
  <xdr:twoCellAnchor editAs="oneCell">
    <xdr:from>
      <xdr:col>1</xdr:col>
      <xdr:colOff>541021</xdr:colOff>
      <xdr:row>9</xdr:row>
      <xdr:rowOff>53341</xdr:rowOff>
    </xdr:from>
    <xdr:to>
      <xdr:col>3</xdr:col>
      <xdr:colOff>7621</xdr:colOff>
      <xdr:row>9</xdr:row>
      <xdr:rowOff>640081</xdr:rowOff>
    </xdr:to>
    <xdr:pic>
      <xdr:nvPicPr>
        <xdr:cNvPr id="55" name="圖片 54">
          <a:extLst>
            <a:ext uri="{FF2B5EF4-FFF2-40B4-BE49-F238E27FC236}">
              <a16:creationId xmlns:a16="http://schemas.microsoft.com/office/drawing/2014/main" id="{705043CF-3BEC-44DD-8B9C-8DF25666F51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41021" y="6141721"/>
          <a:ext cx="586740" cy="586740"/>
        </a:xfrm>
        <a:prstGeom prst="rect">
          <a:avLst/>
        </a:prstGeom>
      </xdr:spPr>
    </xdr:pic>
    <xdr:clientData/>
  </xdr:twoCellAnchor>
  <xdr:twoCellAnchor editAs="oneCell">
    <xdr:from>
      <xdr:col>2</xdr:col>
      <xdr:colOff>83822</xdr:colOff>
      <xdr:row>10</xdr:row>
      <xdr:rowOff>7620</xdr:rowOff>
    </xdr:from>
    <xdr:to>
      <xdr:col>2</xdr:col>
      <xdr:colOff>492216</xdr:colOff>
      <xdr:row>10</xdr:row>
      <xdr:rowOff>624840</xdr:rowOff>
    </xdr:to>
    <xdr:pic>
      <xdr:nvPicPr>
        <xdr:cNvPr id="57" name="圖片 56">
          <a:extLst>
            <a:ext uri="{FF2B5EF4-FFF2-40B4-BE49-F238E27FC236}">
              <a16:creationId xmlns:a16="http://schemas.microsoft.com/office/drawing/2014/main" id="{6892C146-6495-455B-9691-E9765C3EC11C}"/>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32462" y="6751320"/>
          <a:ext cx="408394" cy="617220"/>
        </a:xfrm>
        <a:prstGeom prst="rect">
          <a:avLst/>
        </a:prstGeom>
      </xdr:spPr>
    </xdr:pic>
    <xdr:clientData/>
  </xdr:twoCellAnchor>
  <xdr:twoCellAnchor editAs="oneCell">
    <xdr:from>
      <xdr:col>2</xdr:col>
      <xdr:colOff>0</xdr:colOff>
      <xdr:row>11</xdr:row>
      <xdr:rowOff>53340</xdr:rowOff>
    </xdr:from>
    <xdr:to>
      <xdr:col>2</xdr:col>
      <xdr:colOff>574343</xdr:colOff>
      <xdr:row>11</xdr:row>
      <xdr:rowOff>624840</xdr:rowOff>
    </xdr:to>
    <xdr:pic>
      <xdr:nvPicPr>
        <xdr:cNvPr id="59" name="圖片 58">
          <a:extLst>
            <a:ext uri="{FF2B5EF4-FFF2-40B4-BE49-F238E27FC236}">
              <a16:creationId xmlns:a16="http://schemas.microsoft.com/office/drawing/2014/main" id="{E5DCD1B1-A466-4B71-AA69-8E69E6760231}"/>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48640" y="7452360"/>
          <a:ext cx="571500" cy="571500"/>
        </a:xfrm>
        <a:prstGeom prst="rect">
          <a:avLst/>
        </a:prstGeom>
      </xdr:spPr>
    </xdr:pic>
    <xdr:clientData/>
  </xdr:twoCellAnchor>
  <xdr:twoCellAnchor editAs="oneCell">
    <xdr:from>
      <xdr:col>2</xdr:col>
      <xdr:colOff>22860</xdr:colOff>
      <xdr:row>5</xdr:row>
      <xdr:rowOff>60960</xdr:rowOff>
    </xdr:from>
    <xdr:to>
      <xdr:col>2</xdr:col>
      <xdr:colOff>563880</xdr:colOff>
      <xdr:row>5</xdr:row>
      <xdr:rowOff>601980</xdr:rowOff>
    </xdr:to>
    <xdr:pic>
      <xdr:nvPicPr>
        <xdr:cNvPr id="61" name="圖片 60">
          <a:extLst>
            <a:ext uri="{FF2B5EF4-FFF2-40B4-BE49-F238E27FC236}">
              <a16:creationId xmlns:a16="http://schemas.microsoft.com/office/drawing/2014/main" id="{B670F1DD-2A9D-4E72-B150-15C6659B2C6B}"/>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571500" y="8115300"/>
          <a:ext cx="541020" cy="541020"/>
        </a:xfrm>
        <a:prstGeom prst="rect">
          <a:avLst/>
        </a:prstGeom>
      </xdr:spPr>
    </xdr:pic>
    <xdr:clientData/>
  </xdr:twoCellAnchor>
  <xdr:twoCellAnchor editAs="oneCell">
    <xdr:from>
      <xdr:col>2</xdr:col>
      <xdr:colOff>0</xdr:colOff>
      <xdr:row>6</xdr:row>
      <xdr:rowOff>121920</xdr:rowOff>
    </xdr:from>
    <xdr:to>
      <xdr:col>3</xdr:col>
      <xdr:colOff>7620</xdr:colOff>
      <xdr:row>6</xdr:row>
      <xdr:rowOff>522039</xdr:rowOff>
    </xdr:to>
    <xdr:pic>
      <xdr:nvPicPr>
        <xdr:cNvPr id="63" name="圖片 62">
          <a:extLst>
            <a:ext uri="{FF2B5EF4-FFF2-40B4-BE49-F238E27FC236}">
              <a16:creationId xmlns:a16="http://schemas.microsoft.com/office/drawing/2014/main" id="{C094CFAA-A9A8-4EE6-A214-039C95DC6BA9}"/>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48640" y="8831580"/>
          <a:ext cx="579120" cy="400119"/>
        </a:xfrm>
        <a:prstGeom prst="rect">
          <a:avLst/>
        </a:prstGeom>
      </xdr:spPr>
    </xdr:pic>
    <xdr:clientData/>
  </xdr:twoCellAnchor>
  <xdr:twoCellAnchor editAs="oneCell">
    <xdr:from>
      <xdr:col>2</xdr:col>
      <xdr:colOff>15240</xdr:colOff>
      <xdr:row>7</xdr:row>
      <xdr:rowOff>53340</xdr:rowOff>
    </xdr:from>
    <xdr:to>
      <xdr:col>2</xdr:col>
      <xdr:colOff>563880</xdr:colOff>
      <xdr:row>7</xdr:row>
      <xdr:rowOff>601980</xdr:rowOff>
    </xdr:to>
    <xdr:pic>
      <xdr:nvPicPr>
        <xdr:cNvPr id="65" name="圖片 64">
          <a:extLst>
            <a:ext uri="{FF2B5EF4-FFF2-40B4-BE49-F238E27FC236}">
              <a16:creationId xmlns:a16="http://schemas.microsoft.com/office/drawing/2014/main" id="{84DC86C7-5248-42B0-B8C3-57566F1BAE73}"/>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563880" y="9418320"/>
          <a:ext cx="548640" cy="54864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30479</xdr:colOff>
      <xdr:row>1</xdr:row>
      <xdr:rowOff>22860</xdr:rowOff>
    </xdr:from>
    <xdr:to>
      <xdr:col>1</xdr:col>
      <xdr:colOff>498479</xdr:colOff>
      <xdr:row>1</xdr:row>
      <xdr:rowOff>490860</xdr:rowOff>
    </xdr:to>
    <xdr:pic>
      <xdr:nvPicPr>
        <xdr:cNvPr id="7" name="圖片 6">
          <a:extLst>
            <a:ext uri="{FF2B5EF4-FFF2-40B4-BE49-F238E27FC236}">
              <a16:creationId xmlns:a16="http://schemas.microsoft.com/office/drawing/2014/main" id="{64F000F9-A24E-4F8B-A48D-A7E6B16F3910}"/>
            </a:ext>
          </a:extLst>
        </xdr:cNvPr>
        <xdr:cNvPicPr>
          <a:picLocks noChangeAspect="1"/>
        </xdr:cNvPicPr>
      </xdr:nvPicPr>
      <xdr:blipFill>
        <a:blip xmlns:r="http://schemas.openxmlformats.org/officeDocument/2006/relationships" r:embed="rId1"/>
        <a:stretch>
          <a:fillRect/>
        </a:stretch>
      </xdr:blipFill>
      <xdr:spPr>
        <a:xfrm>
          <a:off x="1074419" y="533400"/>
          <a:ext cx="468000" cy="468000"/>
        </a:xfrm>
        <a:prstGeom prst="rect">
          <a:avLst/>
        </a:prstGeom>
      </xdr:spPr>
    </xdr:pic>
    <xdr:clientData/>
  </xdr:twoCellAnchor>
  <xdr:twoCellAnchor editAs="oneCell">
    <xdr:from>
      <xdr:col>1</xdr:col>
      <xdr:colOff>30479</xdr:colOff>
      <xdr:row>2</xdr:row>
      <xdr:rowOff>22804</xdr:rowOff>
    </xdr:from>
    <xdr:to>
      <xdr:col>1</xdr:col>
      <xdr:colOff>498479</xdr:colOff>
      <xdr:row>2</xdr:row>
      <xdr:rowOff>490804</xdr:rowOff>
    </xdr:to>
    <xdr:pic>
      <xdr:nvPicPr>
        <xdr:cNvPr id="8" name="圖片 7">
          <a:extLst>
            <a:ext uri="{FF2B5EF4-FFF2-40B4-BE49-F238E27FC236}">
              <a16:creationId xmlns:a16="http://schemas.microsoft.com/office/drawing/2014/main" id="{D8496B38-017F-45F0-BC6A-50236261253F}"/>
            </a:ext>
          </a:extLst>
        </xdr:cNvPr>
        <xdr:cNvPicPr>
          <a:picLocks/>
        </xdr:cNvPicPr>
      </xdr:nvPicPr>
      <xdr:blipFill>
        <a:blip xmlns:r="http://schemas.openxmlformats.org/officeDocument/2006/relationships" r:embed="rId2"/>
        <a:stretch>
          <a:fillRect/>
        </a:stretch>
      </xdr:blipFill>
      <xdr:spPr>
        <a:xfrm>
          <a:off x="1074419" y="1043884"/>
          <a:ext cx="468000" cy="468000"/>
        </a:xfrm>
        <a:prstGeom prst="rect">
          <a:avLst/>
        </a:prstGeom>
      </xdr:spPr>
    </xdr:pic>
    <xdr:clientData/>
  </xdr:twoCellAnchor>
  <xdr:twoCellAnchor editAs="oneCell">
    <xdr:from>
      <xdr:col>1</xdr:col>
      <xdr:colOff>30479</xdr:colOff>
      <xdr:row>3</xdr:row>
      <xdr:rowOff>22748</xdr:rowOff>
    </xdr:from>
    <xdr:to>
      <xdr:col>1</xdr:col>
      <xdr:colOff>498479</xdr:colOff>
      <xdr:row>3</xdr:row>
      <xdr:rowOff>490748</xdr:rowOff>
    </xdr:to>
    <xdr:pic>
      <xdr:nvPicPr>
        <xdr:cNvPr id="9" name="圖片 8">
          <a:extLst>
            <a:ext uri="{FF2B5EF4-FFF2-40B4-BE49-F238E27FC236}">
              <a16:creationId xmlns:a16="http://schemas.microsoft.com/office/drawing/2014/main" id="{5119ADBC-36D0-49F3-9B54-09D039BCF3C7}"/>
            </a:ext>
          </a:extLst>
        </xdr:cNvPr>
        <xdr:cNvPicPr>
          <a:picLocks/>
        </xdr:cNvPicPr>
      </xdr:nvPicPr>
      <xdr:blipFill>
        <a:blip xmlns:r="http://schemas.openxmlformats.org/officeDocument/2006/relationships" r:embed="rId3"/>
        <a:stretch>
          <a:fillRect/>
        </a:stretch>
      </xdr:blipFill>
      <xdr:spPr>
        <a:xfrm>
          <a:off x="1074419" y="1554368"/>
          <a:ext cx="468000" cy="468000"/>
        </a:xfrm>
        <a:prstGeom prst="rect">
          <a:avLst/>
        </a:prstGeom>
      </xdr:spPr>
    </xdr:pic>
    <xdr:clientData/>
  </xdr:twoCellAnchor>
  <xdr:twoCellAnchor editAs="oneCell">
    <xdr:from>
      <xdr:col>1</xdr:col>
      <xdr:colOff>30479</xdr:colOff>
      <xdr:row>4</xdr:row>
      <xdr:rowOff>22692</xdr:rowOff>
    </xdr:from>
    <xdr:to>
      <xdr:col>1</xdr:col>
      <xdr:colOff>498479</xdr:colOff>
      <xdr:row>4</xdr:row>
      <xdr:rowOff>490692</xdr:rowOff>
    </xdr:to>
    <xdr:pic>
      <xdr:nvPicPr>
        <xdr:cNvPr id="10" name="圖片 9">
          <a:extLst>
            <a:ext uri="{FF2B5EF4-FFF2-40B4-BE49-F238E27FC236}">
              <a16:creationId xmlns:a16="http://schemas.microsoft.com/office/drawing/2014/main" id="{38C02B2D-3286-4046-89A0-004097079702}"/>
            </a:ext>
          </a:extLst>
        </xdr:cNvPr>
        <xdr:cNvPicPr>
          <a:picLocks/>
        </xdr:cNvPicPr>
      </xdr:nvPicPr>
      <xdr:blipFill>
        <a:blip xmlns:r="http://schemas.openxmlformats.org/officeDocument/2006/relationships" r:embed="rId4"/>
        <a:stretch>
          <a:fillRect/>
        </a:stretch>
      </xdr:blipFill>
      <xdr:spPr>
        <a:xfrm>
          <a:off x="1074419" y="2064852"/>
          <a:ext cx="468000" cy="468000"/>
        </a:xfrm>
        <a:prstGeom prst="rect">
          <a:avLst/>
        </a:prstGeom>
      </xdr:spPr>
    </xdr:pic>
    <xdr:clientData/>
  </xdr:twoCellAnchor>
  <xdr:twoCellAnchor editAs="oneCell">
    <xdr:from>
      <xdr:col>1</xdr:col>
      <xdr:colOff>30479</xdr:colOff>
      <xdr:row>5</xdr:row>
      <xdr:rowOff>22636</xdr:rowOff>
    </xdr:from>
    <xdr:to>
      <xdr:col>1</xdr:col>
      <xdr:colOff>498479</xdr:colOff>
      <xdr:row>5</xdr:row>
      <xdr:rowOff>490636</xdr:rowOff>
    </xdr:to>
    <xdr:pic>
      <xdr:nvPicPr>
        <xdr:cNvPr id="11" name="圖片 10">
          <a:extLst>
            <a:ext uri="{FF2B5EF4-FFF2-40B4-BE49-F238E27FC236}">
              <a16:creationId xmlns:a16="http://schemas.microsoft.com/office/drawing/2014/main" id="{233A67BE-A8FB-4D29-B265-E79AC7D506A4}"/>
            </a:ext>
          </a:extLst>
        </xdr:cNvPr>
        <xdr:cNvPicPr>
          <a:picLocks/>
        </xdr:cNvPicPr>
      </xdr:nvPicPr>
      <xdr:blipFill>
        <a:blip xmlns:r="http://schemas.openxmlformats.org/officeDocument/2006/relationships" r:embed="rId5"/>
        <a:stretch>
          <a:fillRect/>
        </a:stretch>
      </xdr:blipFill>
      <xdr:spPr>
        <a:xfrm>
          <a:off x="1074419" y="2575336"/>
          <a:ext cx="468000" cy="468000"/>
        </a:xfrm>
        <a:prstGeom prst="rect">
          <a:avLst/>
        </a:prstGeom>
      </xdr:spPr>
    </xdr:pic>
    <xdr:clientData/>
  </xdr:twoCellAnchor>
  <xdr:twoCellAnchor editAs="oneCell">
    <xdr:from>
      <xdr:col>1</xdr:col>
      <xdr:colOff>30479</xdr:colOff>
      <xdr:row>6</xdr:row>
      <xdr:rowOff>22580</xdr:rowOff>
    </xdr:from>
    <xdr:to>
      <xdr:col>1</xdr:col>
      <xdr:colOff>498479</xdr:colOff>
      <xdr:row>6</xdr:row>
      <xdr:rowOff>490580</xdr:rowOff>
    </xdr:to>
    <xdr:pic>
      <xdr:nvPicPr>
        <xdr:cNvPr id="12" name="圖片 11">
          <a:extLst>
            <a:ext uri="{FF2B5EF4-FFF2-40B4-BE49-F238E27FC236}">
              <a16:creationId xmlns:a16="http://schemas.microsoft.com/office/drawing/2014/main" id="{AB79329B-10E8-4A3E-9AC9-A72D09ED881A}"/>
            </a:ext>
          </a:extLst>
        </xdr:cNvPr>
        <xdr:cNvPicPr>
          <a:picLocks noChangeAspect="1"/>
        </xdr:cNvPicPr>
      </xdr:nvPicPr>
      <xdr:blipFill>
        <a:blip xmlns:r="http://schemas.openxmlformats.org/officeDocument/2006/relationships" r:embed="rId6"/>
        <a:stretch>
          <a:fillRect/>
        </a:stretch>
      </xdr:blipFill>
      <xdr:spPr>
        <a:xfrm>
          <a:off x="1074419" y="3085820"/>
          <a:ext cx="468000" cy="468000"/>
        </a:xfrm>
        <a:prstGeom prst="rect">
          <a:avLst/>
        </a:prstGeom>
      </xdr:spPr>
    </xdr:pic>
    <xdr:clientData/>
  </xdr:twoCellAnchor>
  <xdr:twoCellAnchor editAs="oneCell">
    <xdr:from>
      <xdr:col>1</xdr:col>
      <xdr:colOff>30479</xdr:colOff>
      <xdr:row>7</xdr:row>
      <xdr:rowOff>22524</xdr:rowOff>
    </xdr:from>
    <xdr:to>
      <xdr:col>1</xdr:col>
      <xdr:colOff>498479</xdr:colOff>
      <xdr:row>7</xdr:row>
      <xdr:rowOff>490524</xdr:rowOff>
    </xdr:to>
    <xdr:pic>
      <xdr:nvPicPr>
        <xdr:cNvPr id="2" name="圖片 1">
          <a:extLst>
            <a:ext uri="{FF2B5EF4-FFF2-40B4-BE49-F238E27FC236}">
              <a16:creationId xmlns:a16="http://schemas.microsoft.com/office/drawing/2014/main" id="{50F39235-BDD4-46A9-9C4D-75C0D9502DEF}"/>
            </a:ext>
          </a:extLst>
        </xdr:cNvPr>
        <xdr:cNvPicPr>
          <a:picLocks/>
        </xdr:cNvPicPr>
      </xdr:nvPicPr>
      <xdr:blipFill>
        <a:blip xmlns:r="http://schemas.openxmlformats.org/officeDocument/2006/relationships" r:embed="rId7"/>
        <a:stretch>
          <a:fillRect/>
        </a:stretch>
      </xdr:blipFill>
      <xdr:spPr>
        <a:xfrm>
          <a:off x="1074419" y="3596304"/>
          <a:ext cx="468000" cy="468000"/>
        </a:xfrm>
        <a:prstGeom prst="rect">
          <a:avLst/>
        </a:prstGeom>
      </xdr:spPr>
    </xdr:pic>
    <xdr:clientData/>
  </xdr:twoCellAnchor>
  <xdr:twoCellAnchor editAs="oneCell">
    <xdr:from>
      <xdr:col>1</xdr:col>
      <xdr:colOff>30479</xdr:colOff>
      <xdr:row>8</xdr:row>
      <xdr:rowOff>22468</xdr:rowOff>
    </xdr:from>
    <xdr:to>
      <xdr:col>1</xdr:col>
      <xdr:colOff>498479</xdr:colOff>
      <xdr:row>8</xdr:row>
      <xdr:rowOff>490468</xdr:rowOff>
    </xdr:to>
    <xdr:pic>
      <xdr:nvPicPr>
        <xdr:cNvPr id="3" name="圖片 2">
          <a:extLst>
            <a:ext uri="{FF2B5EF4-FFF2-40B4-BE49-F238E27FC236}">
              <a16:creationId xmlns:a16="http://schemas.microsoft.com/office/drawing/2014/main" id="{D030AA0B-0E85-4A5C-881E-647B656A4864}"/>
            </a:ext>
          </a:extLst>
        </xdr:cNvPr>
        <xdr:cNvPicPr>
          <a:picLocks noChangeAspect="1"/>
        </xdr:cNvPicPr>
      </xdr:nvPicPr>
      <xdr:blipFill>
        <a:blip xmlns:r="http://schemas.openxmlformats.org/officeDocument/2006/relationships" r:embed="rId8"/>
        <a:stretch>
          <a:fillRect/>
        </a:stretch>
      </xdr:blipFill>
      <xdr:spPr>
        <a:xfrm>
          <a:off x="1074419" y="4106788"/>
          <a:ext cx="468000" cy="468000"/>
        </a:xfrm>
        <a:prstGeom prst="rect">
          <a:avLst/>
        </a:prstGeom>
      </xdr:spPr>
    </xdr:pic>
    <xdr:clientData/>
  </xdr:twoCellAnchor>
  <xdr:twoCellAnchor editAs="oneCell">
    <xdr:from>
      <xdr:col>1</xdr:col>
      <xdr:colOff>30479</xdr:colOff>
      <xdr:row>9</xdr:row>
      <xdr:rowOff>22412</xdr:rowOff>
    </xdr:from>
    <xdr:to>
      <xdr:col>1</xdr:col>
      <xdr:colOff>498479</xdr:colOff>
      <xdr:row>9</xdr:row>
      <xdr:rowOff>490412</xdr:rowOff>
    </xdr:to>
    <xdr:pic>
      <xdr:nvPicPr>
        <xdr:cNvPr id="4" name="圖片 3">
          <a:extLst>
            <a:ext uri="{FF2B5EF4-FFF2-40B4-BE49-F238E27FC236}">
              <a16:creationId xmlns:a16="http://schemas.microsoft.com/office/drawing/2014/main" id="{AD7EE0FE-BA0A-44F5-9D50-B32748BA13EB}"/>
            </a:ext>
          </a:extLst>
        </xdr:cNvPr>
        <xdr:cNvPicPr>
          <a:picLocks/>
        </xdr:cNvPicPr>
      </xdr:nvPicPr>
      <xdr:blipFill>
        <a:blip xmlns:r="http://schemas.openxmlformats.org/officeDocument/2006/relationships" r:embed="rId9"/>
        <a:stretch>
          <a:fillRect/>
        </a:stretch>
      </xdr:blipFill>
      <xdr:spPr>
        <a:xfrm>
          <a:off x="1074419" y="4617272"/>
          <a:ext cx="468000" cy="468000"/>
        </a:xfrm>
        <a:prstGeom prst="rect">
          <a:avLst/>
        </a:prstGeom>
      </xdr:spPr>
    </xdr:pic>
    <xdr:clientData/>
  </xdr:twoCellAnchor>
  <xdr:twoCellAnchor editAs="oneCell">
    <xdr:from>
      <xdr:col>1</xdr:col>
      <xdr:colOff>30479</xdr:colOff>
      <xdr:row>10</xdr:row>
      <xdr:rowOff>22356</xdr:rowOff>
    </xdr:from>
    <xdr:to>
      <xdr:col>1</xdr:col>
      <xdr:colOff>498479</xdr:colOff>
      <xdr:row>10</xdr:row>
      <xdr:rowOff>490356</xdr:rowOff>
    </xdr:to>
    <xdr:pic>
      <xdr:nvPicPr>
        <xdr:cNvPr id="5" name="圖片 4">
          <a:extLst>
            <a:ext uri="{FF2B5EF4-FFF2-40B4-BE49-F238E27FC236}">
              <a16:creationId xmlns:a16="http://schemas.microsoft.com/office/drawing/2014/main" id="{C1A07746-5F33-430D-ADB1-A19675A7A404}"/>
            </a:ext>
          </a:extLst>
        </xdr:cNvPr>
        <xdr:cNvPicPr>
          <a:picLocks/>
        </xdr:cNvPicPr>
      </xdr:nvPicPr>
      <xdr:blipFill>
        <a:blip xmlns:r="http://schemas.openxmlformats.org/officeDocument/2006/relationships" r:embed="rId10"/>
        <a:stretch>
          <a:fillRect/>
        </a:stretch>
      </xdr:blipFill>
      <xdr:spPr>
        <a:xfrm>
          <a:off x="1074419" y="5127756"/>
          <a:ext cx="468000" cy="468000"/>
        </a:xfrm>
        <a:prstGeom prst="rect">
          <a:avLst/>
        </a:prstGeom>
      </xdr:spPr>
    </xdr:pic>
    <xdr:clientData/>
  </xdr:twoCellAnchor>
  <xdr:twoCellAnchor editAs="oneCell">
    <xdr:from>
      <xdr:col>1</xdr:col>
      <xdr:colOff>30479</xdr:colOff>
      <xdr:row>11</xdr:row>
      <xdr:rowOff>22300</xdr:rowOff>
    </xdr:from>
    <xdr:to>
      <xdr:col>1</xdr:col>
      <xdr:colOff>498479</xdr:colOff>
      <xdr:row>11</xdr:row>
      <xdr:rowOff>490300</xdr:rowOff>
    </xdr:to>
    <xdr:pic>
      <xdr:nvPicPr>
        <xdr:cNvPr id="6" name="圖片 5">
          <a:extLst>
            <a:ext uri="{FF2B5EF4-FFF2-40B4-BE49-F238E27FC236}">
              <a16:creationId xmlns:a16="http://schemas.microsoft.com/office/drawing/2014/main" id="{F2EB5AA1-65E0-4959-8BAA-B4D949165E00}"/>
            </a:ext>
          </a:extLst>
        </xdr:cNvPr>
        <xdr:cNvPicPr>
          <a:picLocks/>
        </xdr:cNvPicPr>
      </xdr:nvPicPr>
      <xdr:blipFill>
        <a:blip xmlns:r="http://schemas.openxmlformats.org/officeDocument/2006/relationships" r:embed="rId11"/>
        <a:stretch>
          <a:fillRect/>
        </a:stretch>
      </xdr:blipFill>
      <xdr:spPr>
        <a:xfrm>
          <a:off x="1074419" y="5638240"/>
          <a:ext cx="468000" cy="468000"/>
        </a:xfrm>
        <a:prstGeom prst="rect">
          <a:avLst/>
        </a:prstGeom>
      </xdr:spPr>
    </xdr:pic>
    <xdr:clientData/>
  </xdr:twoCellAnchor>
  <xdr:twoCellAnchor editAs="oneCell">
    <xdr:from>
      <xdr:col>1</xdr:col>
      <xdr:colOff>30479</xdr:colOff>
      <xdr:row>12</xdr:row>
      <xdr:rowOff>22244</xdr:rowOff>
    </xdr:from>
    <xdr:to>
      <xdr:col>1</xdr:col>
      <xdr:colOff>498479</xdr:colOff>
      <xdr:row>12</xdr:row>
      <xdr:rowOff>490244</xdr:rowOff>
    </xdr:to>
    <xdr:pic>
      <xdr:nvPicPr>
        <xdr:cNvPr id="13" name="圖片 12">
          <a:extLst>
            <a:ext uri="{FF2B5EF4-FFF2-40B4-BE49-F238E27FC236}">
              <a16:creationId xmlns:a16="http://schemas.microsoft.com/office/drawing/2014/main" id="{2E9CBFE7-0EE5-4BB6-BC31-C3225C2ECEFB}"/>
            </a:ext>
          </a:extLst>
        </xdr:cNvPr>
        <xdr:cNvPicPr>
          <a:picLocks/>
        </xdr:cNvPicPr>
      </xdr:nvPicPr>
      <xdr:blipFill>
        <a:blip xmlns:r="http://schemas.openxmlformats.org/officeDocument/2006/relationships" r:embed="rId12"/>
        <a:stretch>
          <a:fillRect/>
        </a:stretch>
      </xdr:blipFill>
      <xdr:spPr>
        <a:xfrm>
          <a:off x="1074419" y="6148724"/>
          <a:ext cx="468000" cy="468000"/>
        </a:xfrm>
        <a:prstGeom prst="rect">
          <a:avLst/>
        </a:prstGeom>
      </xdr:spPr>
    </xdr:pic>
    <xdr:clientData/>
  </xdr:twoCellAnchor>
  <xdr:twoCellAnchor editAs="oneCell">
    <xdr:from>
      <xdr:col>1</xdr:col>
      <xdr:colOff>30479</xdr:colOff>
      <xdr:row>13</xdr:row>
      <xdr:rowOff>22188</xdr:rowOff>
    </xdr:from>
    <xdr:to>
      <xdr:col>1</xdr:col>
      <xdr:colOff>498479</xdr:colOff>
      <xdr:row>13</xdr:row>
      <xdr:rowOff>490188</xdr:rowOff>
    </xdr:to>
    <xdr:pic>
      <xdr:nvPicPr>
        <xdr:cNvPr id="15" name="圖片 14">
          <a:extLst>
            <a:ext uri="{FF2B5EF4-FFF2-40B4-BE49-F238E27FC236}">
              <a16:creationId xmlns:a16="http://schemas.microsoft.com/office/drawing/2014/main" id="{361FF39B-7A06-41D6-BD34-62EB9A91B31A}"/>
            </a:ext>
          </a:extLst>
        </xdr:cNvPr>
        <xdr:cNvPicPr>
          <a:picLocks/>
        </xdr:cNvPicPr>
      </xdr:nvPicPr>
      <xdr:blipFill>
        <a:blip xmlns:r="http://schemas.openxmlformats.org/officeDocument/2006/relationships" r:embed="rId13"/>
        <a:stretch>
          <a:fillRect/>
        </a:stretch>
      </xdr:blipFill>
      <xdr:spPr>
        <a:xfrm>
          <a:off x="1074419" y="6659208"/>
          <a:ext cx="468000" cy="468000"/>
        </a:xfrm>
        <a:prstGeom prst="rect">
          <a:avLst/>
        </a:prstGeom>
      </xdr:spPr>
    </xdr:pic>
    <xdr:clientData/>
  </xdr:twoCellAnchor>
  <xdr:twoCellAnchor editAs="oneCell">
    <xdr:from>
      <xdr:col>1</xdr:col>
      <xdr:colOff>30479</xdr:colOff>
      <xdr:row>14</xdr:row>
      <xdr:rowOff>22132</xdr:rowOff>
    </xdr:from>
    <xdr:to>
      <xdr:col>1</xdr:col>
      <xdr:colOff>498479</xdr:colOff>
      <xdr:row>14</xdr:row>
      <xdr:rowOff>490132</xdr:rowOff>
    </xdr:to>
    <xdr:pic>
      <xdr:nvPicPr>
        <xdr:cNvPr id="16" name="圖片 15">
          <a:extLst>
            <a:ext uri="{FF2B5EF4-FFF2-40B4-BE49-F238E27FC236}">
              <a16:creationId xmlns:a16="http://schemas.microsoft.com/office/drawing/2014/main" id="{D9EDFF1A-5DB4-4626-910C-302A91C450D3}"/>
            </a:ext>
          </a:extLst>
        </xdr:cNvPr>
        <xdr:cNvPicPr>
          <a:picLocks/>
        </xdr:cNvPicPr>
      </xdr:nvPicPr>
      <xdr:blipFill>
        <a:blip xmlns:r="http://schemas.openxmlformats.org/officeDocument/2006/relationships" r:embed="rId14"/>
        <a:stretch>
          <a:fillRect/>
        </a:stretch>
      </xdr:blipFill>
      <xdr:spPr>
        <a:xfrm>
          <a:off x="1074419" y="7169692"/>
          <a:ext cx="468000" cy="468000"/>
        </a:xfrm>
        <a:prstGeom prst="rect">
          <a:avLst/>
        </a:prstGeom>
      </xdr:spPr>
    </xdr:pic>
    <xdr:clientData/>
  </xdr:twoCellAnchor>
  <xdr:twoCellAnchor editAs="oneCell">
    <xdr:from>
      <xdr:col>1</xdr:col>
      <xdr:colOff>30479</xdr:colOff>
      <xdr:row>15</xdr:row>
      <xdr:rowOff>22076</xdr:rowOff>
    </xdr:from>
    <xdr:to>
      <xdr:col>1</xdr:col>
      <xdr:colOff>498479</xdr:colOff>
      <xdr:row>15</xdr:row>
      <xdr:rowOff>490076</xdr:rowOff>
    </xdr:to>
    <xdr:pic>
      <xdr:nvPicPr>
        <xdr:cNvPr id="17" name="圖片 16">
          <a:extLst>
            <a:ext uri="{FF2B5EF4-FFF2-40B4-BE49-F238E27FC236}">
              <a16:creationId xmlns:a16="http://schemas.microsoft.com/office/drawing/2014/main" id="{E22B282E-F5BA-48AB-BBE0-89A720E66DB9}"/>
            </a:ext>
          </a:extLst>
        </xdr:cNvPr>
        <xdr:cNvPicPr>
          <a:picLocks/>
        </xdr:cNvPicPr>
      </xdr:nvPicPr>
      <xdr:blipFill>
        <a:blip xmlns:r="http://schemas.openxmlformats.org/officeDocument/2006/relationships" r:embed="rId15"/>
        <a:stretch>
          <a:fillRect/>
        </a:stretch>
      </xdr:blipFill>
      <xdr:spPr>
        <a:xfrm>
          <a:off x="1074419" y="7680176"/>
          <a:ext cx="468000" cy="468000"/>
        </a:xfrm>
        <a:prstGeom prst="rect">
          <a:avLst/>
        </a:prstGeom>
      </xdr:spPr>
    </xdr:pic>
    <xdr:clientData/>
  </xdr:twoCellAnchor>
  <xdr:twoCellAnchor editAs="oneCell">
    <xdr:from>
      <xdr:col>1</xdr:col>
      <xdr:colOff>30479</xdr:colOff>
      <xdr:row>16</xdr:row>
      <xdr:rowOff>22020</xdr:rowOff>
    </xdr:from>
    <xdr:to>
      <xdr:col>1</xdr:col>
      <xdr:colOff>498479</xdr:colOff>
      <xdr:row>16</xdr:row>
      <xdr:rowOff>490020</xdr:rowOff>
    </xdr:to>
    <xdr:pic>
      <xdr:nvPicPr>
        <xdr:cNvPr id="18" name="圖片 17">
          <a:extLst>
            <a:ext uri="{FF2B5EF4-FFF2-40B4-BE49-F238E27FC236}">
              <a16:creationId xmlns:a16="http://schemas.microsoft.com/office/drawing/2014/main" id="{944894B1-7977-4AD0-BB0D-60D79D9E49DB}"/>
            </a:ext>
          </a:extLst>
        </xdr:cNvPr>
        <xdr:cNvPicPr>
          <a:picLocks noChangeAspect="1"/>
        </xdr:cNvPicPr>
      </xdr:nvPicPr>
      <xdr:blipFill>
        <a:blip xmlns:r="http://schemas.openxmlformats.org/officeDocument/2006/relationships" r:embed="rId16"/>
        <a:stretch>
          <a:fillRect/>
        </a:stretch>
      </xdr:blipFill>
      <xdr:spPr>
        <a:xfrm>
          <a:off x="1074419" y="8190660"/>
          <a:ext cx="468000" cy="468000"/>
        </a:xfrm>
        <a:prstGeom prst="rect">
          <a:avLst/>
        </a:prstGeom>
      </xdr:spPr>
    </xdr:pic>
    <xdr:clientData/>
  </xdr:twoCellAnchor>
  <xdr:twoCellAnchor editAs="oneCell">
    <xdr:from>
      <xdr:col>1</xdr:col>
      <xdr:colOff>30479</xdr:colOff>
      <xdr:row>17</xdr:row>
      <xdr:rowOff>21964</xdr:rowOff>
    </xdr:from>
    <xdr:to>
      <xdr:col>1</xdr:col>
      <xdr:colOff>498479</xdr:colOff>
      <xdr:row>17</xdr:row>
      <xdr:rowOff>489964</xdr:rowOff>
    </xdr:to>
    <xdr:pic>
      <xdr:nvPicPr>
        <xdr:cNvPr id="19" name="圖片 18">
          <a:extLst>
            <a:ext uri="{FF2B5EF4-FFF2-40B4-BE49-F238E27FC236}">
              <a16:creationId xmlns:a16="http://schemas.microsoft.com/office/drawing/2014/main" id="{D1704941-086C-498F-9336-81C92CD4D87C}"/>
            </a:ext>
          </a:extLst>
        </xdr:cNvPr>
        <xdr:cNvPicPr>
          <a:picLocks/>
        </xdr:cNvPicPr>
      </xdr:nvPicPr>
      <xdr:blipFill>
        <a:blip xmlns:r="http://schemas.openxmlformats.org/officeDocument/2006/relationships" r:embed="rId17"/>
        <a:stretch>
          <a:fillRect/>
        </a:stretch>
      </xdr:blipFill>
      <xdr:spPr>
        <a:xfrm>
          <a:off x="1074419" y="8701144"/>
          <a:ext cx="468000" cy="468000"/>
        </a:xfrm>
        <a:prstGeom prst="rect">
          <a:avLst/>
        </a:prstGeom>
      </xdr:spPr>
    </xdr:pic>
    <xdr:clientData/>
  </xdr:twoCellAnchor>
  <xdr:twoCellAnchor editAs="oneCell">
    <xdr:from>
      <xdr:col>1</xdr:col>
      <xdr:colOff>30479</xdr:colOff>
      <xdr:row>18</xdr:row>
      <xdr:rowOff>21908</xdr:rowOff>
    </xdr:from>
    <xdr:to>
      <xdr:col>1</xdr:col>
      <xdr:colOff>498479</xdr:colOff>
      <xdr:row>18</xdr:row>
      <xdr:rowOff>489908</xdr:rowOff>
    </xdr:to>
    <xdr:pic>
      <xdr:nvPicPr>
        <xdr:cNvPr id="20" name="圖片 19">
          <a:extLst>
            <a:ext uri="{FF2B5EF4-FFF2-40B4-BE49-F238E27FC236}">
              <a16:creationId xmlns:a16="http://schemas.microsoft.com/office/drawing/2014/main" id="{F7B20A71-178F-44BE-9DD8-2AE22F2FBD75}"/>
            </a:ext>
          </a:extLst>
        </xdr:cNvPr>
        <xdr:cNvPicPr>
          <a:picLocks noChangeAspect="1"/>
        </xdr:cNvPicPr>
      </xdr:nvPicPr>
      <xdr:blipFill>
        <a:blip xmlns:r="http://schemas.openxmlformats.org/officeDocument/2006/relationships" r:embed="rId18"/>
        <a:stretch>
          <a:fillRect/>
        </a:stretch>
      </xdr:blipFill>
      <xdr:spPr>
        <a:xfrm>
          <a:off x="1074419" y="9211628"/>
          <a:ext cx="468000" cy="468000"/>
        </a:xfrm>
        <a:prstGeom prst="rect">
          <a:avLst/>
        </a:prstGeom>
      </xdr:spPr>
    </xdr:pic>
    <xdr:clientData/>
  </xdr:twoCellAnchor>
  <xdr:twoCellAnchor editAs="oneCell">
    <xdr:from>
      <xdr:col>1</xdr:col>
      <xdr:colOff>30479</xdr:colOff>
      <xdr:row>21</xdr:row>
      <xdr:rowOff>21740</xdr:rowOff>
    </xdr:from>
    <xdr:to>
      <xdr:col>1</xdr:col>
      <xdr:colOff>498479</xdr:colOff>
      <xdr:row>21</xdr:row>
      <xdr:rowOff>489740</xdr:rowOff>
    </xdr:to>
    <xdr:pic>
      <xdr:nvPicPr>
        <xdr:cNvPr id="21" name="圖片 20">
          <a:extLst>
            <a:ext uri="{FF2B5EF4-FFF2-40B4-BE49-F238E27FC236}">
              <a16:creationId xmlns:a16="http://schemas.microsoft.com/office/drawing/2014/main" id="{0AEDA288-F7C1-4487-8AC4-DA6BC237C431}"/>
            </a:ext>
          </a:extLst>
        </xdr:cNvPr>
        <xdr:cNvPicPr>
          <a:picLocks/>
        </xdr:cNvPicPr>
      </xdr:nvPicPr>
      <xdr:blipFill>
        <a:blip xmlns:r="http://schemas.openxmlformats.org/officeDocument/2006/relationships" r:embed="rId19"/>
        <a:stretch>
          <a:fillRect/>
        </a:stretch>
      </xdr:blipFill>
      <xdr:spPr>
        <a:xfrm>
          <a:off x="1074419" y="10743080"/>
          <a:ext cx="468000" cy="468000"/>
        </a:xfrm>
        <a:prstGeom prst="rect">
          <a:avLst/>
        </a:prstGeom>
      </xdr:spPr>
    </xdr:pic>
    <xdr:clientData/>
  </xdr:twoCellAnchor>
  <xdr:twoCellAnchor editAs="oneCell">
    <xdr:from>
      <xdr:col>1</xdr:col>
      <xdr:colOff>30479</xdr:colOff>
      <xdr:row>19</xdr:row>
      <xdr:rowOff>21852</xdr:rowOff>
    </xdr:from>
    <xdr:to>
      <xdr:col>1</xdr:col>
      <xdr:colOff>498479</xdr:colOff>
      <xdr:row>19</xdr:row>
      <xdr:rowOff>489852</xdr:rowOff>
    </xdr:to>
    <xdr:pic>
      <xdr:nvPicPr>
        <xdr:cNvPr id="22" name="圖片 21">
          <a:extLst>
            <a:ext uri="{FF2B5EF4-FFF2-40B4-BE49-F238E27FC236}">
              <a16:creationId xmlns:a16="http://schemas.microsoft.com/office/drawing/2014/main" id="{4EEABEF9-666A-4E22-9779-B42A3AA5DE0C}"/>
            </a:ext>
          </a:extLst>
        </xdr:cNvPr>
        <xdr:cNvPicPr>
          <a:picLocks noChangeAspect="1"/>
        </xdr:cNvPicPr>
      </xdr:nvPicPr>
      <xdr:blipFill>
        <a:blip xmlns:r="http://schemas.openxmlformats.org/officeDocument/2006/relationships" r:embed="rId20"/>
        <a:stretch>
          <a:fillRect/>
        </a:stretch>
      </xdr:blipFill>
      <xdr:spPr>
        <a:xfrm>
          <a:off x="1074419" y="9722112"/>
          <a:ext cx="468000" cy="468000"/>
        </a:xfrm>
        <a:prstGeom prst="rect">
          <a:avLst/>
        </a:prstGeom>
      </xdr:spPr>
    </xdr:pic>
    <xdr:clientData/>
  </xdr:twoCellAnchor>
  <xdr:twoCellAnchor editAs="oneCell">
    <xdr:from>
      <xdr:col>1</xdr:col>
      <xdr:colOff>30479</xdr:colOff>
      <xdr:row>20</xdr:row>
      <xdr:rowOff>21796</xdr:rowOff>
    </xdr:from>
    <xdr:to>
      <xdr:col>1</xdr:col>
      <xdr:colOff>498479</xdr:colOff>
      <xdr:row>20</xdr:row>
      <xdr:rowOff>489796</xdr:rowOff>
    </xdr:to>
    <xdr:pic>
      <xdr:nvPicPr>
        <xdr:cNvPr id="23" name="圖片 22">
          <a:extLst>
            <a:ext uri="{FF2B5EF4-FFF2-40B4-BE49-F238E27FC236}">
              <a16:creationId xmlns:a16="http://schemas.microsoft.com/office/drawing/2014/main" id="{958862AC-7C86-4535-A10E-2E2FDE0413A5}"/>
            </a:ext>
          </a:extLst>
        </xdr:cNvPr>
        <xdr:cNvPicPr>
          <a:picLocks noChangeAspect="1"/>
        </xdr:cNvPicPr>
      </xdr:nvPicPr>
      <xdr:blipFill>
        <a:blip xmlns:r="http://schemas.openxmlformats.org/officeDocument/2006/relationships" r:embed="rId21"/>
        <a:stretch>
          <a:fillRect/>
        </a:stretch>
      </xdr:blipFill>
      <xdr:spPr>
        <a:xfrm>
          <a:off x="1074419" y="10232596"/>
          <a:ext cx="468000" cy="468000"/>
        </a:xfrm>
        <a:prstGeom prst="rect">
          <a:avLst/>
        </a:prstGeom>
      </xdr:spPr>
    </xdr:pic>
    <xdr:clientData/>
  </xdr:twoCellAnchor>
  <xdr:twoCellAnchor editAs="oneCell">
    <xdr:from>
      <xdr:col>1</xdr:col>
      <xdr:colOff>30479</xdr:colOff>
      <xdr:row>22</xdr:row>
      <xdr:rowOff>21684</xdr:rowOff>
    </xdr:from>
    <xdr:to>
      <xdr:col>1</xdr:col>
      <xdr:colOff>498479</xdr:colOff>
      <xdr:row>22</xdr:row>
      <xdr:rowOff>489684</xdr:rowOff>
    </xdr:to>
    <xdr:pic>
      <xdr:nvPicPr>
        <xdr:cNvPr id="24" name="圖片 23">
          <a:extLst>
            <a:ext uri="{FF2B5EF4-FFF2-40B4-BE49-F238E27FC236}">
              <a16:creationId xmlns:a16="http://schemas.microsoft.com/office/drawing/2014/main" id="{59877A59-94B1-4C3A-897E-BA9BBC0CEC72}"/>
            </a:ext>
          </a:extLst>
        </xdr:cNvPr>
        <xdr:cNvPicPr>
          <a:picLocks/>
        </xdr:cNvPicPr>
      </xdr:nvPicPr>
      <xdr:blipFill>
        <a:blip xmlns:r="http://schemas.openxmlformats.org/officeDocument/2006/relationships" r:embed="rId22"/>
        <a:stretch>
          <a:fillRect/>
        </a:stretch>
      </xdr:blipFill>
      <xdr:spPr>
        <a:xfrm>
          <a:off x="1074419" y="11253564"/>
          <a:ext cx="468000" cy="468000"/>
        </a:xfrm>
        <a:prstGeom prst="rect">
          <a:avLst/>
        </a:prstGeom>
      </xdr:spPr>
    </xdr:pic>
    <xdr:clientData/>
  </xdr:twoCellAnchor>
  <xdr:twoCellAnchor editAs="oneCell">
    <xdr:from>
      <xdr:col>1</xdr:col>
      <xdr:colOff>30479</xdr:colOff>
      <xdr:row>23</xdr:row>
      <xdr:rowOff>21628</xdr:rowOff>
    </xdr:from>
    <xdr:to>
      <xdr:col>1</xdr:col>
      <xdr:colOff>498479</xdr:colOff>
      <xdr:row>23</xdr:row>
      <xdr:rowOff>489628</xdr:rowOff>
    </xdr:to>
    <xdr:pic>
      <xdr:nvPicPr>
        <xdr:cNvPr id="25" name="圖片 24">
          <a:extLst>
            <a:ext uri="{FF2B5EF4-FFF2-40B4-BE49-F238E27FC236}">
              <a16:creationId xmlns:a16="http://schemas.microsoft.com/office/drawing/2014/main" id="{3F8B6C8B-A013-4E07-9AC0-31FBCBEE22BC}"/>
            </a:ext>
          </a:extLst>
        </xdr:cNvPr>
        <xdr:cNvPicPr>
          <a:picLocks/>
        </xdr:cNvPicPr>
      </xdr:nvPicPr>
      <xdr:blipFill>
        <a:blip xmlns:r="http://schemas.openxmlformats.org/officeDocument/2006/relationships" r:embed="rId23"/>
        <a:stretch>
          <a:fillRect/>
        </a:stretch>
      </xdr:blipFill>
      <xdr:spPr>
        <a:xfrm>
          <a:off x="1074419" y="11764048"/>
          <a:ext cx="468000" cy="468000"/>
        </a:xfrm>
        <a:prstGeom prst="rect">
          <a:avLst/>
        </a:prstGeom>
      </xdr:spPr>
    </xdr:pic>
    <xdr:clientData/>
  </xdr:twoCellAnchor>
  <xdr:twoCellAnchor editAs="oneCell">
    <xdr:from>
      <xdr:col>1</xdr:col>
      <xdr:colOff>30479</xdr:colOff>
      <xdr:row>24</xdr:row>
      <xdr:rowOff>21572</xdr:rowOff>
    </xdr:from>
    <xdr:to>
      <xdr:col>1</xdr:col>
      <xdr:colOff>498479</xdr:colOff>
      <xdr:row>24</xdr:row>
      <xdr:rowOff>489572</xdr:rowOff>
    </xdr:to>
    <xdr:pic>
      <xdr:nvPicPr>
        <xdr:cNvPr id="26" name="圖片 25">
          <a:extLst>
            <a:ext uri="{FF2B5EF4-FFF2-40B4-BE49-F238E27FC236}">
              <a16:creationId xmlns:a16="http://schemas.microsoft.com/office/drawing/2014/main" id="{D516D714-9ACD-4903-8A04-664DB4F5AFF5}"/>
            </a:ext>
          </a:extLst>
        </xdr:cNvPr>
        <xdr:cNvPicPr>
          <a:picLocks/>
        </xdr:cNvPicPr>
      </xdr:nvPicPr>
      <xdr:blipFill>
        <a:blip xmlns:r="http://schemas.openxmlformats.org/officeDocument/2006/relationships" r:embed="rId24"/>
        <a:stretch>
          <a:fillRect/>
        </a:stretch>
      </xdr:blipFill>
      <xdr:spPr>
        <a:xfrm>
          <a:off x="1074419" y="12274532"/>
          <a:ext cx="468000" cy="468000"/>
        </a:xfrm>
        <a:prstGeom prst="rect">
          <a:avLst/>
        </a:prstGeom>
      </xdr:spPr>
    </xdr:pic>
    <xdr:clientData/>
  </xdr:twoCellAnchor>
  <xdr:twoCellAnchor editAs="oneCell">
    <xdr:from>
      <xdr:col>1</xdr:col>
      <xdr:colOff>30479</xdr:colOff>
      <xdr:row>25</xdr:row>
      <xdr:rowOff>21516</xdr:rowOff>
    </xdr:from>
    <xdr:to>
      <xdr:col>1</xdr:col>
      <xdr:colOff>498479</xdr:colOff>
      <xdr:row>25</xdr:row>
      <xdr:rowOff>489516</xdr:rowOff>
    </xdr:to>
    <xdr:pic>
      <xdr:nvPicPr>
        <xdr:cNvPr id="27" name="圖片 26">
          <a:extLst>
            <a:ext uri="{FF2B5EF4-FFF2-40B4-BE49-F238E27FC236}">
              <a16:creationId xmlns:a16="http://schemas.microsoft.com/office/drawing/2014/main" id="{DE77B999-68CE-4F79-95F4-A8A14483378E}"/>
            </a:ext>
          </a:extLst>
        </xdr:cNvPr>
        <xdr:cNvPicPr>
          <a:picLocks noChangeAspect="1"/>
        </xdr:cNvPicPr>
      </xdr:nvPicPr>
      <xdr:blipFill>
        <a:blip xmlns:r="http://schemas.openxmlformats.org/officeDocument/2006/relationships" r:embed="rId25"/>
        <a:stretch>
          <a:fillRect/>
        </a:stretch>
      </xdr:blipFill>
      <xdr:spPr>
        <a:xfrm>
          <a:off x="1074419" y="12785016"/>
          <a:ext cx="468000" cy="468000"/>
        </a:xfrm>
        <a:prstGeom prst="rect">
          <a:avLst/>
        </a:prstGeom>
      </xdr:spPr>
    </xdr:pic>
    <xdr:clientData/>
  </xdr:twoCellAnchor>
  <xdr:twoCellAnchor editAs="oneCell">
    <xdr:from>
      <xdr:col>1</xdr:col>
      <xdr:colOff>30479</xdr:colOff>
      <xdr:row>26</xdr:row>
      <xdr:rowOff>21460</xdr:rowOff>
    </xdr:from>
    <xdr:to>
      <xdr:col>1</xdr:col>
      <xdr:colOff>498479</xdr:colOff>
      <xdr:row>26</xdr:row>
      <xdr:rowOff>489460</xdr:rowOff>
    </xdr:to>
    <xdr:pic>
      <xdr:nvPicPr>
        <xdr:cNvPr id="28" name="圖片 27">
          <a:extLst>
            <a:ext uri="{FF2B5EF4-FFF2-40B4-BE49-F238E27FC236}">
              <a16:creationId xmlns:a16="http://schemas.microsoft.com/office/drawing/2014/main" id="{829061BF-35D9-4BDB-B740-3ED1DCD213D7}"/>
            </a:ext>
          </a:extLst>
        </xdr:cNvPr>
        <xdr:cNvPicPr>
          <a:picLocks noChangeAspect="1"/>
        </xdr:cNvPicPr>
      </xdr:nvPicPr>
      <xdr:blipFill>
        <a:blip xmlns:r="http://schemas.openxmlformats.org/officeDocument/2006/relationships" r:embed="rId26"/>
        <a:stretch>
          <a:fillRect/>
        </a:stretch>
      </xdr:blipFill>
      <xdr:spPr>
        <a:xfrm>
          <a:off x="1074419" y="13295500"/>
          <a:ext cx="468000" cy="468000"/>
        </a:xfrm>
        <a:prstGeom prst="rect">
          <a:avLst/>
        </a:prstGeom>
      </xdr:spPr>
    </xdr:pic>
    <xdr:clientData/>
  </xdr:twoCellAnchor>
  <xdr:twoCellAnchor editAs="oneCell">
    <xdr:from>
      <xdr:col>1</xdr:col>
      <xdr:colOff>30479</xdr:colOff>
      <xdr:row>27</xdr:row>
      <xdr:rowOff>21404</xdr:rowOff>
    </xdr:from>
    <xdr:to>
      <xdr:col>1</xdr:col>
      <xdr:colOff>498479</xdr:colOff>
      <xdr:row>27</xdr:row>
      <xdr:rowOff>489404</xdr:rowOff>
    </xdr:to>
    <xdr:pic>
      <xdr:nvPicPr>
        <xdr:cNvPr id="29" name="圖片 28">
          <a:extLst>
            <a:ext uri="{FF2B5EF4-FFF2-40B4-BE49-F238E27FC236}">
              <a16:creationId xmlns:a16="http://schemas.microsoft.com/office/drawing/2014/main" id="{CDF60E30-BBFA-4CE3-8D16-4E28E3FF016C}"/>
            </a:ext>
          </a:extLst>
        </xdr:cNvPr>
        <xdr:cNvPicPr>
          <a:picLocks/>
        </xdr:cNvPicPr>
      </xdr:nvPicPr>
      <xdr:blipFill>
        <a:blip xmlns:r="http://schemas.openxmlformats.org/officeDocument/2006/relationships" r:embed="rId27"/>
        <a:stretch>
          <a:fillRect/>
        </a:stretch>
      </xdr:blipFill>
      <xdr:spPr>
        <a:xfrm>
          <a:off x="1074419" y="13805984"/>
          <a:ext cx="468000" cy="468000"/>
        </a:xfrm>
        <a:prstGeom prst="rect">
          <a:avLst/>
        </a:prstGeom>
      </xdr:spPr>
    </xdr:pic>
    <xdr:clientData/>
  </xdr:twoCellAnchor>
  <xdr:twoCellAnchor editAs="oneCell">
    <xdr:from>
      <xdr:col>1</xdr:col>
      <xdr:colOff>30479</xdr:colOff>
      <xdr:row>28</xdr:row>
      <xdr:rowOff>21348</xdr:rowOff>
    </xdr:from>
    <xdr:to>
      <xdr:col>1</xdr:col>
      <xdr:colOff>498479</xdr:colOff>
      <xdr:row>28</xdr:row>
      <xdr:rowOff>489348</xdr:rowOff>
    </xdr:to>
    <xdr:pic>
      <xdr:nvPicPr>
        <xdr:cNvPr id="30" name="圖片 29">
          <a:extLst>
            <a:ext uri="{FF2B5EF4-FFF2-40B4-BE49-F238E27FC236}">
              <a16:creationId xmlns:a16="http://schemas.microsoft.com/office/drawing/2014/main" id="{046F3F0B-C514-4BDD-801E-58DE8604DD83}"/>
            </a:ext>
          </a:extLst>
        </xdr:cNvPr>
        <xdr:cNvPicPr>
          <a:picLocks/>
        </xdr:cNvPicPr>
      </xdr:nvPicPr>
      <xdr:blipFill>
        <a:blip xmlns:r="http://schemas.openxmlformats.org/officeDocument/2006/relationships" r:embed="rId28"/>
        <a:stretch>
          <a:fillRect/>
        </a:stretch>
      </xdr:blipFill>
      <xdr:spPr>
        <a:xfrm>
          <a:off x="1074419" y="14316468"/>
          <a:ext cx="468000" cy="468000"/>
        </a:xfrm>
        <a:prstGeom prst="rect">
          <a:avLst/>
        </a:prstGeom>
      </xdr:spPr>
    </xdr:pic>
    <xdr:clientData/>
  </xdr:twoCellAnchor>
  <xdr:twoCellAnchor editAs="oneCell">
    <xdr:from>
      <xdr:col>1</xdr:col>
      <xdr:colOff>30479</xdr:colOff>
      <xdr:row>29</xdr:row>
      <xdr:rowOff>21292</xdr:rowOff>
    </xdr:from>
    <xdr:to>
      <xdr:col>1</xdr:col>
      <xdr:colOff>498479</xdr:colOff>
      <xdr:row>29</xdr:row>
      <xdr:rowOff>489292</xdr:rowOff>
    </xdr:to>
    <xdr:pic>
      <xdr:nvPicPr>
        <xdr:cNvPr id="31" name="圖片 30">
          <a:extLst>
            <a:ext uri="{FF2B5EF4-FFF2-40B4-BE49-F238E27FC236}">
              <a16:creationId xmlns:a16="http://schemas.microsoft.com/office/drawing/2014/main" id="{30C69D5A-1546-4F23-B773-3403F1A2039A}"/>
            </a:ext>
          </a:extLst>
        </xdr:cNvPr>
        <xdr:cNvPicPr>
          <a:picLocks/>
        </xdr:cNvPicPr>
      </xdr:nvPicPr>
      <xdr:blipFill>
        <a:blip xmlns:r="http://schemas.openxmlformats.org/officeDocument/2006/relationships" r:embed="rId29"/>
        <a:stretch>
          <a:fillRect/>
        </a:stretch>
      </xdr:blipFill>
      <xdr:spPr>
        <a:xfrm>
          <a:off x="1074419" y="14826952"/>
          <a:ext cx="468000" cy="468000"/>
        </a:xfrm>
        <a:prstGeom prst="rect">
          <a:avLst/>
        </a:prstGeom>
      </xdr:spPr>
    </xdr:pic>
    <xdr:clientData/>
  </xdr:twoCellAnchor>
  <xdr:twoCellAnchor editAs="oneCell">
    <xdr:from>
      <xdr:col>1</xdr:col>
      <xdr:colOff>30479</xdr:colOff>
      <xdr:row>30</xdr:row>
      <xdr:rowOff>21236</xdr:rowOff>
    </xdr:from>
    <xdr:to>
      <xdr:col>1</xdr:col>
      <xdr:colOff>498479</xdr:colOff>
      <xdr:row>30</xdr:row>
      <xdr:rowOff>489236</xdr:rowOff>
    </xdr:to>
    <xdr:pic>
      <xdr:nvPicPr>
        <xdr:cNvPr id="32" name="圖片 31">
          <a:extLst>
            <a:ext uri="{FF2B5EF4-FFF2-40B4-BE49-F238E27FC236}">
              <a16:creationId xmlns:a16="http://schemas.microsoft.com/office/drawing/2014/main" id="{BE428A4D-1D29-4CE9-9FAC-6551429BB695}"/>
            </a:ext>
          </a:extLst>
        </xdr:cNvPr>
        <xdr:cNvPicPr>
          <a:picLocks/>
        </xdr:cNvPicPr>
      </xdr:nvPicPr>
      <xdr:blipFill>
        <a:blip xmlns:r="http://schemas.openxmlformats.org/officeDocument/2006/relationships" r:embed="rId30"/>
        <a:stretch>
          <a:fillRect/>
        </a:stretch>
      </xdr:blipFill>
      <xdr:spPr>
        <a:xfrm>
          <a:off x="1074419" y="15337436"/>
          <a:ext cx="468000" cy="468000"/>
        </a:xfrm>
        <a:prstGeom prst="rect">
          <a:avLst/>
        </a:prstGeom>
      </xdr:spPr>
    </xdr:pic>
    <xdr:clientData/>
  </xdr:twoCellAnchor>
  <xdr:twoCellAnchor editAs="oneCell">
    <xdr:from>
      <xdr:col>1</xdr:col>
      <xdr:colOff>30479</xdr:colOff>
      <xdr:row>31</xdr:row>
      <xdr:rowOff>21180</xdr:rowOff>
    </xdr:from>
    <xdr:to>
      <xdr:col>1</xdr:col>
      <xdr:colOff>498479</xdr:colOff>
      <xdr:row>31</xdr:row>
      <xdr:rowOff>489180</xdr:rowOff>
    </xdr:to>
    <xdr:pic>
      <xdr:nvPicPr>
        <xdr:cNvPr id="33" name="圖片 32">
          <a:extLst>
            <a:ext uri="{FF2B5EF4-FFF2-40B4-BE49-F238E27FC236}">
              <a16:creationId xmlns:a16="http://schemas.microsoft.com/office/drawing/2014/main" id="{32046A96-51DE-4E10-BBEC-C9432825AB9A}"/>
            </a:ext>
          </a:extLst>
        </xdr:cNvPr>
        <xdr:cNvPicPr>
          <a:picLocks noChangeAspect="1"/>
        </xdr:cNvPicPr>
      </xdr:nvPicPr>
      <xdr:blipFill>
        <a:blip xmlns:r="http://schemas.openxmlformats.org/officeDocument/2006/relationships" r:embed="rId31"/>
        <a:stretch>
          <a:fillRect/>
        </a:stretch>
      </xdr:blipFill>
      <xdr:spPr>
        <a:xfrm>
          <a:off x="1074419" y="15847920"/>
          <a:ext cx="468000" cy="468000"/>
        </a:xfrm>
        <a:prstGeom prst="rect">
          <a:avLst/>
        </a:prstGeom>
      </xdr:spPr>
    </xdr:pic>
    <xdr:clientData/>
  </xdr:twoCellAnchor>
  <xdr:twoCellAnchor editAs="oneCell">
    <xdr:from>
      <xdr:col>1</xdr:col>
      <xdr:colOff>30479</xdr:colOff>
      <xdr:row>32</xdr:row>
      <xdr:rowOff>21124</xdr:rowOff>
    </xdr:from>
    <xdr:to>
      <xdr:col>1</xdr:col>
      <xdr:colOff>498479</xdr:colOff>
      <xdr:row>32</xdr:row>
      <xdr:rowOff>489124</xdr:rowOff>
    </xdr:to>
    <xdr:pic>
      <xdr:nvPicPr>
        <xdr:cNvPr id="34" name="圖片 33">
          <a:extLst>
            <a:ext uri="{FF2B5EF4-FFF2-40B4-BE49-F238E27FC236}">
              <a16:creationId xmlns:a16="http://schemas.microsoft.com/office/drawing/2014/main" id="{8C16388F-6A75-48D0-A1A8-2CB838486C67}"/>
            </a:ext>
          </a:extLst>
        </xdr:cNvPr>
        <xdr:cNvPicPr>
          <a:picLocks/>
        </xdr:cNvPicPr>
      </xdr:nvPicPr>
      <xdr:blipFill>
        <a:blip xmlns:r="http://schemas.openxmlformats.org/officeDocument/2006/relationships" r:embed="rId32"/>
        <a:stretch>
          <a:fillRect/>
        </a:stretch>
      </xdr:blipFill>
      <xdr:spPr>
        <a:xfrm>
          <a:off x="1074419" y="16358404"/>
          <a:ext cx="468000" cy="468000"/>
        </a:xfrm>
        <a:prstGeom prst="rect">
          <a:avLst/>
        </a:prstGeom>
      </xdr:spPr>
    </xdr:pic>
    <xdr:clientData/>
  </xdr:twoCellAnchor>
  <xdr:twoCellAnchor editAs="oneCell">
    <xdr:from>
      <xdr:col>1</xdr:col>
      <xdr:colOff>30479</xdr:colOff>
      <xdr:row>34</xdr:row>
      <xdr:rowOff>21012</xdr:rowOff>
    </xdr:from>
    <xdr:to>
      <xdr:col>1</xdr:col>
      <xdr:colOff>498479</xdr:colOff>
      <xdr:row>34</xdr:row>
      <xdr:rowOff>489012</xdr:rowOff>
    </xdr:to>
    <xdr:pic>
      <xdr:nvPicPr>
        <xdr:cNvPr id="35" name="圖片 34">
          <a:extLst>
            <a:ext uri="{FF2B5EF4-FFF2-40B4-BE49-F238E27FC236}">
              <a16:creationId xmlns:a16="http://schemas.microsoft.com/office/drawing/2014/main" id="{AC49C306-3268-43CD-BA78-64E9DDFF6191}"/>
            </a:ext>
          </a:extLst>
        </xdr:cNvPr>
        <xdr:cNvPicPr>
          <a:picLocks noChangeAspect="1"/>
        </xdr:cNvPicPr>
      </xdr:nvPicPr>
      <xdr:blipFill>
        <a:blip xmlns:r="http://schemas.openxmlformats.org/officeDocument/2006/relationships" r:embed="rId33"/>
        <a:stretch>
          <a:fillRect/>
        </a:stretch>
      </xdr:blipFill>
      <xdr:spPr>
        <a:xfrm>
          <a:off x="1074419" y="17379372"/>
          <a:ext cx="468000" cy="468000"/>
        </a:xfrm>
        <a:prstGeom prst="rect">
          <a:avLst/>
        </a:prstGeom>
      </xdr:spPr>
    </xdr:pic>
    <xdr:clientData/>
  </xdr:twoCellAnchor>
  <xdr:twoCellAnchor editAs="oneCell">
    <xdr:from>
      <xdr:col>1</xdr:col>
      <xdr:colOff>30479</xdr:colOff>
      <xdr:row>33</xdr:row>
      <xdr:rowOff>21068</xdr:rowOff>
    </xdr:from>
    <xdr:to>
      <xdr:col>1</xdr:col>
      <xdr:colOff>498479</xdr:colOff>
      <xdr:row>33</xdr:row>
      <xdr:rowOff>489068</xdr:rowOff>
    </xdr:to>
    <xdr:pic>
      <xdr:nvPicPr>
        <xdr:cNvPr id="36" name="圖片 35">
          <a:extLst>
            <a:ext uri="{FF2B5EF4-FFF2-40B4-BE49-F238E27FC236}">
              <a16:creationId xmlns:a16="http://schemas.microsoft.com/office/drawing/2014/main" id="{51FFEBA3-757E-439F-805F-24442456A039}"/>
            </a:ext>
          </a:extLst>
        </xdr:cNvPr>
        <xdr:cNvPicPr>
          <a:picLocks/>
        </xdr:cNvPicPr>
      </xdr:nvPicPr>
      <xdr:blipFill>
        <a:blip xmlns:r="http://schemas.openxmlformats.org/officeDocument/2006/relationships" r:embed="rId34"/>
        <a:stretch>
          <a:fillRect/>
        </a:stretch>
      </xdr:blipFill>
      <xdr:spPr>
        <a:xfrm>
          <a:off x="1074419" y="16868888"/>
          <a:ext cx="468000" cy="468000"/>
        </a:xfrm>
        <a:prstGeom prst="rect">
          <a:avLst/>
        </a:prstGeom>
      </xdr:spPr>
    </xdr:pic>
    <xdr:clientData/>
  </xdr:twoCellAnchor>
  <xdr:twoCellAnchor editAs="oneCell">
    <xdr:from>
      <xdr:col>1</xdr:col>
      <xdr:colOff>30479</xdr:colOff>
      <xdr:row>35</xdr:row>
      <xdr:rowOff>20956</xdr:rowOff>
    </xdr:from>
    <xdr:to>
      <xdr:col>1</xdr:col>
      <xdr:colOff>498479</xdr:colOff>
      <xdr:row>35</xdr:row>
      <xdr:rowOff>488956</xdr:rowOff>
    </xdr:to>
    <xdr:pic>
      <xdr:nvPicPr>
        <xdr:cNvPr id="37" name="圖片 36">
          <a:extLst>
            <a:ext uri="{FF2B5EF4-FFF2-40B4-BE49-F238E27FC236}">
              <a16:creationId xmlns:a16="http://schemas.microsoft.com/office/drawing/2014/main" id="{05775C41-4581-434E-A31D-F6504001CDFC}"/>
            </a:ext>
          </a:extLst>
        </xdr:cNvPr>
        <xdr:cNvPicPr>
          <a:picLocks noChangeAspect="1"/>
        </xdr:cNvPicPr>
      </xdr:nvPicPr>
      <xdr:blipFill>
        <a:blip xmlns:r="http://schemas.openxmlformats.org/officeDocument/2006/relationships" r:embed="rId35"/>
        <a:stretch>
          <a:fillRect/>
        </a:stretch>
      </xdr:blipFill>
      <xdr:spPr>
        <a:xfrm>
          <a:off x="1074419" y="17889856"/>
          <a:ext cx="468000" cy="468000"/>
        </a:xfrm>
        <a:prstGeom prst="rect">
          <a:avLst/>
        </a:prstGeom>
      </xdr:spPr>
    </xdr:pic>
    <xdr:clientData/>
  </xdr:twoCellAnchor>
  <xdr:twoCellAnchor editAs="oneCell">
    <xdr:from>
      <xdr:col>1</xdr:col>
      <xdr:colOff>30479</xdr:colOff>
      <xdr:row>36</xdr:row>
      <xdr:rowOff>20900</xdr:rowOff>
    </xdr:from>
    <xdr:to>
      <xdr:col>1</xdr:col>
      <xdr:colOff>498479</xdr:colOff>
      <xdr:row>36</xdr:row>
      <xdr:rowOff>488900</xdr:rowOff>
    </xdr:to>
    <xdr:pic>
      <xdr:nvPicPr>
        <xdr:cNvPr id="38" name="圖片 37">
          <a:extLst>
            <a:ext uri="{FF2B5EF4-FFF2-40B4-BE49-F238E27FC236}">
              <a16:creationId xmlns:a16="http://schemas.microsoft.com/office/drawing/2014/main" id="{8FFD24CE-CB6B-4B66-A2D3-BDE2C88DD707}"/>
            </a:ext>
          </a:extLst>
        </xdr:cNvPr>
        <xdr:cNvPicPr>
          <a:picLocks/>
        </xdr:cNvPicPr>
      </xdr:nvPicPr>
      <xdr:blipFill>
        <a:blip xmlns:r="http://schemas.openxmlformats.org/officeDocument/2006/relationships" r:embed="rId36"/>
        <a:stretch>
          <a:fillRect/>
        </a:stretch>
      </xdr:blipFill>
      <xdr:spPr>
        <a:xfrm>
          <a:off x="1074419" y="18400340"/>
          <a:ext cx="468000" cy="468000"/>
        </a:xfrm>
        <a:prstGeom prst="rect">
          <a:avLst/>
        </a:prstGeom>
      </xdr:spPr>
    </xdr:pic>
    <xdr:clientData/>
  </xdr:twoCellAnchor>
  <xdr:twoCellAnchor editAs="oneCell">
    <xdr:from>
      <xdr:col>1</xdr:col>
      <xdr:colOff>30479</xdr:colOff>
      <xdr:row>37</xdr:row>
      <xdr:rowOff>20844</xdr:rowOff>
    </xdr:from>
    <xdr:to>
      <xdr:col>1</xdr:col>
      <xdr:colOff>498479</xdr:colOff>
      <xdr:row>37</xdr:row>
      <xdr:rowOff>488844</xdr:rowOff>
    </xdr:to>
    <xdr:pic>
      <xdr:nvPicPr>
        <xdr:cNvPr id="39" name="圖片 38">
          <a:extLst>
            <a:ext uri="{FF2B5EF4-FFF2-40B4-BE49-F238E27FC236}">
              <a16:creationId xmlns:a16="http://schemas.microsoft.com/office/drawing/2014/main" id="{3EC5E500-606A-49F1-8FEE-A14AFD70790F}"/>
            </a:ext>
          </a:extLst>
        </xdr:cNvPr>
        <xdr:cNvPicPr>
          <a:picLocks/>
        </xdr:cNvPicPr>
      </xdr:nvPicPr>
      <xdr:blipFill>
        <a:blip xmlns:r="http://schemas.openxmlformats.org/officeDocument/2006/relationships" r:embed="rId37"/>
        <a:stretch>
          <a:fillRect/>
        </a:stretch>
      </xdr:blipFill>
      <xdr:spPr>
        <a:xfrm>
          <a:off x="1074419" y="18910824"/>
          <a:ext cx="468000" cy="468000"/>
        </a:xfrm>
        <a:prstGeom prst="rect">
          <a:avLst/>
        </a:prstGeom>
      </xdr:spPr>
    </xdr:pic>
    <xdr:clientData/>
  </xdr:twoCellAnchor>
  <xdr:twoCellAnchor editAs="oneCell">
    <xdr:from>
      <xdr:col>1</xdr:col>
      <xdr:colOff>30479</xdr:colOff>
      <xdr:row>38</xdr:row>
      <xdr:rowOff>20788</xdr:rowOff>
    </xdr:from>
    <xdr:to>
      <xdr:col>1</xdr:col>
      <xdr:colOff>498479</xdr:colOff>
      <xdr:row>38</xdr:row>
      <xdr:rowOff>488788</xdr:rowOff>
    </xdr:to>
    <xdr:pic>
      <xdr:nvPicPr>
        <xdr:cNvPr id="40" name="圖片 39">
          <a:extLst>
            <a:ext uri="{FF2B5EF4-FFF2-40B4-BE49-F238E27FC236}">
              <a16:creationId xmlns:a16="http://schemas.microsoft.com/office/drawing/2014/main" id="{DC9CD9F7-26E3-4A22-A6C0-EA586601690B}"/>
            </a:ext>
          </a:extLst>
        </xdr:cNvPr>
        <xdr:cNvPicPr>
          <a:picLocks noChangeAspect="1"/>
        </xdr:cNvPicPr>
      </xdr:nvPicPr>
      <xdr:blipFill>
        <a:blip xmlns:r="http://schemas.openxmlformats.org/officeDocument/2006/relationships" r:embed="rId38"/>
        <a:stretch>
          <a:fillRect/>
        </a:stretch>
      </xdr:blipFill>
      <xdr:spPr>
        <a:xfrm>
          <a:off x="1074419" y="19421308"/>
          <a:ext cx="468000" cy="468000"/>
        </a:xfrm>
        <a:prstGeom prst="rect">
          <a:avLst/>
        </a:prstGeom>
      </xdr:spPr>
    </xdr:pic>
    <xdr:clientData/>
  </xdr:twoCellAnchor>
  <xdr:twoCellAnchor editAs="oneCell">
    <xdr:from>
      <xdr:col>1</xdr:col>
      <xdr:colOff>30479</xdr:colOff>
      <xdr:row>39</xdr:row>
      <xdr:rowOff>20732</xdr:rowOff>
    </xdr:from>
    <xdr:to>
      <xdr:col>1</xdr:col>
      <xdr:colOff>498479</xdr:colOff>
      <xdr:row>39</xdr:row>
      <xdr:rowOff>488732</xdr:rowOff>
    </xdr:to>
    <xdr:pic>
      <xdr:nvPicPr>
        <xdr:cNvPr id="41" name="圖片 40">
          <a:extLst>
            <a:ext uri="{FF2B5EF4-FFF2-40B4-BE49-F238E27FC236}">
              <a16:creationId xmlns:a16="http://schemas.microsoft.com/office/drawing/2014/main" id="{00B732B9-CBA9-40DD-9DD5-F5E6AAAD47FB}"/>
            </a:ext>
          </a:extLst>
        </xdr:cNvPr>
        <xdr:cNvPicPr>
          <a:picLocks/>
        </xdr:cNvPicPr>
      </xdr:nvPicPr>
      <xdr:blipFill>
        <a:blip xmlns:r="http://schemas.openxmlformats.org/officeDocument/2006/relationships" r:embed="rId39"/>
        <a:stretch>
          <a:fillRect/>
        </a:stretch>
      </xdr:blipFill>
      <xdr:spPr>
        <a:xfrm>
          <a:off x="1074419" y="19931792"/>
          <a:ext cx="468000" cy="468000"/>
        </a:xfrm>
        <a:prstGeom prst="rect">
          <a:avLst/>
        </a:prstGeom>
      </xdr:spPr>
    </xdr:pic>
    <xdr:clientData/>
  </xdr:twoCellAnchor>
  <xdr:twoCellAnchor editAs="oneCell">
    <xdr:from>
      <xdr:col>1</xdr:col>
      <xdr:colOff>30479</xdr:colOff>
      <xdr:row>40</xdr:row>
      <xdr:rowOff>20676</xdr:rowOff>
    </xdr:from>
    <xdr:to>
      <xdr:col>1</xdr:col>
      <xdr:colOff>498479</xdr:colOff>
      <xdr:row>40</xdr:row>
      <xdr:rowOff>488676</xdr:rowOff>
    </xdr:to>
    <xdr:pic>
      <xdr:nvPicPr>
        <xdr:cNvPr id="42" name="圖片 41">
          <a:extLst>
            <a:ext uri="{FF2B5EF4-FFF2-40B4-BE49-F238E27FC236}">
              <a16:creationId xmlns:a16="http://schemas.microsoft.com/office/drawing/2014/main" id="{5FB40979-CB55-4328-912F-028D7747BF39}"/>
            </a:ext>
          </a:extLst>
        </xdr:cNvPr>
        <xdr:cNvPicPr>
          <a:picLocks noChangeAspect="1"/>
        </xdr:cNvPicPr>
      </xdr:nvPicPr>
      <xdr:blipFill>
        <a:blip xmlns:r="http://schemas.openxmlformats.org/officeDocument/2006/relationships" r:embed="rId40"/>
        <a:stretch>
          <a:fillRect/>
        </a:stretch>
      </xdr:blipFill>
      <xdr:spPr>
        <a:xfrm>
          <a:off x="1074419" y="20442276"/>
          <a:ext cx="468000" cy="468000"/>
        </a:xfrm>
        <a:prstGeom prst="rect">
          <a:avLst/>
        </a:prstGeom>
      </xdr:spPr>
    </xdr:pic>
    <xdr:clientData/>
  </xdr:twoCellAnchor>
  <xdr:twoCellAnchor editAs="oneCell">
    <xdr:from>
      <xdr:col>1</xdr:col>
      <xdr:colOff>30479</xdr:colOff>
      <xdr:row>41</xdr:row>
      <xdr:rowOff>20620</xdr:rowOff>
    </xdr:from>
    <xdr:to>
      <xdr:col>1</xdr:col>
      <xdr:colOff>498479</xdr:colOff>
      <xdr:row>41</xdr:row>
      <xdr:rowOff>488620</xdr:rowOff>
    </xdr:to>
    <xdr:pic>
      <xdr:nvPicPr>
        <xdr:cNvPr id="43" name="圖片 42">
          <a:extLst>
            <a:ext uri="{FF2B5EF4-FFF2-40B4-BE49-F238E27FC236}">
              <a16:creationId xmlns:a16="http://schemas.microsoft.com/office/drawing/2014/main" id="{D84CC12B-C3F6-49E3-92E5-6E74C9E3E8D2}"/>
            </a:ext>
          </a:extLst>
        </xdr:cNvPr>
        <xdr:cNvPicPr>
          <a:picLocks/>
        </xdr:cNvPicPr>
      </xdr:nvPicPr>
      <xdr:blipFill>
        <a:blip xmlns:r="http://schemas.openxmlformats.org/officeDocument/2006/relationships" r:embed="rId41"/>
        <a:stretch>
          <a:fillRect/>
        </a:stretch>
      </xdr:blipFill>
      <xdr:spPr>
        <a:xfrm>
          <a:off x="1074419" y="20952760"/>
          <a:ext cx="468000" cy="468000"/>
        </a:xfrm>
        <a:prstGeom prst="rect">
          <a:avLst/>
        </a:prstGeom>
      </xdr:spPr>
    </xdr:pic>
    <xdr:clientData/>
  </xdr:twoCellAnchor>
  <xdr:twoCellAnchor editAs="oneCell">
    <xdr:from>
      <xdr:col>1</xdr:col>
      <xdr:colOff>30479</xdr:colOff>
      <xdr:row>42</xdr:row>
      <xdr:rowOff>20564</xdr:rowOff>
    </xdr:from>
    <xdr:to>
      <xdr:col>1</xdr:col>
      <xdr:colOff>498479</xdr:colOff>
      <xdr:row>42</xdr:row>
      <xdr:rowOff>488564</xdr:rowOff>
    </xdr:to>
    <xdr:pic>
      <xdr:nvPicPr>
        <xdr:cNvPr id="44" name="圖片 43">
          <a:extLst>
            <a:ext uri="{FF2B5EF4-FFF2-40B4-BE49-F238E27FC236}">
              <a16:creationId xmlns:a16="http://schemas.microsoft.com/office/drawing/2014/main" id="{479C2881-3CF4-45B5-9166-7B1C2962E1BE}"/>
            </a:ext>
          </a:extLst>
        </xdr:cNvPr>
        <xdr:cNvPicPr>
          <a:picLocks noChangeAspect="1"/>
        </xdr:cNvPicPr>
      </xdr:nvPicPr>
      <xdr:blipFill>
        <a:blip xmlns:r="http://schemas.openxmlformats.org/officeDocument/2006/relationships" r:embed="rId42"/>
        <a:stretch>
          <a:fillRect/>
        </a:stretch>
      </xdr:blipFill>
      <xdr:spPr>
        <a:xfrm>
          <a:off x="1074419" y="21463244"/>
          <a:ext cx="468000" cy="468000"/>
        </a:xfrm>
        <a:prstGeom prst="rect">
          <a:avLst/>
        </a:prstGeom>
      </xdr:spPr>
    </xdr:pic>
    <xdr:clientData/>
  </xdr:twoCellAnchor>
  <xdr:twoCellAnchor editAs="oneCell">
    <xdr:from>
      <xdr:col>1</xdr:col>
      <xdr:colOff>30479</xdr:colOff>
      <xdr:row>43</xdr:row>
      <xdr:rowOff>20508</xdr:rowOff>
    </xdr:from>
    <xdr:to>
      <xdr:col>1</xdr:col>
      <xdr:colOff>498479</xdr:colOff>
      <xdr:row>43</xdr:row>
      <xdr:rowOff>488508</xdr:rowOff>
    </xdr:to>
    <xdr:pic>
      <xdr:nvPicPr>
        <xdr:cNvPr id="45" name="圖片 44">
          <a:extLst>
            <a:ext uri="{FF2B5EF4-FFF2-40B4-BE49-F238E27FC236}">
              <a16:creationId xmlns:a16="http://schemas.microsoft.com/office/drawing/2014/main" id="{F4AD0C3A-AA1E-4140-BE88-30250F7147BD}"/>
            </a:ext>
          </a:extLst>
        </xdr:cNvPr>
        <xdr:cNvPicPr>
          <a:picLocks/>
        </xdr:cNvPicPr>
      </xdr:nvPicPr>
      <xdr:blipFill>
        <a:blip xmlns:r="http://schemas.openxmlformats.org/officeDocument/2006/relationships" r:embed="rId43"/>
        <a:stretch>
          <a:fillRect/>
        </a:stretch>
      </xdr:blipFill>
      <xdr:spPr>
        <a:xfrm>
          <a:off x="1074419" y="21973728"/>
          <a:ext cx="468000" cy="468000"/>
        </a:xfrm>
        <a:prstGeom prst="rect">
          <a:avLst/>
        </a:prstGeom>
      </xdr:spPr>
    </xdr:pic>
    <xdr:clientData/>
  </xdr:twoCellAnchor>
  <xdr:twoCellAnchor editAs="oneCell">
    <xdr:from>
      <xdr:col>1</xdr:col>
      <xdr:colOff>30479</xdr:colOff>
      <xdr:row>44</xdr:row>
      <xdr:rowOff>20452</xdr:rowOff>
    </xdr:from>
    <xdr:to>
      <xdr:col>1</xdr:col>
      <xdr:colOff>498479</xdr:colOff>
      <xdr:row>44</xdr:row>
      <xdr:rowOff>488452</xdr:rowOff>
    </xdr:to>
    <xdr:pic>
      <xdr:nvPicPr>
        <xdr:cNvPr id="46" name="圖片 45">
          <a:extLst>
            <a:ext uri="{FF2B5EF4-FFF2-40B4-BE49-F238E27FC236}">
              <a16:creationId xmlns:a16="http://schemas.microsoft.com/office/drawing/2014/main" id="{6F0C5AE0-EDB0-4A26-A79E-49EBD663E817}"/>
            </a:ext>
          </a:extLst>
        </xdr:cNvPr>
        <xdr:cNvPicPr>
          <a:picLocks/>
        </xdr:cNvPicPr>
      </xdr:nvPicPr>
      <xdr:blipFill>
        <a:blip xmlns:r="http://schemas.openxmlformats.org/officeDocument/2006/relationships" r:embed="rId44"/>
        <a:stretch>
          <a:fillRect/>
        </a:stretch>
      </xdr:blipFill>
      <xdr:spPr>
        <a:xfrm>
          <a:off x="1074419" y="22484212"/>
          <a:ext cx="468000" cy="468000"/>
        </a:xfrm>
        <a:prstGeom prst="rect">
          <a:avLst/>
        </a:prstGeom>
      </xdr:spPr>
    </xdr:pic>
    <xdr:clientData/>
  </xdr:twoCellAnchor>
  <xdr:twoCellAnchor editAs="oneCell">
    <xdr:from>
      <xdr:col>1</xdr:col>
      <xdr:colOff>30479</xdr:colOff>
      <xdr:row>45</xdr:row>
      <xdr:rowOff>20396</xdr:rowOff>
    </xdr:from>
    <xdr:to>
      <xdr:col>1</xdr:col>
      <xdr:colOff>498479</xdr:colOff>
      <xdr:row>45</xdr:row>
      <xdr:rowOff>488396</xdr:rowOff>
    </xdr:to>
    <xdr:pic>
      <xdr:nvPicPr>
        <xdr:cNvPr id="47" name="圖片 46">
          <a:extLst>
            <a:ext uri="{FF2B5EF4-FFF2-40B4-BE49-F238E27FC236}">
              <a16:creationId xmlns:a16="http://schemas.microsoft.com/office/drawing/2014/main" id="{16B95A7F-9B95-4635-9D62-96E8CF74EF5A}"/>
            </a:ext>
          </a:extLst>
        </xdr:cNvPr>
        <xdr:cNvPicPr>
          <a:picLocks/>
        </xdr:cNvPicPr>
      </xdr:nvPicPr>
      <xdr:blipFill>
        <a:blip xmlns:r="http://schemas.openxmlformats.org/officeDocument/2006/relationships" r:embed="rId45"/>
        <a:stretch>
          <a:fillRect/>
        </a:stretch>
      </xdr:blipFill>
      <xdr:spPr>
        <a:xfrm>
          <a:off x="1074419" y="22994696"/>
          <a:ext cx="468000" cy="468000"/>
        </a:xfrm>
        <a:prstGeom prst="rect">
          <a:avLst/>
        </a:prstGeom>
      </xdr:spPr>
    </xdr:pic>
    <xdr:clientData/>
  </xdr:twoCellAnchor>
  <xdr:twoCellAnchor editAs="oneCell">
    <xdr:from>
      <xdr:col>1</xdr:col>
      <xdr:colOff>30479</xdr:colOff>
      <xdr:row>46</xdr:row>
      <xdr:rowOff>20340</xdr:rowOff>
    </xdr:from>
    <xdr:to>
      <xdr:col>1</xdr:col>
      <xdr:colOff>498479</xdr:colOff>
      <xdr:row>46</xdr:row>
      <xdr:rowOff>488340</xdr:rowOff>
    </xdr:to>
    <xdr:pic>
      <xdr:nvPicPr>
        <xdr:cNvPr id="48" name="圖片 47">
          <a:extLst>
            <a:ext uri="{FF2B5EF4-FFF2-40B4-BE49-F238E27FC236}">
              <a16:creationId xmlns:a16="http://schemas.microsoft.com/office/drawing/2014/main" id="{419CDE95-EB83-499E-813D-0CFB7B1BEBC3}"/>
            </a:ext>
          </a:extLst>
        </xdr:cNvPr>
        <xdr:cNvPicPr>
          <a:picLocks/>
        </xdr:cNvPicPr>
      </xdr:nvPicPr>
      <xdr:blipFill>
        <a:blip xmlns:r="http://schemas.openxmlformats.org/officeDocument/2006/relationships" r:embed="rId46"/>
        <a:stretch>
          <a:fillRect/>
        </a:stretch>
      </xdr:blipFill>
      <xdr:spPr>
        <a:xfrm>
          <a:off x="1074419" y="23505180"/>
          <a:ext cx="468000" cy="468000"/>
        </a:xfrm>
        <a:prstGeom prst="rect">
          <a:avLst/>
        </a:prstGeom>
      </xdr:spPr>
    </xdr:pic>
    <xdr:clientData/>
  </xdr:twoCellAnchor>
  <xdr:twoCellAnchor editAs="oneCell">
    <xdr:from>
      <xdr:col>1</xdr:col>
      <xdr:colOff>30479</xdr:colOff>
      <xdr:row>47</xdr:row>
      <xdr:rowOff>20284</xdr:rowOff>
    </xdr:from>
    <xdr:to>
      <xdr:col>1</xdr:col>
      <xdr:colOff>498479</xdr:colOff>
      <xdr:row>47</xdr:row>
      <xdr:rowOff>488284</xdr:rowOff>
    </xdr:to>
    <xdr:pic>
      <xdr:nvPicPr>
        <xdr:cNvPr id="49" name="圖片 48">
          <a:extLst>
            <a:ext uri="{FF2B5EF4-FFF2-40B4-BE49-F238E27FC236}">
              <a16:creationId xmlns:a16="http://schemas.microsoft.com/office/drawing/2014/main" id="{0F6BA1BD-40AF-405D-AE45-841F9DE18384}"/>
            </a:ext>
          </a:extLst>
        </xdr:cNvPr>
        <xdr:cNvPicPr>
          <a:picLocks/>
        </xdr:cNvPicPr>
      </xdr:nvPicPr>
      <xdr:blipFill>
        <a:blip xmlns:r="http://schemas.openxmlformats.org/officeDocument/2006/relationships" r:embed="rId47"/>
        <a:stretch>
          <a:fillRect/>
        </a:stretch>
      </xdr:blipFill>
      <xdr:spPr>
        <a:xfrm>
          <a:off x="1074419" y="24015664"/>
          <a:ext cx="468000" cy="468000"/>
        </a:xfrm>
        <a:prstGeom prst="rect">
          <a:avLst/>
        </a:prstGeom>
      </xdr:spPr>
    </xdr:pic>
    <xdr:clientData/>
  </xdr:twoCellAnchor>
  <xdr:twoCellAnchor editAs="oneCell">
    <xdr:from>
      <xdr:col>1</xdr:col>
      <xdr:colOff>30479</xdr:colOff>
      <xdr:row>48</xdr:row>
      <xdr:rowOff>20228</xdr:rowOff>
    </xdr:from>
    <xdr:to>
      <xdr:col>1</xdr:col>
      <xdr:colOff>498479</xdr:colOff>
      <xdr:row>48</xdr:row>
      <xdr:rowOff>488228</xdr:rowOff>
    </xdr:to>
    <xdr:pic>
      <xdr:nvPicPr>
        <xdr:cNvPr id="50" name="圖片 49">
          <a:extLst>
            <a:ext uri="{FF2B5EF4-FFF2-40B4-BE49-F238E27FC236}">
              <a16:creationId xmlns:a16="http://schemas.microsoft.com/office/drawing/2014/main" id="{9D5022BC-FD05-4526-B422-FB80F169D7BD}"/>
            </a:ext>
          </a:extLst>
        </xdr:cNvPr>
        <xdr:cNvPicPr>
          <a:picLocks/>
        </xdr:cNvPicPr>
      </xdr:nvPicPr>
      <xdr:blipFill>
        <a:blip xmlns:r="http://schemas.openxmlformats.org/officeDocument/2006/relationships" r:embed="rId48"/>
        <a:stretch>
          <a:fillRect/>
        </a:stretch>
      </xdr:blipFill>
      <xdr:spPr>
        <a:xfrm>
          <a:off x="1074419" y="24526148"/>
          <a:ext cx="468000" cy="468000"/>
        </a:xfrm>
        <a:prstGeom prst="rect">
          <a:avLst/>
        </a:prstGeom>
      </xdr:spPr>
    </xdr:pic>
    <xdr:clientData/>
  </xdr:twoCellAnchor>
  <xdr:twoCellAnchor editAs="oneCell">
    <xdr:from>
      <xdr:col>1</xdr:col>
      <xdr:colOff>30479</xdr:colOff>
      <xdr:row>49</xdr:row>
      <xdr:rowOff>20172</xdr:rowOff>
    </xdr:from>
    <xdr:to>
      <xdr:col>1</xdr:col>
      <xdr:colOff>498479</xdr:colOff>
      <xdr:row>49</xdr:row>
      <xdr:rowOff>488172</xdr:rowOff>
    </xdr:to>
    <xdr:pic>
      <xdr:nvPicPr>
        <xdr:cNvPr id="51" name="圖片 50">
          <a:extLst>
            <a:ext uri="{FF2B5EF4-FFF2-40B4-BE49-F238E27FC236}">
              <a16:creationId xmlns:a16="http://schemas.microsoft.com/office/drawing/2014/main" id="{3F1FB5FE-728A-4806-B1CE-43C847A55F80}"/>
            </a:ext>
          </a:extLst>
        </xdr:cNvPr>
        <xdr:cNvPicPr>
          <a:picLocks noChangeAspect="1"/>
        </xdr:cNvPicPr>
      </xdr:nvPicPr>
      <xdr:blipFill>
        <a:blip xmlns:r="http://schemas.openxmlformats.org/officeDocument/2006/relationships" r:embed="rId49"/>
        <a:stretch>
          <a:fillRect/>
        </a:stretch>
      </xdr:blipFill>
      <xdr:spPr>
        <a:xfrm>
          <a:off x="1074419" y="25036632"/>
          <a:ext cx="468000" cy="468000"/>
        </a:xfrm>
        <a:prstGeom prst="rect">
          <a:avLst/>
        </a:prstGeom>
      </xdr:spPr>
    </xdr:pic>
    <xdr:clientData/>
  </xdr:twoCellAnchor>
  <xdr:twoCellAnchor editAs="oneCell">
    <xdr:from>
      <xdr:col>1</xdr:col>
      <xdr:colOff>30479</xdr:colOff>
      <xdr:row>50</xdr:row>
      <xdr:rowOff>20116</xdr:rowOff>
    </xdr:from>
    <xdr:to>
      <xdr:col>1</xdr:col>
      <xdr:colOff>498479</xdr:colOff>
      <xdr:row>50</xdr:row>
      <xdr:rowOff>488116</xdr:rowOff>
    </xdr:to>
    <xdr:pic>
      <xdr:nvPicPr>
        <xdr:cNvPr id="52" name="圖片 51">
          <a:extLst>
            <a:ext uri="{FF2B5EF4-FFF2-40B4-BE49-F238E27FC236}">
              <a16:creationId xmlns:a16="http://schemas.microsoft.com/office/drawing/2014/main" id="{963A15E7-FC6C-4BEB-A138-EBCAF24D77BD}"/>
            </a:ext>
          </a:extLst>
        </xdr:cNvPr>
        <xdr:cNvPicPr>
          <a:picLocks/>
        </xdr:cNvPicPr>
      </xdr:nvPicPr>
      <xdr:blipFill>
        <a:blip xmlns:r="http://schemas.openxmlformats.org/officeDocument/2006/relationships" r:embed="rId50"/>
        <a:stretch>
          <a:fillRect/>
        </a:stretch>
      </xdr:blipFill>
      <xdr:spPr>
        <a:xfrm>
          <a:off x="1074419" y="25547116"/>
          <a:ext cx="468000" cy="468000"/>
        </a:xfrm>
        <a:prstGeom prst="rect">
          <a:avLst/>
        </a:prstGeom>
      </xdr:spPr>
    </xdr:pic>
    <xdr:clientData/>
  </xdr:twoCellAnchor>
  <xdr:twoCellAnchor editAs="oneCell">
    <xdr:from>
      <xdr:col>1</xdr:col>
      <xdr:colOff>30479</xdr:colOff>
      <xdr:row>51</xdr:row>
      <xdr:rowOff>20060</xdr:rowOff>
    </xdr:from>
    <xdr:to>
      <xdr:col>1</xdr:col>
      <xdr:colOff>498479</xdr:colOff>
      <xdr:row>51</xdr:row>
      <xdr:rowOff>497236</xdr:rowOff>
    </xdr:to>
    <xdr:pic>
      <xdr:nvPicPr>
        <xdr:cNvPr id="53" name="圖片 52">
          <a:extLst>
            <a:ext uri="{FF2B5EF4-FFF2-40B4-BE49-F238E27FC236}">
              <a16:creationId xmlns:a16="http://schemas.microsoft.com/office/drawing/2014/main" id="{F2E64FA4-775F-4F75-A1DC-125A6C1F9C8A}"/>
            </a:ext>
          </a:extLst>
        </xdr:cNvPr>
        <xdr:cNvPicPr>
          <a:picLocks noChangeAspect="1"/>
        </xdr:cNvPicPr>
      </xdr:nvPicPr>
      <xdr:blipFill>
        <a:blip xmlns:r="http://schemas.openxmlformats.org/officeDocument/2006/relationships" r:embed="rId51"/>
        <a:stretch>
          <a:fillRect/>
        </a:stretch>
      </xdr:blipFill>
      <xdr:spPr>
        <a:xfrm>
          <a:off x="1074419" y="26057600"/>
          <a:ext cx="468000" cy="477176"/>
        </a:xfrm>
        <a:prstGeom prst="rect">
          <a:avLst/>
        </a:prstGeom>
      </xdr:spPr>
    </xdr:pic>
    <xdr:clientData/>
  </xdr:twoCellAnchor>
  <xdr:twoCellAnchor editAs="oneCell">
    <xdr:from>
      <xdr:col>1</xdr:col>
      <xdr:colOff>30479</xdr:colOff>
      <xdr:row>52</xdr:row>
      <xdr:rowOff>29180</xdr:rowOff>
    </xdr:from>
    <xdr:to>
      <xdr:col>1</xdr:col>
      <xdr:colOff>498479</xdr:colOff>
      <xdr:row>52</xdr:row>
      <xdr:rowOff>497180</xdr:rowOff>
    </xdr:to>
    <xdr:pic>
      <xdr:nvPicPr>
        <xdr:cNvPr id="54" name="圖片 53">
          <a:extLst>
            <a:ext uri="{FF2B5EF4-FFF2-40B4-BE49-F238E27FC236}">
              <a16:creationId xmlns:a16="http://schemas.microsoft.com/office/drawing/2014/main" id="{5BE53547-693C-4CD0-A573-84E6D3D97FE4}"/>
            </a:ext>
          </a:extLst>
        </xdr:cNvPr>
        <xdr:cNvPicPr>
          <a:picLocks/>
        </xdr:cNvPicPr>
      </xdr:nvPicPr>
      <xdr:blipFill>
        <a:blip xmlns:r="http://schemas.openxmlformats.org/officeDocument/2006/relationships" r:embed="rId52"/>
        <a:stretch>
          <a:fillRect/>
        </a:stretch>
      </xdr:blipFill>
      <xdr:spPr>
        <a:xfrm>
          <a:off x="1074419" y="26577260"/>
          <a:ext cx="468000" cy="468000"/>
        </a:xfrm>
        <a:prstGeom prst="rect">
          <a:avLst/>
        </a:prstGeom>
      </xdr:spPr>
    </xdr:pic>
    <xdr:clientData/>
  </xdr:twoCellAnchor>
  <xdr:twoCellAnchor editAs="oneCell">
    <xdr:from>
      <xdr:col>1</xdr:col>
      <xdr:colOff>30479</xdr:colOff>
      <xdr:row>66</xdr:row>
      <xdr:rowOff>28396</xdr:rowOff>
    </xdr:from>
    <xdr:to>
      <xdr:col>1</xdr:col>
      <xdr:colOff>498479</xdr:colOff>
      <xdr:row>66</xdr:row>
      <xdr:rowOff>496396</xdr:rowOff>
    </xdr:to>
    <xdr:pic>
      <xdr:nvPicPr>
        <xdr:cNvPr id="55" name="圖片 54">
          <a:extLst>
            <a:ext uri="{FF2B5EF4-FFF2-40B4-BE49-F238E27FC236}">
              <a16:creationId xmlns:a16="http://schemas.microsoft.com/office/drawing/2014/main" id="{8572144C-E139-483E-A6F6-4A35DB275286}"/>
            </a:ext>
          </a:extLst>
        </xdr:cNvPr>
        <xdr:cNvPicPr>
          <a:picLocks noChangeAspect="1"/>
        </xdr:cNvPicPr>
      </xdr:nvPicPr>
      <xdr:blipFill>
        <a:blip xmlns:r="http://schemas.openxmlformats.org/officeDocument/2006/relationships" r:embed="rId53"/>
        <a:stretch>
          <a:fillRect/>
        </a:stretch>
      </xdr:blipFill>
      <xdr:spPr>
        <a:xfrm>
          <a:off x="1074419" y="33724036"/>
          <a:ext cx="468000" cy="468000"/>
        </a:xfrm>
        <a:prstGeom prst="rect">
          <a:avLst/>
        </a:prstGeom>
      </xdr:spPr>
    </xdr:pic>
    <xdr:clientData/>
  </xdr:twoCellAnchor>
  <xdr:twoCellAnchor editAs="oneCell">
    <xdr:from>
      <xdr:col>1</xdr:col>
      <xdr:colOff>30479</xdr:colOff>
      <xdr:row>53</xdr:row>
      <xdr:rowOff>29124</xdr:rowOff>
    </xdr:from>
    <xdr:to>
      <xdr:col>1</xdr:col>
      <xdr:colOff>498479</xdr:colOff>
      <xdr:row>53</xdr:row>
      <xdr:rowOff>497124</xdr:rowOff>
    </xdr:to>
    <xdr:pic>
      <xdr:nvPicPr>
        <xdr:cNvPr id="56" name="圖片 55">
          <a:extLst>
            <a:ext uri="{FF2B5EF4-FFF2-40B4-BE49-F238E27FC236}">
              <a16:creationId xmlns:a16="http://schemas.microsoft.com/office/drawing/2014/main" id="{FE4C8ED5-C445-40FD-8C0E-8198653A23BE}"/>
            </a:ext>
          </a:extLst>
        </xdr:cNvPr>
        <xdr:cNvPicPr>
          <a:picLocks/>
        </xdr:cNvPicPr>
      </xdr:nvPicPr>
      <xdr:blipFill>
        <a:blip xmlns:r="http://schemas.openxmlformats.org/officeDocument/2006/relationships" r:embed="rId54"/>
        <a:stretch>
          <a:fillRect/>
        </a:stretch>
      </xdr:blipFill>
      <xdr:spPr>
        <a:xfrm>
          <a:off x="1074419" y="27087744"/>
          <a:ext cx="468000" cy="468000"/>
        </a:xfrm>
        <a:prstGeom prst="rect">
          <a:avLst/>
        </a:prstGeom>
      </xdr:spPr>
    </xdr:pic>
    <xdr:clientData/>
  </xdr:twoCellAnchor>
  <xdr:twoCellAnchor editAs="oneCell">
    <xdr:from>
      <xdr:col>1</xdr:col>
      <xdr:colOff>30479</xdr:colOff>
      <xdr:row>54</xdr:row>
      <xdr:rowOff>29068</xdr:rowOff>
    </xdr:from>
    <xdr:to>
      <xdr:col>1</xdr:col>
      <xdr:colOff>498479</xdr:colOff>
      <xdr:row>54</xdr:row>
      <xdr:rowOff>497068</xdr:rowOff>
    </xdr:to>
    <xdr:pic>
      <xdr:nvPicPr>
        <xdr:cNvPr id="57" name="圖片 56">
          <a:extLst>
            <a:ext uri="{FF2B5EF4-FFF2-40B4-BE49-F238E27FC236}">
              <a16:creationId xmlns:a16="http://schemas.microsoft.com/office/drawing/2014/main" id="{A992882F-EACF-4617-8974-887BC559A1EE}"/>
            </a:ext>
          </a:extLst>
        </xdr:cNvPr>
        <xdr:cNvPicPr>
          <a:picLocks/>
        </xdr:cNvPicPr>
      </xdr:nvPicPr>
      <xdr:blipFill>
        <a:blip xmlns:r="http://schemas.openxmlformats.org/officeDocument/2006/relationships" r:embed="rId55"/>
        <a:stretch>
          <a:fillRect/>
        </a:stretch>
      </xdr:blipFill>
      <xdr:spPr>
        <a:xfrm>
          <a:off x="1074419" y="27598228"/>
          <a:ext cx="468000" cy="468000"/>
        </a:xfrm>
        <a:prstGeom prst="rect">
          <a:avLst/>
        </a:prstGeom>
      </xdr:spPr>
    </xdr:pic>
    <xdr:clientData/>
  </xdr:twoCellAnchor>
  <xdr:twoCellAnchor editAs="oneCell">
    <xdr:from>
      <xdr:col>1</xdr:col>
      <xdr:colOff>30479</xdr:colOff>
      <xdr:row>55</xdr:row>
      <xdr:rowOff>29012</xdr:rowOff>
    </xdr:from>
    <xdr:to>
      <xdr:col>1</xdr:col>
      <xdr:colOff>498479</xdr:colOff>
      <xdr:row>55</xdr:row>
      <xdr:rowOff>497012</xdr:rowOff>
    </xdr:to>
    <xdr:pic>
      <xdr:nvPicPr>
        <xdr:cNvPr id="58" name="圖片 57">
          <a:extLst>
            <a:ext uri="{FF2B5EF4-FFF2-40B4-BE49-F238E27FC236}">
              <a16:creationId xmlns:a16="http://schemas.microsoft.com/office/drawing/2014/main" id="{1CAA5AE9-4608-4F18-AF9A-6718B22AFD39}"/>
            </a:ext>
          </a:extLst>
        </xdr:cNvPr>
        <xdr:cNvPicPr>
          <a:picLocks/>
        </xdr:cNvPicPr>
      </xdr:nvPicPr>
      <xdr:blipFill>
        <a:blip xmlns:r="http://schemas.openxmlformats.org/officeDocument/2006/relationships" r:embed="rId56"/>
        <a:stretch>
          <a:fillRect/>
        </a:stretch>
      </xdr:blipFill>
      <xdr:spPr>
        <a:xfrm>
          <a:off x="1074419" y="28108712"/>
          <a:ext cx="468000" cy="468000"/>
        </a:xfrm>
        <a:prstGeom prst="rect">
          <a:avLst/>
        </a:prstGeom>
      </xdr:spPr>
    </xdr:pic>
    <xdr:clientData/>
  </xdr:twoCellAnchor>
  <xdr:twoCellAnchor editAs="oneCell">
    <xdr:from>
      <xdr:col>1</xdr:col>
      <xdr:colOff>30479</xdr:colOff>
      <xdr:row>56</xdr:row>
      <xdr:rowOff>28956</xdr:rowOff>
    </xdr:from>
    <xdr:to>
      <xdr:col>1</xdr:col>
      <xdr:colOff>498479</xdr:colOff>
      <xdr:row>56</xdr:row>
      <xdr:rowOff>496956</xdr:rowOff>
    </xdr:to>
    <xdr:pic>
      <xdr:nvPicPr>
        <xdr:cNvPr id="59" name="圖片 58">
          <a:extLst>
            <a:ext uri="{FF2B5EF4-FFF2-40B4-BE49-F238E27FC236}">
              <a16:creationId xmlns:a16="http://schemas.microsoft.com/office/drawing/2014/main" id="{B2AF69E3-8D4D-40E0-958B-C06F15D29110}"/>
            </a:ext>
          </a:extLst>
        </xdr:cNvPr>
        <xdr:cNvPicPr>
          <a:picLocks noChangeAspect="1"/>
        </xdr:cNvPicPr>
      </xdr:nvPicPr>
      <xdr:blipFill>
        <a:blip xmlns:r="http://schemas.openxmlformats.org/officeDocument/2006/relationships" r:embed="rId57"/>
        <a:stretch>
          <a:fillRect/>
        </a:stretch>
      </xdr:blipFill>
      <xdr:spPr>
        <a:xfrm>
          <a:off x="1074419" y="28619196"/>
          <a:ext cx="468000" cy="468000"/>
        </a:xfrm>
        <a:prstGeom prst="rect">
          <a:avLst/>
        </a:prstGeom>
      </xdr:spPr>
    </xdr:pic>
    <xdr:clientData/>
  </xdr:twoCellAnchor>
  <xdr:twoCellAnchor editAs="oneCell">
    <xdr:from>
      <xdr:col>1</xdr:col>
      <xdr:colOff>30479</xdr:colOff>
      <xdr:row>57</xdr:row>
      <xdr:rowOff>28900</xdr:rowOff>
    </xdr:from>
    <xdr:to>
      <xdr:col>1</xdr:col>
      <xdr:colOff>498479</xdr:colOff>
      <xdr:row>57</xdr:row>
      <xdr:rowOff>496900</xdr:rowOff>
    </xdr:to>
    <xdr:pic>
      <xdr:nvPicPr>
        <xdr:cNvPr id="60" name="圖片 59">
          <a:extLst>
            <a:ext uri="{FF2B5EF4-FFF2-40B4-BE49-F238E27FC236}">
              <a16:creationId xmlns:a16="http://schemas.microsoft.com/office/drawing/2014/main" id="{2B55B34E-6E75-496E-9A41-4D626EE35753}"/>
            </a:ext>
          </a:extLst>
        </xdr:cNvPr>
        <xdr:cNvPicPr>
          <a:picLocks/>
        </xdr:cNvPicPr>
      </xdr:nvPicPr>
      <xdr:blipFill>
        <a:blip xmlns:r="http://schemas.openxmlformats.org/officeDocument/2006/relationships" r:embed="rId58"/>
        <a:stretch>
          <a:fillRect/>
        </a:stretch>
      </xdr:blipFill>
      <xdr:spPr>
        <a:xfrm>
          <a:off x="1074419" y="29129680"/>
          <a:ext cx="468000" cy="468000"/>
        </a:xfrm>
        <a:prstGeom prst="rect">
          <a:avLst/>
        </a:prstGeom>
      </xdr:spPr>
    </xdr:pic>
    <xdr:clientData/>
  </xdr:twoCellAnchor>
  <xdr:twoCellAnchor editAs="oneCell">
    <xdr:from>
      <xdr:col>1</xdr:col>
      <xdr:colOff>30479</xdr:colOff>
      <xdr:row>58</xdr:row>
      <xdr:rowOff>28844</xdr:rowOff>
    </xdr:from>
    <xdr:to>
      <xdr:col>1</xdr:col>
      <xdr:colOff>498479</xdr:colOff>
      <xdr:row>58</xdr:row>
      <xdr:rowOff>496844</xdr:rowOff>
    </xdr:to>
    <xdr:pic>
      <xdr:nvPicPr>
        <xdr:cNvPr id="61" name="圖片 60">
          <a:extLst>
            <a:ext uri="{FF2B5EF4-FFF2-40B4-BE49-F238E27FC236}">
              <a16:creationId xmlns:a16="http://schemas.microsoft.com/office/drawing/2014/main" id="{F1B93807-0897-42D7-BAA2-AFB30DB1DFDB}"/>
            </a:ext>
          </a:extLst>
        </xdr:cNvPr>
        <xdr:cNvPicPr>
          <a:picLocks/>
        </xdr:cNvPicPr>
      </xdr:nvPicPr>
      <xdr:blipFill>
        <a:blip xmlns:r="http://schemas.openxmlformats.org/officeDocument/2006/relationships" r:embed="rId59"/>
        <a:stretch>
          <a:fillRect/>
        </a:stretch>
      </xdr:blipFill>
      <xdr:spPr>
        <a:xfrm>
          <a:off x="1074419" y="29640164"/>
          <a:ext cx="468000" cy="468000"/>
        </a:xfrm>
        <a:prstGeom prst="rect">
          <a:avLst/>
        </a:prstGeom>
      </xdr:spPr>
    </xdr:pic>
    <xdr:clientData/>
  </xdr:twoCellAnchor>
  <xdr:twoCellAnchor editAs="oneCell">
    <xdr:from>
      <xdr:col>1</xdr:col>
      <xdr:colOff>30479</xdr:colOff>
      <xdr:row>59</xdr:row>
      <xdr:rowOff>28788</xdr:rowOff>
    </xdr:from>
    <xdr:to>
      <xdr:col>1</xdr:col>
      <xdr:colOff>498479</xdr:colOff>
      <xdr:row>59</xdr:row>
      <xdr:rowOff>496788</xdr:rowOff>
    </xdr:to>
    <xdr:pic>
      <xdr:nvPicPr>
        <xdr:cNvPr id="62" name="圖片 61">
          <a:extLst>
            <a:ext uri="{FF2B5EF4-FFF2-40B4-BE49-F238E27FC236}">
              <a16:creationId xmlns:a16="http://schemas.microsoft.com/office/drawing/2014/main" id="{BD61FD6B-24CE-4A4B-83E8-F0C6333AA17C}"/>
            </a:ext>
          </a:extLst>
        </xdr:cNvPr>
        <xdr:cNvPicPr>
          <a:picLocks noChangeAspect="1"/>
        </xdr:cNvPicPr>
      </xdr:nvPicPr>
      <xdr:blipFill>
        <a:blip xmlns:r="http://schemas.openxmlformats.org/officeDocument/2006/relationships" r:embed="rId60"/>
        <a:stretch>
          <a:fillRect/>
        </a:stretch>
      </xdr:blipFill>
      <xdr:spPr>
        <a:xfrm>
          <a:off x="1074419" y="30150648"/>
          <a:ext cx="468000" cy="468000"/>
        </a:xfrm>
        <a:prstGeom prst="rect">
          <a:avLst/>
        </a:prstGeom>
      </xdr:spPr>
    </xdr:pic>
    <xdr:clientData/>
  </xdr:twoCellAnchor>
  <xdr:twoCellAnchor editAs="oneCell">
    <xdr:from>
      <xdr:col>1</xdr:col>
      <xdr:colOff>30479</xdr:colOff>
      <xdr:row>60</xdr:row>
      <xdr:rowOff>28732</xdr:rowOff>
    </xdr:from>
    <xdr:to>
      <xdr:col>1</xdr:col>
      <xdr:colOff>498479</xdr:colOff>
      <xdr:row>60</xdr:row>
      <xdr:rowOff>496732</xdr:rowOff>
    </xdr:to>
    <xdr:pic>
      <xdr:nvPicPr>
        <xdr:cNvPr id="63" name="圖片 62">
          <a:extLst>
            <a:ext uri="{FF2B5EF4-FFF2-40B4-BE49-F238E27FC236}">
              <a16:creationId xmlns:a16="http://schemas.microsoft.com/office/drawing/2014/main" id="{83DA67DF-6BF6-494F-A5E6-47CF13CE83E0}"/>
            </a:ext>
          </a:extLst>
        </xdr:cNvPr>
        <xdr:cNvPicPr>
          <a:picLocks noChangeAspect="1"/>
        </xdr:cNvPicPr>
      </xdr:nvPicPr>
      <xdr:blipFill>
        <a:blip xmlns:r="http://schemas.openxmlformats.org/officeDocument/2006/relationships" r:embed="rId61"/>
        <a:stretch>
          <a:fillRect/>
        </a:stretch>
      </xdr:blipFill>
      <xdr:spPr>
        <a:xfrm>
          <a:off x="1074419" y="30661132"/>
          <a:ext cx="468000" cy="468000"/>
        </a:xfrm>
        <a:prstGeom prst="rect">
          <a:avLst/>
        </a:prstGeom>
      </xdr:spPr>
    </xdr:pic>
    <xdr:clientData/>
  </xdr:twoCellAnchor>
  <xdr:twoCellAnchor editAs="oneCell">
    <xdr:from>
      <xdr:col>1</xdr:col>
      <xdr:colOff>30479</xdr:colOff>
      <xdr:row>61</xdr:row>
      <xdr:rowOff>28676</xdr:rowOff>
    </xdr:from>
    <xdr:to>
      <xdr:col>1</xdr:col>
      <xdr:colOff>498479</xdr:colOff>
      <xdr:row>61</xdr:row>
      <xdr:rowOff>496676</xdr:rowOff>
    </xdr:to>
    <xdr:pic>
      <xdr:nvPicPr>
        <xdr:cNvPr id="64" name="圖片 63">
          <a:extLst>
            <a:ext uri="{FF2B5EF4-FFF2-40B4-BE49-F238E27FC236}">
              <a16:creationId xmlns:a16="http://schemas.microsoft.com/office/drawing/2014/main" id="{066B78F3-D6DC-4784-9A71-0F1F87704B71}"/>
            </a:ext>
          </a:extLst>
        </xdr:cNvPr>
        <xdr:cNvPicPr>
          <a:picLocks/>
        </xdr:cNvPicPr>
      </xdr:nvPicPr>
      <xdr:blipFill>
        <a:blip xmlns:r="http://schemas.openxmlformats.org/officeDocument/2006/relationships" r:embed="rId62"/>
        <a:stretch>
          <a:fillRect/>
        </a:stretch>
      </xdr:blipFill>
      <xdr:spPr>
        <a:xfrm>
          <a:off x="1074419" y="31171616"/>
          <a:ext cx="468000" cy="468000"/>
        </a:xfrm>
        <a:prstGeom prst="rect">
          <a:avLst/>
        </a:prstGeom>
      </xdr:spPr>
    </xdr:pic>
    <xdr:clientData/>
  </xdr:twoCellAnchor>
  <xdr:twoCellAnchor editAs="oneCell">
    <xdr:from>
      <xdr:col>1</xdr:col>
      <xdr:colOff>30479</xdr:colOff>
      <xdr:row>62</xdr:row>
      <xdr:rowOff>28620</xdr:rowOff>
    </xdr:from>
    <xdr:to>
      <xdr:col>1</xdr:col>
      <xdr:colOff>498479</xdr:colOff>
      <xdr:row>62</xdr:row>
      <xdr:rowOff>496620</xdr:rowOff>
    </xdr:to>
    <xdr:pic>
      <xdr:nvPicPr>
        <xdr:cNvPr id="65" name="圖片 64">
          <a:extLst>
            <a:ext uri="{FF2B5EF4-FFF2-40B4-BE49-F238E27FC236}">
              <a16:creationId xmlns:a16="http://schemas.microsoft.com/office/drawing/2014/main" id="{77B50D70-9C23-412A-B048-E7E9599006F8}"/>
            </a:ext>
          </a:extLst>
        </xdr:cNvPr>
        <xdr:cNvPicPr>
          <a:picLocks/>
        </xdr:cNvPicPr>
      </xdr:nvPicPr>
      <xdr:blipFill>
        <a:blip xmlns:r="http://schemas.openxmlformats.org/officeDocument/2006/relationships" r:embed="rId63"/>
        <a:stretch>
          <a:fillRect/>
        </a:stretch>
      </xdr:blipFill>
      <xdr:spPr>
        <a:xfrm>
          <a:off x="1074419" y="31682100"/>
          <a:ext cx="468000" cy="468000"/>
        </a:xfrm>
        <a:prstGeom prst="rect">
          <a:avLst/>
        </a:prstGeom>
      </xdr:spPr>
    </xdr:pic>
    <xdr:clientData/>
  </xdr:twoCellAnchor>
  <xdr:twoCellAnchor editAs="oneCell">
    <xdr:from>
      <xdr:col>1</xdr:col>
      <xdr:colOff>30479</xdr:colOff>
      <xdr:row>63</xdr:row>
      <xdr:rowOff>28564</xdr:rowOff>
    </xdr:from>
    <xdr:to>
      <xdr:col>1</xdr:col>
      <xdr:colOff>498479</xdr:colOff>
      <xdr:row>63</xdr:row>
      <xdr:rowOff>496564</xdr:rowOff>
    </xdr:to>
    <xdr:pic>
      <xdr:nvPicPr>
        <xdr:cNvPr id="66" name="圖片 65">
          <a:extLst>
            <a:ext uri="{FF2B5EF4-FFF2-40B4-BE49-F238E27FC236}">
              <a16:creationId xmlns:a16="http://schemas.microsoft.com/office/drawing/2014/main" id="{B24F51AE-7422-4008-8F53-55AC960955F7}"/>
            </a:ext>
          </a:extLst>
        </xdr:cNvPr>
        <xdr:cNvPicPr>
          <a:picLocks/>
        </xdr:cNvPicPr>
      </xdr:nvPicPr>
      <xdr:blipFill>
        <a:blip xmlns:r="http://schemas.openxmlformats.org/officeDocument/2006/relationships" r:embed="rId64"/>
        <a:stretch>
          <a:fillRect/>
        </a:stretch>
      </xdr:blipFill>
      <xdr:spPr>
        <a:xfrm>
          <a:off x="1074419" y="32192584"/>
          <a:ext cx="468000" cy="468000"/>
        </a:xfrm>
        <a:prstGeom prst="rect">
          <a:avLst/>
        </a:prstGeom>
      </xdr:spPr>
    </xdr:pic>
    <xdr:clientData/>
  </xdr:twoCellAnchor>
  <xdr:twoCellAnchor editAs="oneCell">
    <xdr:from>
      <xdr:col>1</xdr:col>
      <xdr:colOff>30479</xdr:colOff>
      <xdr:row>64</xdr:row>
      <xdr:rowOff>28508</xdr:rowOff>
    </xdr:from>
    <xdr:to>
      <xdr:col>1</xdr:col>
      <xdr:colOff>498479</xdr:colOff>
      <xdr:row>64</xdr:row>
      <xdr:rowOff>496508</xdr:rowOff>
    </xdr:to>
    <xdr:pic>
      <xdr:nvPicPr>
        <xdr:cNvPr id="67" name="圖片 66">
          <a:extLst>
            <a:ext uri="{FF2B5EF4-FFF2-40B4-BE49-F238E27FC236}">
              <a16:creationId xmlns:a16="http://schemas.microsoft.com/office/drawing/2014/main" id="{08612F2C-DC32-474D-87E4-5CA250ECEF1B}"/>
            </a:ext>
          </a:extLst>
        </xdr:cNvPr>
        <xdr:cNvPicPr>
          <a:picLocks noChangeAspect="1"/>
        </xdr:cNvPicPr>
      </xdr:nvPicPr>
      <xdr:blipFill>
        <a:blip xmlns:r="http://schemas.openxmlformats.org/officeDocument/2006/relationships" r:embed="rId65"/>
        <a:stretch>
          <a:fillRect/>
        </a:stretch>
      </xdr:blipFill>
      <xdr:spPr>
        <a:xfrm>
          <a:off x="1074419" y="32703068"/>
          <a:ext cx="468000" cy="468000"/>
        </a:xfrm>
        <a:prstGeom prst="rect">
          <a:avLst/>
        </a:prstGeom>
      </xdr:spPr>
    </xdr:pic>
    <xdr:clientData/>
  </xdr:twoCellAnchor>
  <xdr:twoCellAnchor editAs="oneCell">
    <xdr:from>
      <xdr:col>1</xdr:col>
      <xdr:colOff>30479</xdr:colOff>
      <xdr:row>65</xdr:row>
      <xdr:rowOff>28452</xdr:rowOff>
    </xdr:from>
    <xdr:to>
      <xdr:col>1</xdr:col>
      <xdr:colOff>498479</xdr:colOff>
      <xdr:row>65</xdr:row>
      <xdr:rowOff>496452</xdr:rowOff>
    </xdr:to>
    <xdr:pic>
      <xdr:nvPicPr>
        <xdr:cNvPr id="68" name="圖片 67">
          <a:extLst>
            <a:ext uri="{FF2B5EF4-FFF2-40B4-BE49-F238E27FC236}">
              <a16:creationId xmlns:a16="http://schemas.microsoft.com/office/drawing/2014/main" id="{F088DD31-7726-4616-B4D9-BEFA5430359D}"/>
            </a:ext>
          </a:extLst>
        </xdr:cNvPr>
        <xdr:cNvPicPr>
          <a:picLocks noChangeAspect="1"/>
        </xdr:cNvPicPr>
      </xdr:nvPicPr>
      <xdr:blipFill>
        <a:blip xmlns:r="http://schemas.openxmlformats.org/officeDocument/2006/relationships" r:embed="rId66"/>
        <a:stretch>
          <a:fillRect/>
        </a:stretch>
      </xdr:blipFill>
      <xdr:spPr>
        <a:xfrm>
          <a:off x="1074419" y="33213552"/>
          <a:ext cx="468000" cy="468000"/>
        </a:xfrm>
        <a:prstGeom prst="rect">
          <a:avLst/>
        </a:prstGeom>
      </xdr:spPr>
    </xdr:pic>
    <xdr:clientData/>
  </xdr:twoCellAnchor>
  <xdr:twoCellAnchor editAs="oneCell">
    <xdr:from>
      <xdr:col>1</xdr:col>
      <xdr:colOff>30479</xdr:colOff>
      <xdr:row>67</xdr:row>
      <xdr:rowOff>28340</xdr:rowOff>
    </xdr:from>
    <xdr:to>
      <xdr:col>1</xdr:col>
      <xdr:colOff>498479</xdr:colOff>
      <xdr:row>67</xdr:row>
      <xdr:rowOff>496340</xdr:rowOff>
    </xdr:to>
    <xdr:pic>
      <xdr:nvPicPr>
        <xdr:cNvPr id="69" name="圖片 68">
          <a:extLst>
            <a:ext uri="{FF2B5EF4-FFF2-40B4-BE49-F238E27FC236}">
              <a16:creationId xmlns:a16="http://schemas.microsoft.com/office/drawing/2014/main" id="{903CF540-E445-4239-8130-34CB5C0E5B86}"/>
            </a:ext>
          </a:extLst>
        </xdr:cNvPr>
        <xdr:cNvPicPr>
          <a:picLocks/>
        </xdr:cNvPicPr>
      </xdr:nvPicPr>
      <xdr:blipFill>
        <a:blip xmlns:r="http://schemas.openxmlformats.org/officeDocument/2006/relationships" r:embed="rId67"/>
        <a:stretch>
          <a:fillRect/>
        </a:stretch>
      </xdr:blipFill>
      <xdr:spPr>
        <a:xfrm>
          <a:off x="1074419" y="34234520"/>
          <a:ext cx="468000" cy="468000"/>
        </a:xfrm>
        <a:prstGeom prst="rect">
          <a:avLst/>
        </a:prstGeom>
      </xdr:spPr>
    </xdr:pic>
    <xdr:clientData/>
  </xdr:twoCellAnchor>
  <xdr:twoCellAnchor editAs="oneCell">
    <xdr:from>
      <xdr:col>1</xdr:col>
      <xdr:colOff>30479</xdr:colOff>
      <xdr:row>68</xdr:row>
      <xdr:rowOff>28284</xdr:rowOff>
    </xdr:from>
    <xdr:to>
      <xdr:col>1</xdr:col>
      <xdr:colOff>498479</xdr:colOff>
      <xdr:row>68</xdr:row>
      <xdr:rowOff>496284</xdr:rowOff>
    </xdr:to>
    <xdr:pic>
      <xdr:nvPicPr>
        <xdr:cNvPr id="70" name="圖片 69">
          <a:extLst>
            <a:ext uri="{FF2B5EF4-FFF2-40B4-BE49-F238E27FC236}">
              <a16:creationId xmlns:a16="http://schemas.microsoft.com/office/drawing/2014/main" id="{F9E144B8-9D15-4BE0-9F05-904DECBC5ED3}"/>
            </a:ext>
          </a:extLst>
        </xdr:cNvPr>
        <xdr:cNvPicPr>
          <a:picLocks noChangeAspect="1"/>
        </xdr:cNvPicPr>
      </xdr:nvPicPr>
      <xdr:blipFill>
        <a:blip xmlns:r="http://schemas.openxmlformats.org/officeDocument/2006/relationships" r:embed="rId68"/>
        <a:stretch>
          <a:fillRect/>
        </a:stretch>
      </xdr:blipFill>
      <xdr:spPr>
        <a:xfrm>
          <a:off x="1074419" y="34745004"/>
          <a:ext cx="468000" cy="468000"/>
        </a:xfrm>
        <a:prstGeom prst="rect">
          <a:avLst/>
        </a:prstGeom>
      </xdr:spPr>
    </xdr:pic>
    <xdr:clientData/>
  </xdr:twoCellAnchor>
  <xdr:twoCellAnchor editAs="oneCell">
    <xdr:from>
      <xdr:col>1</xdr:col>
      <xdr:colOff>30479</xdr:colOff>
      <xdr:row>69</xdr:row>
      <xdr:rowOff>28228</xdr:rowOff>
    </xdr:from>
    <xdr:to>
      <xdr:col>1</xdr:col>
      <xdr:colOff>498479</xdr:colOff>
      <xdr:row>69</xdr:row>
      <xdr:rowOff>496228</xdr:rowOff>
    </xdr:to>
    <xdr:pic>
      <xdr:nvPicPr>
        <xdr:cNvPr id="71" name="圖片 70">
          <a:extLst>
            <a:ext uri="{FF2B5EF4-FFF2-40B4-BE49-F238E27FC236}">
              <a16:creationId xmlns:a16="http://schemas.microsoft.com/office/drawing/2014/main" id="{D5EE6A11-5CD1-4DDE-A2CE-1A6FC9D61ACB}"/>
            </a:ext>
          </a:extLst>
        </xdr:cNvPr>
        <xdr:cNvPicPr>
          <a:picLocks noChangeAspect="1"/>
        </xdr:cNvPicPr>
      </xdr:nvPicPr>
      <xdr:blipFill>
        <a:blip xmlns:r="http://schemas.openxmlformats.org/officeDocument/2006/relationships" r:embed="rId69"/>
        <a:stretch>
          <a:fillRect/>
        </a:stretch>
      </xdr:blipFill>
      <xdr:spPr>
        <a:xfrm>
          <a:off x="1074419" y="35255488"/>
          <a:ext cx="468000" cy="468000"/>
        </a:xfrm>
        <a:prstGeom prst="rect">
          <a:avLst/>
        </a:prstGeom>
      </xdr:spPr>
    </xdr:pic>
    <xdr:clientData/>
  </xdr:twoCellAnchor>
  <xdr:twoCellAnchor editAs="oneCell">
    <xdr:from>
      <xdr:col>1</xdr:col>
      <xdr:colOff>30479</xdr:colOff>
      <xdr:row>70</xdr:row>
      <xdr:rowOff>28172</xdr:rowOff>
    </xdr:from>
    <xdr:to>
      <xdr:col>1</xdr:col>
      <xdr:colOff>498479</xdr:colOff>
      <xdr:row>70</xdr:row>
      <xdr:rowOff>496172</xdr:rowOff>
    </xdr:to>
    <xdr:pic>
      <xdr:nvPicPr>
        <xdr:cNvPr id="72" name="圖片 71">
          <a:extLst>
            <a:ext uri="{FF2B5EF4-FFF2-40B4-BE49-F238E27FC236}">
              <a16:creationId xmlns:a16="http://schemas.microsoft.com/office/drawing/2014/main" id="{424962D6-437A-4DE1-B157-8498FF089F2C}"/>
            </a:ext>
          </a:extLst>
        </xdr:cNvPr>
        <xdr:cNvPicPr>
          <a:picLocks/>
        </xdr:cNvPicPr>
      </xdr:nvPicPr>
      <xdr:blipFill>
        <a:blip xmlns:r="http://schemas.openxmlformats.org/officeDocument/2006/relationships" r:embed="rId70"/>
        <a:stretch>
          <a:fillRect/>
        </a:stretch>
      </xdr:blipFill>
      <xdr:spPr>
        <a:xfrm>
          <a:off x="1074419" y="35765972"/>
          <a:ext cx="468000" cy="468000"/>
        </a:xfrm>
        <a:prstGeom prst="rect">
          <a:avLst/>
        </a:prstGeom>
      </xdr:spPr>
    </xdr:pic>
    <xdr:clientData/>
  </xdr:twoCellAnchor>
  <xdr:twoCellAnchor editAs="oneCell">
    <xdr:from>
      <xdr:col>1</xdr:col>
      <xdr:colOff>30479</xdr:colOff>
      <xdr:row>71</xdr:row>
      <xdr:rowOff>28116</xdr:rowOff>
    </xdr:from>
    <xdr:to>
      <xdr:col>1</xdr:col>
      <xdr:colOff>498479</xdr:colOff>
      <xdr:row>71</xdr:row>
      <xdr:rowOff>496116</xdr:rowOff>
    </xdr:to>
    <xdr:pic>
      <xdr:nvPicPr>
        <xdr:cNvPr id="73" name="圖片 72">
          <a:extLst>
            <a:ext uri="{FF2B5EF4-FFF2-40B4-BE49-F238E27FC236}">
              <a16:creationId xmlns:a16="http://schemas.microsoft.com/office/drawing/2014/main" id="{5FA132C4-BC9C-4070-BDCB-3DC65C22DB19}"/>
            </a:ext>
          </a:extLst>
        </xdr:cNvPr>
        <xdr:cNvPicPr>
          <a:picLocks/>
        </xdr:cNvPicPr>
      </xdr:nvPicPr>
      <xdr:blipFill>
        <a:blip xmlns:r="http://schemas.openxmlformats.org/officeDocument/2006/relationships" r:embed="rId71"/>
        <a:stretch>
          <a:fillRect/>
        </a:stretch>
      </xdr:blipFill>
      <xdr:spPr>
        <a:xfrm>
          <a:off x="1074419" y="36276456"/>
          <a:ext cx="468000" cy="468000"/>
        </a:xfrm>
        <a:prstGeom prst="rect">
          <a:avLst/>
        </a:prstGeom>
      </xdr:spPr>
    </xdr:pic>
    <xdr:clientData/>
  </xdr:twoCellAnchor>
  <xdr:twoCellAnchor editAs="oneCell">
    <xdr:from>
      <xdr:col>1</xdr:col>
      <xdr:colOff>30479</xdr:colOff>
      <xdr:row>72</xdr:row>
      <xdr:rowOff>28060</xdr:rowOff>
    </xdr:from>
    <xdr:to>
      <xdr:col>1</xdr:col>
      <xdr:colOff>498479</xdr:colOff>
      <xdr:row>72</xdr:row>
      <xdr:rowOff>496060</xdr:rowOff>
    </xdr:to>
    <xdr:pic>
      <xdr:nvPicPr>
        <xdr:cNvPr id="74" name="圖片 73">
          <a:extLst>
            <a:ext uri="{FF2B5EF4-FFF2-40B4-BE49-F238E27FC236}">
              <a16:creationId xmlns:a16="http://schemas.microsoft.com/office/drawing/2014/main" id="{806A1A08-203E-4884-9648-379281FBA472}"/>
            </a:ext>
          </a:extLst>
        </xdr:cNvPr>
        <xdr:cNvPicPr>
          <a:picLocks/>
        </xdr:cNvPicPr>
      </xdr:nvPicPr>
      <xdr:blipFill>
        <a:blip xmlns:r="http://schemas.openxmlformats.org/officeDocument/2006/relationships" r:embed="rId72"/>
        <a:stretch>
          <a:fillRect/>
        </a:stretch>
      </xdr:blipFill>
      <xdr:spPr>
        <a:xfrm>
          <a:off x="1074419" y="36786940"/>
          <a:ext cx="468000" cy="468000"/>
        </a:xfrm>
        <a:prstGeom prst="rect">
          <a:avLst/>
        </a:prstGeom>
      </xdr:spPr>
    </xdr:pic>
    <xdr:clientData/>
  </xdr:twoCellAnchor>
  <xdr:twoCellAnchor editAs="oneCell">
    <xdr:from>
      <xdr:col>1</xdr:col>
      <xdr:colOff>30479</xdr:colOff>
      <xdr:row>73</xdr:row>
      <xdr:rowOff>28004</xdr:rowOff>
    </xdr:from>
    <xdr:to>
      <xdr:col>1</xdr:col>
      <xdr:colOff>498479</xdr:colOff>
      <xdr:row>73</xdr:row>
      <xdr:rowOff>496004</xdr:rowOff>
    </xdr:to>
    <xdr:pic>
      <xdr:nvPicPr>
        <xdr:cNvPr id="75" name="圖片 74">
          <a:extLst>
            <a:ext uri="{FF2B5EF4-FFF2-40B4-BE49-F238E27FC236}">
              <a16:creationId xmlns:a16="http://schemas.microsoft.com/office/drawing/2014/main" id="{D0716D06-C74C-43F3-B80D-654B62674952}"/>
            </a:ext>
          </a:extLst>
        </xdr:cNvPr>
        <xdr:cNvPicPr>
          <a:picLocks/>
        </xdr:cNvPicPr>
      </xdr:nvPicPr>
      <xdr:blipFill>
        <a:blip xmlns:r="http://schemas.openxmlformats.org/officeDocument/2006/relationships" r:embed="rId73"/>
        <a:stretch>
          <a:fillRect/>
        </a:stretch>
      </xdr:blipFill>
      <xdr:spPr>
        <a:xfrm>
          <a:off x="1074419" y="37297424"/>
          <a:ext cx="468000" cy="468000"/>
        </a:xfrm>
        <a:prstGeom prst="rect">
          <a:avLst/>
        </a:prstGeom>
      </xdr:spPr>
    </xdr:pic>
    <xdr:clientData/>
  </xdr:twoCellAnchor>
  <xdr:twoCellAnchor editAs="oneCell">
    <xdr:from>
      <xdr:col>1</xdr:col>
      <xdr:colOff>30479</xdr:colOff>
      <xdr:row>74</xdr:row>
      <xdr:rowOff>27948</xdr:rowOff>
    </xdr:from>
    <xdr:to>
      <xdr:col>1</xdr:col>
      <xdr:colOff>498479</xdr:colOff>
      <xdr:row>74</xdr:row>
      <xdr:rowOff>495948</xdr:rowOff>
    </xdr:to>
    <xdr:pic>
      <xdr:nvPicPr>
        <xdr:cNvPr id="76" name="圖片 75">
          <a:extLst>
            <a:ext uri="{FF2B5EF4-FFF2-40B4-BE49-F238E27FC236}">
              <a16:creationId xmlns:a16="http://schemas.microsoft.com/office/drawing/2014/main" id="{C92BBC8E-6F5F-42F5-BE2C-7C2C01C119C2}"/>
            </a:ext>
          </a:extLst>
        </xdr:cNvPr>
        <xdr:cNvPicPr>
          <a:picLocks/>
        </xdr:cNvPicPr>
      </xdr:nvPicPr>
      <xdr:blipFill>
        <a:blip xmlns:r="http://schemas.openxmlformats.org/officeDocument/2006/relationships" r:embed="rId74"/>
        <a:stretch>
          <a:fillRect/>
        </a:stretch>
      </xdr:blipFill>
      <xdr:spPr>
        <a:xfrm>
          <a:off x="1074419" y="37807908"/>
          <a:ext cx="468000" cy="468000"/>
        </a:xfrm>
        <a:prstGeom prst="rect">
          <a:avLst/>
        </a:prstGeom>
      </xdr:spPr>
    </xdr:pic>
    <xdr:clientData/>
  </xdr:twoCellAnchor>
  <xdr:twoCellAnchor editAs="oneCell">
    <xdr:from>
      <xdr:col>1</xdr:col>
      <xdr:colOff>30479</xdr:colOff>
      <xdr:row>75</xdr:row>
      <xdr:rowOff>27892</xdr:rowOff>
    </xdr:from>
    <xdr:to>
      <xdr:col>1</xdr:col>
      <xdr:colOff>498479</xdr:colOff>
      <xdr:row>75</xdr:row>
      <xdr:rowOff>495892</xdr:rowOff>
    </xdr:to>
    <xdr:pic>
      <xdr:nvPicPr>
        <xdr:cNvPr id="77" name="圖片 76">
          <a:extLst>
            <a:ext uri="{FF2B5EF4-FFF2-40B4-BE49-F238E27FC236}">
              <a16:creationId xmlns:a16="http://schemas.microsoft.com/office/drawing/2014/main" id="{9A9EFCC4-BB8F-4D7D-9AAA-FB04D745F8B4}"/>
            </a:ext>
          </a:extLst>
        </xdr:cNvPr>
        <xdr:cNvPicPr>
          <a:picLocks/>
        </xdr:cNvPicPr>
      </xdr:nvPicPr>
      <xdr:blipFill>
        <a:blip xmlns:r="http://schemas.openxmlformats.org/officeDocument/2006/relationships" r:embed="rId75"/>
        <a:stretch>
          <a:fillRect/>
        </a:stretch>
      </xdr:blipFill>
      <xdr:spPr>
        <a:xfrm>
          <a:off x="1074419" y="38318392"/>
          <a:ext cx="468000" cy="468000"/>
        </a:xfrm>
        <a:prstGeom prst="rect">
          <a:avLst/>
        </a:prstGeom>
      </xdr:spPr>
    </xdr:pic>
    <xdr:clientData/>
  </xdr:twoCellAnchor>
  <xdr:twoCellAnchor editAs="oneCell">
    <xdr:from>
      <xdr:col>1</xdr:col>
      <xdr:colOff>30479</xdr:colOff>
      <xdr:row>76</xdr:row>
      <xdr:rowOff>27836</xdr:rowOff>
    </xdr:from>
    <xdr:to>
      <xdr:col>1</xdr:col>
      <xdr:colOff>498479</xdr:colOff>
      <xdr:row>76</xdr:row>
      <xdr:rowOff>495836</xdr:rowOff>
    </xdr:to>
    <xdr:pic>
      <xdr:nvPicPr>
        <xdr:cNvPr id="78" name="圖片 77">
          <a:extLst>
            <a:ext uri="{FF2B5EF4-FFF2-40B4-BE49-F238E27FC236}">
              <a16:creationId xmlns:a16="http://schemas.microsoft.com/office/drawing/2014/main" id="{C14CCDCA-5B3C-42AB-B352-5601148F03CF}"/>
            </a:ext>
          </a:extLst>
        </xdr:cNvPr>
        <xdr:cNvPicPr>
          <a:picLocks/>
        </xdr:cNvPicPr>
      </xdr:nvPicPr>
      <xdr:blipFill>
        <a:blip xmlns:r="http://schemas.openxmlformats.org/officeDocument/2006/relationships" r:embed="rId76"/>
        <a:stretch>
          <a:fillRect/>
        </a:stretch>
      </xdr:blipFill>
      <xdr:spPr>
        <a:xfrm>
          <a:off x="1074419" y="38828876"/>
          <a:ext cx="468000" cy="468000"/>
        </a:xfrm>
        <a:prstGeom prst="rect">
          <a:avLst/>
        </a:prstGeom>
      </xdr:spPr>
    </xdr:pic>
    <xdr:clientData/>
  </xdr:twoCellAnchor>
  <xdr:twoCellAnchor editAs="oneCell">
    <xdr:from>
      <xdr:col>1</xdr:col>
      <xdr:colOff>30479</xdr:colOff>
      <xdr:row>77</xdr:row>
      <xdr:rowOff>27780</xdr:rowOff>
    </xdr:from>
    <xdr:to>
      <xdr:col>1</xdr:col>
      <xdr:colOff>498479</xdr:colOff>
      <xdr:row>77</xdr:row>
      <xdr:rowOff>495780</xdr:rowOff>
    </xdr:to>
    <xdr:pic>
      <xdr:nvPicPr>
        <xdr:cNvPr id="79" name="圖片 78">
          <a:extLst>
            <a:ext uri="{FF2B5EF4-FFF2-40B4-BE49-F238E27FC236}">
              <a16:creationId xmlns:a16="http://schemas.microsoft.com/office/drawing/2014/main" id="{61B761CD-E5BF-40A8-B53D-542CABB07DE6}"/>
            </a:ext>
          </a:extLst>
        </xdr:cNvPr>
        <xdr:cNvPicPr>
          <a:picLocks noChangeAspect="1"/>
        </xdr:cNvPicPr>
      </xdr:nvPicPr>
      <xdr:blipFill>
        <a:blip xmlns:r="http://schemas.openxmlformats.org/officeDocument/2006/relationships" r:embed="rId77"/>
        <a:stretch>
          <a:fillRect/>
        </a:stretch>
      </xdr:blipFill>
      <xdr:spPr>
        <a:xfrm>
          <a:off x="1074419" y="39339360"/>
          <a:ext cx="468000" cy="468000"/>
        </a:xfrm>
        <a:prstGeom prst="rect">
          <a:avLst/>
        </a:prstGeom>
      </xdr:spPr>
    </xdr:pic>
    <xdr:clientData/>
  </xdr:twoCellAnchor>
  <xdr:twoCellAnchor editAs="oneCell">
    <xdr:from>
      <xdr:col>1</xdr:col>
      <xdr:colOff>30479</xdr:colOff>
      <xdr:row>78</xdr:row>
      <xdr:rowOff>27724</xdr:rowOff>
    </xdr:from>
    <xdr:to>
      <xdr:col>1</xdr:col>
      <xdr:colOff>498479</xdr:colOff>
      <xdr:row>78</xdr:row>
      <xdr:rowOff>495724</xdr:rowOff>
    </xdr:to>
    <xdr:pic>
      <xdr:nvPicPr>
        <xdr:cNvPr id="80" name="圖片 79">
          <a:extLst>
            <a:ext uri="{FF2B5EF4-FFF2-40B4-BE49-F238E27FC236}">
              <a16:creationId xmlns:a16="http://schemas.microsoft.com/office/drawing/2014/main" id="{D6550EF3-280F-48E1-A439-8A224024E80F}"/>
            </a:ext>
          </a:extLst>
        </xdr:cNvPr>
        <xdr:cNvPicPr>
          <a:picLocks/>
        </xdr:cNvPicPr>
      </xdr:nvPicPr>
      <xdr:blipFill>
        <a:blip xmlns:r="http://schemas.openxmlformats.org/officeDocument/2006/relationships" r:embed="rId78"/>
        <a:stretch>
          <a:fillRect/>
        </a:stretch>
      </xdr:blipFill>
      <xdr:spPr>
        <a:xfrm>
          <a:off x="1074419" y="39849844"/>
          <a:ext cx="468000" cy="468000"/>
        </a:xfrm>
        <a:prstGeom prst="rect">
          <a:avLst/>
        </a:prstGeom>
      </xdr:spPr>
    </xdr:pic>
    <xdr:clientData/>
  </xdr:twoCellAnchor>
  <xdr:twoCellAnchor editAs="oneCell">
    <xdr:from>
      <xdr:col>1</xdr:col>
      <xdr:colOff>30479</xdr:colOff>
      <xdr:row>79</xdr:row>
      <xdr:rowOff>27668</xdr:rowOff>
    </xdr:from>
    <xdr:to>
      <xdr:col>1</xdr:col>
      <xdr:colOff>498479</xdr:colOff>
      <xdr:row>79</xdr:row>
      <xdr:rowOff>495668</xdr:rowOff>
    </xdr:to>
    <xdr:pic>
      <xdr:nvPicPr>
        <xdr:cNvPr id="81" name="圖片 80">
          <a:extLst>
            <a:ext uri="{FF2B5EF4-FFF2-40B4-BE49-F238E27FC236}">
              <a16:creationId xmlns:a16="http://schemas.microsoft.com/office/drawing/2014/main" id="{A7B84A9F-FFCF-4084-8F7C-6B890261D03C}"/>
            </a:ext>
          </a:extLst>
        </xdr:cNvPr>
        <xdr:cNvPicPr>
          <a:picLocks/>
        </xdr:cNvPicPr>
      </xdr:nvPicPr>
      <xdr:blipFill>
        <a:blip xmlns:r="http://schemas.openxmlformats.org/officeDocument/2006/relationships" r:embed="rId79"/>
        <a:stretch>
          <a:fillRect/>
        </a:stretch>
      </xdr:blipFill>
      <xdr:spPr>
        <a:xfrm>
          <a:off x="1074419" y="40360328"/>
          <a:ext cx="468000" cy="468000"/>
        </a:xfrm>
        <a:prstGeom prst="rect">
          <a:avLst/>
        </a:prstGeom>
      </xdr:spPr>
    </xdr:pic>
    <xdr:clientData/>
  </xdr:twoCellAnchor>
  <xdr:twoCellAnchor editAs="oneCell">
    <xdr:from>
      <xdr:col>1</xdr:col>
      <xdr:colOff>30479</xdr:colOff>
      <xdr:row>80</xdr:row>
      <xdr:rowOff>27612</xdr:rowOff>
    </xdr:from>
    <xdr:to>
      <xdr:col>1</xdr:col>
      <xdr:colOff>498479</xdr:colOff>
      <xdr:row>80</xdr:row>
      <xdr:rowOff>495612</xdr:rowOff>
    </xdr:to>
    <xdr:pic>
      <xdr:nvPicPr>
        <xdr:cNvPr id="82" name="圖片 81">
          <a:extLst>
            <a:ext uri="{FF2B5EF4-FFF2-40B4-BE49-F238E27FC236}">
              <a16:creationId xmlns:a16="http://schemas.microsoft.com/office/drawing/2014/main" id="{4C263A82-BD4B-49F6-A17F-4D52B9E969E0}"/>
            </a:ext>
          </a:extLst>
        </xdr:cNvPr>
        <xdr:cNvPicPr>
          <a:picLocks noChangeAspect="1"/>
        </xdr:cNvPicPr>
      </xdr:nvPicPr>
      <xdr:blipFill>
        <a:blip xmlns:r="http://schemas.openxmlformats.org/officeDocument/2006/relationships" r:embed="rId80"/>
        <a:stretch>
          <a:fillRect/>
        </a:stretch>
      </xdr:blipFill>
      <xdr:spPr>
        <a:xfrm>
          <a:off x="1074419" y="40870812"/>
          <a:ext cx="468000" cy="468000"/>
        </a:xfrm>
        <a:prstGeom prst="rect">
          <a:avLst/>
        </a:prstGeom>
      </xdr:spPr>
    </xdr:pic>
    <xdr:clientData/>
  </xdr:twoCellAnchor>
  <xdr:twoCellAnchor editAs="oneCell">
    <xdr:from>
      <xdr:col>1</xdr:col>
      <xdr:colOff>30479</xdr:colOff>
      <xdr:row>81</xdr:row>
      <xdr:rowOff>27556</xdr:rowOff>
    </xdr:from>
    <xdr:to>
      <xdr:col>1</xdr:col>
      <xdr:colOff>498479</xdr:colOff>
      <xdr:row>81</xdr:row>
      <xdr:rowOff>495556</xdr:rowOff>
    </xdr:to>
    <xdr:pic>
      <xdr:nvPicPr>
        <xdr:cNvPr id="83" name="圖片 82">
          <a:extLst>
            <a:ext uri="{FF2B5EF4-FFF2-40B4-BE49-F238E27FC236}">
              <a16:creationId xmlns:a16="http://schemas.microsoft.com/office/drawing/2014/main" id="{9321BD44-4061-4B1A-ADF1-8697FC2514B5}"/>
            </a:ext>
          </a:extLst>
        </xdr:cNvPr>
        <xdr:cNvPicPr>
          <a:picLocks/>
        </xdr:cNvPicPr>
      </xdr:nvPicPr>
      <xdr:blipFill>
        <a:blip xmlns:r="http://schemas.openxmlformats.org/officeDocument/2006/relationships" r:embed="rId81"/>
        <a:stretch>
          <a:fillRect/>
        </a:stretch>
      </xdr:blipFill>
      <xdr:spPr>
        <a:xfrm>
          <a:off x="1074419" y="41381296"/>
          <a:ext cx="468000" cy="468000"/>
        </a:xfrm>
        <a:prstGeom prst="rect">
          <a:avLst/>
        </a:prstGeom>
      </xdr:spPr>
    </xdr:pic>
    <xdr:clientData/>
  </xdr:twoCellAnchor>
  <xdr:twoCellAnchor editAs="oneCell">
    <xdr:from>
      <xdr:col>1</xdr:col>
      <xdr:colOff>30479</xdr:colOff>
      <xdr:row>82</xdr:row>
      <xdr:rowOff>27500</xdr:rowOff>
    </xdr:from>
    <xdr:to>
      <xdr:col>1</xdr:col>
      <xdr:colOff>498479</xdr:colOff>
      <xdr:row>82</xdr:row>
      <xdr:rowOff>495500</xdr:rowOff>
    </xdr:to>
    <xdr:pic>
      <xdr:nvPicPr>
        <xdr:cNvPr id="84" name="圖片 83">
          <a:extLst>
            <a:ext uri="{FF2B5EF4-FFF2-40B4-BE49-F238E27FC236}">
              <a16:creationId xmlns:a16="http://schemas.microsoft.com/office/drawing/2014/main" id="{EE420AB7-C12B-489D-B38B-ED960C53416F}"/>
            </a:ext>
          </a:extLst>
        </xdr:cNvPr>
        <xdr:cNvPicPr>
          <a:picLocks/>
        </xdr:cNvPicPr>
      </xdr:nvPicPr>
      <xdr:blipFill>
        <a:blip xmlns:r="http://schemas.openxmlformats.org/officeDocument/2006/relationships" r:embed="rId82"/>
        <a:stretch>
          <a:fillRect/>
        </a:stretch>
      </xdr:blipFill>
      <xdr:spPr>
        <a:xfrm>
          <a:off x="1074419" y="41891780"/>
          <a:ext cx="468000" cy="468000"/>
        </a:xfrm>
        <a:prstGeom prst="rect">
          <a:avLst/>
        </a:prstGeom>
      </xdr:spPr>
    </xdr:pic>
    <xdr:clientData/>
  </xdr:twoCellAnchor>
  <xdr:twoCellAnchor editAs="oneCell">
    <xdr:from>
      <xdr:col>1</xdr:col>
      <xdr:colOff>30479</xdr:colOff>
      <xdr:row>83</xdr:row>
      <xdr:rowOff>27444</xdr:rowOff>
    </xdr:from>
    <xdr:to>
      <xdr:col>1</xdr:col>
      <xdr:colOff>498479</xdr:colOff>
      <xdr:row>83</xdr:row>
      <xdr:rowOff>495444</xdr:rowOff>
    </xdr:to>
    <xdr:pic>
      <xdr:nvPicPr>
        <xdr:cNvPr id="85" name="圖片 84">
          <a:extLst>
            <a:ext uri="{FF2B5EF4-FFF2-40B4-BE49-F238E27FC236}">
              <a16:creationId xmlns:a16="http://schemas.microsoft.com/office/drawing/2014/main" id="{7493C432-543F-4B61-9A11-971C9AEC93F9}"/>
            </a:ext>
          </a:extLst>
        </xdr:cNvPr>
        <xdr:cNvPicPr>
          <a:picLocks noChangeAspect="1"/>
        </xdr:cNvPicPr>
      </xdr:nvPicPr>
      <xdr:blipFill>
        <a:blip xmlns:r="http://schemas.openxmlformats.org/officeDocument/2006/relationships" r:embed="rId83"/>
        <a:stretch>
          <a:fillRect/>
        </a:stretch>
      </xdr:blipFill>
      <xdr:spPr>
        <a:xfrm>
          <a:off x="1074419" y="42402264"/>
          <a:ext cx="468000" cy="468000"/>
        </a:xfrm>
        <a:prstGeom prst="rect">
          <a:avLst/>
        </a:prstGeom>
      </xdr:spPr>
    </xdr:pic>
    <xdr:clientData/>
  </xdr:twoCellAnchor>
  <xdr:twoCellAnchor editAs="oneCell">
    <xdr:from>
      <xdr:col>1</xdr:col>
      <xdr:colOff>30479</xdr:colOff>
      <xdr:row>84</xdr:row>
      <xdr:rowOff>27388</xdr:rowOff>
    </xdr:from>
    <xdr:to>
      <xdr:col>1</xdr:col>
      <xdr:colOff>498479</xdr:colOff>
      <xdr:row>84</xdr:row>
      <xdr:rowOff>495388</xdr:rowOff>
    </xdr:to>
    <xdr:pic>
      <xdr:nvPicPr>
        <xdr:cNvPr id="14" name="圖片 13">
          <a:extLst>
            <a:ext uri="{FF2B5EF4-FFF2-40B4-BE49-F238E27FC236}">
              <a16:creationId xmlns:a16="http://schemas.microsoft.com/office/drawing/2014/main" id="{1FFD7A13-C984-48DF-B224-43BA748E5CDF}"/>
            </a:ext>
          </a:extLst>
        </xdr:cNvPr>
        <xdr:cNvPicPr>
          <a:picLocks/>
        </xdr:cNvPicPr>
      </xdr:nvPicPr>
      <xdr:blipFill>
        <a:blip xmlns:r="http://schemas.openxmlformats.org/officeDocument/2006/relationships" r:embed="rId84"/>
        <a:stretch>
          <a:fillRect/>
        </a:stretch>
      </xdr:blipFill>
      <xdr:spPr>
        <a:xfrm>
          <a:off x="1074419" y="42912748"/>
          <a:ext cx="468000" cy="468000"/>
        </a:xfrm>
        <a:prstGeom prst="rect">
          <a:avLst/>
        </a:prstGeom>
      </xdr:spPr>
    </xdr:pic>
    <xdr:clientData/>
  </xdr:twoCellAnchor>
  <xdr:twoCellAnchor editAs="oneCell">
    <xdr:from>
      <xdr:col>1</xdr:col>
      <xdr:colOff>30479</xdr:colOff>
      <xdr:row>85</xdr:row>
      <xdr:rowOff>27332</xdr:rowOff>
    </xdr:from>
    <xdr:to>
      <xdr:col>1</xdr:col>
      <xdr:colOff>498479</xdr:colOff>
      <xdr:row>85</xdr:row>
      <xdr:rowOff>495332</xdr:rowOff>
    </xdr:to>
    <xdr:pic>
      <xdr:nvPicPr>
        <xdr:cNvPr id="86" name="圖片 85">
          <a:extLst>
            <a:ext uri="{FF2B5EF4-FFF2-40B4-BE49-F238E27FC236}">
              <a16:creationId xmlns:a16="http://schemas.microsoft.com/office/drawing/2014/main" id="{8BD4B00B-B279-40E5-BCC3-3F8B004E75A3}"/>
            </a:ext>
          </a:extLst>
        </xdr:cNvPr>
        <xdr:cNvPicPr>
          <a:picLocks/>
        </xdr:cNvPicPr>
      </xdr:nvPicPr>
      <xdr:blipFill>
        <a:blip xmlns:r="http://schemas.openxmlformats.org/officeDocument/2006/relationships" r:embed="rId85"/>
        <a:stretch>
          <a:fillRect/>
        </a:stretch>
      </xdr:blipFill>
      <xdr:spPr>
        <a:xfrm>
          <a:off x="1074419" y="43423232"/>
          <a:ext cx="468000" cy="468000"/>
        </a:xfrm>
        <a:prstGeom prst="rect">
          <a:avLst/>
        </a:prstGeom>
      </xdr:spPr>
    </xdr:pic>
    <xdr:clientData/>
  </xdr:twoCellAnchor>
  <xdr:twoCellAnchor editAs="oneCell">
    <xdr:from>
      <xdr:col>1</xdr:col>
      <xdr:colOff>30479</xdr:colOff>
      <xdr:row>86</xdr:row>
      <xdr:rowOff>27276</xdr:rowOff>
    </xdr:from>
    <xdr:to>
      <xdr:col>1</xdr:col>
      <xdr:colOff>498479</xdr:colOff>
      <xdr:row>86</xdr:row>
      <xdr:rowOff>495276</xdr:rowOff>
    </xdr:to>
    <xdr:pic>
      <xdr:nvPicPr>
        <xdr:cNvPr id="87" name="圖片 86">
          <a:extLst>
            <a:ext uri="{FF2B5EF4-FFF2-40B4-BE49-F238E27FC236}">
              <a16:creationId xmlns:a16="http://schemas.microsoft.com/office/drawing/2014/main" id="{C9933B67-D609-4F09-AEDC-7BDAC01F5271}"/>
            </a:ext>
          </a:extLst>
        </xdr:cNvPr>
        <xdr:cNvPicPr>
          <a:picLocks/>
        </xdr:cNvPicPr>
      </xdr:nvPicPr>
      <xdr:blipFill>
        <a:blip xmlns:r="http://schemas.openxmlformats.org/officeDocument/2006/relationships" r:embed="rId86"/>
        <a:stretch>
          <a:fillRect/>
        </a:stretch>
      </xdr:blipFill>
      <xdr:spPr>
        <a:xfrm>
          <a:off x="1074419" y="43933716"/>
          <a:ext cx="468000" cy="468000"/>
        </a:xfrm>
        <a:prstGeom prst="rect">
          <a:avLst/>
        </a:prstGeom>
      </xdr:spPr>
    </xdr:pic>
    <xdr:clientData/>
  </xdr:twoCellAnchor>
  <xdr:twoCellAnchor editAs="oneCell">
    <xdr:from>
      <xdr:col>1</xdr:col>
      <xdr:colOff>30479</xdr:colOff>
      <xdr:row>87</xdr:row>
      <xdr:rowOff>27220</xdr:rowOff>
    </xdr:from>
    <xdr:to>
      <xdr:col>1</xdr:col>
      <xdr:colOff>498479</xdr:colOff>
      <xdr:row>87</xdr:row>
      <xdr:rowOff>495220</xdr:rowOff>
    </xdr:to>
    <xdr:pic>
      <xdr:nvPicPr>
        <xdr:cNvPr id="88" name="圖片 87">
          <a:extLst>
            <a:ext uri="{FF2B5EF4-FFF2-40B4-BE49-F238E27FC236}">
              <a16:creationId xmlns:a16="http://schemas.microsoft.com/office/drawing/2014/main" id="{8B76F141-A16D-4C8D-987D-7CC99C29338C}"/>
            </a:ext>
          </a:extLst>
        </xdr:cNvPr>
        <xdr:cNvPicPr>
          <a:picLocks/>
        </xdr:cNvPicPr>
      </xdr:nvPicPr>
      <xdr:blipFill>
        <a:blip xmlns:r="http://schemas.openxmlformats.org/officeDocument/2006/relationships" r:embed="rId87"/>
        <a:stretch>
          <a:fillRect/>
        </a:stretch>
      </xdr:blipFill>
      <xdr:spPr>
        <a:xfrm>
          <a:off x="1074419" y="44444200"/>
          <a:ext cx="468000" cy="468000"/>
        </a:xfrm>
        <a:prstGeom prst="rect">
          <a:avLst/>
        </a:prstGeom>
      </xdr:spPr>
    </xdr:pic>
    <xdr:clientData/>
  </xdr:twoCellAnchor>
  <xdr:twoCellAnchor editAs="oneCell">
    <xdr:from>
      <xdr:col>1</xdr:col>
      <xdr:colOff>30479</xdr:colOff>
      <xdr:row>88</xdr:row>
      <xdr:rowOff>27164</xdr:rowOff>
    </xdr:from>
    <xdr:to>
      <xdr:col>1</xdr:col>
      <xdr:colOff>498479</xdr:colOff>
      <xdr:row>88</xdr:row>
      <xdr:rowOff>495164</xdr:rowOff>
    </xdr:to>
    <xdr:pic>
      <xdr:nvPicPr>
        <xdr:cNvPr id="89" name="圖片 88">
          <a:extLst>
            <a:ext uri="{FF2B5EF4-FFF2-40B4-BE49-F238E27FC236}">
              <a16:creationId xmlns:a16="http://schemas.microsoft.com/office/drawing/2014/main" id="{555A98FC-2FAD-4101-9F3D-A883A52CAE64}"/>
            </a:ext>
          </a:extLst>
        </xdr:cNvPr>
        <xdr:cNvPicPr>
          <a:picLocks/>
        </xdr:cNvPicPr>
      </xdr:nvPicPr>
      <xdr:blipFill>
        <a:blip xmlns:r="http://schemas.openxmlformats.org/officeDocument/2006/relationships" r:embed="rId88"/>
        <a:stretch>
          <a:fillRect/>
        </a:stretch>
      </xdr:blipFill>
      <xdr:spPr>
        <a:xfrm>
          <a:off x="1074419" y="44954684"/>
          <a:ext cx="468000" cy="468000"/>
        </a:xfrm>
        <a:prstGeom prst="rect">
          <a:avLst/>
        </a:prstGeom>
      </xdr:spPr>
    </xdr:pic>
    <xdr:clientData/>
  </xdr:twoCellAnchor>
  <xdr:twoCellAnchor editAs="oneCell">
    <xdr:from>
      <xdr:col>1</xdr:col>
      <xdr:colOff>30479</xdr:colOff>
      <xdr:row>89</xdr:row>
      <xdr:rowOff>27108</xdr:rowOff>
    </xdr:from>
    <xdr:to>
      <xdr:col>1</xdr:col>
      <xdr:colOff>498479</xdr:colOff>
      <xdr:row>89</xdr:row>
      <xdr:rowOff>495108</xdr:rowOff>
    </xdr:to>
    <xdr:pic>
      <xdr:nvPicPr>
        <xdr:cNvPr id="90" name="圖片 89">
          <a:extLst>
            <a:ext uri="{FF2B5EF4-FFF2-40B4-BE49-F238E27FC236}">
              <a16:creationId xmlns:a16="http://schemas.microsoft.com/office/drawing/2014/main" id="{1F11B309-E7DC-4B56-BA00-CDAF1D393BDD}"/>
            </a:ext>
          </a:extLst>
        </xdr:cNvPr>
        <xdr:cNvPicPr>
          <a:picLocks noChangeAspect="1"/>
        </xdr:cNvPicPr>
      </xdr:nvPicPr>
      <xdr:blipFill>
        <a:blip xmlns:r="http://schemas.openxmlformats.org/officeDocument/2006/relationships" r:embed="rId89"/>
        <a:stretch>
          <a:fillRect/>
        </a:stretch>
      </xdr:blipFill>
      <xdr:spPr>
        <a:xfrm>
          <a:off x="1074419" y="45465168"/>
          <a:ext cx="468000" cy="468000"/>
        </a:xfrm>
        <a:prstGeom prst="rect">
          <a:avLst/>
        </a:prstGeom>
      </xdr:spPr>
    </xdr:pic>
    <xdr:clientData/>
  </xdr:twoCellAnchor>
  <xdr:twoCellAnchor editAs="oneCell">
    <xdr:from>
      <xdr:col>1</xdr:col>
      <xdr:colOff>30479</xdr:colOff>
      <xdr:row>90</xdr:row>
      <xdr:rowOff>27052</xdr:rowOff>
    </xdr:from>
    <xdr:to>
      <xdr:col>1</xdr:col>
      <xdr:colOff>498479</xdr:colOff>
      <xdr:row>90</xdr:row>
      <xdr:rowOff>495052</xdr:rowOff>
    </xdr:to>
    <xdr:pic>
      <xdr:nvPicPr>
        <xdr:cNvPr id="91" name="圖片 90">
          <a:extLst>
            <a:ext uri="{FF2B5EF4-FFF2-40B4-BE49-F238E27FC236}">
              <a16:creationId xmlns:a16="http://schemas.microsoft.com/office/drawing/2014/main" id="{6EEAA186-CA25-40E9-925B-4F699CE51077}"/>
            </a:ext>
          </a:extLst>
        </xdr:cNvPr>
        <xdr:cNvPicPr>
          <a:picLocks/>
        </xdr:cNvPicPr>
      </xdr:nvPicPr>
      <xdr:blipFill>
        <a:blip xmlns:r="http://schemas.openxmlformats.org/officeDocument/2006/relationships" r:embed="rId90"/>
        <a:stretch>
          <a:fillRect/>
        </a:stretch>
      </xdr:blipFill>
      <xdr:spPr>
        <a:xfrm>
          <a:off x="1074419" y="45975652"/>
          <a:ext cx="468000" cy="468000"/>
        </a:xfrm>
        <a:prstGeom prst="rect">
          <a:avLst/>
        </a:prstGeom>
      </xdr:spPr>
    </xdr:pic>
    <xdr:clientData/>
  </xdr:twoCellAnchor>
  <xdr:twoCellAnchor editAs="oneCell">
    <xdr:from>
      <xdr:col>1</xdr:col>
      <xdr:colOff>30479</xdr:colOff>
      <xdr:row>91</xdr:row>
      <xdr:rowOff>26996</xdr:rowOff>
    </xdr:from>
    <xdr:to>
      <xdr:col>1</xdr:col>
      <xdr:colOff>498479</xdr:colOff>
      <xdr:row>91</xdr:row>
      <xdr:rowOff>494996</xdr:rowOff>
    </xdr:to>
    <xdr:pic>
      <xdr:nvPicPr>
        <xdr:cNvPr id="92" name="圖片 91">
          <a:extLst>
            <a:ext uri="{FF2B5EF4-FFF2-40B4-BE49-F238E27FC236}">
              <a16:creationId xmlns:a16="http://schemas.microsoft.com/office/drawing/2014/main" id="{502A41F2-F620-445A-9B37-ADADBF53D8B5}"/>
            </a:ext>
          </a:extLst>
        </xdr:cNvPr>
        <xdr:cNvPicPr>
          <a:picLocks/>
        </xdr:cNvPicPr>
      </xdr:nvPicPr>
      <xdr:blipFill>
        <a:blip xmlns:r="http://schemas.openxmlformats.org/officeDocument/2006/relationships" r:embed="rId91"/>
        <a:stretch>
          <a:fillRect/>
        </a:stretch>
      </xdr:blipFill>
      <xdr:spPr>
        <a:xfrm>
          <a:off x="1074419" y="46486136"/>
          <a:ext cx="468000" cy="468000"/>
        </a:xfrm>
        <a:prstGeom prst="rect">
          <a:avLst/>
        </a:prstGeom>
      </xdr:spPr>
    </xdr:pic>
    <xdr:clientData/>
  </xdr:twoCellAnchor>
  <xdr:twoCellAnchor editAs="oneCell">
    <xdr:from>
      <xdr:col>1</xdr:col>
      <xdr:colOff>30479</xdr:colOff>
      <xdr:row>92</xdr:row>
      <xdr:rowOff>26940</xdr:rowOff>
    </xdr:from>
    <xdr:to>
      <xdr:col>1</xdr:col>
      <xdr:colOff>498479</xdr:colOff>
      <xdr:row>92</xdr:row>
      <xdr:rowOff>494940</xdr:rowOff>
    </xdr:to>
    <xdr:pic>
      <xdr:nvPicPr>
        <xdr:cNvPr id="93" name="圖片 92">
          <a:extLst>
            <a:ext uri="{FF2B5EF4-FFF2-40B4-BE49-F238E27FC236}">
              <a16:creationId xmlns:a16="http://schemas.microsoft.com/office/drawing/2014/main" id="{D9A936AB-92F8-4DA6-B94A-5491C0DE1E1A}"/>
            </a:ext>
          </a:extLst>
        </xdr:cNvPr>
        <xdr:cNvPicPr>
          <a:picLocks/>
        </xdr:cNvPicPr>
      </xdr:nvPicPr>
      <xdr:blipFill>
        <a:blip xmlns:r="http://schemas.openxmlformats.org/officeDocument/2006/relationships" r:embed="rId92"/>
        <a:stretch>
          <a:fillRect/>
        </a:stretch>
      </xdr:blipFill>
      <xdr:spPr>
        <a:xfrm>
          <a:off x="1074419" y="46996620"/>
          <a:ext cx="468000" cy="468000"/>
        </a:xfrm>
        <a:prstGeom prst="rect">
          <a:avLst/>
        </a:prstGeom>
      </xdr:spPr>
    </xdr:pic>
    <xdr:clientData/>
  </xdr:twoCellAnchor>
  <xdr:twoCellAnchor editAs="oneCell">
    <xdr:from>
      <xdr:col>1</xdr:col>
      <xdr:colOff>30479</xdr:colOff>
      <xdr:row>93</xdr:row>
      <xdr:rowOff>26884</xdr:rowOff>
    </xdr:from>
    <xdr:to>
      <xdr:col>1</xdr:col>
      <xdr:colOff>498479</xdr:colOff>
      <xdr:row>93</xdr:row>
      <xdr:rowOff>494884</xdr:rowOff>
    </xdr:to>
    <xdr:pic>
      <xdr:nvPicPr>
        <xdr:cNvPr id="94" name="圖片 93">
          <a:extLst>
            <a:ext uri="{FF2B5EF4-FFF2-40B4-BE49-F238E27FC236}">
              <a16:creationId xmlns:a16="http://schemas.microsoft.com/office/drawing/2014/main" id="{3DC29217-5A99-44ED-BA1F-AB4E8FBE44FC}"/>
            </a:ext>
          </a:extLst>
        </xdr:cNvPr>
        <xdr:cNvPicPr>
          <a:picLocks noChangeAspect="1"/>
        </xdr:cNvPicPr>
      </xdr:nvPicPr>
      <xdr:blipFill>
        <a:blip xmlns:r="http://schemas.openxmlformats.org/officeDocument/2006/relationships" r:embed="rId93"/>
        <a:stretch>
          <a:fillRect/>
        </a:stretch>
      </xdr:blipFill>
      <xdr:spPr>
        <a:xfrm>
          <a:off x="1074419" y="47507104"/>
          <a:ext cx="468000" cy="468000"/>
        </a:xfrm>
        <a:prstGeom prst="rect">
          <a:avLst/>
        </a:prstGeom>
      </xdr:spPr>
    </xdr:pic>
    <xdr:clientData/>
  </xdr:twoCellAnchor>
  <xdr:twoCellAnchor editAs="oneCell">
    <xdr:from>
      <xdr:col>1</xdr:col>
      <xdr:colOff>30479</xdr:colOff>
      <xdr:row>94</xdr:row>
      <xdr:rowOff>26828</xdr:rowOff>
    </xdr:from>
    <xdr:to>
      <xdr:col>1</xdr:col>
      <xdr:colOff>498479</xdr:colOff>
      <xdr:row>94</xdr:row>
      <xdr:rowOff>494828</xdr:rowOff>
    </xdr:to>
    <xdr:pic>
      <xdr:nvPicPr>
        <xdr:cNvPr id="95" name="圖片 94">
          <a:extLst>
            <a:ext uri="{FF2B5EF4-FFF2-40B4-BE49-F238E27FC236}">
              <a16:creationId xmlns:a16="http://schemas.microsoft.com/office/drawing/2014/main" id="{B4F6604F-AC64-4359-95F1-4678459B95A6}"/>
            </a:ext>
          </a:extLst>
        </xdr:cNvPr>
        <xdr:cNvPicPr>
          <a:picLocks noChangeAspect="1"/>
        </xdr:cNvPicPr>
      </xdr:nvPicPr>
      <xdr:blipFill>
        <a:blip xmlns:r="http://schemas.openxmlformats.org/officeDocument/2006/relationships" r:embed="rId94"/>
        <a:stretch>
          <a:fillRect/>
        </a:stretch>
      </xdr:blipFill>
      <xdr:spPr>
        <a:xfrm>
          <a:off x="1074419" y="48017588"/>
          <a:ext cx="468000" cy="468000"/>
        </a:xfrm>
        <a:prstGeom prst="rect">
          <a:avLst/>
        </a:prstGeom>
      </xdr:spPr>
    </xdr:pic>
    <xdr:clientData/>
  </xdr:twoCellAnchor>
  <xdr:twoCellAnchor editAs="oneCell">
    <xdr:from>
      <xdr:col>1</xdr:col>
      <xdr:colOff>30479</xdr:colOff>
      <xdr:row>95</xdr:row>
      <xdr:rowOff>26772</xdr:rowOff>
    </xdr:from>
    <xdr:to>
      <xdr:col>1</xdr:col>
      <xdr:colOff>498479</xdr:colOff>
      <xdr:row>95</xdr:row>
      <xdr:rowOff>494772</xdr:rowOff>
    </xdr:to>
    <xdr:pic>
      <xdr:nvPicPr>
        <xdr:cNvPr id="96" name="圖片 95">
          <a:extLst>
            <a:ext uri="{FF2B5EF4-FFF2-40B4-BE49-F238E27FC236}">
              <a16:creationId xmlns:a16="http://schemas.microsoft.com/office/drawing/2014/main" id="{CA6797E5-BEE3-44A3-8278-053FAE3ABCFB}"/>
            </a:ext>
          </a:extLst>
        </xdr:cNvPr>
        <xdr:cNvPicPr>
          <a:picLocks/>
        </xdr:cNvPicPr>
      </xdr:nvPicPr>
      <xdr:blipFill>
        <a:blip xmlns:r="http://schemas.openxmlformats.org/officeDocument/2006/relationships" r:embed="rId95"/>
        <a:stretch>
          <a:fillRect/>
        </a:stretch>
      </xdr:blipFill>
      <xdr:spPr>
        <a:xfrm>
          <a:off x="1074419" y="48528072"/>
          <a:ext cx="468000" cy="468000"/>
        </a:xfrm>
        <a:prstGeom prst="rect">
          <a:avLst/>
        </a:prstGeom>
      </xdr:spPr>
    </xdr:pic>
    <xdr:clientData/>
  </xdr:twoCellAnchor>
  <xdr:twoCellAnchor editAs="oneCell">
    <xdr:from>
      <xdr:col>1</xdr:col>
      <xdr:colOff>30479</xdr:colOff>
      <xdr:row>96</xdr:row>
      <xdr:rowOff>26716</xdr:rowOff>
    </xdr:from>
    <xdr:to>
      <xdr:col>1</xdr:col>
      <xdr:colOff>498479</xdr:colOff>
      <xdr:row>96</xdr:row>
      <xdr:rowOff>494716</xdr:rowOff>
    </xdr:to>
    <xdr:pic>
      <xdr:nvPicPr>
        <xdr:cNvPr id="97" name="圖片 96">
          <a:extLst>
            <a:ext uri="{FF2B5EF4-FFF2-40B4-BE49-F238E27FC236}">
              <a16:creationId xmlns:a16="http://schemas.microsoft.com/office/drawing/2014/main" id="{F846589F-9AA3-45AA-8F38-6DFC8DBE9EBD}"/>
            </a:ext>
          </a:extLst>
        </xdr:cNvPr>
        <xdr:cNvPicPr>
          <a:picLocks/>
        </xdr:cNvPicPr>
      </xdr:nvPicPr>
      <xdr:blipFill>
        <a:blip xmlns:r="http://schemas.openxmlformats.org/officeDocument/2006/relationships" r:embed="rId96"/>
        <a:stretch>
          <a:fillRect/>
        </a:stretch>
      </xdr:blipFill>
      <xdr:spPr>
        <a:xfrm>
          <a:off x="1074419" y="49038556"/>
          <a:ext cx="468000" cy="468000"/>
        </a:xfrm>
        <a:prstGeom prst="rect">
          <a:avLst/>
        </a:prstGeom>
      </xdr:spPr>
    </xdr:pic>
    <xdr:clientData/>
  </xdr:twoCellAnchor>
  <xdr:twoCellAnchor editAs="oneCell">
    <xdr:from>
      <xdr:col>1</xdr:col>
      <xdr:colOff>30479</xdr:colOff>
      <xdr:row>97</xdr:row>
      <xdr:rowOff>26660</xdr:rowOff>
    </xdr:from>
    <xdr:to>
      <xdr:col>1</xdr:col>
      <xdr:colOff>498479</xdr:colOff>
      <xdr:row>97</xdr:row>
      <xdr:rowOff>494660</xdr:rowOff>
    </xdr:to>
    <xdr:pic>
      <xdr:nvPicPr>
        <xdr:cNvPr id="98" name="圖片 97">
          <a:extLst>
            <a:ext uri="{FF2B5EF4-FFF2-40B4-BE49-F238E27FC236}">
              <a16:creationId xmlns:a16="http://schemas.microsoft.com/office/drawing/2014/main" id="{30C6B243-78E4-4656-95DA-7F6B8D72CC2D}"/>
            </a:ext>
          </a:extLst>
        </xdr:cNvPr>
        <xdr:cNvPicPr>
          <a:picLocks/>
        </xdr:cNvPicPr>
      </xdr:nvPicPr>
      <xdr:blipFill>
        <a:blip xmlns:r="http://schemas.openxmlformats.org/officeDocument/2006/relationships" r:embed="rId97"/>
        <a:stretch>
          <a:fillRect/>
        </a:stretch>
      </xdr:blipFill>
      <xdr:spPr>
        <a:xfrm>
          <a:off x="1074419" y="49549040"/>
          <a:ext cx="468000" cy="468000"/>
        </a:xfrm>
        <a:prstGeom prst="rect">
          <a:avLst/>
        </a:prstGeom>
      </xdr:spPr>
    </xdr:pic>
    <xdr:clientData/>
  </xdr:twoCellAnchor>
  <xdr:twoCellAnchor editAs="oneCell">
    <xdr:from>
      <xdr:col>1</xdr:col>
      <xdr:colOff>30479</xdr:colOff>
      <xdr:row>98</xdr:row>
      <xdr:rowOff>26604</xdr:rowOff>
    </xdr:from>
    <xdr:to>
      <xdr:col>1</xdr:col>
      <xdr:colOff>498479</xdr:colOff>
      <xdr:row>98</xdr:row>
      <xdr:rowOff>494604</xdr:rowOff>
    </xdr:to>
    <xdr:pic>
      <xdr:nvPicPr>
        <xdr:cNvPr id="99" name="圖片 98">
          <a:extLst>
            <a:ext uri="{FF2B5EF4-FFF2-40B4-BE49-F238E27FC236}">
              <a16:creationId xmlns:a16="http://schemas.microsoft.com/office/drawing/2014/main" id="{4B7AB581-4983-4414-B3B4-E8A46688C627}"/>
            </a:ext>
          </a:extLst>
        </xdr:cNvPr>
        <xdr:cNvPicPr>
          <a:picLocks/>
        </xdr:cNvPicPr>
      </xdr:nvPicPr>
      <xdr:blipFill>
        <a:blip xmlns:r="http://schemas.openxmlformats.org/officeDocument/2006/relationships" r:embed="rId98"/>
        <a:stretch>
          <a:fillRect/>
        </a:stretch>
      </xdr:blipFill>
      <xdr:spPr>
        <a:xfrm>
          <a:off x="1074419" y="50059524"/>
          <a:ext cx="468000" cy="468000"/>
        </a:xfrm>
        <a:prstGeom prst="rect">
          <a:avLst/>
        </a:prstGeom>
      </xdr:spPr>
    </xdr:pic>
    <xdr:clientData/>
  </xdr:twoCellAnchor>
  <xdr:twoCellAnchor editAs="oneCell">
    <xdr:from>
      <xdr:col>1</xdr:col>
      <xdr:colOff>30479</xdr:colOff>
      <xdr:row>99</xdr:row>
      <xdr:rowOff>26548</xdr:rowOff>
    </xdr:from>
    <xdr:to>
      <xdr:col>1</xdr:col>
      <xdr:colOff>498479</xdr:colOff>
      <xdr:row>99</xdr:row>
      <xdr:rowOff>494548</xdr:rowOff>
    </xdr:to>
    <xdr:pic>
      <xdr:nvPicPr>
        <xdr:cNvPr id="100" name="圖片 99">
          <a:extLst>
            <a:ext uri="{FF2B5EF4-FFF2-40B4-BE49-F238E27FC236}">
              <a16:creationId xmlns:a16="http://schemas.microsoft.com/office/drawing/2014/main" id="{4F65FFA3-6043-4EC7-9CA1-31AA45A73F11}"/>
            </a:ext>
          </a:extLst>
        </xdr:cNvPr>
        <xdr:cNvPicPr>
          <a:picLocks/>
        </xdr:cNvPicPr>
      </xdr:nvPicPr>
      <xdr:blipFill>
        <a:blip xmlns:r="http://schemas.openxmlformats.org/officeDocument/2006/relationships" r:embed="rId99"/>
        <a:stretch>
          <a:fillRect/>
        </a:stretch>
      </xdr:blipFill>
      <xdr:spPr>
        <a:xfrm>
          <a:off x="1074419" y="50570008"/>
          <a:ext cx="468000" cy="468000"/>
        </a:xfrm>
        <a:prstGeom prst="rect">
          <a:avLst/>
        </a:prstGeom>
      </xdr:spPr>
    </xdr:pic>
    <xdr:clientData/>
  </xdr:twoCellAnchor>
  <xdr:twoCellAnchor editAs="oneCell">
    <xdr:from>
      <xdr:col>1</xdr:col>
      <xdr:colOff>30479</xdr:colOff>
      <xdr:row>100</xdr:row>
      <xdr:rowOff>26492</xdr:rowOff>
    </xdr:from>
    <xdr:to>
      <xdr:col>1</xdr:col>
      <xdr:colOff>498479</xdr:colOff>
      <xdr:row>100</xdr:row>
      <xdr:rowOff>494492</xdr:rowOff>
    </xdr:to>
    <xdr:pic>
      <xdr:nvPicPr>
        <xdr:cNvPr id="101" name="圖片 100">
          <a:extLst>
            <a:ext uri="{FF2B5EF4-FFF2-40B4-BE49-F238E27FC236}">
              <a16:creationId xmlns:a16="http://schemas.microsoft.com/office/drawing/2014/main" id="{CAAC123D-415F-4F6E-A454-8483324E813F}"/>
            </a:ext>
          </a:extLst>
        </xdr:cNvPr>
        <xdr:cNvPicPr>
          <a:picLocks noChangeAspect="1"/>
        </xdr:cNvPicPr>
      </xdr:nvPicPr>
      <xdr:blipFill>
        <a:blip xmlns:r="http://schemas.openxmlformats.org/officeDocument/2006/relationships" r:embed="rId100"/>
        <a:stretch>
          <a:fillRect/>
        </a:stretch>
      </xdr:blipFill>
      <xdr:spPr>
        <a:xfrm>
          <a:off x="1074419" y="51080492"/>
          <a:ext cx="468000" cy="468000"/>
        </a:xfrm>
        <a:prstGeom prst="rect">
          <a:avLst/>
        </a:prstGeom>
      </xdr:spPr>
    </xdr:pic>
    <xdr:clientData/>
  </xdr:twoCellAnchor>
  <xdr:twoCellAnchor editAs="oneCell">
    <xdr:from>
      <xdr:col>1</xdr:col>
      <xdr:colOff>30479</xdr:colOff>
      <xdr:row>101</xdr:row>
      <xdr:rowOff>26436</xdr:rowOff>
    </xdr:from>
    <xdr:to>
      <xdr:col>1</xdr:col>
      <xdr:colOff>498479</xdr:colOff>
      <xdr:row>101</xdr:row>
      <xdr:rowOff>494436</xdr:rowOff>
    </xdr:to>
    <xdr:pic>
      <xdr:nvPicPr>
        <xdr:cNvPr id="102" name="圖片 101">
          <a:extLst>
            <a:ext uri="{FF2B5EF4-FFF2-40B4-BE49-F238E27FC236}">
              <a16:creationId xmlns:a16="http://schemas.microsoft.com/office/drawing/2014/main" id="{77380E70-5707-493A-B03D-B534FFBAA221}"/>
            </a:ext>
          </a:extLst>
        </xdr:cNvPr>
        <xdr:cNvPicPr>
          <a:picLocks/>
        </xdr:cNvPicPr>
      </xdr:nvPicPr>
      <xdr:blipFill>
        <a:blip xmlns:r="http://schemas.openxmlformats.org/officeDocument/2006/relationships" r:embed="rId101"/>
        <a:stretch>
          <a:fillRect/>
        </a:stretch>
      </xdr:blipFill>
      <xdr:spPr>
        <a:xfrm>
          <a:off x="1074419" y="51590976"/>
          <a:ext cx="468000" cy="468000"/>
        </a:xfrm>
        <a:prstGeom prst="rect">
          <a:avLst/>
        </a:prstGeom>
      </xdr:spPr>
    </xdr:pic>
    <xdr:clientData/>
  </xdr:twoCellAnchor>
  <xdr:twoCellAnchor editAs="oneCell">
    <xdr:from>
      <xdr:col>1</xdr:col>
      <xdr:colOff>30479</xdr:colOff>
      <xdr:row>102</xdr:row>
      <xdr:rowOff>26380</xdr:rowOff>
    </xdr:from>
    <xdr:to>
      <xdr:col>1</xdr:col>
      <xdr:colOff>498479</xdr:colOff>
      <xdr:row>102</xdr:row>
      <xdr:rowOff>494380</xdr:rowOff>
    </xdr:to>
    <xdr:pic>
      <xdr:nvPicPr>
        <xdr:cNvPr id="103" name="圖片 102">
          <a:extLst>
            <a:ext uri="{FF2B5EF4-FFF2-40B4-BE49-F238E27FC236}">
              <a16:creationId xmlns:a16="http://schemas.microsoft.com/office/drawing/2014/main" id="{07A573EE-1D1B-4BDD-99B0-9D1F6D260262}"/>
            </a:ext>
          </a:extLst>
        </xdr:cNvPr>
        <xdr:cNvPicPr>
          <a:picLocks/>
        </xdr:cNvPicPr>
      </xdr:nvPicPr>
      <xdr:blipFill>
        <a:blip xmlns:r="http://schemas.openxmlformats.org/officeDocument/2006/relationships" r:embed="rId102"/>
        <a:stretch>
          <a:fillRect/>
        </a:stretch>
      </xdr:blipFill>
      <xdr:spPr>
        <a:xfrm>
          <a:off x="1074419" y="52101460"/>
          <a:ext cx="468000" cy="468000"/>
        </a:xfrm>
        <a:prstGeom prst="rect">
          <a:avLst/>
        </a:prstGeom>
      </xdr:spPr>
    </xdr:pic>
    <xdr:clientData/>
  </xdr:twoCellAnchor>
  <xdr:twoCellAnchor editAs="oneCell">
    <xdr:from>
      <xdr:col>1</xdr:col>
      <xdr:colOff>30479</xdr:colOff>
      <xdr:row>104</xdr:row>
      <xdr:rowOff>26268</xdr:rowOff>
    </xdr:from>
    <xdr:to>
      <xdr:col>1</xdr:col>
      <xdr:colOff>498479</xdr:colOff>
      <xdr:row>104</xdr:row>
      <xdr:rowOff>494268</xdr:rowOff>
    </xdr:to>
    <xdr:pic>
      <xdr:nvPicPr>
        <xdr:cNvPr id="104" name="圖片 103">
          <a:extLst>
            <a:ext uri="{FF2B5EF4-FFF2-40B4-BE49-F238E27FC236}">
              <a16:creationId xmlns:a16="http://schemas.microsoft.com/office/drawing/2014/main" id="{9CD3AD8F-5442-4802-9B0A-813CD01F501A}"/>
            </a:ext>
          </a:extLst>
        </xdr:cNvPr>
        <xdr:cNvPicPr>
          <a:picLocks/>
        </xdr:cNvPicPr>
      </xdr:nvPicPr>
      <xdr:blipFill>
        <a:blip xmlns:r="http://schemas.openxmlformats.org/officeDocument/2006/relationships" r:embed="rId103"/>
        <a:stretch>
          <a:fillRect/>
        </a:stretch>
      </xdr:blipFill>
      <xdr:spPr>
        <a:xfrm>
          <a:off x="1074419" y="53122428"/>
          <a:ext cx="468000" cy="468000"/>
        </a:xfrm>
        <a:prstGeom prst="rect">
          <a:avLst/>
        </a:prstGeom>
      </xdr:spPr>
    </xdr:pic>
    <xdr:clientData/>
  </xdr:twoCellAnchor>
  <xdr:twoCellAnchor editAs="oneCell">
    <xdr:from>
      <xdr:col>1</xdr:col>
      <xdr:colOff>30479</xdr:colOff>
      <xdr:row>103</xdr:row>
      <xdr:rowOff>26324</xdr:rowOff>
    </xdr:from>
    <xdr:to>
      <xdr:col>1</xdr:col>
      <xdr:colOff>498479</xdr:colOff>
      <xdr:row>103</xdr:row>
      <xdr:rowOff>494324</xdr:rowOff>
    </xdr:to>
    <xdr:pic>
      <xdr:nvPicPr>
        <xdr:cNvPr id="105" name="圖片 104">
          <a:extLst>
            <a:ext uri="{FF2B5EF4-FFF2-40B4-BE49-F238E27FC236}">
              <a16:creationId xmlns:a16="http://schemas.microsoft.com/office/drawing/2014/main" id="{7DE1F687-744D-45B7-A500-AD9AD45CCBDA}"/>
            </a:ext>
          </a:extLst>
        </xdr:cNvPr>
        <xdr:cNvPicPr>
          <a:picLocks/>
        </xdr:cNvPicPr>
      </xdr:nvPicPr>
      <xdr:blipFill>
        <a:blip xmlns:r="http://schemas.openxmlformats.org/officeDocument/2006/relationships" r:embed="rId104"/>
        <a:stretch>
          <a:fillRect/>
        </a:stretch>
      </xdr:blipFill>
      <xdr:spPr>
        <a:xfrm>
          <a:off x="1074419" y="52611944"/>
          <a:ext cx="468000" cy="468000"/>
        </a:xfrm>
        <a:prstGeom prst="rect">
          <a:avLst/>
        </a:prstGeom>
      </xdr:spPr>
    </xdr:pic>
    <xdr:clientData/>
  </xdr:twoCellAnchor>
  <xdr:twoCellAnchor editAs="oneCell">
    <xdr:from>
      <xdr:col>1</xdr:col>
      <xdr:colOff>30479</xdr:colOff>
      <xdr:row>105</xdr:row>
      <xdr:rowOff>26212</xdr:rowOff>
    </xdr:from>
    <xdr:to>
      <xdr:col>1</xdr:col>
      <xdr:colOff>498479</xdr:colOff>
      <xdr:row>105</xdr:row>
      <xdr:rowOff>494212</xdr:rowOff>
    </xdr:to>
    <xdr:pic>
      <xdr:nvPicPr>
        <xdr:cNvPr id="106" name="圖片 105">
          <a:extLst>
            <a:ext uri="{FF2B5EF4-FFF2-40B4-BE49-F238E27FC236}">
              <a16:creationId xmlns:a16="http://schemas.microsoft.com/office/drawing/2014/main" id="{2508EBE6-2EE9-4986-A097-42EFE05DCD14}"/>
            </a:ext>
          </a:extLst>
        </xdr:cNvPr>
        <xdr:cNvPicPr>
          <a:picLocks noChangeAspect="1"/>
        </xdr:cNvPicPr>
      </xdr:nvPicPr>
      <xdr:blipFill>
        <a:blip xmlns:r="http://schemas.openxmlformats.org/officeDocument/2006/relationships" r:embed="rId105"/>
        <a:stretch>
          <a:fillRect/>
        </a:stretch>
      </xdr:blipFill>
      <xdr:spPr>
        <a:xfrm>
          <a:off x="1074419" y="53632912"/>
          <a:ext cx="468000" cy="468000"/>
        </a:xfrm>
        <a:prstGeom prst="rect">
          <a:avLst/>
        </a:prstGeom>
      </xdr:spPr>
    </xdr:pic>
    <xdr:clientData/>
  </xdr:twoCellAnchor>
  <xdr:twoCellAnchor editAs="oneCell">
    <xdr:from>
      <xdr:col>1</xdr:col>
      <xdr:colOff>30479</xdr:colOff>
      <xdr:row>107</xdr:row>
      <xdr:rowOff>26100</xdr:rowOff>
    </xdr:from>
    <xdr:to>
      <xdr:col>1</xdr:col>
      <xdr:colOff>498479</xdr:colOff>
      <xdr:row>107</xdr:row>
      <xdr:rowOff>494100</xdr:rowOff>
    </xdr:to>
    <xdr:pic>
      <xdr:nvPicPr>
        <xdr:cNvPr id="109" name="圖片 108">
          <a:extLst>
            <a:ext uri="{FF2B5EF4-FFF2-40B4-BE49-F238E27FC236}">
              <a16:creationId xmlns:a16="http://schemas.microsoft.com/office/drawing/2014/main" id="{23E6C8CE-408D-467A-AE18-233CFA68338F}"/>
            </a:ext>
          </a:extLst>
        </xdr:cNvPr>
        <xdr:cNvPicPr>
          <a:picLocks/>
        </xdr:cNvPicPr>
      </xdr:nvPicPr>
      <xdr:blipFill>
        <a:blip xmlns:r="http://schemas.openxmlformats.org/officeDocument/2006/relationships" r:embed="rId106"/>
        <a:stretch>
          <a:fillRect/>
        </a:stretch>
      </xdr:blipFill>
      <xdr:spPr>
        <a:xfrm>
          <a:off x="1074419" y="54653880"/>
          <a:ext cx="468000" cy="468000"/>
        </a:xfrm>
        <a:prstGeom prst="rect">
          <a:avLst/>
        </a:prstGeom>
      </xdr:spPr>
    </xdr:pic>
    <xdr:clientData/>
  </xdr:twoCellAnchor>
  <xdr:twoCellAnchor editAs="oneCell">
    <xdr:from>
      <xdr:col>1</xdr:col>
      <xdr:colOff>30479</xdr:colOff>
      <xdr:row>106</xdr:row>
      <xdr:rowOff>26156</xdr:rowOff>
    </xdr:from>
    <xdr:to>
      <xdr:col>1</xdr:col>
      <xdr:colOff>498479</xdr:colOff>
      <xdr:row>106</xdr:row>
      <xdr:rowOff>494156</xdr:rowOff>
    </xdr:to>
    <xdr:pic>
      <xdr:nvPicPr>
        <xdr:cNvPr id="110" name="圖片 109">
          <a:extLst>
            <a:ext uri="{FF2B5EF4-FFF2-40B4-BE49-F238E27FC236}">
              <a16:creationId xmlns:a16="http://schemas.microsoft.com/office/drawing/2014/main" id="{5992397A-02DD-4CCE-B8B1-883E6A84F298}"/>
            </a:ext>
          </a:extLst>
        </xdr:cNvPr>
        <xdr:cNvPicPr>
          <a:picLocks/>
        </xdr:cNvPicPr>
      </xdr:nvPicPr>
      <xdr:blipFill>
        <a:blip xmlns:r="http://schemas.openxmlformats.org/officeDocument/2006/relationships" r:embed="rId107"/>
        <a:stretch>
          <a:fillRect/>
        </a:stretch>
      </xdr:blipFill>
      <xdr:spPr>
        <a:xfrm>
          <a:off x="1074419" y="54143396"/>
          <a:ext cx="468000" cy="468000"/>
        </a:xfrm>
        <a:prstGeom prst="rect">
          <a:avLst/>
        </a:prstGeom>
      </xdr:spPr>
    </xdr:pic>
    <xdr:clientData/>
  </xdr:twoCellAnchor>
  <xdr:twoCellAnchor editAs="oneCell">
    <xdr:from>
      <xdr:col>1</xdr:col>
      <xdr:colOff>30479</xdr:colOff>
      <xdr:row>108</xdr:row>
      <xdr:rowOff>26044</xdr:rowOff>
    </xdr:from>
    <xdr:to>
      <xdr:col>1</xdr:col>
      <xdr:colOff>498479</xdr:colOff>
      <xdr:row>108</xdr:row>
      <xdr:rowOff>494044</xdr:rowOff>
    </xdr:to>
    <xdr:pic>
      <xdr:nvPicPr>
        <xdr:cNvPr id="112" name="圖片 111">
          <a:extLst>
            <a:ext uri="{FF2B5EF4-FFF2-40B4-BE49-F238E27FC236}">
              <a16:creationId xmlns:a16="http://schemas.microsoft.com/office/drawing/2014/main" id="{6D6B88CB-9D0D-4587-B87B-4D14E1EF1B24}"/>
            </a:ext>
          </a:extLst>
        </xdr:cNvPr>
        <xdr:cNvPicPr>
          <a:picLocks/>
        </xdr:cNvPicPr>
      </xdr:nvPicPr>
      <xdr:blipFill>
        <a:blip xmlns:r="http://schemas.openxmlformats.org/officeDocument/2006/relationships" r:embed="rId108"/>
        <a:stretch>
          <a:fillRect/>
        </a:stretch>
      </xdr:blipFill>
      <xdr:spPr>
        <a:xfrm>
          <a:off x="1074419" y="55164364"/>
          <a:ext cx="468000" cy="468000"/>
        </a:xfrm>
        <a:prstGeom prst="rect">
          <a:avLst/>
        </a:prstGeom>
      </xdr:spPr>
    </xdr:pic>
    <xdr:clientData/>
  </xdr:twoCellAnchor>
  <xdr:twoCellAnchor editAs="oneCell">
    <xdr:from>
      <xdr:col>1</xdr:col>
      <xdr:colOff>30479</xdr:colOff>
      <xdr:row>109</xdr:row>
      <xdr:rowOff>25988</xdr:rowOff>
    </xdr:from>
    <xdr:to>
      <xdr:col>1</xdr:col>
      <xdr:colOff>498479</xdr:colOff>
      <xdr:row>109</xdr:row>
      <xdr:rowOff>493988</xdr:rowOff>
    </xdr:to>
    <xdr:pic>
      <xdr:nvPicPr>
        <xdr:cNvPr id="113" name="圖片 112">
          <a:extLst>
            <a:ext uri="{FF2B5EF4-FFF2-40B4-BE49-F238E27FC236}">
              <a16:creationId xmlns:a16="http://schemas.microsoft.com/office/drawing/2014/main" id="{DF4E46E0-3E09-4C60-824F-1ED8A87A5E2B}"/>
            </a:ext>
          </a:extLst>
        </xdr:cNvPr>
        <xdr:cNvPicPr>
          <a:picLocks/>
        </xdr:cNvPicPr>
      </xdr:nvPicPr>
      <xdr:blipFill>
        <a:blip xmlns:r="http://schemas.openxmlformats.org/officeDocument/2006/relationships" r:embed="rId109"/>
        <a:stretch>
          <a:fillRect/>
        </a:stretch>
      </xdr:blipFill>
      <xdr:spPr>
        <a:xfrm>
          <a:off x="1074419" y="55674848"/>
          <a:ext cx="468000" cy="468000"/>
        </a:xfrm>
        <a:prstGeom prst="rect">
          <a:avLst/>
        </a:prstGeom>
      </xdr:spPr>
    </xdr:pic>
    <xdr:clientData/>
  </xdr:twoCellAnchor>
  <xdr:twoCellAnchor editAs="oneCell">
    <xdr:from>
      <xdr:col>1</xdr:col>
      <xdr:colOff>30479</xdr:colOff>
      <xdr:row>110</xdr:row>
      <xdr:rowOff>25932</xdr:rowOff>
    </xdr:from>
    <xdr:to>
      <xdr:col>1</xdr:col>
      <xdr:colOff>498479</xdr:colOff>
      <xdr:row>110</xdr:row>
      <xdr:rowOff>493932</xdr:rowOff>
    </xdr:to>
    <xdr:pic>
      <xdr:nvPicPr>
        <xdr:cNvPr id="114" name="圖片 113">
          <a:extLst>
            <a:ext uri="{FF2B5EF4-FFF2-40B4-BE49-F238E27FC236}">
              <a16:creationId xmlns:a16="http://schemas.microsoft.com/office/drawing/2014/main" id="{7BF060A3-8ADF-4614-84A1-5E4D9356575B}"/>
            </a:ext>
          </a:extLst>
        </xdr:cNvPr>
        <xdr:cNvPicPr>
          <a:picLocks/>
        </xdr:cNvPicPr>
      </xdr:nvPicPr>
      <xdr:blipFill>
        <a:blip xmlns:r="http://schemas.openxmlformats.org/officeDocument/2006/relationships" r:embed="rId110"/>
        <a:stretch>
          <a:fillRect/>
        </a:stretch>
      </xdr:blipFill>
      <xdr:spPr>
        <a:xfrm>
          <a:off x="1074419" y="56185332"/>
          <a:ext cx="468000" cy="468000"/>
        </a:xfrm>
        <a:prstGeom prst="rect">
          <a:avLst/>
        </a:prstGeom>
      </xdr:spPr>
    </xdr:pic>
    <xdr:clientData/>
  </xdr:twoCellAnchor>
  <xdr:twoCellAnchor editAs="oneCell">
    <xdr:from>
      <xdr:col>1</xdr:col>
      <xdr:colOff>30479</xdr:colOff>
      <xdr:row>111</xdr:row>
      <xdr:rowOff>25876</xdr:rowOff>
    </xdr:from>
    <xdr:to>
      <xdr:col>1</xdr:col>
      <xdr:colOff>498479</xdr:colOff>
      <xdr:row>111</xdr:row>
      <xdr:rowOff>493876</xdr:rowOff>
    </xdr:to>
    <xdr:pic>
      <xdr:nvPicPr>
        <xdr:cNvPr id="115" name="圖片 114">
          <a:extLst>
            <a:ext uri="{FF2B5EF4-FFF2-40B4-BE49-F238E27FC236}">
              <a16:creationId xmlns:a16="http://schemas.microsoft.com/office/drawing/2014/main" id="{9988B497-809A-4743-A992-2969613B345F}"/>
            </a:ext>
          </a:extLst>
        </xdr:cNvPr>
        <xdr:cNvPicPr>
          <a:picLocks noChangeAspect="1"/>
        </xdr:cNvPicPr>
      </xdr:nvPicPr>
      <xdr:blipFill>
        <a:blip xmlns:r="http://schemas.openxmlformats.org/officeDocument/2006/relationships" r:embed="rId111"/>
        <a:stretch>
          <a:fillRect/>
        </a:stretch>
      </xdr:blipFill>
      <xdr:spPr>
        <a:xfrm>
          <a:off x="1074419" y="56695816"/>
          <a:ext cx="468000" cy="468000"/>
        </a:xfrm>
        <a:prstGeom prst="rect">
          <a:avLst/>
        </a:prstGeom>
      </xdr:spPr>
    </xdr:pic>
    <xdr:clientData/>
  </xdr:twoCellAnchor>
  <xdr:twoCellAnchor editAs="oneCell">
    <xdr:from>
      <xdr:col>1</xdr:col>
      <xdr:colOff>30479</xdr:colOff>
      <xdr:row>112</xdr:row>
      <xdr:rowOff>25820</xdr:rowOff>
    </xdr:from>
    <xdr:to>
      <xdr:col>1</xdr:col>
      <xdr:colOff>498479</xdr:colOff>
      <xdr:row>112</xdr:row>
      <xdr:rowOff>493820</xdr:rowOff>
    </xdr:to>
    <xdr:pic>
      <xdr:nvPicPr>
        <xdr:cNvPr id="116" name="圖片 115">
          <a:extLst>
            <a:ext uri="{FF2B5EF4-FFF2-40B4-BE49-F238E27FC236}">
              <a16:creationId xmlns:a16="http://schemas.microsoft.com/office/drawing/2014/main" id="{BA249732-4760-4676-96E4-FE687459E440}"/>
            </a:ext>
          </a:extLst>
        </xdr:cNvPr>
        <xdr:cNvPicPr>
          <a:picLocks/>
        </xdr:cNvPicPr>
      </xdr:nvPicPr>
      <xdr:blipFill>
        <a:blip xmlns:r="http://schemas.openxmlformats.org/officeDocument/2006/relationships" r:embed="rId112"/>
        <a:stretch>
          <a:fillRect/>
        </a:stretch>
      </xdr:blipFill>
      <xdr:spPr>
        <a:xfrm>
          <a:off x="1074419" y="57206300"/>
          <a:ext cx="468000" cy="468000"/>
        </a:xfrm>
        <a:prstGeom prst="rect">
          <a:avLst/>
        </a:prstGeom>
      </xdr:spPr>
    </xdr:pic>
    <xdr:clientData/>
  </xdr:twoCellAnchor>
  <xdr:twoCellAnchor editAs="oneCell">
    <xdr:from>
      <xdr:col>1</xdr:col>
      <xdr:colOff>30479</xdr:colOff>
      <xdr:row>114</xdr:row>
      <xdr:rowOff>25708</xdr:rowOff>
    </xdr:from>
    <xdr:to>
      <xdr:col>1</xdr:col>
      <xdr:colOff>498479</xdr:colOff>
      <xdr:row>114</xdr:row>
      <xdr:rowOff>493708</xdr:rowOff>
    </xdr:to>
    <xdr:pic>
      <xdr:nvPicPr>
        <xdr:cNvPr id="117" name="圖片 116">
          <a:extLst>
            <a:ext uri="{FF2B5EF4-FFF2-40B4-BE49-F238E27FC236}">
              <a16:creationId xmlns:a16="http://schemas.microsoft.com/office/drawing/2014/main" id="{AF5BAE67-44EC-4732-B198-3CFB4A0CE4E6}"/>
            </a:ext>
          </a:extLst>
        </xdr:cNvPr>
        <xdr:cNvPicPr>
          <a:picLocks/>
        </xdr:cNvPicPr>
      </xdr:nvPicPr>
      <xdr:blipFill>
        <a:blip xmlns:r="http://schemas.openxmlformats.org/officeDocument/2006/relationships" r:embed="rId113"/>
        <a:stretch>
          <a:fillRect/>
        </a:stretch>
      </xdr:blipFill>
      <xdr:spPr>
        <a:xfrm>
          <a:off x="1074419" y="58227268"/>
          <a:ext cx="468000" cy="468000"/>
        </a:xfrm>
        <a:prstGeom prst="rect">
          <a:avLst/>
        </a:prstGeom>
      </xdr:spPr>
    </xdr:pic>
    <xdr:clientData/>
  </xdr:twoCellAnchor>
  <xdr:twoCellAnchor editAs="oneCell">
    <xdr:from>
      <xdr:col>1</xdr:col>
      <xdr:colOff>30479</xdr:colOff>
      <xdr:row>113</xdr:row>
      <xdr:rowOff>25764</xdr:rowOff>
    </xdr:from>
    <xdr:to>
      <xdr:col>1</xdr:col>
      <xdr:colOff>498479</xdr:colOff>
      <xdr:row>113</xdr:row>
      <xdr:rowOff>493764</xdr:rowOff>
    </xdr:to>
    <xdr:pic>
      <xdr:nvPicPr>
        <xdr:cNvPr id="118" name="圖片 117">
          <a:extLst>
            <a:ext uri="{FF2B5EF4-FFF2-40B4-BE49-F238E27FC236}">
              <a16:creationId xmlns:a16="http://schemas.microsoft.com/office/drawing/2014/main" id="{C49CCEC0-86DB-4006-8699-4B34AAFB05A4}"/>
            </a:ext>
          </a:extLst>
        </xdr:cNvPr>
        <xdr:cNvPicPr>
          <a:picLocks/>
        </xdr:cNvPicPr>
      </xdr:nvPicPr>
      <xdr:blipFill>
        <a:blip xmlns:r="http://schemas.openxmlformats.org/officeDocument/2006/relationships" r:embed="rId114"/>
        <a:stretch>
          <a:fillRect/>
        </a:stretch>
      </xdr:blipFill>
      <xdr:spPr>
        <a:xfrm>
          <a:off x="1074419" y="57716784"/>
          <a:ext cx="468000" cy="468000"/>
        </a:xfrm>
        <a:prstGeom prst="rect">
          <a:avLst/>
        </a:prstGeom>
      </xdr:spPr>
    </xdr:pic>
    <xdr:clientData/>
  </xdr:twoCellAnchor>
  <xdr:twoCellAnchor editAs="oneCell">
    <xdr:from>
      <xdr:col>1</xdr:col>
      <xdr:colOff>30479</xdr:colOff>
      <xdr:row>115</xdr:row>
      <xdr:rowOff>25652</xdr:rowOff>
    </xdr:from>
    <xdr:to>
      <xdr:col>1</xdr:col>
      <xdr:colOff>498479</xdr:colOff>
      <xdr:row>115</xdr:row>
      <xdr:rowOff>493652</xdr:rowOff>
    </xdr:to>
    <xdr:pic>
      <xdr:nvPicPr>
        <xdr:cNvPr id="119" name="圖片 118">
          <a:extLst>
            <a:ext uri="{FF2B5EF4-FFF2-40B4-BE49-F238E27FC236}">
              <a16:creationId xmlns:a16="http://schemas.microsoft.com/office/drawing/2014/main" id="{AA57717D-E7A0-4B37-A429-9AFC24B96571}"/>
            </a:ext>
          </a:extLst>
        </xdr:cNvPr>
        <xdr:cNvPicPr>
          <a:picLocks/>
        </xdr:cNvPicPr>
      </xdr:nvPicPr>
      <xdr:blipFill>
        <a:blip xmlns:r="http://schemas.openxmlformats.org/officeDocument/2006/relationships" r:embed="rId115"/>
        <a:stretch>
          <a:fillRect/>
        </a:stretch>
      </xdr:blipFill>
      <xdr:spPr>
        <a:xfrm>
          <a:off x="1074419" y="58737752"/>
          <a:ext cx="468000" cy="468000"/>
        </a:xfrm>
        <a:prstGeom prst="rect">
          <a:avLst/>
        </a:prstGeom>
      </xdr:spPr>
    </xdr:pic>
    <xdr:clientData/>
  </xdr:twoCellAnchor>
  <xdr:twoCellAnchor editAs="oneCell">
    <xdr:from>
      <xdr:col>1</xdr:col>
      <xdr:colOff>30479</xdr:colOff>
      <xdr:row>116</xdr:row>
      <xdr:rowOff>25596</xdr:rowOff>
    </xdr:from>
    <xdr:to>
      <xdr:col>1</xdr:col>
      <xdr:colOff>498479</xdr:colOff>
      <xdr:row>116</xdr:row>
      <xdr:rowOff>493596</xdr:rowOff>
    </xdr:to>
    <xdr:pic>
      <xdr:nvPicPr>
        <xdr:cNvPr id="120" name="圖片 119">
          <a:extLst>
            <a:ext uri="{FF2B5EF4-FFF2-40B4-BE49-F238E27FC236}">
              <a16:creationId xmlns:a16="http://schemas.microsoft.com/office/drawing/2014/main" id="{D04A2EF2-CC60-47EB-90FA-70993E459286}"/>
            </a:ext>
          </a:extLst>
        </xdr:cNvPr>
        <xdr:cNvPicPr>
          <a:picLocks/>
        </xdr:cNvPicPr>
      </xdr:nvPicPr>
      <xdr:blipFill>
        <a:blip xmlns:r="http://schemas.openxmlformats.org/officeDocument/2006/relationships" r:embed="rId116"/>
        <a:stretch>
          <a:fillRect/>
        </a:stretch>
      </xdr:blipFill>
      <xdr:spPr>
        <a:xfrm>
          <a:off x="1074419" y="59248236"/>
          <a:ext cx="468000" cy="468000"/>
        </a:xfrm>
        <a:prstGeom prst="rect">
          <a:avLst/>
        </a:prstGeom>
      </xdr:spPr>
    </xdr:pic>
    <xdr:clientData/>
  </xdr:twoCellAnchor>
  <xdr:twoCellAnchor editAs="oneCell">
    <xdr:from>
      <xdr:col>1</xdr:col>
      <xdr:colOff>30479</xdr:colOff>
      <xdr:row>117</xdr:row>
      <xdr:rowOff>25540</xdr:rowOff>
    </xdr:from>
    <xdr:to>
      <xdr:col>1</xdr:col>
      <xdr:colOff>498479</xdr:colOff>
      <xdr:row>117</xdr:row>
      <xdr:rowOff>493540</xdr:rowOff>
    </xdr:to>
    <xdr:pic>
      <xdr:nvPicPr>
        <xdr:cNvPr id="121" name="圖片 120">
          <a:extLst>
            <a:ext uri="{FF2B5EF4-FFF2-40B4-BE49-F238E27FC236}">
              <a16:creationId xmlns:a16="http://schemas.microsoft.com/office/drawing/2014/main" id="{569D78DE-27A1-4481-A9F4-3D6A5124940A}"/>
            </a:ext>
          </a:extLst>
        </xdr:cNvPr>
        <xdr:cNvPicPr>
          <a:picLocks/>
        </xdr:cNvPicPr>
      </xdr:nvPicPr>
      <xdr:blipFill>
        <a:blip xmlns:r="http://schemas.openxmlformats.org/officeDocument/2006/relationships" r:embed="rId117"/>
        <a:stretch>
          <a:fillRect/>
        </a:stretch>
      </xdr:blipFill>
      <xdr:spPr>
        <a:xfrm>
          <a:off x="1074419" y="59758720"/>
          <a:ext cx="468000" cy="468000"/>
        </a:xfrm>
        <a:prstGeom prst="rect">
          <a:avLst/>
        </a:prstGeom>
      </xdr:spPr>
    </xdr:pic>
    <xdr:clientData/>
  </xdr:twoCellAnchor>
  <xdr:twoCellAnchor editAs="oneCell">
    <xdr:from>
      <xdr:col>1</xdr:col>
      <xdr:colOff>30479</xdr:colOff>
      <xdr:row>118</xdr:row>
      <xdr:rowOff>25484</xdr:rowOff>
    </xdr:from>
    <xdr:to>
      <xdr:col>1</xdr:col>
      <xdr:colOff>498479</xdr:colOff>
      <xdr:row>118</xdr:row>
      <xdr:rowOff>493484</xdr:rowOff>
    </xdr:to>
    <xdr:pic>
      <xdr:nvPicPr>
        <xdr:cNvPr id="122" name="圖片 121">
          <a:extLst>
            <a:ext uri="{FF2B5EF4-FFF2-40B4-BE49-F238E27FC236}">
              <a16:creationId xmlns:a16="http://schemas.microsoft.com/office/drawing/2014/main" id="{8CFE677A-B47C-40F8-9DD3-FF3352BF1F33}"/>
            </a:ext>
          </a:extLst>
        </xdr:cNvPr>
        <xdr:cNvPicPr>
          <a:picLocks/>
        </xdr:cNvPicPr>
      </xdr:nvPicPr>
      <xdr:blipFill>
        <a:blip xmlns:r="http://schemas.openxmlformats.org/officeDocument/2006/relationships" r:embed="rId118"/>
        <a:stretch>
          <a:fillRect/>
        </a:stretch>
      </xdr:blipFill>
      <xdr:spPr>
        <a:xfrm>
          <a:off x="1074419" y="60269204"/>
          <a:ext cx="468000" cy="468000"/>
        </a:xfrm>
        <a:prstGeom prst="rect">
          <a:avLst/>
        </a:prstGeom>
      </xdr:spPr>
    </xdr:pic>
    <xdr:clientData/>
  </xdr:twoCellAnchor>
  <xdr:twoCellAnchor editAs="oneCell">
    <xdr:from>
      <xdr:col>1</xdr:col>
      <xdr:colOff>30479</xdr:colOff>
      <xdr:row>119</xdr:row>
      <xdr:rowOff>25428</xdr:rowOff>
    </xdr:from>
    <xdr:to>
      <xdr:col>1</xdr:col>
      <xdr:colOff>498479</xdr:colOff>
      <xdr:row>119</xdr:row>
      <xdr:rowOff>493428</xdr:rowOff>
    </xdr:to>
    <xdr:pic>
      <xdr:nvPicPr>
        <xdr:cNvPr id="123" name="圖片 122">
          <a:extLst>
            <a:ext uri="{FF2B5EF4-FFF2-40B4-BE49-F238E27FC236}">
              <a16:creationId xmlns:a16="http://schemas.microsoft.com/office/drawing/2014/main" id="{889CC5D6-7126-424E-90F3-26C0DDB566D5}"/>
            </a:ext>
          </a:extLst>
        </xdr:cNvPr>
        <xdr:cNvPicPr>
          <a:picLocks/>
        </xdr:cNvPicPr>
      </xdr:nvPicPr>
      <xdr:blipFill>
        <a:blip xmlns:r="http://schemas.openxmlformats.org/officeDocument/2006/relationships" r:embed="rId119"/>
        <a:stretch>
          <a:fillRect/>
        </a:stretch>
      </xdr:blipFill>
      <xdr:spPr>
        <a:xfrm>
          <a:off x="1074419" y="60779688"/>
          <a:ext cx="468000" cy="468000"/>
        </a:xfrm>
        <a:prstGeom prst="rect">
          <a:avLst/>
        </a:prstGeom>
      </xdr:spPr>
    </xdr:pic>
    <xdr:clientData/>
  </xdr:twoCellAnchor>
  <xdr:twoCellAnchor editAs="oneCell">
    <xdr:from>
      <xdr:col>1</xdr:col>
      <xdr:colOff>30479</xdr:colOff>
      <xdr:row>120</xdr:row>
      <xdr:rowOff>25372</xdr:rowOff>
    </xdr:from>
    <xdr:to>
      <xdr:col>1</xdr:col>
      <xdr:colOff>498479</xdr:colOff>
      <xdr:row>120</xdr:row>
      <xdr:rowOff>493372</xdr:rowOff>
    </xdr:to>
    <xdr:pic>
      <xdr:nvPicPr>
        <xdr:cNvPr id="124" name="圖片 123">
          <a:extLst>
            <a:ext uri="{FF2B5EF4-FFF2-40B4-BE49-F238E27FC236}">
              <a16:creationId xmlns:a16="http://schemas.microsoft.com/office/drawing/2014/main" id="{5E47B43C-2D8F-4A1A-8ACD-31EB0BFD102A}"/>
            </a:ext>
          </a:extLst>
        </xdr:cNvPr>
        <xdr:cNvPicPr>
          <a:picLocks/>
        </xdr:cNvPicPr>
      </xdr:nvPicPr>
      <xdr:blipFill>
        <a:blip xmlns:r="http://schemas.openxmlformats.org/officeDocument/2006/relationships" r:embed="rId120"/>
        <a:stretch>
          <a:fillRect/>
        </a:stretch>
      </xdr:blipFill>
      <xdr:spPr>
        <a:xfrm>
          <a:off x="1074419" y="61290172"/>
          <a:ext cx="468000" cy="468000"/>
        </a:xfrm>
        <a:prstGeom prst="rect">
          <a:avLst/>
        </a:prstGeom>
      </xdr:spPr>
    </xdr:pic>
    <xdr:clientData/>
  </xdr:twoCellAnchor>
  <xdr:twoCellAnchor editAs="oneCell">
    <xdr:from>
      <xdr:col>1</xdr:col>
      <xdr:colOff>30479</xdr:colOff>
      <xdr:row>121</xdr:row>
      <xdr:rowOff>25316</xdr:rowOff>
    </xdr:from>
    <xdr:to>
      <xdr:col>1</xdr:col>
      <xdr:colOff>498479</xdr:colOff>
      <xdr:row>121</xdr:row>
      <xdr:rowOff>493316</xdr:rowOff>
    </xdr:to>
    <xdr:pic>
      <xdr:nvPicPr>
        <xdr:cNvPr id="125" name="圖片 124">
          <a:extLst>
            <a:ext uri="{FF2B5EF4-FFF2-40B4-BE49-F238E27FC236}">
              <a16:creationId xmlns:a16="http://schemas.microsoft.com/office/drawing/2014/main" id="{6331739B-DAF3-4351-A707-75E0814A557D}"/>
            </a:ext>
          </a:extLst>
        </xdr:cNvPr>
        <xdr:cNvPicPr>
          <a:picLocks/>
        </xdr:cNvPicPr>
      </xdr:nvPicPr>
      <xdr:blipFill>
        <a:blip xmlns:r="http://schemas.openxmlformats.org/officeDocument/2006/relationships" r:embed="rId121"/>
        <a:stretch>
          <a:fillRect/>
        </a:stretch>
      </xdr:blipFill>
      <xdr:spPr>
        <a:xfrm>
          <a:off x="1074419" y="61800656"/>
          <a:ext cx="468000" cy="468000"/>
        </a:xfrm>
        <a:prstGeom prst="rect">
          <a:avLst/>
        </a:prstGeom>
      </xdr:spPr>
    </xdr:pic>
    <xdr:clientData/>
  </xdr:twoCellAnchor>
  <xdr:twoCellAnchor editAs="oneCell">
    <xdr:from>
      <xdr:col>1</xdr:col>
      <xdr:colOff>30479</xdr:colOff>
      <xdr:row>122</xdr:row>
      <xdr:rowOff>25260</xdr:rowOff>
    </xdr:from>
    <xdr:to>
      <xdr:col>1</xdr:col>
      <xdr:colOff>498479</xdr:colOff>
      <xdr:row>122</xdr:row>
      <xdr:rowOff>493260</xdr:rowOff>
    </xdr:to>
    <xdr:pic>
      <xdr:nvPicPr>
        <xdr:cNvPr id="126" name="圖片 125">
          <a:extLst>
            <a:ext uri="{FF2B5EF4-FFF2-40B4-BE49-F238E27FC236}">
              <a16:creationId xmlns:a16="http://schemas.microsoft.com/office/drawing/2014/main" id="{123E3457-3C62-41BC-A7D1-B2F685C00766}"/>
            </a:ext>
          </a:extLst>
        </xdr:cNvPr>
        <xdr:cNvPicPr>
          <a:picLocks/>
        </xdr:cNvPicPr>
      </xdr:nvPicPr>
      <xdr:blipFill>
        <a:blip xmlns:r="http://schemas.openxmlformats.org/officeDocument/2006/relationships" r:embed="rId122"/>
        <a:stretch>
          <a:fillRect/>
        </a:stretch>
      </xdr:blipFill>
      <xdr:spPr>
        <a:xfrm>
          <a:off x="1074419" y="62311140"/>
          <a:ext cx="468000" cy="468000"/>
        </a:xfrm>
        <a:prstGeom prst="rect">
          <a:avLst/>
        </a:prstGeom>
      </xdr:spPr>
    </xdr:pic>
    <xdr:clientData/>
  </xdr:twoCellAnchor>
  <xdr:twoCellAnchor editAs="oneCell">
    <xdr:from>
      <xdr:col>1</xdr:col>
      <xdr:colOff>30479</xdr:colOff>
      <xdr:row>123</xdr:row>
      <xdr:rowOff>25204</xdr:rowOff>
    </xdr:from>
    <xdr:to>
      <xdr:col>1</xdr:col>
      <xdr:colOff>498479</xdr:colOff>
      <xdr:row>123</xdr:row>
      <xdr:rowOff>493204</xdr:rowOff>
    </xdr:to>
    <xdr:pic>
      <xdr:nvPicPr>
        <xdr:cNvPr id="127" name="圖片 126">
          <a:extLst>
            <a:ext uri="{FF2B5EF4-FFF2-40B4-BE49-F238E27FC236}">
              <a16:creationId xmlns:a16="http://schemas.microsoft.com/office/drawing/2014/main" id="{3BB5DDD6-E2A4-4FAA-B722-630D7978A342}"/>
            </a:ext>
          </a:extLst>
        </xdr:cNvPr>
        <xdr:cNvPicPr>
          <a:picLocks noChangeAspect="1"/>
        </xdr:cNvPicPr>
      </xdr:nvPicPr>
      <xdr:blipFill>
        <a:blip xmlns:r="http://schemas.openxmlformats.org/officeDocument/2006/relationships" r:embed="rId123"/>
        <a:stretch>
          <a:fillRect/>
        </a:stretch>
      </xdr:blipFill>
      <xdr:spPr>
        <a:xfrm>
          <a:off x="1074419" y="62821624"/>
          <a:ext cx="468000" cy="468000"/>
        </a:xfrm>
        <a:prstGeom prst="rect">
          <a:avLst/>
        </a:prstGeom>
      </xdr:spPr>
    </xdr:pic>
    <xdr:clientData/>
  </xdr:twoCellAnchor>
  <xdr:twoCellAnchor editAs="oneCell">
    <xdr:from>
      <xdr:col>1</xdr:col>
      <xdr:colOff>30479</xdr:colOff>
      <xdr:row>124</xdr:row>
      <xdr:rowOff>25148</xdr:rowOff>
    </xdr:from>
    <xdr:to>
      <xdr:col>1</xdr:col>
      <xdr:colOff>498479</xdr:colOff>
      <xdr:row>124</xdr:row>
      <xdr:rowOff>493148</xdr:rowOff>
    </xdr:to>
    <xdr:pic>
      <xdr:nvPicPr>
        <xdr:cNvPr id="128" name="圖片 127">
          <a:extLst>
            <a:ext uri="{FF2B5EF4-FFF2-40B4-BE49-F238E27FC236}">
              <a16:creationId xmlns:a16="http://schemas.microsoft.com/office/drawing/2014/main" id="{EACF03B7-6072-4B64-82F5-562B4967E336}"/>
            </a:ext>
          </a:extLst>
        </xdr:cNvPr>
        <xdr:cNvPicPr>
          <a:picLocks noChangeAspect="1"/>
        </xdr:cNvPicPr>
      </xdr:nvPicPr>
      <xdr:blipFill>
        <a:blip xmlns:r="http://schemas.openxmlformats.org/officeDocument/2006/relationships" r:embed="rId124"/>
        <a:stretch>
          <a:fillRect/>
        </a:stretch>
      </xdr:blipFill>
      <xdr:spPr>
        <a:xfrm>
          <a:off x="1074419" y="63332108"/>
          <a:ext cx="468000" cy="468000"/>
        </a:xfrm>
        <a:prstGeom prst="rect">
          <a:avLst/>
        </a:prstGeom>
      </xdr:spPr>
    </xdr:pic>
    <xdr:clientData/>
  </xdr:twoCellAnchor>
  <xdr:twoCellAnchor editAs="oneCell">
    <xdr:from>
      <xdr:col>1</xdr:col>
      <xdr:colOff>30479</xdr:colOff>
      <xdr:row>125</xdr:row>
      <xdr:rowOff>25092</xdr:rowOff>
    </xdr:from>
    <xdr:to>
      <xdr:col>1</xdr:col>
      <xdr:colOff>498479</xdr:colOff>
      <xdr:row>125</xdr:row>
      <xdr:rowOff>493092</xdr:rowOff>
    </xdr:to>
    <xdr:pic>
      <xdr:nvPicPr>
        <xdr:cNvPr id="129" name="圖片 128">
          <a:extLst>
            <a:ext uri="{FF2B5EF4-FFF2-40B4-BE49-F238E27FC236}">
              <a16:creationId xmlns:a16="http://schemas.microsoft.com/office/drawing/2014/main" id="{1C38F965-4D59-4C2D-BD0E-FBE0B7F372DC}"/>
            </a:ext>
          </a:extLst>
        </xdr:cNvPr>
        <xdr:cNvPicPr>
          <a:picLocks/>
        </xdr:cNvPicPr>
      </xdr:nvPicPr>
      <xdr:blipFill>
        <a:blip xmlns:r="http://schemas.openxmlformats.org/officeDocument/2006/relationships" r:embed="rId125"/>
        <a:stretch>
          <a:fillRect/>
        </a:stretch>
      </xdr:blipFill>
      <xdr:spPr>
        <a:xfrm>
          <a:off x="1074419" y="63842592"/>
          <a:ext cx="468000" cy="468000"/>
        </a:xfrm>
        <a:prstGeom prst="rect">
          <a:avLst/>
        </a:prstGeom>
      </xdr:spPr>
    </xdr:pic>
    <xdr:clientData/>
  </xdr:twoCellAnchor>
  <xdr:twoCellAnchor editAs="oneCell">
    <xdr:from>
      <xdr:col>1</xdr:col>
      <xdr:colOff>30479</xdr:colOff>
      <xdr:row>126</xdr:row>
      <xdr:rowOff>25036</xdr:rowOff>
    </xdr:from>
    <xdr:to>
      <xdr:col>1</xdr:col>
      <xdr:colOff>498479</xdr:colOff>
      <xdr:row>126</xdr:row>
      <xdr:rowOff>493036</xdr:rowOff>
    </xdr:to>
    <xdr:pic>
      <xdr:nvPicPr>
        <xdr:cNvPr id="130" name="圖片 129">
          <a:extLst>
            <a:ext uri="{FF2B5EF4-FFF2-40B4-BE49-F238E27FC236}">
              <a16:creationId xmlns:a16="http://schemas.microsoft.com/office/drawing/2014/main" id="{E60E793E-2356-4B47-A49B-6ABC9589B633}"/>
            </a:ext>
          </a:extLst>
        </xdr:cNvPr>
        <xdr:cNvPicPr>
          <a:picLocks/>
        </xdr:cNvPicPr>
      </xdr:nvPicPr>
      <xdr:blipFill>
        <a:blip xmlns:r="http://schemas.openxmlformats.org/officeDocument/2006/relationships" r:embed="rId126"/>
        <a:stretch>
          <a:fillRect/>
        </a:stretch>
      </xdr:blipFill>
      <xdr:spPr>
        <a:xfrm>
          <a:off x="1074419" y="64353076"/>
          <a:ext cx="468000" cy="468000"/>
        </a:xfrm>
        <a:prstGeom prst="rect">
          <a:avLst/>
        </a:prstGeom>
      </xdr:spPr>
    </xdr:pic>
    <xdr:clientData/>
  </xdr:twoCellAnchor>
  <xdr:twoCellAnchor editAs="oneCell">
    <xdr:from>
      <xdr:col>1</xdr:col>
      <xdr:colOff>30479</xdr:colOff>
      <xdr:row>127</xdr:row>
      <xdr:rowOff>24980</xdr:rowOff>
    </xdr:from>
    <xdr:to>
      <xdr:col>1</xdr:col>
      <xdr:colOff>498479</xdr:colOff>
      <xdr:row>127</xdr:row>
      <xdr:rowOff>492980</xdr:rowOff>
    </xdr:to>
    <xdr:pic>
      <xdr:nvPicPr>
        <xdr:cNvPr id="131" name="圖片 130">
          <a:extLst>
            <a:ext uri="{FF2B5EF4-FFF2-40B4-BE49-F238E27FC236}">
              <a16:creationId xmlns:a16="http://schemas.microsoft.com/office/drawing/2014/main" id="{2E408C58-C307-46A0-BC0F-CA5CEFA432B4}"/>
            </a:ext>
          </a:extLst>
        </xdr:cNvPr>
        <xdr:cNvPicPr>
          <a:picLocks/>
        </xdr:cNvPicPr>
      </xdr:nvPicPr>
      <xdr:blipFill>
        <a:blip xmlns:r="http://schemas.openxmlformats.org/officeDocument/2006/relationships" r:embed="rId127"/>
        <a:stretch>
          <a:fillRect/>
        </a:stretch>
      </xdr:blipFill>
      <xdr:spPr>
        <a:xfrm>
          <a:off x="1074419" y="64863560"/>
          <a:ext cx="468000" cy="468000"/>
        </a:xfrm>
        <a:prstGeom prst="rect">
          <a:avLst/>
        </a:prstGeom>
      </xdr:spPr>
    </xdr:pic>
    <xdr:clientData/>
  </xdr:twoCellAnchor>
  <xdr:twoCellAnchor editAs="oneCell">
    <xdr:from>
      <xdr:col>1</xdr:col>
      <xdr:colOff>30479</xdr:colOff>
      <xdr:row>128</xdr:row>
      <xdr:rowOff>24924</xdr:rowOff>
    </xdr:from>
    <xdr:to>
      <xdr:col>1</xdr:col>
      <xdr:colOff>498479</xdr:colOff>
      <xdr:row>128</xdr:row>
      <xdr:rowOff>492924</xdr:rowOff>
    </xdr:to>
    <xdr:pic>
      <xdr:nvPicPr>
        <xdr:cNvPr id="132" name="圖片 131">
          <a:extLst>
            <a:ext uri="{FF2B5EF4-FFF2-40B4-BE49-F238E27FC236}">
              <a16:creationId xmlns:a16="http://schemas.microsoft.com/office/drawing/2014/main" id="{1084E859-361F-4BF7-948C-30AF521C211A}"/>
            </a:ext>
          </a:extLst>
        </xdr:cNvPr>
        <xdr:cNvPicPr>
          <a:picLocks noChangeAspect="1"/>
        </xdr:cNvPicPr>
      </xdr:nvPicPr>
      <xdr:blipFill>
        <a:blip xmlns:r="http://schemas.openxmlformats.org/officeDocument/2006/relationships" r:embed="rId128"/>
        <a:stretch>
          <a:fillRect/>
        </a:stretch>
      </xdr:blipFill>
      <xdr:spPr>
        <a:xfrm>
          <a:off x="1074419" y="65374044"/>
          <a:ext cx="468000" cy="468000"/>
        </a:xfrm>
        <a:prstGeom prst="rect">
          <a:avLst/>
        </a:prstGeom>
      </xdr:spPr>
    </xdr:pic>
    <xdr:clientData/>
  </xdr:twoCellAnchor>
  <xdr:twoCellAnchor editAs="oneCell">
    <xdr:from>
      <xdr:col>1</xdr:col>
      <xdr:colOff>30479</xdr:colOff>
      <xdr:row>129</xdr:row>
      <xdr:rowOff>24868</xdr:rowOff>
    </xdr:from>
    <xdr:to>
      <xdr:col>1</xdr:col>
      <xdr:colOff>498479</xdr:colOff>
      <xdr:row>129</xdr:row>
      <xdr:rowOff>492868</xdr:rowOff>
    </xdr:to>
    <xdr:pic>
      <xdr:nvPicPr>
        <xdr:cNvPr id="133" name="圖片 132">
          <a:extLst>
            <a:ext uri="{FF2B5EF4-FFF2-40B4-BE49-F238E27FC236}">
              <a16:creationId xmlns:a16="http://schemas.microsoft.com/office/drawing/2014/main" id="{1F9C3ABE-2057-4FC9-BFAF-DF446CC69701}"/>
            </a:ext>
          </a:extLst>
        </xdr:cNvPr>
        <xdr:cNvPicPr>
          <a:picLocks/>
        </xdr:cNvPicPr>
      </xdr:nvPicPr>
      <xdr:blipFill>
        <a:blip xmlns:r="http://schemas.openxmlformats.org/officeDocument/2006/relationships" r:embed="rId129"/>
        <a:stretch>
          <a:fillRect/>
        </a:stretch>
      </xdr:blipFill>
      <xdr:spPr>
        <a:xfrm>
          <a:off x="1074419" y="65884528"/>
          <a:ext cx="468000" cy="468000"/>
        </a:xfrm>
        <a:prstGeom prst="rect">
          <a:avLst/>
        </a:prstGeom>
      </xdr:spPr>
    </xdr:pic>
    <xdr:clientData/>
  </xdr:twoCellAnchor>
  <xdr:twoCellAnchor editAs="oneCell">
    <xdr:from>
      <xdr:col>1</xdr:col>
      <xdr:colOff>30479</xdr:colOff>
      <xdr:row>130</xdr:row>
      <xdr:rowOff>24812</xdr:rowOff>
    </xdr:from>
    <xdr:to>
      <xdr:col>1</xdr:col>
      <xdr:colOff>498479</xdr:colOff>
      <xdr:row>130</xdr:row>
      <xdr:rowOff>492812</xdr:rowOff>
    </xdr:to>
    <xdr:pic>
      <xdr:nvPicPr>
        <xdr:cNvPr id="134" name="圖片 133">
          <a:extLst>
            <a:ext uri="{FF2B5EF4-FFF2-40B4-BE49-F238E27FC236}">
              <a16:creationId xmlns:a16="http://schemas.microsoft.com/office/drawing/2014/main" id="{8230CD89-015B-4A9F-A1BC-D689DBAF267D}"/>
            </a:ext>
          </a:extLst>
        </xdr:cNvPr>
        <xdr:cNvPicPr>
          <a:picLocks/>
        </xdr:cNvPicPr>
      </xdr:nvPicPr>
      <xdr:blipFill>
        <a:blip xmlns:r="http://schemas.openxmlformats.org/officeDocument/2006/relationships" r:embed="rId130"/>
        <a:stretch>
          <a:fillRect/>
        </a:stretch>
      </xdr:blipFill>
      <xdr:spPr>
        <a:xfrm>
          <a:off x="1074419" y="66395012"/>
          <a:ext cx="468000" cy="468000"/>
        </a:xfrm>
        <a:prstGeom prst="rect">
          <a:avLst/>
        </a:prstGeom>
      </xdr:spPr>
    </xdr:pic>
    <xdr:clientData/>
  </xdr:twoCellAnchor>
  <xdr:twoCellAnchor editAs="oneCell">
    <xdr:from>
      <xdr:col>1</xdr:col>
      <xdr:colOff>30479</xdr:colOff>
      <xdr:row>131</xdr:row>
      <xdr:rowOff>24756</xdr:rowOff>
    </xdr:from>
    <xdr:to>
      <xdr:col>1</xdr:col>
      <xdr:colOff>498479</xdr:colOff>
      <xdr:row>131</xdr:row>
      <xdr:rowOff>492756</xdr:rowOff>
    </xdr:to>
    <xdr:pic>
      <xdr:nvPicPr>
        <xdr:cNvPr id="135" name="圖片 134">
          <a:extLst>
            <a:ext uri="{FF2B5EF4-FFF2-40B4-BE49-F238E27FC236}">
              <a16:creationId xmlns:a16="http://schemas.microsoft.com/office/drawing/2014/main" id="{B1495F2E-C4B0-40AF-91B6-2EF7963A43E9}"/>
            </a:ext>
          </a:extLst>
        </xdr:cNvPr>
        <xdr:cNvPicPr>
          <a:picLocks noChangeAspect="1"/>
        </xdr:cNvPicPr>
      </xdr:nvPicPr>
      <xdr:blipFill>
        <a:blip xmlns:r="http://schemas.openxmlformats.org/officeDocument/2006/relationships" r:embed="rId131"/>
        <a:stretch>
          <a:fillRect/>
        </a:stretch>
      </xdr:blipFill>
      <xdr:spPr>
        <a:xfrm>
          <a:off x="1074419" y="66905496"/>
          <a:ext cx="468000" cy="468000"/>
        </a:xfrm>
        <a:prstGeom prst="rect">
          <a:avLst/>
        </a:prstGeom>
      </xdr:spPr>
    </xdr:pic>
    <xdr:clientData/>
  </xdr:twoCellAnchor>
  <xdr:twoCellAnchor editAs="oneCell">
    <xdr:from>
      <xdr:col>1</xdr:col>
      <xdr:colOff>30479</xdr:colOff>
      <xdr:row>132</xdr:row>
      <xdr:rowOff>24700</xdr:rowOff>
    </xdr:from>
    <xdr:to>
      <xdr:col>1</xdr:col>
      <xdr:colOff>498479</xdr:colOff>
      <xdr:row>132</xdr:row>
      <xdr:rowOff>492700</xdr:rowOff>
    </xdr:to>
    <xdr:pic>
      <xdr:nvPicPr>
        <xdr:cNvPr id="136" name="圖片 135">
          <a:extLst>
            <a:ext uri="{FF2B5EF4-FFF2-40B4-BE49-F238E27FC236}">
              <a16:creationId xmlns:a16="http://schemas.microsoft.com/office/drawing/2014/main" id="{52E5FA62-88C4-429B-8B1A-9B055A53CF16}"/>
            </a:ext>
          </a:extLst>
        </xdr:cNvPr>
        <xdr:cNvPicPr>
          <a:picLocks/>
        </xdr:cNvPicPr>
      </xdr:nvPicPr>
      <xdr:blipFill>
        <a:blip xmlns:r="http://schemas.openxmlformats.org/officeDocument/2006/relationships" r:embed="rId132"/>
        <a:stretch>
          <a:fillRect/>
        </a:stretch>
      </xdr:blipFill>
      <xdr:spPr>
        <a:xfrm>
          <a:off x="1074419" y="67415980"/>
          <a:ext cx="468000" cy="468000"/>
        </a:xfrm>
        <a:prstGeom prst="rect">
          <a:avLst/>
        </a:prstGeom>
      </xdr:spPr>
    </xdr:pic>
    <xdr:clientData/>
  </xdr:twoCellAnchor>
  <xdr:twoCellAnchor editAs="oneCell">
    <xdr:from>
      <xdr:col>1</xdr:col>
      <xdr:colOff>30479</xdr:colOff>
      <xdr:row>133</xdr:row>
      <xdr:rowOff>24644</xdr:rowOff>
    </xdr:from>
    <xdr:to>
      <xdr:col>1</xdr:col>
      <xdr:colOff>498479</xdr:colOff>
      <xdr:row>133</xdr:row>
      <xdr:rowOff>492644</xdr:rowOff>
    </xdr:to>
    <xdr:pic>
      <xdr:nvPicPr>
        <xdr:cNvPr id="137" name="圖片 136">
          <a:extLst>
            <a:ext uri="{FF2B5EF4-FFF2-40B4-BE49-F238E27FC236}">
              <a16:creationId xmlns:a16="http://schemas.microsoft.com/office/drawing/2014/main" id="{5E9867E6-4002-4115-A606-48DABED13F4E}"/>
            </a:ext>
          </a:extLst>
        </xdr:cNvPr>
        <xdr:cNvPicPr>
          <a:picLocks noChangeAspect="1"/>
        </xdr:cNvPicPr>
      </xdr:nvPicPr>
      <xdr:blipFill>
        <a:blip xmlns:r="http://schemas.openxmlformats.org/officeDocument/2006/relationships" r:embed="rId133"/>
        <a:stretch>
          <a:fillRect/>
        </a:stretch>
      </xdr:blipFill>
      <xdr:spPr>
        <a:xfrm>
          <a:off x="1074419" y="67926464"/>
          <a:ext cx="468000" cy="468000"/>
        </a:xfrm>
        <a:prstGeom prst="rect">
          <a:avLst/>
        </a:prstGeom>
      </xdr:spPr>
    </xdr:pic>
    <xdr:clientData/>
  </xdr:twoCellAnchor>
  <xdr:twoCellAnchor editAs="oneCell">
    <xdr:from>
      <xdr:col>1</xdr:col>
      <xdr:colOff>30479</xdr:colOff>
      <xdr:row>134</xdr:row>
      <xdr:rowOff>24588</xdr:rowOff>
    </xdr:from>
    <xdr:to>
      <xdr:col>1</xdr:col>
      <xdr:colOff>498479</xdr:colOff>
      <xdr:row>134</xdr:row>
      <xdr:rowOff>492588</xdr:rowOff>
    </xdr:to>
    <xdr:pic>
      <xdr:nvPicPr>
        <xdr:cNvPr id="138" name="圖片 137">
          <a:extLst>
            <a:ext uri="{FF2B5EF4-FFF2-40B4-BE49-F238E27FC236}">
              <a16:creationId xmlns:a16="http://schemas.microsoft.com/office/drawing/2014/main" id="{CA9F08B9-36EF-4B66-9AEB-E9436A361F72}"/>
            </a:ext>
          </a:extLst>
        </xdr:cNvPr>
        <xdr:cNvPicPr>
          <a:picLocks/>
        </xdr:cNvPicPr>
      </xdr:nvPicPr>
      <xdr:blipFill>
        <a:blip xmlns:r="http://schemas.openxmlformats.org/officeDocument/2006/relationships" r:embed="rId134"/>
        <a:stretch>
          <a:fillRect/>
        </a:stretch>
      </xdr:blipFill>
      <xdr:spPr>
        <a:xfrm>
          <a:off x="1074419" y="68436948"/>
          <a:ext cx="468000" cy="468000"/>
        </a:xfrm>
        <a:prstGeom prst="rect">
          <a:avLst/>
        </a:prstGeom>
      </xdr:spPr>
    </xdr:pic>
    <xdr:clientData/>
  </xdr:twoCellAnchor>
  <xdr:twoCellAnchor editAs="oneCell">
    <xdr:from>
      <xdr:col>1</xdr:col>
      <xdr:colOff>30479</xdr:colOff>
      <xdr:row>135</xdr:row>
      <xdr:rowOff>24532</xdr:rowOff>
    </xdr:from>
    <xdr:to>
      <xdr:col>1</xdr:col>
      <xdr:colOff>498479</xdr:colOff>
      <xdr:row>135</xdr:row>
      <xdr:rowOff>492532</xdr:rowOff>
    </xdr:to>
    <xdr:pic>
      <xdr:nvPicPr>
        <xdr:cNvPr id="139" name="圖片 138">
          <a:extLst>
            <a:ext uri="{FF2B5EF4-FFF2-40B4-BE49-F238E27FC236}">
              <a16:creationId xmlns:a16="http://schemas.microsoft.com/office/drawing/2014/main" id="{02883F89-D202-4176-B4D9-95E2704407E5}"/>
            </a:ext>
          </a:extLst>
        </xdr:cNvPr>
        <xdr:cNvPicPr>
          <a:picLocks/>
        </xdr:cNvPicPr>
      </xdr:nvPicPr>
      <xdr:blipFill>
        <a:blip xmlns:r="http://schemas.openxmlformats.org/officeDocument/2006/relationships" r:embed="rId135"/>
        <a:stretch>
          <a:fillRect/>
        </a:stretch>
      </xdr:blipFill>
      <xdr:spPr>
        <a:xfrm>
          <a:off x="1074419" y="68947432"/>
          <a:ext cx="468000" cy="468000"/>
        </a:xfrm>
        <a:prstGeom prst="rect">
          <a:avLst/>
        </a:prstGeom>
      </xdr:spPr>
    </xdr:pic>
    <xdr:clientData/>
  </xdr:twoCellAnchor>
  <xdr:twoCellAnchor editAs="oneCell">
    <xdr:from>
      <xdr:col>1</xdr:col>
      <xdr:colOff>30479</xdr:colOff>
      <xdr:row>136</xdr:row>
      <xdr:rowOff>24476</xdr:rowOff>
    </xdr:from>
    <xdr:to>
      <xdr:col>1</xdr:col>
      <xdr:colOff>498479</xdr:colOff>
      <xdr:row>136</xdr:row>
      <xdr:rowOff>492476</xdr:rowOff>
    </xdr:to>
    <xdr:pic>
      <xdr:nvPicPr>
        <xdr:cNvPr id="140" name="圖片 139">
          <a:extLst>
            <a:ext uri="{FF2B5EF4-FFF2-40B4-BE49-F238E27FC236}">
              <a16:creationId xmlns:a16="http://schemas.microsoft.com/office/drawing/2014/main" id="{B21B1629-03B5-4CFE-8CE3-06E2816691E2}"/>
            </a:ext>
          </a:extLst>
        </xdr:cNvPr>
        <xdr:cNvPicPr>
          <a:picLocks/>
        </xdr:cNvPicPr>
      </xdr:nvPicPr>
      <xdr:blipFill>
        <a:blip xmlns:r="http://schemas.openxmlformats.org/officeDocument/2006/relationships" r:embed="rId136"/>
        <a:stretch>
          <a:fillRect/>
        </a:stretch>
      </xdr:blipFill>
      <xdr:spPr>
        <a:xfrm>
          <a:off x="1074419" y="69457916"/>
          <a:ext cx="468000" cy="468000"/>
        </a:xfrm>
        <a:prstGeom prst="rect">
          <a:avLst/>
        </a:prstGeom>
      </xdr:spPr>
    </xdr:pic>
    <xdr:clientData/>
  </xdr:twoCellAnchor>
  <xdr:twoCellAnchor editAs="oneCell">
    <xdr:from>
      <xdr:col>1</xdr:col>
      <xdr:colOff>30479</xdr:colOff>
      <xdr:row>137</xdr:row>
      <xdr:rowOff>24420</xdr:rowOff>
    </xdr:from>
    <xdr:to>
      <xdr:col>1</xdr:col>
      <xdr:colOff>498479</xdr:colOff>
      <xdr:row>137</xdr:row>
      <xdr:rowOff>492420</xdr:rowOff>
    </xdr:to>
    <xdr:pic>
      <xdr:nvPicPr>
        <xdr:cNvPr id="141" name="圖片 140">
          <a:extLst>
            <a:ext uri="{FF2B5EF4-FFF2-40B4-BE49-F238E27FC236}">
              <a16:creationId xmlns:a16="http://schemas.microsoft.com/office/drawing/2014/main" id="{CBAC616D-5617-4789-8180-73FFC82AD83B}"/>
            </a:ext>
          </a:extLst>
        </xdr:cNvPr>
        <xdr:cNvPicPr>
          <a:picLocks/>
        </xdr:cNvPicPr>
      </xdr:nvPicPr>
      <xdr:blipFill>
        <a:blip xmlns:r="http://schemas.openxmlformats.org/officeDocument/2006/relationships" r:embed="rId137"/>
        <a:stretch>
          <a:fillRect/>
        </a:stretch>
      </xdr:blipFill>
      <xdr:spPr>
        <a:xfrm>
          <a:off x="1074419" y="69968400"/>
          <a:ext cx="468000" cy="468000"/>
        </a:xfrm>
        <a:prstGeom prst="rect">
          <a:avLst/>
        </a:prstGeom>
      </xdr:spPr>
    </xdr:pic>
    <xdr:clientData/>
  </xdr:twoCellAnchor>
  <xdr:twoCellAnchor editAs="oneCell">
    <xdr:from>
      <xdr:col>1</xdr:col>
      <xdr:colOff>30479</xdr:colOff>
      <xdr:row>138</xdr:row>
      <xdr:rowOff>24364</xdr:rowOff>
    </xdr:from>
    <xdr:to>
      <xdr:col>1</xdr:col>
      <xdr:colOff>498479</xdr:colOff>
      <xdr:row>138</xdr:row>
      <xdr:rowOff>492364</xdr:rowOff>
    </xdr:to>
    <xdr:pic>
      <xdr:nvPicPr>
        <xdr:cNvPr id="142" name="圖片 141">
          <a:extLst>
            <a:ext uri="{FF2B5EF4-FFF2-40B4-BE49-F238E27FC236}">
              <a16:creationId xmlns:a16="http://schemas.microsoft.com/office/drawing/2014/main" id="{98064D66-67B5-45C2-822C-E8249882119E}"/>
            </a:ext>
          </a:extLst>
        </xdr:cNvPr>
        <xdr:cNvPicPr>
          <a:picLocks/>
        </xdr:cNvPicPr>
      </xdr:nvPicPr>
      <xdr:blipFill>
        <a:blip xmlns:r="http://schemas.openxmlformats.org/officeDocument/2006/relationships" r:embed="rId138"/>
        <a:stretch>
          <a:fillRect/>
        </a:stretch>
      </xdr:blipFill>
      <xdr:spPr>
        <a:xfrm>
          <a:off x="1074419" y="70478884"/>
          <a:ext cx="468000" cy="468000"/>
        </a:xfrm>
        <a:prstGeom prst="rect">
          <a:avLst/>
        </a:prstGeom>
      </xdr:spPr>
    </xdr:pic>
    <xdr:clientData/>
  </xdr:twoCellAnchor>
  <xdr:twoCellAnchor editAs="oneCell">
    <xdr:from>
      <xdr:col>1</xdr:col>
      <xdr:colOff>30479</xdr:colOff>
      <xdr:row>139</xdr:row>
      <xdr:rowOff>24308</xdr:rowOff>
    </xdr:from>
    <xdr:to>
      <xdr:col>1</xdr:col>
      <xdr:colOff>498479</xdr:colOff>
      <xdr:row>139</xdr:row>
      <xdr:rowOff>492308</xdr:rowOff>
    </xdr:to>
    <xdr:pic>
      <xdr:nvPicPr>
        <xdr:cNvPr id="144" name="圖片 143">
          <a:extLst>
            <a:ext uri="{FF2B5EF4-FFF2-40B4-BE49-F238E27FC236}">
              <a16:creationId xmlns:a16="http://schemas.microsoft.com/office/drawing/2014/main" id="{708F8982-B0AB-49EA-AF5F-D92DB0287C78}"/>
            </a:ext>
          </a:extLst>
        </xdr:cNvPr>
        <xdr:cNvPicPr>
          <a:picLocks/>
        </xdr:cNvPicPr>
      </xdr:nvPicPr>
      <xdr:blipFill>
        <a:blip xmlns:r="http://schemas.openxmlformats.org/officeDocument/2006/relationships" r:embed="rId139"/>
        <a:stretch>
          <a:fillRect/>
        </a:stretch>
      </xdr:blipFill>
      <xdr:spPr>
        <a:xfrm>
          <a:off x="1074419" y="70989368"/>
          <a:ext cx="468000" cy="468000"/>
        </a:xfrm>
        <a:prstGeom prst="rect">
          <a:avLst/>
        </a:prstGeom>
      </xdr:spPr>
    </xdr:pic>
    <xdr:clientData/>
  </xdr:twoCellAnchor>
  <xdr:twoCellAnchor editAs="oneCell">
    <xdr:from>
      <xdr:col>1</xdr:col>
      <xdr:colOff>30479</xdr:colOff>
      <xdr:row>140</xdr:row>
      <xdr:rowOff>24252</xdr:rowOff>
    </xdr:from>
    <xdr:to>
      <xdr:col>1</xdr:col>
      <xdr:colOff>498479</xdr:colOff>
      <xdr:row>140</xdr:row>
      <xdr:rowOff>492252</xdr:rowOff>
    </xdr:to>
    <xdr:pic>
      <xdr:nvPicPr>
        <xdr:cNvPr id="145" name="圖片 144">
          <a:extLst>
            <a:ext uri="{FF2B5EF4-FFF2-40B4-BE49-F238E27FC236}">
              <a16:creationId xmlns:a16="http://schemas.microsoft.com/office/drawing/2014/main" id="{E1004A3B-BD6F-4316-9B0A-E55E43F9B3C3}"/>
            </a:ext>
          </a:extLst>
        </xdr:cNvPr>
        <xdr:cNvPicPr>
          <a:picLocks noChangeAspect="1"/>
        </xdr:cNvPicPr>
      </xdr:nvPicPr>
      <xdr:blipFill>
        <a:blip xmlns:r="http://schemas.openxmlformats.org/officeDocument/2006/relationships" r:embed="rId140"/>
        <a:stretch>
          <a:fillRect/>
        </a:stretch>
      </xdr:blipFill>
      <xdr:spPr>
        <a:xfrm>
          <a:off x="1074419" y="71499852"/>
          <a:ext cx="468000" cy="468000"/>
        </a:xfrm>
        <a:prstGeom prst="rect">
          <a:avLst/>
        </a:prstGeom>
      </xdr:spPr>
    </xdr:pic>
    <xdr:clientData/>
  </xdr:twoCellAnchor>
  <xdr:twoCellAnchor editAs="oneCell">
    <xdr:from>
      <xdr:col>1</xdr:col>
      <xdr:colOff>30479</xdr:colOff>
      <xdr:row>141</xdr:row>
      <xdr:rowOff>24196</xdr:rowOff>
    </xdr:from>
    <xdr:to>
      <xdr:col>1</xdr:col>
      <xdr:colOff>498479</xdr:colOff>
      <xdr:row>141</xdr:row>
      <xdr:rowOff>492196</xdr:rowOff>
    </xdr:to>
    <xdr:pic>
      <xdr:nvPicPr>
        <xdr:cNvPr id="146" name="圖片 145">
          <a:extLst>
            <a:ext uri="{FF2B5EF4-FFF2-40B4-BE49-F238E27FC236}">
              <a16:creationId xmlns:a16="http://schemas.microsoft.com/office/drawing/2014/main" id="{773C2D9C-69C3-4243-AE47-45B55A1B0309}"/>
            </a:ext>
          </a:extLst>
        </xdr:cNvPr>
        <xdr:cNvPicPr>
          <a:picLocks/>
        </xdr:cNvPicPr>
      </xdr:nvPicPr>
      <xdr:blipFill>
        <a:blip xmlns:r="http://schemas.openxmlformats.org/officeDocument/2006/relationships" r:embed="rId141"/>
        <a:stretch>
          <a:fillRect/>
        </a:stretch>
      </xdr:blipFill>
      <xdr:spPr>
        <a:xfrm>
          <a:off x="1074419" y="72010336"/>
          <a:ext cx="468000" cy="468000"/>
        </a:xfrm>
        <a:prstGeom prst="rect">
          <a:avLst/>
        </a:prstGeom>
      </xdr:spPr>
    </xdr:pic>
    <xdr:clientData/>
  </xdr:twoCellAnchor>
  <xdr:twoCellAnchor editAs="oneCell">
    <xdr:from>
      <xdr:col>1</xdr:col>
      <xdr:colOff>30479</xdr:colOff>
      <xdr:row>142</xdr:row>
      <xdr:rowOff>24140</xdr:rowOff>
    </xdr:from>
    <xdr:to>
      <xdr:col>1</xdr:col>
      <xdr:colOff>498479</xdr:colOff>
      <xdr:row>142</xdr:row>
      <xdr:rowOff>492140</xdr:rowOff>
    </xdr:to>
    <xdr:pic>
      <xdr:nvPicPr>
        <xdr:cNvPr id="147" name="圖片 146">
          <a:extLst>
            <a:ext uri="{FF2B5EF4-FFF2-40B4-BE49-F238E27FC236}">
              <a16:creationId xmlns:a16="http://schemas.microsoft.com/office/drawing/2014/main" id="{95062242-5E9B-4373-9C0D-F6AF55F8B85B}"/>
            </a:ext>
          </a:extLst>
        </xdr:cNvPr>
        <xdr:cNvPicPr>
          <a:picLocks/>
        </xdr:cNvPicPr>
      </xdr:nvPicPr>
      <xdr:blipFill>
        <a:blip xmlns:r="http://schemas.openxmlformats.org/officeDocument/2006/relationships" r:embed="rId142"/>
        <a:stretch>
          <a:fillRect/>
        </a:stretch>
      </xdr:blipFill>
      <xdr:spPr>
        <a:xfrm>
          <a:off x="1074419" y="72520820"/>
          <a:ext cx="468000" cy="468000"/>
        </a:xfrm>
        <a:prstGeom prst="rect">
          <a:avLst/>
        </a:prstGeom>
      </xdr:spPr>
    </xdr:pic>
    <xdr:clientData/>
  </xdr:twoCellAnchor>
  <xdr:twoCellAnchor editAs="oneCell">
    <xdr:from>
      <xdr:col>1</xdr:col>
      <xdr:colOff>30479</xdr:colOff>
      <xdr:row>143</xdr:row>
      <xdr:rowOff>24084</xdr:rowOff>
    </xdr:from>
    <xdr:to>
      <xdr:col>1</xdr:col>
      <xdr:colOff>498479</xdr:colOff>
      <xdr:row>143</xdr:row>
      <xdr:rowOff>492084</xdr:rowOff>
    </xdr:to>
    <xdr:pic>
      <xdr:nvPicPr>
        <xdr:cNvPr id="148" name="圖片 147">
          <a:extLst>
            <a:ext uri="{FF2B5EF4-FFF2-40B4-BE49-F238E27FC236}">
              <a16:creationId xmlns:a16="http://schemas.microsoft.com/office/drawing/2014/main" id="{1C8BE5C8-D665-4AC1-9398-BB27AB93B777}"/>
            </a:ext>
          </a:extLst>
        </xdr:cNvPr>
        <xdr:cNvPicPr>
          <a:picLocks/>
        </xdr:cNvPicPr>
      </xdr:nvPicPr>
      <xdr:blipFill>
        <a:blip xmlns:r="http://schemas.openxmlformats.org/officeDocument/2006/relationships" r:embed="rId143"/>
        <a:stretch>
          <a:fillRect/>
        </a:stretch>
      </xdr:blipFill>
      <xdr:spPr>
        <a:xfrm>
          <a:off x="1074419" y="73031304"/>
          <a:ext cx="468000" cy="468000"/>
        </a:xfrm>
        <a:prstGeom prst="rect">
          <a:avLst/>
        </a:prstGeom>
      </xdr:spPr>
    </xdr:pic>
    <xdr:clientData/>
  </xdr:twoCellAnchor>
  <xdr:twoCellAnchor editAs="oneCell">
    <xdr:from>
      <xdr:col>1</xdr:col>
      <xdr:colOff>30479</xdr:colOff>
      <xdr:row>144</xdr:row>
      <xdr:rowOff>24028</xdr:rowOff>
    </xdr:from>
    <xdr:to>
      <xdr:col>1</xdr:col>
      <xdr:colOff>498479</xdr:colOff>
      <xdr:row>144</xdr:row>
      <xdr:rowOff>492028</xdr:rowOff>
    </xdr:to>
    <xdr:pic>
      <xdr:nvPicPr>
        <xdr:cNvPr id="149" name="圖片 148">
          <a:extLst>
            <a:ext uri="{FF2B5EF4-FFF2-40B4-BE49-F238E27FC236}">
              <a16:creationId xmlns:a16="http://schemas.microsoft.com/office/drawing/2014/main" id="{32955264-67FB-4F47-B8BA-E2D72333F6C0}"/>
            </a:ext>
          </a:extLst>
        </xdr:cNvPr>
        <xdr:cNvPicPr>
          <a:picLocks noChangeAspect="1"/>
        </xdr:cNvPicPr>
      </xdr:nvPicPr>
      <xdr:blipFill>
        <a:blip xmlns:r="http://schemas.openxmlformats.org/officeDocument/2006/relationships" r:embed="rId144"/>
        <a:stretch>
          <a:fillRect/>
        </a:stretch>
      </xdr:blipFill>
      <xdr:spPr>
        <a:xfrm>
          <a:off x="1074419" y="73541788"/>
          <a:ext cx="468000" cy="468000"/>
        </a:xfrm>
        <a:prstGeom prst="rect">
          <a:avLst/>
        </a:prstGeom>
      </xdr:spPr>
    </xdr:pic>
    <xdr:clientData/>
  </xdr:twoCellAnchor>
  <xdr:twoCellAnchor editAs="oneCell">
    <xdr:from>
      <xdr:col>1</xdr:col>
      <xdr:colOff>30479</xdr:colOff>
      <xdr:row>145</xdr:row>
      <xdr:rowOff>23972</xdr:rowOff>
    </xdr:from>
    <xdr:to>
      <xdr:col>1</xdr:col>
      <xdr:colOff>498479</xdr:colOff>
      <xdr:row>145</xdr:row>
      <xdr:rowOff>491972</xdr:rowOff>
    </xdr:to>
    <xdr:pic>
      <xdr:nvPicPr>
        <xdr:cNvPr id="150" name="圖片 149">
          <a:extLst>
            <a:ext uri="{FF2B5EF4-FFF2-40B4-BE49-F238E27FC236}">
              <a16:creationId xmlns:a16="http://schemas.microsoft.com/office/drawing/2014/main" id="{6FBE0EE9-81AB-45C9-AEAD-43EC76615AA7}"/>
            </a:ext>
          </a:extLst>
        </xdr:cNvPr>
        <xdr:cNvPicPr>
          <a:picLocks/>
        </xdr:cNvPicPr>
      </xdr:nvPicPr>
      <xdr:blipFill>
        <a:blip xmlns:r="http://schemas.openxmlformats.org/officeDocument/2006/relationships" r:embed="rId145"/>
        <a:stretch>
          <a:fillRect/>
        </a:stretch>
      </xdr:blipFill>
      <xdr:spPr>
        <a:xfrm>
          <a:off x="1074419" y="74052272"/>
          <a:ext cx="468000" cy="468000"/>
        </a:xfrm>
        <a:prstGeom prst="rect">
          <a:avLst/>
        </a:prstGeom>
      </xdr:spPr>
    </xdr:pic>
    <xdr:clientData/>
  </xdr:twoCellAnchor>
  <xdr:twoCellAnchor editAs="oneCell">
    <xdr:from>
      <xdr:col>1</xdr:col>
      <xdr:colOff>30479</xdr:colOff>
      <xdr:row>146</xdr:row>
      <xdr:rowOff>23916</xdr:rowOff>
    </xdr:from>
    <xdr:to>
      <xdr:col>1</xdr:col>
      <xdr:colOff>498479</xdr:colOff>
      <xdr:row>146</xdr:row>
      <xdr:rowOff>491916</xdr:rowOff>
    </xdr:to>
    <xdr:pic>
      <xdr:nvPicPr>
        <xdr:cNvPr id="151" name="圖片 150">
          <a:extLst>
            <a:ext uri="{FF2B5EF4-FFF2-40B4-BE49-F238E27FC236}">
              <a16:creationId xmlns:a16="http://schemas.microsoft.com/office/drawing/2014/main" id="{E4538376-F4A1-4DF0-AB0F-FFE1FF903983}"/>
            </a:ext>
          </a:extLst>
        </xdr:cNvPr>
        <xdr:cNvPicPr>
          <a:picLocks/>
        </xdr:cNvPicPr>
      </xdr:nvPicPr>
      <xdr:blipFill>
        <a:blip xmlns:r="http://schemas.openxmlformats.org/officeDocument/2006/relationships" r:embed="rId146"/>
        <a:stretch>
          <a:fillRect/>
        </a:stretch>
      </xdr:blipFill>
      <xdr:spPr>
        <a:xfrm>
          <a:off x="1074419" y="74562756"/>
          <a:ext cx="468000" cy="468000"/>
        </a:xfrm>
        <a:prstGeom prst="rect">
          <a:avLst/>
        </a:prstGeom>
      </xdr:spPr>
    </xdr:pic>
    <xdr:clientData/>
  </xdr:twoCellAnchor>
  <xdr:twoCellAnchor editAs="oneCell">
    <xdr:from>
      <xdr:col>1</xdr:col>
      <xdr:colOff>30479</xdr:colOff>
      <xdr:row>147</xdr:row>
      <xdr:rowOff>23860</xdr:rowOff>
    </xdr:from>
    <xdr:to>
      <xdr:col>1</xdr:col>
      <xdr:colOff>498479</xdr:colOff>
      <xdr:row>147</xdr:row>
      <xdr:rowOff>491860</xdr:rowOff>
    </xdr:to>
    <xdr:pic>
      <xdr:nvPicPr>
        <xdr:cNvPr id="152" name="圖片 151">
          <a:extLst>
            <a:ext uri="{FF2B5EF4-FFF2-40B4-BE49-F238E27FC236}">
              <a16:creationId xmlns:a16="http://schemas.microsoft.com/office/drawing/2014/main" id="{3817FE09-5E94-4819-A3F8-20C8B4FD232F}"/>
            </a:ext>
          </a:extLst>
        </xdr:cNvPr>
        <xdr:cNvPicPr>
          <a:picLocks/>
        </xdr:cNvPicPr>
      </xdr:nvPicPr>
      <xdr:blipFill>
        <a:blip xmlns:r="http://schemas.openxmlformats.org/officeDocument/2006/relationships" r:embed="rId147"/>
        <a:stretch>
          <a:fillRect/>
        </a:stretch>
      </xdr:blipFill>
      <xdr:spPr>
        <a:xfrm>
          <a:off x="1074419" y="75073240"/>
          <a:ext cx="468000" cy="468000"/>
        </a:xfrm>
        <a:prstGeom prst="rect">
          <a:avLst/>
        </a:prstGeom>
      </xdr:spPr>
    </xdr:pic>
    <xdr:clientData/>
  </xdr:twoCellAnchor>
  <xdr:twoCellAnchor editAs="oneCell">
    <xdr:from>
      <xdr:col>1</xdr:col>
      <xdr:colOff>30479</xdr:colOff>
      <xdr:row>148</xdr:row>
      <xdr:rowOff>23804</xdr:rowOff>
    </xdr:from>
    <xdr:to>
      <xdr:col>1</xdr:col>
      <xdr:colOff>498479</xdr:colOff>
      <xdr:row>148</xdr:row>
      <xdr:rowOff>491804</xdr:rowOff>
    </xdr:to>
    <xdr:pic>
      <xdr:nvPicPr>
        <xdr:cNvPr id="153" name="圖片 152">
          <a:extLst>
            <a:ext uri="{FF2B5EF4-FFF2-40B4-BE49-F238E27FC236}">
              <a16:creationId xmlns:a16="http://schemas.microsoft.com/office/drawing/2014/main" id="{2A6E4271-EBF9-4D72-BCB9-7E3CB8A126B6}"/>
            </a:ext>
          </a:extLst>
        </xdr:cNvPr>
        <xdr:cNvPicPr>
          <a:picLocks/>
        </xdr:cNvPicPr>
      </xdr:nvPicPr>
      <xdr:blipFill>
        <a:blip xmlns:r="http://schemas.openxmlformats.org/officeDocument/2006/relationships" r:embed="rId148"/>
        <a:stretch>
          <a:fillRect/>
        </a:stretch>
      </xdr:blipFill>
      <xdr:spPr>
        <a:xfrm>
          <a:off x="1074419" y="75583724"/>
          <a:ext cx="468000" cy="468000"/>
        </a:xfrm>
        <a:prstGeom prst="rect">
          <a:avLst/>
        </a:prstGeom>
      </xdr:spPr>
    </xdr:pic>
    <xdr:clientData/>
  </xdr:twoCellAnchor>
  <xdr:twoCellAnchor editAs="oneCell">
    <xdr:from>
      <xdr:col>1</xdr:col>
      <xdr:colOff>30479</xdr:colOff>
      <xdr:row>149</xdr:row>
      <xdr:rowOff>23748</xdr:rowOff>
    </xdr:from>
    <xdr:to>
      <xdr:col>1</xdr:col>
      <xdr:colOff>498479</xdr:colOff>
      <xdr:row>149</xdr:row>
      <xdr:rowOff>491748</xdr:rowOff>
    </xdr:to>
    <xdr:pic>
      <xdr:nvPicPr>
        <xdr:cNvPr id="154" name="圖片 153">
          <a:extLst>
            <a:ext uri="{FF2B5EF4-FFF2-40B4-BE49-F238E27FC236}">
              <a16:creationId xmlns:a16="http://schemas.microsoft.com/office/drawing/2014/main" id="{619D6C17-249E-483F-8B9F-2B8555D7425F}"/>
            </a:ext>
          </a:extLst>
        </xdr:cNvPr>
        <xdr:cNvPicPr>
          <a:picLocks/>
        </xdr:cNvPicPr>
      </xdr:nvPicPr>
      <xdr:blipFill>
        <a:blip xmlns:r="http://schemas.openxmlformats.org/officeDocument/2006/relationships" r:embed="rId149"/>
        <a:stretch>
          <a:fillRect/>
        </a:stretch>
      </xdr:blipFill>
      <xdr:spPr>
        <a:xfrm>
          <a:off x="1074419" y="76094208"/>
          <a:ext cx="468000" cy="468000"/>
        </a:xfrm>
        <a:prstGeom prst="rect">
          <a:avLst/>
        </a:prstGeom>
      </xdr:spPr>
    </xdr:pic>
    <xdr:clientData/>
  </xdr:twoCellAnchor>
  <xdr:twoCellAnchor editAs="oneCell">
    <xdr:from>
      <xdr:col>1</xdr:col>
      <xdr:colOff>30479</xdr:colOff>
      <xdr:row>150</xdr:row>
      <xdr:rowOff>23692</xdr:rowOff>
    </xdr:from>
    <xdr:to>
      <xdr:col>1</xdr:col>
      <xdr:colOff>498479</xdr:colOff>
      <xdr:row>150</xdr:row>
      <xdr:rowOff>491692</xdr:rowOff>
    </xdr:to>
    <xdr:pic>
      <xdr:nvPicPr>
        <xdr:cNvPr id="155" name="圖片 154">
          <a:extLst>
            <a:ext uri="{FF2B5EF4-FFF2-40B4-BE49-F238E27FC236}">
              <a16:creationId xmlns:a16="http://schemas.microsoft.com/office/drawing/2014/main" id="{BB72A0C7-B068-4000-84C7-C3F311653507}"/>
            </a:ext>
          </a:extLst>
        </xdr:cNvPr>
        <xdr:cNvPicPr>
          <a:picLocks/>
        </xdr:cNvPicPr>
      </xdr:nvPicPr>
      <xdr:blipFill>
        <a:blip xmlns:r="http://schemas.openxmlformats.org/officeDocument/2006/relationships" r:embed="rId150"/>
        <a:stretch>
          <a:fillRect/>
        </a:stretch>
      </xdr:blipFill>
      <xdr:spPr>
        <a:xfrm>
          <a:off x="1074419" y="76604692"/>
          <a:ext cx="468000" cy="468000"/>
        </a:xfrm>
        <a:prstGeom prst="rect">
          <a:avLst/>
        </a:prstGeom>
      </xdr:spPr>
    </xdr:pic>
    <xdr:clientData/>
  </xdr:twoCellAnchor>
  <xdr:twoCellAnchor editAs="oneCell">
    <xdr:from>
      <xdr:col>1</xdr:col>
      <xdr:colOff>30479</xdr:colOff>
      <xdr:row>151</xdr:row>
      <xdr:rowOff>23636</xdr:rowOff>
    </xdr:from>
    <xdr:to>
      <xdr:col>1</xdr:col>
      <xdr:colOff>498479</xdr:colOff>
      <xdr:row>151</xdr:row>
      <xdr:rowOff>491636</xdr:rowOff>
    </xdr:to>
    <xdr:pic>
      <xdr:nvPicPr>
        <xdr:cNvPr id="157" name="圖片 156">
          <a:extLst>
            <a:ext uri="{FF2B5EF4-FFF2-40B4-BE49-F238E27FC236}">
              <a16:creationId xmlns:a16="http://schemas.microsoft.com/office/drawing/2014/main" id="{92CA2A0C-A8AD-415B-A7E0-184E1CB7C883}"/>
            </a:ext>
          </a:extLst>
        </xdr:cNvPr>
        <xdr:cNvPicPr>
          <a:picLocks noChangeAspect="1"/>
        </xdr:cNvPicPr>
      </xdr:nvPicPr>
      <xdr:blipFill>
        <a:blip xmlns:r="http://schemas.openxmlformats.org/officeDocument/2006/relationships" r:embed="rId151"/>
        <a:stretch>
          <a:fillRect/>
        </a:stretch>
      </xdr:blipFill>
      <xdr:spPr>
        <a:xfrm>
          <a:off x="1074419" y="77115176"/>
          <a:ext cx="468000" cy="468000"/>
        </a:xfrm>
        <a:prstGeom prst="rect">
          <a:avLst/>
        </a:prstGeom>
      </xdr:spPr>
    </xdr:pic>
    <xdr:clientData/>
  </xdr:twoCellAnchor>
  <xdr:twoCellAnchor editAs="oneCell">
    <xdr:from>
      <xdr:col>1</xdr:col>
      <xdr:colOff>30479</xdr:colOff>
      <xdr:row>152</xdr:row>
      <xdr:rowOff>23580</xdr:rowOff>
    </xdr:from>
    <xdr:to>
      <xdr:col>1</xdr:col>
      <xdr:colOff>498479</xdr:colOff>
      <xdr:row>152</xdr:row>
      <xdr:rowOff>491580</xdr:rowOff>
    </xdr:to>
    <xdr:pic>
      <xdr:nvPicPr>
        <xdr:cNvPr id="158" name="圖片 157">
          <a:extLst>
            <a:ext uri="{FF2B5EF4-FFF2-40B4-BE49-F238E27FC236}">
              <a16:creationId xmlns:a16="http://schemas.microsoft.com/office/drawing/2014/main" id="{48C53324-D672-4A0E-8DB2-E2C2E326BDD6}"/>
            </a:ext>
          </a:extLst>
        </xdr:cNvPr>
        <xdr:cNvPicPr>
          <a:picLocks noChangeAspect="1"/>
        </xdr:cNvPicPr>
      </xdr:nvPicPr>
      <xdr:blipFill>
        <a:blip xmlns:r="http://schemas.openxmlformats.org/officeDocument/2006/relationships" r:embed="rId152"/>
        <a:stretch>
          <a:fillRect/>
        </a:stretch>
      </xdr:blipFill>
      <xdr:spPr>
        <a:xfrm>
          <a:off x="1074419" y="77625660"/>
          <a:ext cx="468000" cy="468000"/>
        </a:xfrm>
        <a:prstGeom prst="rect">
          <a:avLst/>
        </a:prstGeom>
      </xdr:spPr>
    </xdr:pic>
    <xdr:clientData/>
  </xdr:twoCellAnchor>
  <xdr:twoCellAnchor editAs="oneCell">
    <xdr:from>
      <xdr:col>1</xdr:col>
      <xdr:colOff>30479</xdr:colOff>
      <xdr:row>153</xdr:row>
      <xdr:rowOff>23524</xdr:rowOff>
    </xdr:from>
    <xdr:to>
      <xdr:col>1</xdr:col>
      <xdr:colOff>498479</xdr:colOff>
      <xdr:row>153</xdr:row>
      <xdr:rowOff>491524</xdr:rowOff>
    </xdr:to>
    <xdr:pic>
      <xdr:nvPicPr>
        <xdr:cNvPr id="159" name="圖片 158">
          <a:extLst>
            <a:ext uri="{FF2B5EF4-FFF2-40B4-BE49-F238E27FC236}">
              <a16:creationId xmlns:a16="http://schemas.microsoft.com/office/drawing/2014/main" id="{B517E508-FF82-454D-B0DF-0E885452ACB3}"/>
            </a:ext>
          </a:extLst>
        </xdr:cNvPr>
        <xdr:cNvPicPr>
          <a:picLocks/>
        </xdr:cNvPicPr>
      </xdr:nvPicPr>
      <xdr:blipFill>
        <a:blip xmlns:r="http://schemas.openxmlformats.org/officeDocument/2006/relationships" r:embed="rId153"/>
        <a:stretch>
          <a:fillRect/>
        </a:stretch>
      </xdr:blipFill>
      <xdr:spPr>
        <a:xfrm>
          <a:off x="1074419" y="78136144"/>
          <a:ext cx="468000" cy="468000"/>
        </a:xfrm>
        <a:prstGeom prst="rect">
          <a:avLst/>
        </a:prstGeom>
      </xdr:spPr>
    </xdr:pic>
    <xdr:clientData/>
  </xdr:twoCellAnchor>
  <xdr:twoCellAnchor editAs="oneCell">
    <xdr:from>
      <xdr:col>1</xdr:col>
      <xdr:colOff>30479</xdr:colOff>
      <xdr:row>154</xdr:row>
      <xdr:rowOff>23468</xdr:rowOff>
    </xdr:from>
    <xdr:to>
      <xdr:col>1</xdr:col>
      <xdr:colOff>498479</xdr:colOff>
      <xdr:row>154</xdr:row>
      <xdr:rowOff>491468</xdr:rowOff>
    </xdr:to>
    <xdr:pic>
      <xdr:nvPicPr>
        <xdr:cNvPr id="160" name="圖片 159">
          <a:extLst>
            <a:ext uri="{FF2B5EF4-FFF2-40B4-BE49-F238E27FC236}">
              <a16:creationId xmlns:a16="http://schemas.microsoft.com/office/drawing/2014/main" id="{EC125231-A068-456C-9A44-902F3F50854E}"/>
            </a:ext>
          </a:extLst>
        </xdr:cNvPr>
        <xdr:cNvPicPr>
          <a:picLocks noChangeAspect="1"/>
        </xdr:cNvPicPr>
      </xdr:nvPicPr>
      <xdr:blipFill>
        <a:blip xmlns:r="http://schemas.openxmlformats.org/officeDocument/2006/relationships" r:embed="rId154"/>
        <a:stretch>
          <a:fillRect/>
        </a:stretch>
      </xdr:blipFill>
      <xdr:spPr>
        <a:xfrm>
          <a:off x="1074419" y="78646628"/>
          <a:ext cx="468000" cy="468000"/>
        </a:xfrm>
        <a:prstGeom prst="rect">
          <a:avLst/>
        </a:prstGeom>
      </xdr:spPr>
    </xdr:pic>
    <xdr:clientData/>
  </xdr:twoCellAnchor>
  <xdr:twoCellAnchor editAs="oneCell">
    <xdr:from>
      <xdr:col>1</xdr:col>
      <xdr:colOff>30479</xdr:colOff>
      <xdr:row>155</xdr:row>
      <xdr:rowOff>23412</xdr:rowOff>
    </xdr:from>
    <xdr:to>
      <xdr:col>1</xdr:col>
      <xdr:colOff>498479</xdr:colOff>
      <xdr:row>155</xdr:row>
      <xdr:rowOff>491412</xdr:rowOff>
    </xdr:to>
    <xdr:pic>
      <xdr:nvPicPr>
        <xdr:cNvPr id="161" name="圖片 160">
          <a:extLst>
            <a:ext uri="{FF2B5EF4-FFF2-40B4-BE49-F238E27FC236}">
              <a16:creationId xmlns:a16="http://schemas.microsoft.com/office/drawing/2014/main" id="{157C58FF-0E9A-48D9-BC96-3E6D202DD984}"/>
            </a:ext>
          </a:extLst>
        </xdr:cNvPr>
        <xdr:cNvPicPr>
          <a:picLocks/>
        </xdr:cNvPicPr>
      </xdr:nvPicPr>
      <xdr:blipFill>
        <a:blip xmlns:r="http://schemas.openxmlformats.org/officeDocument/2006/relationships" r:embed="rId155"/>
        <a:stretch>
          <a:fillRect/>
        </a:stretch>
      </xdr:blipFill>
      <xdr:spPr>
        <a:xfrm>
          <a:off x="1074419" y="79157112"/>
          <a:ext cx="468000" cy="468000"/>
        </a:xfrm>
        <a:prstGeom prst="rect">
          <a:avLst/>
        </a:prstGeom>
      </xdr:spPr>
    </xdr:pic>
    <xdr:clientData/>
  </xdr:twoCellAnchor>
  <xdr:twoCellAnchor editAs="oneCell">
    <xdr:from>
      <xdr:col>1</xdr:col>
      <xdr:colOff>30479</xdr:colOff>
      <xdr:row>156</xdr:row>
      <xdr:rowOff>23356</xdr:rowOff>
    </xdr:from>
    <xdr:to>
      <xdr:col>1</xdr:col>
      <xdr:colOff>498479</xdr:colOff>
      <xdr:row>156</xdr:row>
      <xdr:rowOff>491356</xdr:rowOff>
    </xdr:to>
    <xdr:pic>
      <xdr:nvPicPr>
        <xdr:cNvPr id="162" name="圖片 161">
          <a:extLst>
            <a:ext uri="{FF2B5EF4-FFF2-40B4-BE49-F238E27FC236}">
              <a16:creationId xmlns:a16="http://schemas.microsoft.com/office/drawing/2014/main" id="{2E42D3E9-D20B-4D58-A77E-A5F5B6999760}"/>
            </a:ext>
          </a:extLst>
        </xdr:cNvPr>
        <xdr:cNvPicPr>
          <a:picLocks noChangeAspect="1"/>
        </xdr:cNvPicPr>
      </xdr:nvPicPr>
      <xdr:blipFill>
        <a:blip xmlns:r="http://schemas.openxmlformats.org/officeDocument/2006/relationships" r:embed="rId156"/>
        <a:stretch>
          <a:fillRect/>
        </a:stretch>
      </xdr:blipFill>
      <xdr:spPr>
        <a:xfrm>
          <a:off x="1074419" y="79667596"/>
          <a:ext cx="468000" cy="468000"/>
        </a:xfrm>
        <a:prstGeom prst="rect">
          <a:avLst/>
        </a:prstGeom>
      </xdr:spPr>
    </xdr:pic>
    <xdr:clientData/>
  </xdr:twoCellAnchor>
  <xdr:twoCellAnchor editAs="oneCell">
    <xdr:from>
      <xdr:col>1</xdr:col>
      <xdr:colOff>30479</xdr:colOff>
      <xdr:row>157</xdr:row>
      <xdr:rowOff>23300</xdr:rowOff>
    </xdr:from>
    <xdr:to>
      <xdr:col>1</xdr:col>
      <xdr:colOff>498479</xdr:colOff>
      <xdr:row>157</xdr:row>
      <xdr:rowOff>491300</xdr:rowOff>
    </xdr:to>
    <xdr:pic>
      <xdr:nvPicPr>
        <xdr:cNvPr id="163" name="圖片 162">
          <a:extLst>
            <a:ext uri="{FF2B5EF4-FFF2-40B4-BE49-F238E27FC236}">
              <a16:creationId xmlns:a16="http://schemas.microsoft.com/office/drawing/2014/main" id="{191D9677-09C1-41E3-B1B1-9AD6C41E07BE}"/>
            </a:ext>
          </a:extLst>
        </xdr:cNvPr>
        <xdr:cNvPicPr>
          <a:picLocks/>
        </xdr:cNvPicPr>
      </xdr:nvPicPr>
      <xdr:blipFill>
        <a:blip xmlns:r="http://schemas.openxmlformats.org/officeDocument/2006/relationships" r:embed="rId157"/>
        <a:stretch>
          <a:fillRect/>
        </a:stretch>
      </xdr:blipFill>
      <xdr:spPr>
        <a:xfrm>
          <a:off x="1074419" y="80178080"/>
          <a:ext cx="468000" cy="468000"/>
        </a:xfrm>
        <a:prstGeom prst="rect">
          <a:avLst/>
        </a:prstGeom>
      </xdr:spPr>
    </xdr:pic>
    <xdr:clientData/>
  </xdr:twoCellAnchor>
  <xdr:twoCellAnchor editAs="oneCell">
    <xdr:from>
      <xdr:col>1</xdr:col>
      <xdr:colOff>30479</xdr:colOff>
      <xdr:row>158</xdr:row>
      <xdr:rowOff>23244</xdr:rowOff>
    </xdr:from>
    <xdr:to>
      <xdr:col>1</xdr:col>
      <xdr:colOff>498479</xdr:colOff>
      <xdr:row>158</xdr:row>
      <xdr:rowOff>491244</xdr:rowOff>
    </xdr:to>
    <xdr:pic>
      <xdr:nvPicPr>
        <xdr:cNvPr id="164" name="圖片 163">
          <a:extLst>
            <a:ext uri="{FF2B5EF4-FFF2-40B4-BE49-F238E27FC236}">
              <a16:creationId xmlns:a16="http://schemas.microsoft.com/office/drawing/2014/main" id="{A2E8C4B8-DC40-4B07-A1FB-C014F6231681}"/>
            </a:ext>
          </a:extLst>
        </xdr:cNvPr>
        <xdr:cNvPicPr>
          <a:picLocks/>
        </xdr:cNvPicPr>
      </xdr:nvPicPr>
      <xdr:blipFill>
        <a:blip xmlns:r="http://schemas.openxmlformats.org/officeDocument/2006/relationships" r:embed="rId158"/>
        <a:stretch>
          <a:fillRect/>
        </a:stretch>
      </xdr:blipFill>
      <xdr:spPr>
        <a:xfrm>
          <a:off x="1074419" y="80688564"/>
          <a:ext cx="468000" cy="468000"/>
        </a:xfrm>
        <a:prstGeom prst="rect">
          <a:avLst/>
        </a:prstGeom>
      </xdr:spPr>
    </xdr:pic>
    <xdr:clientData/>
  </xdr:twoCellAnchor>
  <xdr:twoCellAnchor editAs="oneCell">
    <xdr:from>
      <xdr:col>1</xdr:col>
      <xdr:colOff>30479</xdr:colOff>
      <xdr:row>159</xdr:row>
      <xdr:rowOff>23188</xdr:rowOff>
    </xdr:from>
    <xdr:to>
      <xdr:col>1</xdr:col>
      <xdr:colOff>498479</xdr:colOff>
      <xdr:row>159</xdr:row>
      <xdr:rowOff>491188</xdr:rowOff>
    </xdr:to>
    <xdr:pic>
      <xdr:nvPicPr>
        <xdr:cNvPr id="165" name="圖片 164">
          <a:extLst>
            <a:ext uri="{FF2B5EF4-FFF2-40B4-BE49-F238E27FC236}">
              <a16:creationId xmlns:a16="http://schemas.microsoft.com/office/drawing/2014/main" id="{A1729800-9447-400B-AD96-E9895BBEB698}"/>
            </a:ext>
          </a:extLst>
        </xdr:cNvPr>
        <xdr:cNvPicPr>
          <a:picLocks/>
        </xdr:cNvPicPr>
      </xdr:nvPicPr>
      <xdr:blipFill>
        <a:blip xmlns:r="http://schemas.openxmlformats.org/officeDocument/2006/relationships" r:embed="rId159"/>
        <a:stretch>
          <a:fillRect/>
        </a:stretch>
      </xdr:blipFill>
      <xdr:spPr>
        <a:xfrm>
          <a:off x="1074419" y="81199048"/>
          <a:ext cx="468000" cy="468000"/>
        </a:xfrm>
        <a:prstGeom prst="rect">
          <a:avLst/>
        </a:prstGeom>
      </xdr:spPr>
    </xdr:pic>
    <xdr:clientData/>
  </xdr:twoCellAnchor>
  <xdr:twoCellAnchor editAs="oneCell">
    <xdr:from>
      <xdr:col>1</xdr:col>
      <xdr:colOff>30479</xdr:colOff>
      <xdr:row>160</xdr:row>
      <xdr:rowOff>23132</xdr:rowOff>
    </xdr:from>
    <xdr:to>
      <xdr:col>1</xdr:col>
      <xdr:colOff>498479</xdr:colOff>
      <xdr:row>160</xdr:row>
      <xdr:rowOff>491132</xdr:rowOff>
    </xdr:to>
    <xdr:pic>
      <xdr:nvPicPr>
        <xdr:cNvPr id="166" name="圖片 165">
          <a:extLst>
            <a:ext uri="{FF2B5EF4-FFF2-40B4-BE49-F238E27FC236}">
              <a16:creationId xmlns:a16="http://schemas.microsoft.com/office/drawing/2014/main" id="{8D57A8AE-7FE1-4EEA-9E73-3E63A5FB88BA}"/>
            </a:ext>
          </a:extLst>
        </xdr:cNvPr>
        <xdr:cNvPicPr>
          <a:picLocks/>
        </xdr:cNvPicPr>
      </xdr:nvPicPr>
      <xdr:blipFill>
        <a:blip xmlns:r="http://schemas.openxmlformats.org/officeDocument/2006/relationships" r:embed="rId160"/>
        <a:stretch>
          <a:fillRect/>
        </a:stretch>
      </xdr:blipFill>
      <xdr:spPr>
        <a:xfrm>
          <a:off x="1074419" y="81709532"/>
          <a:ext cx="468000" cy="468000"/>
        </a:xfrm>
        <a:prstGeom prst="rect">
          <a:avLst/>
        </a:prstGeom>
      </xdr:spPr>
    </xdr:pic>
    <xdr:clientData/>
  </xdr:twoCellAnchor>
  <xdr:twoCellAnchor editAs="oneCell">
    <xdr:from>
      <xdr:col>1</xdr:col>
      <xdr:colOff>30479</xdr:colOff>
      <xdr:row>161</xdr:row>
      <xdr:rowOff>23076</xdr:rowOff>
    </xdr:from>
    <xdr:to>
      <xdr:col>1</xdr:col>
      <xdr:colOff>498479</xdr:colOff>
      <xdr:row>161</xdr:row>
      <xdr:rowOff>491076</xdr:rowOff>
    </xdr:to>
    <xdr:pic>
      <xdr:nvPicPr>
        <xdr:cNvPr id="167" name="圖片 166">
          <a:extLst>
            <a:ext uri="{FF2B5EF4-FFF2-40B4-BE49-F238E27FC236}">
              <a16:creationId xmlns:a16="http://schemas.microsoft.com/office/drawing/2014/main" id="{274693D2-8D91-4983-869F-888CB28794E2}"/>
            </a:ext>
          </a:extLst>
        </xdr:cNvPr>
        <xdr:cNvPicPr>
          <a:picLocks/>
        </xdr:cNvPicPr>
      </xdr:nvPicPr>
      <xdr:blipFill>
        <a:blip xmlns:r="http://schemas.openxmlformats.org/officeDocument/2006/relationships" r:embed="rId161"/>
        <a:stretch>
          <a:fillRect/>
        </a:stretch>
      </xdr:blipFill>
      <xdr:spPr>
        <a:xfrm>
          <a:off x="1074419" y="82220016"/>
          <a:ext cx="468000" cy="468000"/>
        </a:xfrm>
        <a:prstGeom prst="rect">
          <a:avLst/>
        </a:prstGeom>
      </xdr:spPr>
    </xdr:pic>
    <xdr:clientData/>
  </xdr:twoCellAnchor>
  <xdr:twoCellAnchor editAs="oneCell">
    <xdr:from>
      <xdr:col>1</xdr:col>
      <xdr:colOff>30479</xdr:colOff>
      <xdr:row>164</xdr:row>
      <xdr:rowOff>22908</xdr:rowOff>
    </xdr:from>
    <xdr:to>
      <xdr:col>1</xdr:col>
      <xdr:colOff>498479</xdr:colOff>
      <xdr:row>164</xdr:row>
      <xdr:rowOff>490908</xdr:rowOff>
    </xdr:to>
    <xdr:pic>
      <xdr:nvPicPr>
        <xdr:cNvPr id="168" name="圖片 167">
          <a:extLst>
            <a:ext uri="{FF2B5EF4-FFF2-40B4-BE49-F238E27FC236}">
              <a16:creationId xmlns:a16="http://schemas.microsoft.com/office/drawing/2014/main" id="{26831B5C-B63F-415A-AD49-E7F854DD5387}"/>
            </a:ext>
          </a:extLst>
        </xdr:cNvPr>
        <xdr:cNvPicPr>
          <a:picLocks/>
        </xdr:cNvPicPr>
      </xdr:nvPicPr>
      <xdr:blipFill>
        <a:blip xmlns:r="http://schemas.openxmlformats.org/officeDocument/2006/relationships" r:embed="rId162"/>
        <a:stretch>
          <a:fillRect/>
        </a:stretch>
      </xdr:blipFill>
      <xdr:spPr>
        <a:xfrm>
          <a:off x="1074419" y="83751468"/>
          <a:ext cx="468000" cy="468000"/>
        </a:xfrm>
        <a:prstGeom prst="rect">
          <a:avLst/>
        </a:prstGeom>
      </xdr:spPr>
    </xdr:pic>
    <xdr:clientData/>
  </xdr:twoCellAnchor>
  <xdr:twoCellAnchor editAs="oneCell">
    <xdr:from>
      <xdr:col>1</xdr:col>
      <xdr:colOff>30479</xdr:colOff>
      <xdr:row>165</xdr:row>
      <xdr:rowOff>22860</xdr:rowOff>
    </xdr:from>
    <xdr:to>
      <xdr:col>1</xdr:col>
      <xdr:colOff>498479</xdr:colOff>
      <xdr:row>165</xdr:row>
      <xdr:rowOff>490860</xdr:rowOff>
    </xdr:to>
    <xdr:pic>
      <xdr:nvPicPr>
        <xdr:cNvPr id="169" name="圖片 168">
          <a:extLst>
            <a:ext uri="{FF2B5EF4-FFF2-40B4-BE49-F238E27FC236}">
              <a16:creationId xmlns:a16="http://schemas.microsoft.com/office/drawing/2014/main" id="{0FDC27C0-5A66-466A-AE5E-158FB88593F5}"/>
            </a:ext>
          </a:extLst>
        </xdr:cNvPr>
        <xdr:cNvPicPr>
          <a:picLocks noChangeAspect="1"/>
        </xdr:cNvPicPr>
      </xdr:nvPicPr>
      <xdr:blipFill>
        <a:blip xmlns:r="http://schemas.openxmlformats.org/officeDocument/2006/relationships" r:embed="rId163"/>
        <a:stretch>
          <a:fillRect/>
        </a:stretch>
      </xdr:blipFill>
      <xdr:spPr>
        <a:xfrm>
          <a:off x="1074419" y="84261960"/>
          <a:ext cx="468000" cy="468000"/>
        </a:xfrm>
        <a:prstGeom prst="rect">
          <a:avLst/>
        </a:prstGeom>
      </xdr:spPr>
    </xdr:pic>
    <xdr:clientData/>
  </xdr:twoCellAnchor>
  <xdr:twoCellAnchor editAs="oneCell">
    <xdr:from>
      <xdr:col>1</xdr:col>
      <xdr:colOff>30479</xdr:colOff>
      <xdr:row>162</xdr:row>
      <xdr:rowOff>23020</xdr:rowOff>
    </xdr:from>
    <xdr:to>
      <xdr:col>1</xdr:col>
      <xdr:colOff>498479</xdr:colOff>
      <xdr:row>162</xdr:row>
      <xdr:rowOff>491020</xdr:rowOff>
    </xdr:to>
    <xdr:pic>
      <xdr:nvPicPr>
        <xdr:cNvPr id="170" name="圖片 169">
          <a:extLst>
            <a:ext uri="{FF2B5EF4-FFF2-40B4-BE49-F238E27FC236}">
              <a16:creationId xmlns:a16="http://schemas.microsoft.com/office/drawing/2014/main" id="{977163C1-08B5-4D7A-99AD-CD9A8F2F0CE3}"/>
            </a:ext>
          </a:extLst>
        </xdr:cNvPr>
        <xdr:cNvPicPr>
          <a:picLocks/>
        </xdr:cNvPicPr>
      </xdr:nvPicPr>
      <xdr:blipFill>
        <a:blip xmlns:r="http://schemas.openxmlformats.org/officeDocument/2006/relationships" r:embed="rId164"/>
        <a:stretch>
          <a:fillRect/>
        </a:stretch>
      </xdr:blipFill>
      <xdr:spPr>
        <a:xfrm>
          <a:off x="1074419" y="82730500"/>
          <a:ext cx="468000" cy="468000"/>
        </a:xfrm>
        <a:prstGeom prst="rect">
          <a:avLst/>
        </a:prstGeom>
      </xdr:spPr>
    </xdr:pic>
    <xdr:clientData/>
  </xdr:twoCellAnchor>
  <xdr:twoCellAnchor editAs="oneCell">
    <xdr:from>
      <xdr:col>1</xdr:col>
      <xdr:colOff>30479</xdr:colOff>
      <xdr:row>163</xdr:row>
      <xdr:rowOff>22964</xdr:rowOff>
    </xdr:from>
    <xdr:to>
      <xdr:col>1</xdr:col>
      <xdr:colOff>498479</xdr:colOff>
      <xdr:row>163</xdr:row>
      <xdr:rowOff>490964</xdr:rowOff>
    </xdr:to>
    <xdr:pic>
      <xdr:nvPicPr>
        <xdr:cNvPr id="171" name="圖片 170">
          <a:extLst>
            <a:ext uri="{FF2B5EF4-FFF2-40B4-BE49-F238E27FC236}">
              <a16:creationId xmlns:a16="http://schemas.microsoft.com/office/drawing/2014/main" id="{A1AAD2A0-DBE9-40A1-830B-80AFD3080CD3}"/>
            </a:ext>
          </a:extLst>
        </xdr:cNvPr>
        <xdr:cNvPicPr>
          <a:picLocks/>
        </xdr:cNvPicPr>
      </xdr:nvPicPr>
      <xdr:blipFill>
        <a:blip xmlns:r="http://schemas.openxmlformats.org/officeDocument/2006/relationships" r:embed="rId165"/>
        <a:stretch>
          <a:fillRect/>
        </a:stretch>
      </xdr:blipFill>
      <xdr:spPr>
        <a:xfrm>
          <a:off x="1074419" y="83240984"/>
          <a:ext cx="468000" cy="46800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3</xdr:col>
          <xdr:colOff>175260</xdr:colOff>
          <xdr:row>195</xdr:row>
          <xdr:rowOff>15240</xdr:rowOff>
        </xdr:from>
        <xdr:to>
          <xdr:col>3</xdr:col>
          <xdr:colOff>685800</xdr:colOff>
          <xdr:row>195</xdr:row>
          <xdr:rowOff>525780</xdr:rowOff>
        </xdr:to>
        <xdr:pic>
          <xdr:nvPicPr>
            <xdr:cNvPr id="172" name="圖片 171">
              <a:extLst>
                <a:ext uri="{FF2B5EF4-FFF2-40B4-BE49-F238E27FC236}">
                  <a16:creationId xmlns:a16="http://schemas.microsoft.com/office/drawing/2014/main" id="{9F9D72A4-6B08-4EC0-8F1B-B27C5510176B}"/>
                </a:ext>
              </a:extLst>
            </xdr:cNvPr>
            <xdr:cNvPicPr>
              <a:picLocks noChangeAspect="1"/>
              <a:extLst>
                <a:ext uri="{84589F7E-364E-4C9E-8A38-B11213B215E9}">
                  <a14:cameraTool cellRange="showTop" spid="_x0000_s1349"/>
                </a:ext>
              </a:extLst>
            </xdr:cNvPicPr>
          </xdr:nvPicPr>
          <xdr:blipFill>
            <a:blip xmlns:r="http://schemas.openxmlformats.org/officeDocument/2006/relationships" r:embed="rId166"/>
            <a:stretch>
              <a:fillRect/>
            </a:stretch>
          </xdr:blipFill>
          <xdr:spPr>
            <a:xfrm>
              <a:off x="2369820" y="90479880"/>
              <a:ext cx="510540" cy="51054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173355</xdr:colOff>
          <xdr:row>195</xdr:row>
          <xdr:rowOff>15240</xdr:rowOff>
        </xdr:from>
        <xdr:to>
          <xdr:col>6</xdr:col>
          <xdr:colOff>683895</xdr:colOff>
          <xdr:row>195</xdr:row>
          <xdr:rowOff>525780</xdr:rowOff>
        </xdr:to>
        <xdr:pic>
          <xdr:nvPicPr>
            <xdr:cNvPr id="175" name="圖片 174">
              <a:extLst>
                <a:ext uri="{FF2B5EF4-FFF2-40B4-BE49-F238E27FC236}">
                  <a16:creationId xmlns:a16="http://schemas.microsoft.com/office/drawing/2014/main" id="{50ED681A-DEAC-4667-B053-610E2F2211B7}"/>
                </a:ext>
              </a:extLst>
            </xdr:cNvPr>
            <xdr:cNvPicPr>
              <a:picLocks noChangeAspect="1"/>
              <a:extLst>
                <a:ext uri="{84589F7E-364E-4C9E-8A38-B11213B215E9}">
                  <a14:cameraTool cellRange="ShowJug" spid="_x0000_s1350"/>
                </a:ext>
              </a:extLst>
            </xdr:cNvPicPr>
          </xdr:nvPicPr>
          <xdr:blipFill>
            <a:blip xmlns:r="http://schemas.openxmlformats.org/officeDocument/2006/relationships" r:embed="rId167"/>
            <a:stretch>
              <a:fillRect/>
            </a:stretch>
          </xdr:blipFill>
          <xdr:spPr>
            <a:xfrm>
              <a:off x="4859655" y="90479880"/>
              <a:ext cx="510540" cy="51054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171450</xdr:colOff>
          <xdr:row>195</xdr:row>
          <xdr:rowOff>15240</xdr:rowOff>
        </xdr:from>
        <xdr:to>
          <xdr:col>9</xdr:col>
          <xdr:colOff>681990</xdr:colOff>
          <xdr:row>195</xdr:row>
          <xdr:rowOff>525780</xdr:rowOff>
        </xdr:to>
        <xdr:pic>
          <xdr:nvPicPr>
            <xdr:cNvPr id="176" name="圖片 175">
              <a:extLst>
                <a:ext uri="{FF2B5EF4-FFF2-40B4-BE49-F238E27FC236}">
                  <a16:creationId xmlns:a16="http://schemas.microsoft.com/office/drawing/2014/main" id="{5387503C-D7FF-470B-9B1D-F0F5E2B8AEE6}"/>
                </a:ext>
              </a:extLst>
            </xdr:cNvPr>
            <xdr:cNvPicPr>
              <a:picLocks noChangeAspect="1"/>
              <a:extLst>
                <a:ext uri="{84589F7E-364E-4C9E-8A38-B11213B215E9}">
                  <a14:cameraTool cellRange="showMid" spid="_x0000_s1351"/>
                </a:ext>
              </a:extLst>
            </xdr:cNvPicPr>
          </xdr:nvPicPr>
          <xdr:blipFill>
            <a:blip xmlns:r="http://schemas.openxmlformats.org/officeDocument/2006/relationships" r:embed="rId168"/>
            <a:stretch>
              <a:fillRect/>
            </a:stretch>
          </xdr:blipFill>
          <xdr:spPr>
            <a:xfrm>
              <a:off x="7349490" y="90479880"/>
              <a:ext cx="510540" cy="51054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169545</xdr:colOff>
          <xdr:row>195</xdr:row>
          <xdr:rowOff>15240</xdr:rowOff>
        </xdr:from>
        <xdr:to>
          <xdr:col>12</xdr:col>
          <xdr:colOff>680085</xdr:colOff>
          <xdr:row>195</xdr:row>
          <xdr:rowOff>525780</xdr:rowOff>
        </xdr:to>
        <xdr:pic>
          <xdr:nvPicPr>
            <xdr:cNvPr id="177" name="圖片 176">
              <a:extLst>
                <a:ext uri="{FF2B5EF4-FFF2-40B4-BE49-F238E27FC236}">
                  <a16:creationId xmlns:a16="http://schemas.microsoft.com/office/drawing/2014/main" id="{4AD479D0-8E74-4B00-8F07-2547F70A32E6}"/>
                </a:ext>
              </a:extLst>
            </xdr:cNvPr>
            <xdr:cNvPicPr>
              <a:picLocks noChangeAspect="1"/>
              <a:extLst>
                <a:ext uri="{84589F7E-364E-4C9E-8A38-B11213B215E9}">
                  <a14:cameraTool cellRange="showAdc" spid="_x0000_s1352"/>
                </a:ext>
              </a:extLst>
            </xdr:cNvPicPr>
          </xdr:nvPicPr>
          <xdr:blipFill>
            <a:blip xmlns:r="http://schemas.openxmlformats.org/officeDocument/2006/relationships" r:embed="rId169"/>
            <a:stretch>
              <a:fillRect/>
            </a:stretch>
          </xdr:blipFill>
          <xdr:spPr>
            <a:xfrm>
              <a:off x="9839325" y="90479880"/>
              <a:ext cx="510540" cy="51054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167640</xdr:colOff>
          <xdr:row>195</xdr:row>
          <xdr:rowOff>15240</xdr:rowOff>
        </xdr:from>
        <xdr:to>
          <xdr:col>15</xdr:col>
          <xdr:colOff>678180</xdr:colOff>
          <xdr:row>195</xdr:row>
          <xdr:rowOff>525780</xdr:rowOff>
        </xdr:to>
        <xdr:pic>
          <xdr:nvPicPr>
            <xdr:cNvPr id="178" name="圖片 177">
              <a:extLst>
                <a:ext uri="{FF2B5EF4-FFF2-40B4-BE49-F238E27FC236}">
                  <a16:creationId xmlns:a16="http://schemas.microsoft.com/office/drawing/2014/main" id="{2EBEFA74-DBD8-484F-89B2-AA1E392BA389}"/>
                </a:ext>
              </a:extLst>
            </xdr:cNvPr>
            <xdr:cNvPicPr>
              <a:picLocks noChangeAspect="1"/>
              <a:extLst>
                <a:ext uri="{84589F7E-364E-4C9E-8A38-B11213B215E9}">
                  <a14:cameraTool cellRange="showSup" spid="_x0000_s1353"/>
                </a:ext>
              </a:extLst>
            </xdr:cNvPicPr>
          </xdr:nvPicPr>
          <xdr:blipFill>
            <a:blip xmlns:r="http://schemas.openxmlformats.org/officeDocument/2006/relationships" r:embed="rId170"/>
            <a:stretch>
              <a:fillRect/>
            </a:stretch>
          </xdr:blipFill>
          <xdr:spPr>
            <a:xfrm>
              <a:off x="12329160" y="90479880"/>
              <a:ext cx="510540" cy="51054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oneCellAnchor>
        <xdr:from>
          <xdr:col>6</xdr:col>
          <xdr:colOff>171450</xdr:colOff>
          <xdr:row>200</xdr:row>
          <xdr:rowOff>15240</xdr:rowOff>
        </xdr:from>
        <xdr:ext cx="510540" cy="510540"/>
        <xdr:pic>
          <xdr:nvPicPr>
            <xdr:cNvPr id="179" name="圖片 178">
              <a:extLst>
                <a:ext uri="{FF2B5EF4-FFF2-40B4-BE49-F238E27FC236}">
                  <a16:creationId xmlns:a16="http://schemas.microsoft.com/office/drawing/2014/main" id="{F7241294-4AA9-48BF-A505-E71F53F71B2A}"/>
                </a:ext>
              </a:extLst>
            </xdr:cNvPr>
            <xdr:cNvPicPr>
              <a:picLocks noChangeAspect="1"/>
              <a:extLst>
                <a:ext uri="{84589F7E-364E-4C9E-8A38-B11213B215E9}">
                  <a14:cameraTool cellRange="showPick" spid="_x0000_s1354"/>
                </a:ext>
              </a:extLst>
            </xdr:cNvPicPr>
          </xdr:nvPicPr>
          <xdr:blipFill>
            <a:blip xmlns:r="http://schemas.openxmlformats.org/officeDocument/2006/relationships" r:embed="rId171"/>
            <a:stretch>
              <a:fillRect/>
            </a:stretch>
          </xdr:blipFill>
          <xdr:spPr>
            <a:xfrm>
              <a:off x="7349490" y="90479880"/>
              <a:ext cx="510540" cy="510540"/>
            </a:xfrm>
            <a:prstGeom prst="rect">
              <a:avLst/>
            </a:prstGeom>
          </xdr:spPr>
        </xdr:pic>
        <xdr:clientData/>
      </xdr:oneCellAnchor>
    </mc:Choice>
    <mc:Fallback/>
  </mc:AlternateContent>
  <mc:AlternateContent xmlns:mc="http://schemas.openxmlformats.org/markup-compatibility/2006">
    <mc:Choice xmlns:a14="http://schemas.microsoft.com/office/drawing/2010/main" Requires="a14">
      <xdr:oneCellAnchor>
        <xdr:from>
          <xdr:col>9</xdr:col>
          <xdr:colOff>171450</xdr:colOff>
          <xdr:row>200</xdr:row>
          <xdr:rowOff>15240</xdr:rowOff>
        </xdr:from>
        <xdr:ext cx="510540" cy="510540"/>
        <xdr:pic>
          <xdr:nvPicPr>
            <xdr:cNvPr id="180" name="圖片 179">
              <a:extLst>
                <a:ext uri="{FF2B5EF4-FFF2-40B4-BE49-F238E27FC236}">
                  <a16:creationId xmlns:a16="http://schemas.microsoft.com/office/drawing/2014/main" id="{5FD554E3-ABB8-4A71-A764-1F668096FE02}"/>
                </a:ext>
              </a:extLst>
            </xdr:cNvPr>
            <xdr:cNvPicPr>
              <a:picLocks noChangeAspect="1"/>
              <a:extLst>
                <a:ext uri="{84589F7E-364E-4C9E-8A38-B11213B215E9}">
                  <a14:cameraTool cellRange="ShowBan" spid="_x0000_s1355"/>
                </a:ext>
              </a:extLst>
            </xdr:cNvPicPr>
          </xdr:nvPicPr>
          <xdr:blipFill>
            <a:blip xmlns:r="http://schemas.openxmlformats.org/officeDocument/2006/relationships" r:embed="rId172"/>
            <a:stretch>
              <a:fillRect/>
            </a:stretch>
          </xdr:blipFill>
          <xdr:spPr>
            <a:xfrm>
              <a:off x="4857750" y="91965780"/>
              <a:ext cx="510540" cy="510540"/>
            </a:xfrm>
            <a:prstGeom prst="rect">
              <a:avLst/>
            </a:prstGeom>
          </xdr:spPr>
        </xdr:pic>
        <xdr:clientData/>
      </xdr:oneCellAnchor>
    </mc:Choice>
    <mc:Fallback/>
  </mc:AlternateContent>
  <mc:AlternateContent xmlns:mc="http://schemas.openxmlformats.org/markup-compatibility/2006">
    <mc:Choice xmlns:a14="http://schemas.microsoft.com/office/drawing/2010/main" Requires="a14">
      <xdr:oneCellAnchor>
        <xdr:from>
          <xdr:col>12</xdr:col>
          <xdr:colOff>171450</xdr:colOff>
          <xdr:row>200</xdr:row>
          <xdr:rowOff>15240</xdr:rowOff>
        </xdr:from>
        <xdr:ext cx="510540" cy="510540"/>
        <xdr:pic>
          <xdr:nvPicPr>
            <xdr:cNvPr id="181" name="圖片 180">
              <a:extLst>
                <a:ext uri="{FF2B5EF4-FFF2-40B4-BE49-F238E27FC236}">
                  <a16:creationId xmlns:a16="http://schemas.microsoft.com/office/drawing/2014/main" id="{B7715F85-B861-4481-8EC8-0410A0209253}"/>
                </a:ext>
              </a:extLst>
            </xdr:cNvPr>
            <xdr:cNvPicPr>
              <a:picLocks noChangeAspect="1"/>
              <a:extLst>
                <a:ext uri="{84589F7E-364E-4C9E-8A38-B11213B215E9}">
                  <a14:cameraTool cellRange="ShowPB" spid="_x0000_s1356"/>
                </a:ext>
              </a:extLst>
            </xdr:cNvPicPr>
          </xdr:nvPicPr>
          <xdr:blipFill>
            <a:blip xmlns:r="http://schemas.openxmlformats.org/officeDocument/2006/relationships" r:embed="rId168"/>
            <a:stretch>
              <a:fillRect/>
            </a:stretch>
          </xdr:blipFill>
          <xdr:spPr>
            <a:xfrm>
              <a:off x="7349490" y="91965780"/>
              <a:ext cx="510540" cy="510540"/>
            </a:xfrm>
            <a:prstGeom prst="rect">
              <a:avLst/>
            </a:prstGeom>
          </xdr:spPr>
        </xdr:pic>
        <xdr:clientData/>
      </xdr:oneCellAnchor>
    </mc:Choice>
    <mc:Fallback/>
  </mc:AlternateContent>
  <mc:AlternateContent xmlns:mc="http://schemas.openxmlformats.org/markup-compatibility/2006">
    <mc:Choice xmlns:a14="http://schemas.microsoft.com/office/drawing/2010/main" Requires="a14">
      <xdr:oneCellAnchor>
        <xdr:from>
          <xdr:col>9</xdr:col>
          <xdr:colOff>175260</xdr:colOff>
          <xdr:row>205</xdr:row>
          <xdr:rowOff>15240</xdr:rowOff>
        </xdr:from>
        <xdr:ext cx="510540" cy="510540"/>
        <xdr:pic>
          <xdr:nvPicPr>
            <xdr:cNvPr id="184" name="圖片 183">
              <a:extLst>
                <a:ext uri="{FF2B5EF4-FFF2-40B4-BE49-F238E27FC236}">
                  <a16:creationId xmlns:a16="http://schemas.microsoft.com/office/drawing/2014/main" id="{BE7E36AA-3A11-4885-9F11-77C0007D8D82}"/>
                </a:ext>
              </a:extLst>
            </xdr:cNvPr>
            <xdr:cNvPicPr>
              <a:picLocks noChangeAspect="1"/>
              <a:extLst>
                <a:ext uri="{84589F7E-364E-4C9E-8A38-B11213B215E9}">
                  <a14:cameraTool cellRange="showWin1" spid="_x0000_s1357"/>
                </a:ext>
              </a:extLst>
            </xdr:cNvPicPr>
          </xdr:nvPicPr>
          <xdr:blipFill>
            <a:blip xmlns:r="http://schemas.openxmlformats.org/officeDocument/2006/relationships" r:embed="rId173"/>
            <a:stretch>
              <a:fillRect/>
            </a:stretch>
          </xdr:blipFill>
          <xdr:spPr>
            <a:xfrm>
              <a:off x="7353300" y="93954600"/>
              <a:ext cx="510540" cy="510540"/>
            </a:xfrm>
            <a:prstGeom prst="rect">
              <a:avLst/>
            </a:prstGeom>
          </xdr:spPr>
        </xdr:pic>
        <xdr:clientData/>
      </xdr:oneCellAnchor>
    </mc:Choice>
    <mc:Fallback/>
  </mc:AlternateContent>
  <mc:AlternateContent xmlns:mc="http://schemas.openxmlformats.org/markup-compatibility/2006">
    <mc:Choice xmlns:a14="http://schemas.microsoft.com/office/drawing/2010/main" Requires="a14">
      <xdr:twoCellAnchor editAs="oneCell">
        <xdr:from>
          <xdr:col>9</xdr:col>
          <xdr:colOff>175260</xdr:colOff>
          <xdr:row>206</xdr:row>
          <xdr:rowOff>22860</xdr:rowOff>
        </xdr:from>
        <xdr:to>
          <xdr:col>9</xdr:col>
          <xdr:colOff>685800</xdr:colOff>
          <xdr:row>206</xdr:row>
          <xdr:rowOff>533400</xdr:rowOff>
        </xdr:to>
        <xdr:pic>
          <xdr:nvPicPr>
            <xdr:cNvPr id="185" name="圖片 184">
              <a:extLst>
                <a:ext uri="{FF2B5EF4-FFF2-40B4-BE49-F238E27FC236}">
                  <a16:creationId xmlns:a16="http://schemas.microsoft.com/office/drawing/2014/main" id="{F2276174-14E9-436A-A038-B4250E2072B9}"/>
                </a:ext>
              </a:extLst>
            </xdr:cNvPr>
            <xdr:cNvPicPr>
              <a:picLocks noChangeAspect="1"/>
              <a:extLst>
                <a:ext uri="{84589F7E-364E-4C9E-8A38-B11213B215E9}">
                  <a14:cameraTool cellRange="showWin2" spid="_x0000_s1358"/>
                </a:ext>
              </a:extLst>
            </xdr:cNvPicPr>
          </xdr:nvPicPr>
          <xdr:blipFill>
            <a:blip xmlns:r="http://schemas.openxmlformats.org/officeDocument/2006/relationships" r:embed="rId174"/>
            <a:stretch>
              <a:fillRect/>
            </a:stretch>
          </xdr:blipFill>
          <xdr:spPr>
            <a:xfrm>
              <a:off x="7353300" y="94503240"/>
              <a:ext cx="510540" cy="51054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175260</xdr:colOff>
          <xdr:row>207</xdr:row>
          <xdr:rowOff>30480</xdr:rowOff>
        </xdr:from>
        <xdr:to>
          <xdr:col>9</xdr:col>
          <xdr:colOff>685800</xdr:colOff>
          <xdr:row>208</xdr:row>
          <xdr:rowOff>0</xdr:rowOff>
        </xdr:to>
        <xdr:pic>
          <xdr:nvPicPr>
            <xdr:cNvPr id="186" name="圖片 185">
              <a:extLst>
                <a:ext uri="{FF2B5EF4-FFF2-40B4-BE49-F238E27FC236}">
                  <a16:creationId xmlns:a16="http://schemas.microsoft.com/office/drawing/2014/main" id="{D9D0140A-D8C8-4C7B-88B1-BDF595229588}"/>
                </a:ext>
              </a:extLst>
            </xdr:cNvPr>
            <xdr:cNvPicPr>
              <a:picLocks noChangeAspect="1"/>
              <a:extLst>
                <a:ext uri="{84589F7E-364E-4C9E-8A38-B11213B215E9}">
                  <a14:cameraTool cellRange="showWin3" spid="_x0000_s1359"/>
                </a:ext>
              </a:extLst>
            </xdr:cNvPicPr>
          </xdr:nvPicPr>
          <xdr:blipFill>
            <a:blip xmlns:r="http://schemas.openxmlformats.org/officeDocument/2006/relationships" r:embed="rId175"/>
            <a:stretch>
              <a:fillRect/>
            </a:stretch>
          </xdr:blipFill>
          <xdr:spPr>
            <a:xfrm>
              <a:off x="7353300" y="95051880"/>
              <a:ext cx="510540" cy="510540"/>
            </a:xfrm>
            <a:prstGeom prst="rect">
              <a:avLst/>
            </a:prstGeom>
          </xdr:spPr>
        </xdr:pic>
        <xdr:clientData/>
      </xdr:twoCellAnchor>
    </mc:Choice>
    <mc:Fallback/>
  </mc:AlternateContent>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272.637049074074" createdVersion="7" refreshedVersion="7" minRefreshableVersion="3" recordCount="79" xr:uid="{AC98F21F-75FC-4173-9894-E16598CB5F2E}">
  <cacheSource type="worksheet">
    <worksheetSource name="data"/>
  </cacheSource>
  <cacheFields count="24">
    <cacheField name="Team1" numFmtId="0">
      <sharedItems count="16">
        <s v="T1"/>
        <s v="C9"/>
        <s v="GENG"/>
        <s v="BDS"/>
        <s v="G2"/>
        <s v="WBG"/>
        <s v="LNG"/>
        <s v="BLG"/>
        <s v="NRG"/>
        <s v="MAD"/>
        <s v="FNC"/>
        <s v="JDG"/>
        <s v="DK"/>
        <s v="KT"/>
        <s v="TL"/>
        <s v="GAM"/>
      </sharedItems>
    </cacheField>
    <cacheField name="TOP1" numFmtId="0">
      <sharedItems count="16">
        <s v="Jayce"/>
        <s v="Jax"/>
        <s v="K'Sante"/>
        <s v="Garen"/>
        <s v="Renekton"/>
        <s v="Rumble"/>
        <s v="Gnar"/>
        <s v="Yone"/>
        <s v="Aatrox"/>
        <s v="Olaf"/>
        <s v="Ornn"/>
        <s v="Ryze"/>
        <s v="Poppy"/>
        <s v="Gwen"/>
        <s v="Graves"/>
        <s v="Kennen"/>
      </sharedItems>
    </cacheField>
    <cacheField name="JUG1" numFmtId="0">
      <sharedItems count="14">
        <s v="Sejuani"/>
        <s v="Taliyah"/>
        <s v="Vi"/>
        <s v="Maokai"/>
        <s v="Poppy"/>
        <s v="Jarvan IV"/>
        <s v="Bel'Veth"/>
        <s v="Rell"/>
        <s v="Kha'Zix"/>
        <s v="Wukong"/>
        <s v="Viego"/>
        <s v="Kindred"/>
        <s v="Lee Sin"/>
        <s v="Nocturne"/>
      </sharedItems>
    </cacheField>
    <cacheField name="MID1" numFmtId="0">
      <sharedItems count="16">
        <s v="Orianna"/>
        <s v="K'Sante"/>
        <s v="Ahri"/>
        <s v="Cassiopeia"/>
        <s v="Azir"/>
        <s v="Jayce"/>
        <s v="Syndra"/>
        <s v="Lissandra"/>
        <s v="Akali"/>
        <s v="Vex"/>
        <s v="Sylas"/>
        <s v="Neeko"/>
        <s v="Tristana"/>
        <s v="Taliyah"/>
        <s v="Yone"/>
        <s v="LeBlanc"/>
      </sharedItems>
    </cacheField>
    <cacheField name="ADC1" numFmtId="0">
      <sharedItems count="17">
        <s v="Ashe"/>
        <s v="Xayah"/>
        <s v="Kai'Sa"/>
        <s v="Draven"/>
        <s v="Senna"/>
        <s v="Kalista"/>
        <s v="Ziggs"/>
        <s v="Zeri"/>
        <s v="Ezreal"/>
        <s v="Lucian"/>
        <s v="Tristana"/>
        <s v="Aphelios"/>
        <s v="Catilyn"/>
        <s v="Jinx"/>
        <s v="Kog'Maw"/>
        <s v="Varus"/>
        <s v="Jhin"/>
      </sharedItems>
    </cacheField>
    <cacheField name="SUP1" numFmtId="0">
      <sharedItems count="19">
        <s v="Renata Glasc"/>
        <s v="Alistar"/>
        <s v="Rakan"/>
        <s v="Leona"/>
        <s v="Rell"/>
        <s v="Tahm Kench"/>
        <s v="Nautilus"/>
        <s v="Lulu"/>
        <s v="Lissandra"/>
        <s v="Bard"/>
        <s v="Thresh"/>
        <s v="Lux"/>
        <s v="Soraka"/>
        <s v="Milio"/>
        <s v="Braum"/>
        <s v="Karma"/>
        <s v="Blitzcrank"/>
        <s v="Ashe"/>
        <s v="Senna"/>
      </sharedItems>
    </cacheField>
    <cacheField name="BAN1" numFmtId="0">
      <sharedItems/>
    </cacheField>
    <cacheField name="BAN2" numFmtId="0">
      <sharedItems/>
    </cacheField>
    <cacheField name="BAN3" numFmtId="0">
      <sharedItems/>
    </cacheField>
    <cacheField name="BAN4" numFmtId="0">
      <sharedItems/>
    </cacheField>
    <cacheField name="BAN5" numFmtId="0">
      <sharedItems/>
    </cacheField>
    <cacheField name="Result1" numFmtId="0">
      <sharedItems count="2">
        <s v="Win"/>
        <s v="Lose"/>
      </sharedItems>
    </cacheField>
    <cacheField name="Team2" numFmtId="0">
      <sharedItems count="16">
        <s v="TL"/>
        <s v="MAD"/>
        <s v="GAM"/>
        <s v="JDG"/>
        <s v="DK"/>
        <s v="NRG"/>
        <s v="FNC"/>
        <s v="KT"/>
        <s v="LNG"/>
        <s v="BDS"/>
        <s v="T1"/>
        <s v="WBG"/>
        <s v="BLG"/>
        <s v="GENG"/>
        <s v="C9"/>
        <s v="G2"/>
      </sharedItems>
    </cacheField>
    <cacheField name="TOP2" numFmtId="0">
      <sharedItems count="16">
        <s v="K'Sante"/>
        <s v="Gwen"/>
        <s v="Jax"/>
        <s v="Ornn"/>
        <s v="Jayce"/>
        <s v="Renekton"/>
        <s v="Aatrox"/>
        <s v="Camille"/>
        <s v="Rumble"/>
        <s v="Poppy"/>
        <s v="Kennen"/>
        <s v="Volibear"/>
        <s v="Gragas"/>
        <s v="Gnar"/>
        <s v="Quinn"/>
        <s v="Yone"/>
      </sharedItems>
    </cacheField>
    <cacheField name="JUG2" numFmtId="0">
      <sharedItems count="15">
        <s v="Lee Sin"/>
        <s v="Jarvan IV"/>
        <s v="Rell"/>
        <s v="Taliyah"/>
        <s v="Zac"/>
        <s v="Viego"/>
        <s v="Vi"/>
        <s v="Sejuani"/>
        <s v="Maokai"/>
        <s v="Bel'Veth"/>
        <s v="Ivern"/>
        <s v="Nidalee"/>
        <s v="Poppy"/>
        <s v="Wukong"/>
        <s v="Nocturne"/>
      </sharedItems>
    </cacheField>
    <cacheField name="MID2" numFmtId="0">
      <sharedItems count="12">
        <s v="Syndra"/>
        <s v="Neeko"/>
        <s v="Ahri"/>
        <s v="Azir"/>
        <s v="Jayce"/>
        <s v="Taliyah"/>
        <s v="Orianna"/>
        <s v="Akali"/>
        <s v="Sylas"/>
        <s v="Tristana"/>
        <s v="LeBlanc"/>
        <s v="K'Sante"/>
      </sharedItems>
    </cacheField>
    <cacheField name="ADC2" numFmtId="0">
      <sharedItems count="14">
        <s v="Aphelios"/>
        <s v="Ezreal"/>
        <s v="Xayah"/>
        <s v="Kai'Sa"/>
        <s v="Varus"/>
        <s v="Kalista"/>
        <s v="Tristana"/>
        <s v="Zeri"/>
        <s v="Nilah"/>
        <s v="Sivir"/>
        <s v="Draven"/>
        <s v="Jinx"/>
        <s v="Catilyn"/>
        <s v="Ashe"/>
      </sharedItems>
    </cacheField>
    <cacheField name="SUP2" numFmtId="0">
      <sharedItems count="18">
        <s v="Rell"/>
        <s v="Rakan"/>
        <s v="Sett"/>
        <s v="Alistar"/>
        <s v="Leona"/>
        <s v="Blitzcrank"/>
        <s v="Nautilus"/>
        <s v="Renata Glasc"/>
        <s v="Tahm Kench"/>
        <s v="Lux"/>
        <s v="Milio"/>
        <s v="Bard"/>
        <s v="Heimerdinger"/>
        <s v="Braum"/>
        <s v="Lulu"/>
        <s v="Senna"/>
        <s v="Ashe"/>
        <s v="Catilyn"/>
      </sharedItems>
    </cacheField>
    <cacheField name="BAN6" numFmtId="0">
      <sharedItems/>
    </cacheField>
    <cacheField name="BAN7" numFmtId="0">
      <sharedItems/>
    </cacheField>
    <cacheField name="BAN8" numFmtId="0">
      <sharedItems/>
    </cacheField>
    <cacheField name="BAN9" numFmtId="0">
      <sharedItems/>
    </cacheField>
    <cacheField name="BAN10" numFmtId="0">
      <sharedItems/>
    </cacheField>
    <cacheField name="Result2" numFmtId="0">
      <sharedItems count="2">
        <s v="Lose"/>
        <s v="Win"/>
      </sharedItems>
    </cacheField>
  </cacheFields>
  <extLst>
    <ext xmlns:x14="http://schemas.microsoft.com/office/spreadsheetml/2009/9/main" uri="{725AE2AE-9491-48be-B2B4-4EB974FC3084}">
      <x14:pivotCacheDefinition pivotCacheId="7414705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273.55481736111" createdVersion="7" refreshedVersion="7" minRefreshableVersion="3" recordCount="165" xr:uid="{53A62E4C-597D-446D-B95C-8C9BA8A022F9}">
  <cacheSource type="worksheet">
    <worksheetSource name="表格21"/>
  </cacheSource>
  <cacheFields count="17">
    <cacheField name="Character" numFmtId="0">
      <sharedItems count="165">
        <s v="Aatrox"/>
        <s v="Ahri"/>
        <s v="Akali"/>
        <s v="Akshan"/>
        <s v="Alistar"/>
        <s v="Amumu"/>
        <s v="Anivia"/>
        <s v="Annie"/>
        <s v="Aphelios"/>
        <s v="Ashe"/>
        <s v="Aurelion Sol"/>
        <s v="Azir"/>
        <s v="Bard"/>
        <s v="Bel'Veth"/>
        <s v="Blitzcrank"/>
        <s v="Brand"/>
        <s v="Braum"/>
        <s v="Briar"/>
        <s v="Camille"/>
        <s v="Cassiopeia"/>
        <s v="Catilyn"/>
        <s v="Cho'Gath"/>
        <s v="Corki"/>
        <s v="Darius"/>
        <s v="Diana"/>
        <s v="Dr. Mundo"/>
        <s v="Draven"/>
        <s v="Ekko"/>
        <s v="Elise"/>
        <s v="Evelynn"/>
        <s v="Ezreal"/>
        <s v="Fiddlesticks"/>
        <s v="Fizz"/>
        <s v="Flora"/>
        <s v="Galio"/>
        <s v="Gangplank"/>
        <s v="Garen"/>
        <s v="Gnar"/>
        <s v="Gragas"/>
        <s v="Graves"/>
        <s v="Gwen"/>
        <s v="Hecarim"/>
        <s v="Heimerdinger"/>
        <s v="Illaoi"/>
        <s v="Irelia"/>
        <s v="Ivern"/>
        <s v="Janna"/>
        <s v="Jarvan IV"/>
        <s v="Jax"/>
        <s v="Jayce"/>
        <s v="Jhin"/>
        <s v="Jinx"/>
        <s v="Kai'Sa"/>
        <s v="Kalista"/>
        <s v="Karma"/>
        <s v="Karthus"/>
        <s v="Kassadin"/>
        <s v="Katarina"/>
        <s v="Kayle"/>
        <s v="Kayn"/>
        <s v="Kennen"/>
        <s v="Kha'Zix"/>
        <s v="Kindred"/>
        <s v="Kled"/>
        <s v="Kog'Maw"/>
        <s v="K'Sante"/>
        <s v="LeBlanc"/>
        <s v="Lee Sin"/>
        <s v="Leona"/>
        <s v="Lillia"/>
        <s v="Lissandra"/>
        <s v="Lucian"/>
        <s v="Lulu"/>
        <s v="Lux"/>
        <s v="Maizahar"/>
        <s v="Malphite"/>
        <s v="Maokai"/>
        <s v="Master Yi"/>
        <s v="Milio"/>
        <s v="Miss Fortune"/>
        <s v="Mordekaiser"/>
        <s v="Morgana"/>
        <s v="Naafiri"/>
        <s v="Nami"/>
        <s v="Nasus"/>
        <s v="Nautilus"/>
        <s v="Neeko"/>
        <s v="Nidalee"/>
        <s v="Nilah"/>
        <s v="Nocturne"/>
        <s v="Nunu &amp; Willump"/>
        <s v="Olaf"/>
        <s v="Orianna"/>
        <s v="Ornn"/>
        <s v="Pantheon"/>
        <s v="Poppy"/>
        <s v="Pyke"/>
        <s v="Qiyana"/>
        <s v="Quinn"/>
        <s v="Rakan"/>
        <s v="Rammus"/>
        <s v="Rek'Sai"/>
        <s v="Rell"/>
        <s v="Renata Glasc"/>
        <s v="Renekton"/>
        <s v="Rengar"/>
        <s v="Riven"/>
        <s v="Rumble"/>
        <s v="Ryze"/>
        <s v="Samira"/>
        <s v="Sejuani"/>
        <s v="Senna"/>
        <s v="Seraphine"/>
        <s v="Sett"/>
        <s v="Shaco"/>
        <s v="Shen"/>
        <s v="Shyvana"/>
        <s v="Singed"/>
        <s v="Sion"/>
        <s v="Sivir"/>
        <s v="Skarner"/>
        <s v="Sona"/>
        <s v="Soraka"/>
        <s v="Swain"/>
        <s v="Sylas"/>
        <s v="Syndra"/>
        <s v="Tahm Kench"/>
        <s v="Taliyah"/>
        <s v="Talon"/>
        <s v="Taric"/>
        <s v="Teemo"/>
        <s v="Thresh"/>
        <s v="Tristana"/>
        <s v="Trundle"/>
        <s v="Tryndamere"/>
        <s v="Twisted Fate"/>
        <s v="Twitch"/>
        <s v="Udyr"/>
        <s v="Urgot"/>
        <s v="Varus"/>
        <s v="Vayne"/>
        <s v="Velgar"/>
        <s v="Vel'Koz"/>
        <s v="Vex"/>
        <s v="Vi"/>
        <s v="Viego"/>
        <s v="Viktor"/>
        <s v="Vladimir"/>
        <s v="Volibear"/>
        <s v="Warwick"/>
        <s v="Wukong"/>
        <s v="Xayah"/>
        <s v="Xerath"/>
        <s v="Xin Zhao"/>
        <s v="Yasuo"/>
        <s v="Yone"/>
        <s v="Yorick"/>
        <s v="Yuumi"/>
        <s v="Zac"/>
        <s v="Zed"/>
        <s v="Zeri"/>
        <s v="Ziggs"/>
        <s v="Zilean"/>
        <s v="Zoe"/>
        <s v="Zyra"/>
      </sharedItems>
    </cacheField>
    <cacheField name="Picture" numFmtId="0">
      <sharedItems containsNonDate="0" containsString="0" containsBlank="1"/>
    </cacheField>
    <cacheField name="Pick" numFmtId="0">
      <sharedItems containsSemiMixedTypes="0" containsString="0" containsNumber="1" containsInteger="1" minValue="0" maxValue="35"/>
    </cacheField>
    <cacheField name="TOP" numFmtId="0">
      <sharedItems containsSemiMixedTypes="0" containsString="0" containsNumber="1" containsInteger="1" minValue="0" maxValue="27"/>
    </cacheField>
    <cacheField name="JUG" numFmtId="0">
      <sharedItems containsSemiMixedTypes="0" containsString="0" containsNumber="1" containsInteger="1" minValue="0" maxValue="30" count="12">
        <n v="0"/>
        <n v="6"/>
        <n v="1"/>
        <n v="30"/>
        <n v="14"/>
        <n v="22"/>
        <n v="3"/>
        <n v="5"/>
        <n v="16"/>
        <n v="17"/>
        <n v="4"/>
        <n v="24"/>
      </sharedItems>
    </cacheField>
    <cacheField name="MID" numFmtId="0">
      <sharedItems containsSemiMixedTypes="0" containsString="0" containsNumber="1" containsInteger="1" minValue="0" maxValue="33"/>
    </cacheField>
    <cacheField name="ADC" numFmtId="0">
      <sharedItems containsSemiMixedTypes="0" containsString="0" containsNumber="1" containsInteger="1" minValue="0" maxValue="33"/>
    </cacheField>
    <cacheField name="SUP" numFmtId="0">
      <sharedItems containsSemiMixedTypes="0" containsString="0" containsNumber="1" containsInteger="1" minValue="0" maxValue="30"/>
    </cacheField>
    <cacheField name="Routes" numFmtId="176">
      <sharedItems containsSemiMixedTypes="0" containsString="0" containsNumber="1" containsInteger="1" minValue="0" maxValue="2"/>
    </cacheField>
    <cacheField name="Common Route" numFmtId="0">
      <sharedItems/>
    </cacheField>
    <cacheField name="Ban" numFmtId="0">
      <sharedItems containsSemiMixedTypes="0" containsString="0" containsNumber="1" containsInteger="1" minValue="0" maxValue="50"/>
    </cacheField>
    <cacheField name="Pick+Ban Rate" numFmtId="9">
      <sharedItems containsSemiMixedTypes="0" containsString="0" containsNumber="1" minValue="0" maxValue="0.93670886075949367"/>
    </cacheField>
    <cacheField name="WinRate" numFmtId="9">
      <sharedItems containsMixedTypes="1" containsNumber="1" minValue="0" maxValue="1"/>
    </cacheField>
    <cacheField name="Pick Ranking" numFmtId="0">
      <sharedItems containsSemiMixedTypes="0" containsString="0" containsNumber="1" containsInteger="1" minValue="1" maxValue="84"/>
    </cacheField>
    <cacheField name="Ban Ranking" numFmtId="0">
      <sharedItems containsSemiMixedTypes="0" containsString="0" containsNumber="1" containsInteger="1" minValue="1" maxValue="63"/>
    </cacheField>
    <cacheField name="Pick+Ban Ranking" numFmtId="0">
      <sharedItems containsSemiMixedTypes="0" containsString="0" containsNumber="1" containsInteger="1" minValue="1" maxValue="88"/>
    </cacheField>
    <cacheField name="WinRate Ranking" numFmtId="0">
      <sharedItems containsMixedTypes="1" containsNumber="1" containsInteger="1" minValue="1" maxValue="6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
  <r>
    <x v="0"/>
    <x v="0"/>
    <x v="0"/>
    <x v="0"/>
    <x v="0"/>
    <x v="0"/>
    <s v="Ziggs"/>
    <s v="Neeko"/>
    <s v="Kalista"/>
    <s v="Kennen"/>
    <s v="Blitzcrank"/>
    <x v="0"/>
    <x v="0"/>
    <x v="0"/>
    <x v="0"/>
    <x v="0"/>
    <x v="0"/>
    <x v="0"/>
    <s v="Catilyn"/>
    <s v="Poppy"/>
    <s v="Azir"/>
    <s v="Jarvan IV"/>
    <s v="Gnar"/>
    <x v="0"/>
  </r>
  <r>
    <x v="1"/>
    <x v="1"/>
    <x v="1"/>
    <x v="1"/>
    <x v="1"/>
    <x v="1"/>
    <s v="Ivern"/>
    <s v="Kalista"/>
    <s v="Azir"/>
    <s v="Rumble"/>
    <s v="Ahri"/>
    <x v="0"/>
    <x v="1"/>
    <x v="1"/>
    <x v="1"/>
    <x v="0"/>
    <x v="1"/>
    <x v="1"/>
    <s v="Orianna"/>
    <s v="LeBlanc"/>
    <s v="Maokai"/>
    <s v="Nautilus"/>
    <s v="Rell"/>
    <x v="0"/>
  </r>
  <r>
    <x v="2"/>
    <x v="2"/>
    <x v="2"/>
    <x v="2"/>
    <x v="2"/>
    <x v="1"/>
    <s v="Syndra"/>
    <s v="Kalista"/>
    <s v="Maokai"/>
    <s v="Rumble"/>
    <s v="Renata Glasc"/>
    <x v="0"/>
    <x v="2"/>
    <x v="2"/>
    <x v="0"/>
    <x v="1"/>
    <x v="2"/>
    <x v="2"/>
    <s v="Poppy"/>
    <s v="Rakan"/>
    <s v="Orianna"/>
    <s v="Taliyah"/>
    <s v="LeBlanc"/>
    <x v="0"/>
  </r>
  <r>
    <x v="3"/>
    <x v="3"/>
    <x v="2"/>
    <x v="3"/>
    <x v="1"/>
    <x v="2"/>
    <s v="Kalista"/>
    <s v="Taliyah"/>
    <s v="Kennen"/>
    <s v="Neeko"/>
    <s v="Renekton"/>
    <x v="1"/>
    <x v="3"/>
    <x v="3"/>
    <x v="1"/>
    <x v="2"/>
    <x v="3"/>
    <x v="3"/>
    <s v="Darius"/>
    <s v="Orianna"/>
    <s v="Maokai"/>
    <s v="Azir"/>
    <s v="Olaf"/>
    <x v="1"/>
  </r>
  <r>
    <x v="4"/>
    <x v="4"/>
    <x v="3"/>
    <x v="0"/>
    <x v="3"/>
    <x v="0"/>
    <s v="Catilyn"/>
    <s v="Jarvan IV"/>
    <s v="Lee Sin"/>
    <s v="Vi"/>
    <s v="Rumble"/>
    <x v="0"/>
    <x v="4"/>
    <x v="4"/>
    <x v="2"/>
    <x v="3"/>
    <x v="4"/>
    <x v="3"/>
    <s v="Neeko"/>
    <s v="Kalista"/>
    <s v="K'Sante"/>
    <s v="Jax"/>
    <s v="Pyke"/>
    <x v="0"/>
  </r>
  <r>
    <x v="5"/>
    <x v="5"/>
    <x v="4"/>
    <x v="4"/>
    <x v="2"/>
    <x v="3"/>
    <s v="Neeko"/>
    <s v="Xayah"/>
    <s v="Rell"/>
    <s v="Renekton"/>
    <s v="K'Sante"/>
    <x v="0"/>
    <x v="5"/>
    <x v="3"/>
    <x v="3"/>
    <x v="4"/>
    <x v="5"/>
    <x v="3"/>
    <s v="Maokai"/>
    <s v="Orianna"/>
    <s v="Vi"/>
    <s v="Nautilus"/>
    <s v="Blitzcrank"/>
    <x v="0"/>
  </r>
  <r>
    <x v="6"/>
    <x v="1"/>
    <x v="5"/>
    <x v="4"/>
    <x v="1"/>
    <x v="2"/>
    <s v="Poppy"/>
    <s v="Kalista"/>
    <s v="Lee Sin"/>
    <s v="Alistar"/>
    <s v="Viego"/>
    <x v="0"/>
    <x v="6"/>
    <x v="5"/>
    <x v="3"/>
    <x v="4"/>
    <x v="1"/>
    <x v="0"/>
    <s v="Orianna"/>
    <s v="Rumble"/>
    <s v="Maokai"/>
    <s v="Syndra"/>
    <s v="Neeko"/>
    <x v="0"/>
  </r>
  <r>
    <x v="7"/>
    <x v="2"/>
    <x v="3"/>
    <x v="5"/>
    <x v="1"/>
    <x v="4"/>
    <s v="Rumble"/>
    <s v="Azir"/>
    <s v="Orianna"/>
    <s v="Renekton"/>
    <s v="Vi"/>
    <x v="0"/>
    <x v="7"/>
    <x v="6"/>
    <x v="4"/>
    <x v="5"/>
    <x v="3"/>
    <x v="1"/>
    <s v="Jax"/>
    <s v="Kalista"/>
    <s v="Neeko"/>
    <s v="Alistar"/>
    <s v="Nautilus"/>
    <x v="0"/>
  </r>
  <r>
    <x v="8"/>
    <x v="1"/>
    <x v="0"/>
    <x v="0"/>
    <x v="4"/>
    <x v="5"/>
    <s v="Ziggs"/>
    <s v="Neeko"/>
    <s v="Lee Sin"/>
    <s v="Kennen"/>
    <s v="Renata Glasc"/>
    <x v="0"/>
    <x v="0"/>
    <x v="0"/>
    <x v="5"/>
    <x v="0"/>
    <x v="5"/>
    <x v="0"/>
    <s v="Jayce"/>
    <s v="Poppy"/>
    <s v="Azir"/>
    <s v="Kai'Sa"/>
    <s v="Xayah"/>
    <x v="0"/>
  </r>
  <r>
    <x v="1"/>
    <x v="4"/>
    <x v="0"/>
    <x v="6"/>
    <x v="2"/>
    <x v="2"/>
    <s v="Kalista"/>
    <s v="Maokai"/>
    <s v="Xayah"/>
    <s v="Poppy"/>
    <s v="K'Sante"/>
    <x v="1"/>
    <x v="8"/>
    <x v="2"/>
    <x v="0"/>
    <x v="3"/>
    <x v="6"/>
    <x v="3"/>
    <s v="Taliyah"/>
    <s v="Orianna"/>
    <s v="Jarvan IV"/>
    <s v="Yone"/>
    <s v="Sylas"/>
    <x v="1"/>
  </r>
  <r>
    <x v="9"/>
    <x v="6"/>
    <x v="6"/>
    <x v="7"/>
    <x v="1"/>
    <x v="4"/>
    <s v="Maokai"/>
    <s v="Darius"/>
    <s v="Orianna"/>
    <s v="Olaf"/>
    <s v="Garen"/>
    <x v="0"/>
    <x v="9"/>
    <x v="5"/>
    <x v="6"/>
    <x v="3"/>
    <x v="3"/>
    <x v="3"/>
    <s v="Kennen"/>
    <s v="Rakan"/>
    <s v="Kalista"/>
    <s v="Jarvan IV"/>
    <s v="Lee Sin"/>
    <x v="0"/>
  </r>
  <r>
    <x v="10"/>
    <x v="4"/>
    <x v="7"/>
    <x v="4"/>
    <x v="1"/>
    <x v="6"/>
    <s v="Syndra"/>
    <s v="Maokai"/>
    <s v="Rumble"/>
    <s v="Neeko"/>
    <s v="Lee Sin"/>
    <x v="0"/>
    <x v="2"/>
    <x v="0"/>
    <x v="7"/>
    <x v="4"/>
    <x v="3"/>
    <x v="1"/>
    <s v="Poppy"/>
    <s v="Orianna"/>
    <s v="Taliyah"/>
    <s v="Ivern"/>
    <s v="Jarvan IV"/>
    <x v="0"/>
  </r>
  <r>
    <x v="2"/>
    <x v="5"/>
    <x v="8"/>
    <x v="8"/>
    <x v="1"/>
    <x v="2"/>
    <s v="Catilyn"/>
    <s v="Renata Glasc"/>
    <s v="Kalista"/>
    <s v="Jax"/>
    <s v="Lee Sin"/>
    <x v="0"/>
    <x v="10"/>
    <x v="6"/>
    <x v="1"/>
    <x v="6"/>
    <x v="3"/>
    <x v="3"/>
    <s v="Maokai"/>
    <s v="Vi"/>
    <s v="Poppy"/>
    <s v="Azir"/>
    <s v="Sylas"/>
    <x v="0"/>
  </r>
  <r>
    <x v="4"/>
    <x v="7"/>
    <x v="7"/>
    <x v="0"/>
    <x v="1"/>
    <x v="2"/>
    <s v="Poppy"/>
    <s v="Rumble"/>
    <s v="Jarvan IV"/>
    <s v="Nautilus"/>
    <s v="Jax"/>
    <x v="0"/>
    <x v="11"/>
    <x v="0"/>
    <x v="6"/>
    <x v="3"/>
    <x v="3"/>
    <x v="4"/>
    <s v="Draven"/>
    <s v="Kalista"/>
    <s v="Maokai"/>
    <s v="Renekton"/>
    <s v="Lee Sin"/>
    <x v="0"/>
  </r>
  <r>
    <x v="11"/>
    <x v="4"/>
    <x v="5"/>
    <x v="9"/>
    <x v="5"/>
    <x v="0"/>
    <s v="Jax"/>
    <s v="Neeko"/>
    <s v="Rakan"/>
    <s v="Gwen"/>
    <s v="Xayah"/>
    <x v="0"/>
    <x v="12"/>
    <x v="6"/>
    <x v="6"/>
    <x v="5"/>
    <x v="3"/>
    <x v="5"/>
    <s v="Jayce"/>
    <s v="Ahri"/>
    <s v="Orianna"/>
    <s v="Syndra"/>
    <s v="Ornn"/>
    <x v="0"/>
  </r>
  <r>
    <x v="12"/>
    <x v="1"/>
    <x v="5"/>
    <x v="4"/>
    <x v="6"/>
    <x v="3"/>
    <s v="Maokai"/>
    <s v="Taliyah"/>
    <s v="Rumble"/>
    <s v="K'Sante"/>
    <s v="Akali"/>
    <x v="1"/>
    <x v="7"/>
    <x v="5"/>
    <x v="7"/>
    <x v="6"/>
    <x v="2"/>
    <x v="3"/>
    <s v="Lee Sin"/>
    <s v="Poppy"/>
    <s v="Kalista"/>
    <s v="Catilyn"/>
    <s v="Renata Glasc"/>
    <x v="1"/>
  </r>
  <r>
    <x v="11"/>
    <x v="2"/>
    <x v="2"/>
    <x v="0"/>
    <x v="7"/>
    <x v="7"/>
    <s v="Azir"/>
    <s v="Maokai"/>
    <s v="Rumble"/>
    <s v="Jax"/>
    <s v="Gwen"/>
    <x v="0"/>
    <x v="8"/>
    <x v="7"/>
    <x v="0"/>
    <x v="7"/>
    <x v="3"/>
    <x v="3"/>
    <s v="Kalista"/>
    <s v="Xayah"/>
    <s v="Rakan"/>
    <s v="Ornn"/>
    <s v="Renekton"/>
    <x v="0"/>
  </r>
  <r>
    <x v="11"/>
    <x v="4"/>
    <x v="5"/>
    <x v="10"/>
    <x v="1"/>
    <x v="2"/>
    <s v="Kalista"/>
    <s v="Vi"/>
    <s v="Ornn"/>
    <s v="Alistar"/>
    <s v="Poppy"/>
    <x v="1"/>
    <x v="8"/>
    <x v="0"/>
    <x v="8"/>
    <x v="4"/>
    <x v="3"/>
    <x v="0"/>
    <s v="Azir"/>
    <s v="Orianna"/>
    <s v="Rumble"/>
    <s v="Neeko"/>
    <s v="Ahri"/>
    <x v="1"/>
  </r>
  <r>
    <x v="11"/>
    <x v="8"/>
    <x v="9"/>
    <x v="11"/>
    <x v="2"/>
    <x v="2"/>
    <s v="Azir"/>
    <s v="Maokai"/>
    <s v="Alistar"/>
    <s v="Jax"/>
    <s v="Rumble"/>
    <x v="0"/>
    <x v="8"/>
    <x v="0"/>
    <x v="6"/>
    <x v="2"/>
    <x v="6"/>
    <x v="6"/>
    <s v="Kalista"/>
    <s v="Xayah"/>
    <s v="Orianna"/>
    <s v="Ornn"/>
    <s v="Renekton"/>
    <x v="0"/>
  </r>
  <r>
    <x v="4"/>
    <x v="4"/>
    <x v="3"/>
    <x v="12"/>
    <x v="8"/>
    <x v="8"/>
    <s v="Vi"/>
    <s v="Poppy"/>
    <s v="Jarvan IV"/>
    <s v="Sejuani"/>
    <s v="Rumble"/>
    <x v="1"/>
    <x v="13"/>
    <x v="2"/>
    <x v="0"/>
    <x v="8"/>
    <x v="2"/>
    <x v="1"/>
    <s v="Draven"/>
    <s v="Orianna"/>
    <s v="Kalista"/>
    <s v="K'Sante"/>
    <s v="Jayce"/>
    <x v="1"/>
  </r>
  <r>
    <x v="4"/>
    <x v="2"/>
    <x v="3"/>
    <x v="13"/>
    <x v="9"/>
    <x v="6"/>
    <s v="Vi"/>
    <s v="Poppy"/>
    <s v="Sylas"/>
    <s v="Neeko"/>
    <s v="Jax"/>
    <x v="1"/>
    <x v="13"/>
    <x v="6"/>
    <x v="2"/>
    <x v="7"/>
    <x v="2"/>
    <x v="1"/>
    <s v="Draven"/>
    <s v="Orianna"/>
    <s v="Kalista"/>
    <s v="Jayce"/>
    <s v="Renekton"/>
    <x v="1"/>
  </r>
  <r>
    <x v="0"/>
    <x v="5"/>
    <x v="5"/>
    <x v="10"/>
    <x v="1"/>
    <x v="9"/>
    <s v="Taliyah"/>
    <s v="Maokai"/>
    <s v="Poppy"/>
    <s v="K'Sante"/>
    <s v="Rell"/>
    <x v="0"/>
    <x v="14"/>
    <x v="2"/>
    <x v="9"/>
    <x v="6"/>
    <x v="7"/>
    <x v="1"/>
    <s v="Catilyn"/>
    <s v="Renata Glasc"/>
    <s v="Azir"/>
    <s v="Nautilus"/>
    <s v="Alistar"/>
    <x v="0"/>
  </r>
  <r>
    <x v="8"/>
    <x v="0"/>
    <x v="3"/>
    <x v="10"/>
    <x v="2"/>
    <x v="4"/>
    <s v="Bel'Veth"/>
    <s v="Kalista"/>
    <s v="Kennen"/>
    <s v="Azir"/>
    <s v="Sivir"/>
    <x v="0"/>
    <x v="1"/>
    <x v="8"/>
    <x v="1"/>
    <x v="5"/>
    <x v="8"/>
    <x v="3"/>
    <s v="Orianna"/>
    <s v="Jax"/>
    <s v="Xayah"/>
    <s v="K'Sante"/>
    <s v="Yone"/>
    <x v="0"/>
  </r>
  <r>
    <x v="7"/>
    <x v="1"/>
    <x v="0"/>
    <x v="0"/>
    <x v="10"/>
    <x v="2"/>
    <s v="Azir"/>
    <s v="Renekton"/>
    <s v="Kalista"/>
    <s v="Rumble"/>
    <s v="Nautilus"/>
    <x v="0"/>
    <x v="6"/>
    <x v="9"/>
    <x v="10"/>
    <x v="7"/>
    <x v="3"/>
    <x v="3"/>
    <s v="Neeko"/>
    <s v="Maokai"/>
    <s v="Xayah"/>
    <s v="Lee Sin"/>
    <s v="Vi"/>
    <x v="0"/>
  </r>
  <r>
    <x v="13"/>
    <x v="2"/>
    <x v="10"/>
    <x v="11"/>
    <x v="2"/>
    <x v="6"/>
    <s v="Poppy"/>
    <s v="Maokai"/>
    <s v="Kalista"/>
    <s v="Rell"/>
    <s v="Renata Glasc"/>
    <x v="0"/>
    <x v="11"/>
    <x v="8"/>
    <x v="1"/>
    <x v="6"/>
    <x v="9"/>
    <x v="4"/>
    <s v="Alistar"/>
    <s v="Xayah"/>
    <s v="Rakan"/>
    <s v="Vi"/>
    <s v="Nocturne"/>
    <x v="0"/>
  </r>
  <r>
    <x v="14"/>
    <x v="2"/>
    <x v="5"/>
    <x v="0"/>
    <x v="11"/>
    <x v="10"/>
    <s v="Jayce"/>
    <s v="Syndra"/>
    <s v="Xayah"/>
    <s v="Kai'Sa"/>
    <s v="Rell"/>
    <x v="1"/>
    <x v="2"/>
    <x v="8"/>
    <x v="8"/>
    <x v="9"/>
    <x v="7"/>
    <x v="1"/>
    <s v="Ziggs"/>
    <s v="Lee Sin"/>
    <s v="Viego"/>
    <s v="Kalista"/>
    <s v="Alistar"/>
    <x v="1"/>
  </r>
  <r>
    <x v="14"/>
    <x v="4"/>
    <x v="11"/>
    <x v="11"/>
    <x v="1"/>
    <x v="2"/>
    <s v="Rumble"/>
    <s v="Maokai"/>
    <s v="Orianna"/>
    <s v="Wukong"/>
    <s v="Nocturne"/>
    <x v="0"/>
    <x v="2"/>
    <x v="10"/>
    <x v="6"/>
    <x v="0"/>
    <x v="10"/>
    <x v="7"/>
    <s v="Ziggs"/>
    <s v="Lee Sin"/>
    <s v="Viego"/>
    <s v="Jarvan IV"/>
    <s v="Jax"/>
    <x v="0"/>
  </r>
  <r>
    <x v="15"/>
    <x v="2"/>
    <x v="9"/>
    <x v="6"/>
    <x v="1"/>
    <x v="4"/>
    <s v="Ziggs"/>
    <s v="Neeko"/>
    <s v="Kindred"/>
    <s v="Jarvan IV"/>
    <s v="Lee Sin"/>
    <x v="0"/>
    <x v="0"/>
    <x v="2"/>
    <x v="7"/>
    <x v="2"/>
    <x v="3"/>
    <x v="1"/>
    <s v="Maokai"/>
    <s v="Rumble"/>
    <s v="Orianna"/>
    <s v="Nautilus"/>
    <s v="Renekton"/>
    <x v="0"/>
  </r>
  <r>
    <x v="12"/>
    <x v="5"/>
    <x v="2"/>
    <x v="11"/>
    <x v="12"/>
    <x v="11"/>
    <s v="Maokai"/>
    <s v="Darius"/>
    <s v="Orianna"/>
    <s v="Garen"/>
    <s v="Malphite"/>
    <x v="0"/>
    <x v="9"/>
    <x v="11"/>
    <x v="0"/>
    <x v="10"/>
    <x v="3"/>
    <x v="5"/>
    <s v="Kalista"/>
    <s v="Xayah"/>
    <s v="Jarvan IV"/>
    <s v="Jax"/>
    <s v="Gnar"/>
    <x v="0"/>
  </r>
  <r>
    <x v="12"/>
    <x v="9"/>
    <x v="9"/>
    <x v="11"/>
    <x v="2"/>
    <x v="2"/>
    <s v="Kalista"/>
    <s v="Catilyn"/>
    <s v="Xayah"/>
    <s v="LeBlanc"/>
    <s v="Yasuo"/>
    <x v="0"/>
    <x v="9"/>
    <x v="8"/>
    <x v="0"/>
    <x v="3"/>
    <x v="0"/>
    <x v="3"/>
    <s v="Maokai"/>
    <s v="Darius"/>
    <s v="Orianna"/>
    <s v="Vi"/>
    <s v="Garen"/>
    <x v="0"/>
  </r>
  <r>
    <x v="1"/>
    <x v="5"/>
    <x v="5"/>
    <x v="14"/>
    <x v="1"/>
    <x v="6"/>
    <s v="Azir"/>
    <s v="Poppy"/>
    <s v="Renekton"/>
    <s v="Zeri"/>
    <s v="Rell"/>
    <x v="0"/>
    <x v="6"/>
    <x v="2"/>
    <x v="0"/>
    <x v="6"/>
    <x v="1"/>
    <x v="1"/>
    <s v="Maokai"/>
    <s v="Kalista"/>
    <s v="Sejuani"/>
    <s v="Syndra"/>
    <s v="Alistar"/>
    <x v="0"/>
  </r>
  <r>
    <x v="10"/>
    <x v="1"/>
    <x v="5"/>
    <x v="6"/>
    <x v="7"/>
    <x v="2"/>
    <s v="Maokai"/>
    <s v="Kalista"/>
    <s v="Rumble"/>
    <s v="Alistar"/>
    <s v="Nautilus"/>
    <x v="0"/>
    <x v="14"/>
    <x v="5"/>
    <x v="3"/>
    <x v="11"/>
    <x v="3"/>
    <x v="0"/>
    <s v="Azir"/>
    <s v="Xayah"/>
    <s v="Orianna"/>
    <s v="Aphelios"/>
    <s v="Sivir"/>
    <x v="0"/>
  </r>
  <r>
    <x v="1"/>
    <x v="1"/>
    <x v="0"/>
    <x v="15"/>
    <x v="1"/>
    <x v="1"/>
    <s v="Azir"/>
    <s v="Orianna"/>
    <s v="Poppy"/>
    <s v="Braum"/>
    <s v="Renata Glasc"/>
    <x v="1"/>
    <x v="6"/>
    <x v="8"/>
    <x v="1"/>
    <x v="8"/>
    <x v="0"/>
    <x v="0"/>
    <s v="Maokai"/>
    <s v="Kalista"/>
    <s v="Rakan"/>
    <s v="Akali"/>
    <s v="Yone"/>
    <x v="1"/>
  </r>
  <r>
    <x v="9"/>
    <x v="2"/>
    <x v="2"/>
    <x v="10"/>
    <x v="0"/>
    <x v="1"/>
    <s v="Poppy"/>
    <s v="Maokai"/>
    <s v="Orianna"/>
    <s v="Taliyah"/>
    <s v="Akali"/>
    <x v="1"/>
    <x v="11"/>
    <x v="6"/>
    <x v="2"/>
    <x v="2"/>
    <x v="5"/>
    <x v="7"/>
    <s v="Jarvan IV"/>
    <s v="Xayah"/>
    <s v="Azir"/>
    <s v="Varus"/>
    <s v="Heimerdinger"/>
    <x v="1"/>
  </r>
  <r>
    <x v="9"/>
    <x v="2"/>
    <x v="2"/>
    <x v="2"/>
    <x v="5"/>
    <x v="12"/>
    <s v="Poppy"/>
    <s v="Maokai"/>
    <s v="Orianna"/>
    <s v="Taliyah"/>
    <s v="Sylas"/>
    <x v="1"/>
    <x v="11"/>
    <x v="6"/>
    <x v="2"/>
    <x v="1"/>
    <x v="0"/>
    <x v="7"/>
    <s v="Xayah"/>
    <s v="Jarvan IV"/>
    <s v="Azir"/>
    <s v="Blitzcrank"/>
    <s v="Pyke"/>
    <x v="1"/>
  </r>
  <r>
    <x v="12"/>
    <x v="2"/>
    <x v="12"/>
    <x v="10"/>
    <x v="2"/>
    <x v="4"/>
    <s v="Maokai"/>
    <s v="Wukong"/>
    <s v="Kalista"/>
    <s v="Aphelios"/>
    <s v="Renata Glasc"/>
    <x v="0"/>
    <x v="2"/>
    <x v="8"/>
    <x v="1"/>
    <x v="6"/>
    <x v="7"/>
    <x v="1"/>
    <s v="Catilyn"/>
    <s v="Alistar"/>
    <s v="Xayah"/>
    <s v="Neeko"/>
    <s v="Azir"/>
    <x v="0"/>
  </r>
  <r>
    <x v="15"/>
    <x v="2"/>
    <x v="13"/>
    <x v="8"/>
    <x v="2"/>
    <x v="6"/>
    <s v="Catilyn"/>
    <s v="Alistar"/>
    <s v="Renata Glasc"/>
    <s v="Aphelios"/>
    <s v="Neeko"/>
    <x v="1"/>
    <x v="4"/>
    <x v="8"/>
    <x v="0"/>
    <x v="2"/>
    <x v="9"/>
    <x v="0"/>
    <s v="Maokai"/>
    <s v="Xayah"/>
    <s v="Kalista"/>
    <s v="Wukong"/>
    <s v="Vi"/>
    <x v="1"/>
  </r>
  <r>
    <x v="13"/>
    <x v="2"/>
    <x v="3"/>
    <x v="5"/>
    <x v="13"/>
    <x v="1"/>
    <s v="Kalista"/>
    <s v="Kai'Sa"/>
    <s v="Orianna"/>
    <s v="Rakan"/>
    <s v="Nautilus"/>
    <x v="1"/>
    <x v="8"/>
    <x v="2"/>
    <x v="1"/>
    <x v="1"/>
    <x v="0"/>
    <x v="7"/>
    <s v="Xayah"/>
    <s v="Rumble"/>
    <s v="Azir"/>
    <s v="Zeri"/>
    <s v="Varus"/>
    <x v="1"/>
  </r>
  <r>
    <x v="13"/>
    <x v="4"/>
    <x v="0"/>
    <x v="13"/>
    <x v="2"/>
    <x v="6"/>
    <s v="Maokai"/>
    <s v="Renata Glasc"/>
    <s v="Tristana"/>
    <s v="Alistar"/>
    <s v="Rakan"/>
    <x v="0"/>
    <x v="8"/>
    <x v="2"/>
    <x v="1"/>
    <x v="3"/>
    <x v="9"/>
    <x v="4"/>
    <s v="Xayah"/>
    <s v="Rumble"/>
    <s v="Neeko"/>
    <s v="Viego"/>
    <s v="Vi"/>
    <x v="0"/>
  </r>
  <r>
    <x v="6"/>
    <x v="4"/>
    <x v="9"/>
    <x v="0"/>
    <x v="2"/>
    <x v="2"/>
    <s v="Rumble"/>
    <s v="Neeko"/>
    <s v="Zeri"/>
    <s v="Poppy"/>
    <s v="Jax"/>
    <x v="0"/>
    <x v="7"/>
    <x v="3"/>
    <x v="6"/>
    <x v="3"/>
    <x v="0"/>
    <x v="3"/>
    <s v="Maokai"/>
    <s v="Xayah"/>
    <s v="Renata Glasc"/>
    <s v="Sylas"/>
    <s v="Jarvan IV"/>
    <x v="0"/>
  </r>
  <r>
    <x v="8"/>
    <x v="2"/>
    <x v="2"/>
    <x v="11"/>
    <x v="4"/>
    <x v="5"/>
    <s v="Draven"/>
    <s v="Kalista"/>
    <s v="Tristana"/>
    <s v="Olaf"/>
    <s v="Viego"/>
    <x v="0"/>
    <x v="15"/>
    <x v="2"/>
    <x v="9"/>
    <x v="0"/>
    <x v="3"/>
    <x v="0"/>
    <s v="Orianna"/>
    <s v="Xayah"/>
    <s v="Alistar"/>
    <s v="Rakan"/>
    <s v="Renata Glasc"/>
    <x v="0"/>
  </r>
  <r>
    <x v="4"/>
    <x v="10"/>
    <x v="4"/>
    <x v="4"/>
    <x v="1"/>
    <x v="6"/>
    <s v="Senna"/>
    <s v="Maokai"/>
    <s v="Orianna"/>
    <s v="Neeko"/>
    <s v="Aphelios"/>
    <x v="1"/>
    <x v="5"/>
    <x v="8"/>
    <x v="1"/>
    <x v="5"/>
    <x v="9"/>
    <x v="1"/>
    <s v="Draven"/>
    <s v="Kalista"/>
    <s v="Viego"/>
    <s v="K'Sante"/>
    <s v="Jax"/>
    <x v="1"/>
  </r>
  <r>
    <x v="0"/>
    <x v="6"/>
    <x v="5"/>
    <x v="4"/>
    <x v="4"/>
    <x v="5"/>
    <s v="Maokai"/>
    <s v="Neeko"/>
    <s v="Jax"/>
    <s v="Rakan"/>
    <s v="Sejuani"/>
    <x v="0"/>
    <x v="12"/>
    <x v="5"/>
    <x v="11"/>
    <x v="6"/>
    <x v="3"/>
    <x v="0"/>
    <s v="Rumble"/>
    <s v="Xayah"/>
    <s v="Renata Glasc"/>
    <s v="Alistar"/>
    <s v="Catilyn"/>
    <x v="0"/>
  </r>
  <r>
    <x v="7"/>
    <x v="1"/>
    <x v="2"/>
    <x v="6"/>
    <x v="1"/>
    <x v="1"/>
    <s v="Renata Glasc"/>
    <s v="Azir"/>
    <s v="Rumble"/>
    <s v="Catilyn"/>
    <s v="Kai'Sa"/>
    <x v="1"/>
    <x v="10"/>
    <x v="12"/>
    <x v="1"/>
    <x v="6"/>
    <x v="11"/>
    <x v="8"/>
    <s v="Maokai"/>
    <s v="Rakan"/>
    <s v="Neeko"/>
    <s v="Blitzcrank"/>
    <s v="Sejuani"/>
    <x v="1"/>
  </r>
  <r>
    <x v="13"/>
    <x v="11"/>
    <x v="10"/>
    <x v="4"/>
    <x v="7"/>
    <x v="6"/>
    <s v="Orianna"/>
    <s v="Alistar"/>
    <s v="Kalista"/>
    <s v="Lee Sin"/>
    <s v="Renata Glasc"/>
    <x v="0"/>
    <x v="4"/>
    <x v="8"/>
    <x v="1"/>
    <x v="1"/>
    <x v="0"/>
    <x v="0"/>
    <s v="Maokai"/>
    <s v="Xayah"/>
    <s v="Kai'Sa"/>
    <s v="Sejuani"/>
    <s v="K'Sante"/>
    <x v="0"/>
  </r>
  <r>
    <x v="12"/>
    <x v="4"/>
    <x v="5"/>
    <x v="2"/>
    <x v="11"/>
    <x v="1"/>
    <s v="Maokai"/>
    <s v="Kai'Sa"/>
    <s v="Rumble"/>
    <s v="Vi"/>
    <s v="Sejuani"/>
    <x v="1"/>
    <x v="7"/>
    <x v="13"/>
    <x v="5"/>
    <x v="1"/>
    <x v="7"/>
    <x v="6"/>
    <s v="Xayah"/>
    <s v="Kalista"/>
    <s v="Lee Sin"/>
    <s v="Azir"/>
    <s v="Orianna"/>
    <x v="1"/>
  </r>
  <r>
    <x v="10"/>
    <x v="2"/>
    <x v="0"/>
    <x v="0"/>
    <x v="11"/>
    <x v="13"/>
    <s v="Neeko"/>
    <s v="Rumble"/>
    <s v="Kalista"/>
    <s v="Azir"/>
    <s v="Syndra"/>
    <x v="0"/>
    <x v="11"/>
    <x v="6"/>
    <x v="12"/>
    <x v="8"/>
    <x v="7"/>
    <x v="7"/>
    <s v="Xayah"/>
    <s v="Jarvan IV"/>
    <s v="Maokai"/>
    <s v="Nautilus"/>
    <s v="Ivern"/>
    <x v="0"/>
  </r>
  <r>
    <x v="5"/>
    <x v="6"/>
    <x v="3"/>
    <x v="13"/>
    <x v="11"/>
    <x v="0"/>
    <s v="Jarvan IV"/>
    <s v="Azir"/>
    <s v="Xayah"/>
    <s v="Nautilus"/>
    <s v="Vi"/>
    <x v="0"/>
    <x v="6"/>
    <x v="0"/>
    <x v="0"/>
    <x v="0"/>
    <x v="5"/>
    <x v="0"/>
    <s v="Neeko"/>
    <s v="Rumble"/>
    <s v="Orianna"/>
    <s v="Poppy"/>
    <s v="Akali"/>
    <x v="0"/>
  </r>
  <r>
    <x v="10"/>
    <x v="9"/>
    <x v="0"/>
    <x v="10"/>
    <x v="11"/>
    <x v="1"/>
    <s v="Neeko"/>
    <s v="Rumble"/>
    <s v="Renata Glasc"/>
    <s v="Kalista"/>
    <s v="Jinx"/>
    <x v="1"/>
    <x v="11"/>
    <x v="0"/>
    <x v="8"/>
    <x v="3"/>
    <x v="12"/>
    <x v="9"/>
    <s v="Xayah"/>
    <s v="Jarvan IV"/>
    <s v="Orianna"/>
    <s v="Nautilus"/>
    <s v="Poppy"/>
    <x v="1"/>
  </r>
  <r>
    <x v="4"/>
    <x v="12"/>
    <x v="3"/>
    <x v="5"/>
    <x v="14"/>
    <x v="14"/>
    <s v="Neeko"/>
    <s v="Rakan"/>
    <s v="Jarvan IV"/>
    <s v="Bard"/>
    <s v="Alistar"/>
    <x v="1"/>
    <x v="12"/>
    <x v="2"/>
    <x v="7"/>
    <x v="5"/>
    <x v="2"/>
    <x v="10"/>
    <s v="Kalista"/>
    <s v="Draven"/>
    <s v="Orianna"/>
    <s v="Azir"/>
    <s v="Renekton"/>
    <x v="1"/>
  </r>
  <r>
    <x v="4"/>
    <x v="9"/>
    <x v="13"/>
    <x v="11"/>
    <x v="2"/>
    <x v="8"/>
    <s v="Renata Glasc"/>
    <s v="Tristana"/>
    <s v="Alistar"/>
    <s v="Xayah"/>
    <s v="Jax"/>
    <x v="0"/>
    <x v="12"/>
    <x v="5"/>
    <x v="8"/>
    <x v="4"/>
    <x v="7"/>
    <x v="1"/>
    <s v="Kalista"/>
    <s v="Draven"/>
    <s v="Poppy"/>
    <s v="Nautilus"/>
    <s v="Rell"/>
    <x v="0"/>
  </r>
  <r>
    <x v="7"/>
    <x v="4"/>
    <x v="5"/>
    <x v="0"/>
    <x v="0"/>
    <x v="14"/>
    <s v="Kalista"/>
    <s v="Draven"/>
    <s v="Poppy"/>
    <s v="Rakan"/>
    <s v="Rell"/>
    <x v="0"/>
    <x v="15"/>
    <x v="13"/>
    <x v="8"/>
    <x v="3"/>
    <x v="3"/>
    <x v="11"/>
    <s v="Xayah"/>
    <s v="Neeko"/>
    <s v="Jax"/>
    <s v="Alistar"/>
    <s v="Aphelios"/>
    <x v="0"/>
  </r>
  <r>
    <x v="8"/>
    <x v="4"/>
    <x v="10"/>
    <x v="0"/>
    <x v="4"/>
    <x v="5"/>
    <s v="Renata Glasc"/>
    <s v="Rumble"/>
    <s v="Azir"/>
    <s v="Nocturne"/>
    <s v="Gnar"/>
    <x v="1"/>
    <x v="11"/>
    <x v="0"/>
    <x v="2"/>
    <x v="1"/>
    <x v="0"/>
    <x v="10"/>
    <s v="Xayah"/>
    <s v="Jarvan IV"/>
    <s v="Maokai"/>
    <s v="Vi"/>
    <s v="Jax"/>
    <x v="1"/>
  </r>
  <r>
    <x v="8"/>
    <x v="2"/>
    <x v="2"/>
    <x v="0"/>
    <x v="2"/>
    <x v="1"/>
    <s v="Renata Glasc"/>
    <s v="Rumble"/>
    <s v="Azir"/>
    <s v="Gnar"/>
    <s v="Viego"/>
    <x v="1"/>
    <x v="11"/>
    <x v="6"/>
    <x v="2"/>
    <x v="1"/>
    <x v="0"/>
    <x v="10"/>
    <s v="Xayah"/>
    <s v="Jarvan IV"/>
    <s v="Maokai"/>
    <s v="Senna"/>
    <s v="Ziggs"/>
    <x v="1"/>
  </r>
  <r>
    <x v="8"/>
    <x v="5"/>
    <x v="0"/>
    <x v="14"/>
    <x v="8"/>
    <x v="15"/>
    <s v="Renata Glasc"/>
    <s v="Azir"/>
    <s v="Aphelios"/>
    <s v="K'Sante"/>
    <s v="Tristana"/>
    <x v="1"/>
    <x v="11"/>
    <x v="13"/>
    <x v="8"/>
    <x v="4"/>
    <x v="12"/>
    <x v="12"/>
    <s v="Xayah"/>
    <s v="Neeko"/>
    <s v="Orianna"/>
    <s v="Jayce"/>
    <s v="Poppy"/>
    <x v="1"/>
  </r>
  <r>
    <x v="2"/>
    <x v="1"/>
    <x v="7"/>
    <x v="4"/>
    <x v="11"/>
    <x v="5"/>
    <s v="Neeko"/>
    <s v="Renekton"/>
    <s v="Xayah"/>
    <s v="Rumble"/>
    <s v="K'Sante"/>
    <x v="1"/>
    <x v="12"/>
    <x v="6"/>
    <x v="1"/>
    <x v="6"/>
    <x v="5"/>
    <x v="7"/>
    <s v="Rakan"/>
    <s v="Maokai"/>
    <s v="Sylas"/>
    <s v="Poppy"/>
    <s v="Sejuani"/>
    <x v="1"/>
  </r>
  <r>
    <x v="7"/>
    <x v="5"/>
    <x v="5"/>
    <x v="0"/>
    <x v="1"/>
    <x v="0"/>
    <s v="Sylas"/>
    <s v="Rakan"/>
    <s v="Poppy"/>
    <s v="Yone"/>
    <s v="Akali"/>
    <x v="0"/>
    <x v="13"/>
    <x v="6"/>
    <x v="8"/>
    <x v="3"/>
    <x v="0"/>
    <x v="10"/>
    <s v="Jax"/>
    <s v="Neeko"/>
    <s v="Kalista"/>
    <s v="Jinx"/>
    <s v="Ashe"/>
    <x v="0"/>
  </r>
  <r>
    <x v="2"/>
    <x v="8"/>
    <x v="3"/>
    <x v="14"/>
    <x v="2"/>
    <x v="6"/>
    <s v="Jax"/>
    <s v="Xayah"/>
    <s v="Renata Glasc"/>
    <s v="Aphelios"/>
    <s v="Kalista"/>
    <x v="0"/>
    <x v="12"/>
    <x v="5"/>
    <x v="1"/>
    <x v="6"/>
    <x v="12"/>
    <x v="13"/>
    <s v="Rakan"/>
    <s v="Sylas"/>
    <s v="Rumble"/>
    <s v="Zeri"/>
    <s v="Draven"/>
    <x v="0"/>
  </r>
  <r>
    <x v="7"/>
    <x v="2"/>
    <x v="5"/>
    <x v="11"/>
    <x v="0"/>
    <x v="5"/>
    <s v="Sylas"/>
    <s v="Rakan"/>
    <s v="Yone"/>
    <s v="Nautilus"/>
    <s v="Kai'Sa"/>
    <x v="1"/>
    <x v="13"/>
    <x v="8"/>
    <x v="6"/>
    <x v="7"/>
    <x v="5"/>
    <x v="0"/>
    <s v="Xayah"/>
    <s v="Renata Glasc"/>
    <s v="Jax"/>
    <s v="Catilyn"/>
    <s v="Aphelios"/>
    <x v="1"/>
  </r>
  <r>
    <x v="7"/>
    <x v="5"/>
    <x v="5"/>
    <x v="11"/>
    <x v="4"/>
    <x v="5"/>
    <s v="Sylas"/>
    <s v="Rakan"/>
    <s v="Aatrox"/>
    <s v="Nautilus"/>
    <s v="Kalista"/>
    <x v="0"/>
    <x v="13"/>
    <x v="13"/>
    <x v="6"/>
    <x v="7"/>
    <x v="3"/>
    <x v="0"/>
    <s v="Xayah"/>
    <s v="Renata Glasc"/>
    <s v="Jax"/>
    <s v="Catilyn"/>
    <s v="Aphelios"/>
    <x v="0"/>
  </r>
  <r>
    <x v="11"/>
    <x v="4"/>
    <x v="7"/>
    <x v="0"/>
    <x v="7"/>
    <x v="2"/>
    <s v="Rumble"/>
    <s v="Neeko"/>
    <s v="Azir"/>
    <s v="Nautilus"/>
    <s v="Taliyah"/>
    <x v="1"/>
    <x v="7"/>
    <x v="2"/>
    <x v="7"/>
    <x v="7"/>
    <x v="0"/>
    <x v="14"/>
    <s v="Xayah"/>
    <s v="Kalista"/>
    <s v="Jarvan IV"/>
    <s v="Vi"/>
    <s v="Wukong"/>
    <x v="1"/>
  </r>
  <r>
    <x v="11"/>
    <x v="8"/>
    <x v="2"/>
    <x v="11"/>
    <x v="13"/>
    <x v="2"/>
    <s v="Rumble"/>
    <s v="Sejuani"/>
    <s v="Azir"/>
    <s v="Poppy"/>
    <s v="Rell"/>
    <x v="0"/>
    <x v="7"/>
    <x v="5"/>
    <x v="5"/>
    <x v="6"/>
    <x v="0"/>
    <x v="7"/>
    <s v="Xayah"/>
    <s v="Kalista"/>
    <s v="Jarvan IV"/>
    <s v="Kai'Sa"/>
    <s v="Zeri"/>
    <x v="0"/>
  </r>
  <r>
    <x v="13"/>
    <x v="1"/>
    <x v="7"/>
    <x v="4"/>
    <x v="1"/>
    <x v="6"/>
    <s v="Kalista"/>
    <s v="Jarvan IV"/>
    <s v="Renata Glasc"/>
    <s v="Kai'Sa"/>
    <s v="Zeri"/>
    <x v="1"/>
    <x v="3"/>
    <x v="6"/>
    <x v="13"/>
    <x v="6"/>
    <x v="9"/>
    <x v="1"/>
    <s v="Rumble"/>
    <s v="Neeko"/>
    <s v="Sejuani"/>
    <s v="Viego"/>
    <s v="Poppy"/>
    <x v="1"/>
  </r>
  <r>
    <x v="13"/>
    <x v="1"/>
    <x v="2"/>
    <x v="6"/>
    <x v="1"/>
    <x v="7"/>
    <s v="Kalista"/>
    <s v="Jarvan IV"/>
    <s v="Wukong"/>
    <s v="Aatrox"/>
    <s v="Rell"/>
    <x v="1"/>
    <x v="3"/>
    <x v="12"/>
    <x v="0"/>
    <x v="6"/>
    <x v="3"/>
    <x v="1"/>
    <s v="Rumble"/>
    <s v="Neeko"/>
    <s v="Sejuani"/>
    <s v="Akali"/>
    <s v="Azir"/>
    <x v="1"/>
  </r>
  <r>
    <x v="6"/>
    <x v="13"/>
    <x v="5"/>
    <x v="4"/>
    <x v="2"/>
    <x v="16"/>
    <s v="Catilyn"/>
    <s v="Renata Glasc"/>
    <s v="Rumble"/>
    <s v="Aphelios"/>
    <s v="Rakan"/>
    <x v="1"/>
    <x v="10"/>
    <x v="6"/>
    <x v="2"/>
    <x v="6"/>
    <x v="8"/>
    <x v="15"/>
    <s v="Xayah"/>
    <s v="Neeko"/>
    <s v="Jax"/>
    <s v="Nautilus"/>
    <s v="Alistar"/>
    <x v="1"/>
  </r>
  <r>
    <x v="6"/>
    <x v="13"/>
    <x v="3"/>
    <x v="5"/>
    <x v="11"/>
    <x v="2"/>
    <s v="Rumble"/>
    <s v="Jarvan IV"/>
    <s v="Azir"/>
    <s v="Catilyn"/>
    <s v="Renata Glasc"/>
    <x v="1"/>
    <x v="10"/>
    <x v="6"/>
    <x v="2"/>
    <x v="8"/>
    <x v="4"/>
    <x v="16"/>
    <s v="Xayah"/>
    <s v="Neeko"/>
    <s v="Orianna"/>
    <s v="Kai'Sa"/>
    <s v="Nautilus"/>
    <x v="1"/>
  </r>
  <r>
    <x v="6"/>
    <x v="4"/>
    <x v="0"/>
    <x v="0"/>
    <x v="11"/>
    <x v="13"/>
    <s v="Rumble"/>
    <s v="Jarvan IV"/>
    <s v="Rell"/>
    <s v="Kalista"/>
    <s v="Gnar"/>
    <x v="1"/>
    <x v="10"/>
    <x v="4"/>
    <x v="12"/>
    <x v="3"/>
    <x v="4"/>
    <x v="7"/>
    <s v="Xayah"/>
    <s v="Neeko"/>
    <s v="Maokai"/>
    <s v="Catilyn"/>
    <s v="Kai'sa"/>
    <x v="1"/>
  </r>
  <r>
    <x v="5"/>
    <x v="5"/>
    <x v="6"/>
    <x v="11"/>
    <x v="11"/>
    <x v="13"/>
    <s v="Jax"/>
    <s v="Jarvan IV"/>
    <s v="Rakan"/>
    <s v="Nautilus"/>
    <s v="Blitzcrank"/>
    <x v="0"/>
    <x v="12"/>
    <x v="6"/>
    <x v="6"/>
    <x v="0"/>
    <x v="2"/>
    <x v="0"/>
    <s v="Orianna"/>
    <s v="Kalista"/>
    <s v="Catilyn"/>
    <s v="Renekton"/>
    <s v="Wukong"/>
    <x v="0"/>
  </r>
  <r>
    <x v="7"/>
    <x v="1"/>
    <x v="2"/>
    <x v="10"/>
    <x v="15"/>
    <x v="17"/>
    <s v="Rumble"/>
    <s v="Bel'Veth"/>
    <s v="Renata Glasc"/>
    <s v="Jayce"/>
    <s v="K'Sante"/>
    <x v="0"/>
    <x v="11"/>
    <x v="6"/>
    <x v="8"/>
    <x v="3"/>
    <x v="12"/>
    <x v="9"/>
    <s v="Jarvan IV"/>
    <s v="Neeko"/>
    <s v="Orianna"/>
    <s v="Rell"/>
    <s v="Sejuani"/>
    <x v="0"/>
  </r>
  <r>
    <x v="5"/>
    <x v="14"/>
    <x v="4"/>
    <x v="6"/>
    <x v="15"/>
    <x v="17"/>
    <s v="Jax"/>
    <s v="Jarvan IV"/>
    <s v="Rakan"/>
    <s v="Sylas"/>
    <s v="Ahri"/>
    <x v="0"/>
    <x v="12"/>
    <x v="6"/>
    <x v="6"/>
    <x v="7"/>
    <x v="5"/>
    <x v="17"/>
    <s v="Rumble"/>
    <s v="Orianna"/>
    <s v="Neeko"/>
    <s v="Taliyah"/>
    <s v="Azir"/>
    <x v="0"/>
  </r>
  <r>
    <x v="7"/>
    <x v="1"/>
    <x v="0"/>
    <x v="0"/>
    <x v="11"/>
    <x v="9"/>
    <s v="Rumble"/>
    <s v="Poppy"/>
    <s v="Bel'Veth"/>
    <s v="Catilyn"/>
    <s v="Kalista"/>
    <x v="0"/>
    <x v="11"/>
    <x v="14"/>
    <x v="2"/>
    <x v="0"/>
    <x v="13"/>
    <x v="12"/>
    <s v="Neeko"/>
    <s v="Jarvan IV"/>
    <s v="Vi"/>
    <s v="Tahm Kench"/>
    <s v="Rakan"/>
    <x v="0"/>
  </r>
  <r>
    <x v="5"/>
    <x v="10"/>
    <x v="3"/>
    <x v="4"/>
    <x v="5"/>
    <x v="0"/>
    <s v="Jax"/>
    <s v="Jarvan IV"/>
    <s v="Sylas"/>
    <s v="Rakan"/>
    <s v="Ashe"/>
    <x v="0"/>
    <x v="12"/>
    <x v="0"/>
    <x v="7"/>
    <x v="4"/>
    <x v="12"/>
    <x v="9"/>
    <s v="Rumble"/>
    <s v="Orianna"/>
    <s v="Neeko"/>
    <s v="Gnar"/>
    <s v="Aatrox"/>
    <x v="0"/>
  </r>
  <r>
    <x v="0"/>
    <x v="8"/>
    <x v="7"/>
    <x v="0"/>
    <x v="16"/>
    <x v="9"/>
    <s v="Rakan"/>
    <s v="Neeko"/>
    <s v="Jarvan IV"/>
    <s v="Nautilus"/>
    <s v="Renata Glasc"/>
    <x v="0"/>
    <x v="3"/>
    <x v="8"/>
    <x v="6"/>
    <x v="7"/>
    <x v="2"/>
    <x v="3"/>
    <s v="Ashe"/>
    <s v="Poppy"/>
    <s v="Kalista"/>
    <s v="Senna"/>
    <s v="Catilyn"/>
    <x v="0"/>
  </r>
  <r>
    <x v="11"/>
    <x v="2"/>
    <x v="2"/>
    <x v="0"/>
    <x v="5"/>
    <x v="18"/>
    <s v="Rumble"/>
    <s v="Poppy"/>
    <s v="Akali"/>
    <s v="Gwen"/>
    <s v="Rell"/>
    <x v="0"/>
    <x v="10"/>
    <x v="6"/>
    <x v="8"/>
    <x v="3"/>
    <x v="12"/>
    <x v="16"/>
    <s v="Rakan"/>
    <s v="Neeko"/>
    <s v="Jarvan IV"/>
    <s v="Nautilus"/>
    <s v="Blitzcrank"/>
    <x v="0"/>
  </r>
  <r>
    <x v="0"/>
    <x v="8"/>
    <x v="7"/>
    <x v="4"/>
    <x v="5"/>
    <x v="0"/>
    <s v="Rakan"/>
    <s v="Neeko"/>
    <s v="Jarvan IV"/>
    <s v="Akali"/>
    <s v="K'Sante"/>
    <x v="0"/>
    <x v="3"/>
    <x v="5"/>
    <x v="13"/>
    <x v="5"/>
    <x v="4"/>
    <x v="16"/>
    <s v="Rumble"/>
    <s v="Orianna"/>
    <s v="Poppy"/>
    <s v="Pyke"/>
    <s v="Bard"/>
    <x v="0"/>
  </r>
  <r>
    <x v="11"/>
    <x v="8"/>
    <x v="6"/>
    <x v="0"/>
    <x v="7"/>
    <x v="7"/>
    <s v="Rumble"/>
    <s v="Poppy"/>
    <s v="Rell"/>
    <s v="Ashe"/>
    <s v="Renata Glasc"/>
    <x v="1"/>
    <x v="10"/>
    <x v="15"/>
    <x v="1"/>
    <x v="3"/>
    <x v="4"/>
    <x v="11"/>
    <s v="Rakan"/>
    <s v="Neeko"/>
    <s v="Kalista"/>
    <s v="Kai'Sa"/>
    <s v="Xayah"/>
    <x v="1"/>
  </r>
  <r>
    <x v="5"/>
    <x v="8"/>
    <x v="3"/>
    <x v="5"/>
    <x v="4"/>
    <x v="5"/>
    <s v="Jarvan IV"/>
    <s v="Azir"/>
    <s v="Sylas"/>
    <s v="Sejuani"/>
    <s v="Rell"/>
    <x v="1"/>
    <x v="10"/>
    <x v="15"/>
    <x v="0"/>
    <x v="2"/>
    <x v="5"/>
    <x v="7"/>
    <s v="Neeko"/>
    <s v="Orianna"/>
    <s v="Rumble"/>
    <s v="Ashe"/>
    <s v="Varus"/>
    <x v="1"/>
  </r>
  <r>
    <x v="5"/>
    <x v="8"/>
    <x v="3"/>
    <x v="2"/>
    <x v="5"/>
    <x v="18"/>
    <s v="Azir"/>
    <s v="Jarvan IV"/>
    <s v="Ashe"/>
    <s v="Poppy"/>
    <s v="Yone"/>
    <x v="1"/>
    <x v="10"/>
    <x v="1"/>
    <x v="14"/>
    <x v="8"/>
    <x v="10"/>
    <x v="7"/>
    <s v="Neeko"/>
    <s v="Orianna"/>
    <s v="Rumble"/>
    <s v="Jayce"/>
    <s v="K'Sante"/>
    <x v="1"/>
  </r>
  <r>
    <x v="5"/>
    <x v="15"/>
    <x v="6"/>
    <x v="4"/>
    <x v="15"/>
    <x v="9"/>
    <s v="Jarvan IV"/>
    <s v="Ashe"/>
    <s v="Renata Glasc"/>
    <s v="Wukong"/>
    <s v="Jayce"/>
    <x v="1"/>
    <x v="10"/>
    <x v="6"/>
    <x v="0"/>
    <x v="7"/>
    <x v="2"/>
    <x v="1"/>
    <s v="Neeko"/>
    <s v="Rumble"/>
    <s v="Orianna"/>
    <s v="Poppy"/>
    <s v="K'Sante"/>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
  <r>
    <x v="0"/>
    <m/>
    <n v="26"/>
    <n v="26"/>
    <x v="0"/>
    <n v="0"/>
    <n v="0"/>
    <n v="0"/>
    <n v="1"/>
    <s v="TOP"/>
    <n v="3"/>
    <n v="0.36708860759493672"/>
    <n v="0.53846153846153844"/>
    <n v="9"/>
    <n v="43"/>
    <n v="21"/>
    <n v="33"/>
  </r>
  <r>
    <x v="1"/>
    <m/>
    <n v="10"/>
    <n v="0"/>
    <x v="0"/>
    <n v="10"/>
    <n v="0"/>
    <n v="0"/>
    <n v="1"/>
    <s v="MID"/>
    <n v="4"/>
    <n v="0.17721518987341772"/>
    <n v="0.5"/>
    <n v="29"/>
    <n v="39"/>
    <n v="32"/>
    <n v="36"/>
  </r>
  <r>
    <x v="2"/>
    <m/>
    <n v="11"/>
    <n v="0"/>
    <x v="0"/>
    <n v="11"/>
    <n v="0"/>
    <n v="0"/>
    <n v="1"/>
    <s v="MID"/>
    <n v="8"/>
    <n v="0.24050632911392406"/>
    <n v="0.45454545454545453"/>
    <n v="27"/>
    <n v="28"/>
    <n v="29"/>
    <n v="45"/>
  </r>
  <r>
    <x v="3"/>
    <m/>
    <n v="0"/>
    <n v="0"/>
    <x v="0"/>
    <n v="0"/>
    <n v="0"/>
    <n v="0"/>
    <n v="0"/>
    <s v="-"/>
    <n v="0"/>
    <n v="0"/>
    <s v="-"/>
    <n v="84"/>
    <n v="63"/>
    <n v="88"/>
    <s v="-"/>
  </r>
  <r>
    <x v="4"/>
    <m/>
    <n v="22"/>
    <n v="0"/>
    <x v="0"/>
    <n v="0"/>
    <n v="0"/>
    <n v="22"/>
    <n v="1"/>
    <s v="SUP"/>
    <n v="19"/>
    <n v="0.51898734177215189"/>
    <n v="0.22727272727272727"/>
    <n v="13"/>
    <n v="14"/>
    <n v="16"/>
    <n v="62"/>
  </r>
  <r>
    <x v="5"/>
    <m/>
    <n v="0"/>
    <n v="0"/>
    <x v="0"/>
    <n v="0"/>
    <n v="0"/>
    <n v="0"/>
    <n v="0"/>
    <s v="-"/>
    <n v="0"/>
    <n v="0"/>
    <s v="-"/>
    <n v="84"/>
    <n v="63"/>
    <n v="88"/>
    <s v="-"/>
  </r>
  <r>
    <x v="6"/>
    <m/>
    <n v="0"/>
    <n v="0"/>
    <x v="0"/>
    <n v="0"/>
    <n v="0"/>
    <n v="0"/>
    <n v="0"/>
    <s v="-"/>
    <n v="0"/>
    <n v="0"/>
    <s v="-"/>
    <n v="84"/>
    <n v="63"/>
    <n v="88"/>
    <s v="-"/>
  </r>
  <r>
    <x v="7"/>
    <m/>
    <n v="0"/>
    <n v="0"/>
    <x v="0"/>
    <n v="0"/>
    <n v="0"/>
    <n v="0"/>
    <n v="0"/>
    <s v="-"/>
    <n v="0"/>
    <n v="0"/>
    <s v="-"/>
    <n v="84"/>
    <n v="63"/>
    <n v="88"/>
    <s v="-"/>
  </r>
  <r>
    <x v="8"/>
    <m/>
    <n v="22"/>
    <n v="0"/>
    <x v="0"/>
    <n v="0"/>
    <n v="22"/>
    <n v="0"/>
    <n v="1"/>
    <s v="ADC"/>
    <n v="10"/>
    <n v="0.4050632911392405"/>
    <n v="0.45454545454545453"/>
    <n v="13"/>
    <n v="24"/>
    <n v="20"/>
    <n v="45"/>
  </r>
  <r>
    <x v="9"/>
    <m/>
    <n v="10"/>
    <n v="0"/>
    <x v="0"/>
    <n v="0"/>
    <n v="5"/>
    <n v="5"/>
    <n v="2"/>
    <s v="ADC"/>
    <n v="7"/>
    <n v="0.21518987341772153"/>
    <n v="0.5"/>
    <n v="29"/>
    <n v="30"/>
    <n v="30"/>
    <n v="36"/>
  </r>
  <r>
    <x v="10"/>
    <m/>
    <n v="0"/>
    <n v="0"/>
    <x v="0"/>
    <n v="0"/>
    <n v="0"/>
    <n v="0"/>
    <n v="0"/>
    <s v="-"/>
    <n v="0"/>
    <n v="0"/>
    <s v="-"/>
    <n v="84"/>
    <n v="63"/>
    <n v="88"/>
    <s v="-"/>
  </r>
  <r>
    <x v="11"/>
    <m/>
    <n v="27"/>
    <n v="0"/>
    <x v="0"/>
    <n v="27"/>
    <n v="0"/>
    <n v="0"/>
    <n v="1"/>
    <s v="MID"/>
    <n v="34"/>
    <n v="0.77215189873417722"/>
    <n v="0.40740740740740738"/>
    <n v="7"/>
    <n v="9"/>
    <n v="7"/>
    <n v="52"/>
  </r>
  <r>
    <x v="12"/>
    <m/>
    <n v="6"/>
    <n v="0"/>
    <x v="0"/>
    <n v="0"/>
    <n v="0"/>
    <n v="6"/>
    <n v="1"/>
    <s v="SUP"/>
    <n v="2"/>
    <n v="0.10126582278481013"/>
    <n v="0.66666666666666663"/>
    <n v="38"/>
    <n v="54"/>
    <n v="45"/>
    <n v="14"/>
  </r>
  <r>
    <x v="13"/>
    <m/>
    <n v="6"/>
    <n v="0"/>
    <x v="1"/>
    <n v="0"/>
    <n v="0"/>
    <n v="0"/>
    <n v="1"/>
    <s v="JUG"/>
    <n v="3"/>
    <n v="0.11392405063291139"/>
    <n v="0.33333333333333331"/>
    <n v="38"/>
    <n v="43"/>
    <n v="41"/>
    <n v="58"/>
  </r>
  <r>
    <x v="14"/>
    <m/>
    <n v="3"/>
    <n v="0"/>
    <x v="0"/>
    <n v="0"/>
    <n v="0"/>
    <n v="3"/>
    <n v="1"/>
    <s v="SUP"/>
    <n v="6"/>
    <n v="0.11392405063291139"/>
    <n v="0"/>
    <n v="51"/>
    <n v="33"/>
    <n v="41"/>
    <n v="65"/>
  </r>
  <r>
    <x v="15"/>
    <m/>
    <n v="0"/>
    <n v="0"/>
    <x v="0"/>
    <n v="0"/>
    <n v="0"/>
    <n v="0"/>
    <n v="0"/>
    <s v="-"/>
    <n v="0"/>
    <n v="0"/>
    <s v="-"/>
    <n v="84"/>
    <n v="63"/>
    <n v="88"/>
    <s v="-"/>
  </r>
  <r>
    <x v="16"/>
    <m/>
    <n v="3"/>
    <n v="0"/>
    <x v="0"/>
    <n v="0"/>
    <n v="0"/>
    <n v="3"/>
    <n v="1"/>
    <s v="SUP"/>
    <n v="1"/>
    <n v="5.0632911392405063E-2"/>
    <n v="0.33333333333333331"/>
    <n v="51"/>
    <n v="57"/>
    <n v="57"/>
    <n v="58"/>
  </r>
  <r>
    <x v="17"/>
    <m/>
    <n v="0"/>
    <n v="0"/>
    <x v="0"/>
    <n v="0"/>
    <n v="0"/>
    <n v="0"/>
    <n v="0"/>
    <s v="-"/>
    <n v="0"/>
    <n v="0"/>
    <s v="-"/>
    <n v="84"/>
    <n v="63"/>
    <n v="88"/>
    <s v="-"/>
  </r>
  <r>
    <x v="18"/>
    <m/>
    <n v="1"/>
    <n v="1"/>
    <x v="0"/>
    <n v="0"/>
    <n v="0"/>
    <n v="0"/>
    <n v="1"/>
    <s v="TOP"/>
    <n v="0"/>
    <n v="1.2658227848101266E-2"/>
    <n v="0"/>
    <n v="63"/>
    <n v="63"/>
    <n v="69"/>
    <n v="65"/>
  </r>
  <r>
    <x v="19"/>
    <m/>
    <n v="1"/>
    <n v="0"/>
    <x v="0"/>
    <n v="1"/>
    <n v="0"/>
    <n v="0"/>
    <n v="1"/>
    <s v="MID"/>
    <n v="0"/>
    <n v="1.2658227848101266E-2"/>
    <n v="0"/>
    <n v="63"/>
    <n v="63"/>
    <n v="69"/>
    <n v="65"/>
  </r>
  <r>
    <x v="20"/>
    <m/>
    <n v="8"/>
    <n v="0"/>
    <x v="0"/>
    <n v="0"/>
    <n v="7"/>
    <n v="1"/>
    <n v="2"/>
    <s v="ADC"/>
    <n v="18"/>
    <n v="0.32911392405063289"/>
    <n v="0.375"/>
    <n v="33"/>
    <n v="15"/>
    <n v="24"/>
    <n v="55"/>
  </r>
  <r>
    <x v="21"/>
    <m/>
    <n v="0"/>
    <n v="0"/>
    <x v="0"/>
    <n v="0"/>
    <n v="0"/>
    <n v="0"/>
    <n v="0"/>
    <s v="-"/>
    <n v="0"/>
    <n v="0"/>
    <s v="-"/>
    <n v="84"/>
    <n v="63"/>
    <n v="88"/>
    <s v="-"/>
  </r>
  <r>
    <x v="22"/>
    <m/>
    <n v="0"/>
    <n v="0"/>
    <x v="0"/>
    <n v="0"/>
    <n v="0"/>
    <n v="0"/>
    <n v="0"/>
    <s v="-"/>
    <n v="0"/>
    <n v="0"/>
    <s v="-"/>
    <n v="84"/>
    <n v="63"/>
    <n v="88"/>
    <s v="-"/>
  </r>
  <r>
    <x v="23"/>
    <m/>
    <n v="0"/>
    <n v="0"/>
    <x v="0"/>
    <n v="0"/>
    <n v="0"/>
    <n v="0"/>
    <n v="0"/>
    <s v="-"/>
    <n v="4"/>
    <n v="5.0632911392405063E-2"/>
    <s v="-"/>
    <n v="84"/>
    <n v="39"/>
    <n v="57"/>
    <s v="-"/>
  </r>
  <r>
    <x v="24"/>
    <m/>
    <n v="0"/>
    <n v="0"/>
    <x v="0"/>
    <n v="0"/>
    <n v="0"/>
    <n v="0"/>
    <n v="0"/>
    <s v="-"/>
    <n v="0"/>
    <n v="0"/>
    <s v="-"/>
    <n v="84"/>
    <n v="63"/>
    <n v="88"/>
    <s v="-"/>
  </r>
  <r>
    <x v="25"/>
    <m/>
    <n v="0"/>
    <n v="0"/>
    <x v="0"/>
    <n v="0"/>
    <n v="0"/>
    <n v="0"/>
    <n v="0"/>
    <s v="-"/>
    <n v="0"/>
    <n v="0"/>
    <s v="-"/>
    <n v="84"/>
    <n v="63"/>
    <n v="88"/>
    <s v="-"/>
  </r>
  <r>
    <x v="26"/>
    <m/>
    <n v="3"/>
    <n v="0"/>
    <x v="0"/>
    <n v="0"/>
    <n v="3"/>
    <n v="0"/>
    <n v="1"/>
    <s v="ADC"/>
    <n v="9"/>
    <n v="0.15189873417721519"/>
    <n v="0.66666666666666663"/>
    <n v="51"/>
    <n v="26"/>
    <n v="36"/>
    <n v="14"/>
  </r>
  <r>
    <x v="27"/>
    <m/>
    <n v="0"/>
    <n v="0"/>
    <x v="0"/>
    <n v="0"/>
    <n v="0"/>
    <n v="0"/>
    <n v="0"/>
    <s v="-"/>
    <n v="0"/>
    <n v="0"/>
    <s v="-"/>
    <n v="84"/>
    <n v="63"/>
    <n v="88"/>
    <s v="-"/>
  </r>
  <r>
    <x v="28"/>
    <m/>
    <n v="0"/>
    <n v="0"/>
    <x v="0"/>
    <n v="0"/>
    <n v="0"/>
    <n v="0"/>
    <n v="0"/>
    <s v="-"/>
    <n v="0"/>
    <n v="0"/>
    <s v="-"/>
    <n v="84"/>
    <n v="63"/>
    <n v="88"/>
    <s v="-"/>
  </r>
  <r>
    <x v="29"/>
    <m/>
    <n v="0"/>
    <n v="0"/>
    <x v="0"/>
    <n v="0"/>
    <n v="0"/>
    <n v="0"/>
    <n v="0"/>
    <s v="-"/>
    <n v="0"/>
    <n v="0"/>
    <s v="-"/>
    <n v="84"/>
    <n v="63"/>
    <n v="88"/>
    <s v="-"/>
  </r>
  <r>
    <x v="30"/>
    <m/>
    <n v="5"/>
    <n v="0"/>
    <x v="0"/>
    <n v="0"/>
    <n v="5"/>
    <n v="0"/>
    <n v="1"/>
    <s v="ADC"/>
    <n v="0"/>
    <n v="6.3291139240506333E-2"/>
    <n v="0"/>
    <n v="43"/>
    <n v="63"/>
    <n v="53"/>
    <n v="65"/>
  </r>
  <r>
    <x v="31"/>
    <m/>
    <n v="0"/>
    <n v="0"/>
    <x v="0"/>
    <n v="0"/>
    <n v="0"/>
    <n v="0"/>
    <n v="0"/>
    <s v="-"/>
    <n v="0"/>
    <n v="0"/>
    <s v="-"/>
    <n v="84"/>
    <n v="63"/>
    <n v="88"/>
    <s v="-"/>
  </r>
  <r>
    <x v="32"/>
    <m/>
    <n v="0"/>
    <n v="0"/>
    <x v="0"/>
    <n v="0"/>
    <n v="0"/>
    <n v="0"/>
    <n v="0"/>
    <s v="-"/>
    <n v="0"/>
    <n v="0"/>
    <s v="-"/>
    <n v="84"/>
    <n v="63"/>
    <n v="88"/>
    <s v="-"/>
  </r>
  <r>
    <x v="33"/>
    <m/>
    <n v="0"/>
    <n v="0"/>
    <x v="0"/>
    <n v="0"/>
    <n v="0"/>
    <n v="0"/>
    <n v="0"/>
    <s v="-"/>
    <n v="0"/>
    <n v="0"/>
    <s v="-"/>
    <n v="84"/>
    <n v="63"/>
    <n v="88"/>
    <s v="-"/>
  </r>
  <r>
    <x v="34"/>
    <m/>
    <n v="0"/>
    <n v="0"/>
    <x v="0"/>
    <n v="0"/>
    <n v="0"/>
    <n v="0"/>
    <n v="0"/>
    <s v="-"/>
    <n v="0"/>
    <n v="0"/>
    <s v="-"/>
    <n v="84"/>
    <n v="63"/>
    <n v="88"/>
    <s v="-"/>
  </r>
  <r>
    <x v="35"/>
    <m/>
    <n v="0"/>
    <n v="0"/>
    <x v="0"/>
    <n v="0"/>
    <n v="0"/>
    <n v="0"/>
    <n v="0"/>
    <s v="-"/>
    <n v="0"/>
    <n v="0"/>
    <s v="-"/>
    <n v="84"/>
    <n v="63"/>
    <n v="88"/>
    <s v="-"/>
  </r>
  <r>
    <x v="36"/>
    <m/>
    <n v="1"/>
    <n v="1"/>
    <x v="0"/>
    <n v="0"/>
    <n v="0"/>
    <n v="0"/>
    <n v="1"/>
    <s v="TOP"/>
    <n v="3"/>
    <n v="5.0632911392405063E-2"/>
    <n v="0"/>
    <n v="63"/>
    <n v="43"/>
    <n v="57"/>
    <n v="65"/>
  </r>
  <r>
    <x v="37"/>
    <m/>
    <n v="7"/>
    <n v="7"/>
    <x v="0"/>
    <n v="0"/>
    <n v="0"/>
    <n v="0"/>
    <n v="1"/>
    <s v="TOP"/>
    <n v="6"/>
    <n v="0.16455696202531644"/>
    <n v="0.7142857142857143"/>
    <n v="35"/>
    <n v="33"/>
    <n v="34"/>
    <n v="12"/>
  </r>
  <r>
    <x v="38"/>
    <m/>
    <n v="2"/>
    <n v="2"/>
    <x v="0"/>
    <n v="0"/>
    <n v="0"/>
    <n v="0"/>
    <n v="1"/>
    <s v="TOP"/>
    <n v="0"/>
    <n v="2.5316455696202531E-2"/>
    <n v="1"/>
    <n v="58"/>
    <n v="63"/>
    <n v="66"/>
    <n v="1"/>
  </r>
  <r>
    <x v="39"/>
    <m/>
    <n v="1"/>
    <n v="1"/>
    <x v="0"/>
    <n v="0"/>
    <n v="0"/>
    <n v="0"/>
    <n v="1"/>
    <s v="TOP"/>
    <n v="0"/>
    <n v="1.2658227848101266E-2"/>
    <n v="1"/>
    <n v="63"/>
    <n v="63"/>
    <n v="69"/>
    <n v="1"/>
  </r>
  <r>
    <x v="40"/>
    <m/>
    <n v="4"/>
    <n v="4"/>
    <x v="0"/>
    <n v="0"/>
    <n v="0"/>
    <n v="0"/>
    <n v="1"/>
    <s v="TOP"/>
    <n v="3"/>
    <n v="8.8607594936708861E-2"/>
    <n v="0.25"/>
    <n v="48"/>
    <n v="43"/>
    <n v="46"/>
    <n v="61"/>
  </r>
  <r>
    <x v="41"/>
    <m/>
    <n v="0"/>
    <n v="0"/>
    <x v="0"/>
    <n v="0"/>
    <n v="0"/>
    <n v="0"/>
    <n v="0"/>
    <s v="-"/>
    <n v="0"/>
    <n v="0"/>
    <s v="-"/>
    <n v="84"/>
    <n v="63"/>
    <n v="88"/>
    <s v="-"/>
  </r>
  <r>
    <x v="42"/>
    <m/>
    <n v="2"/>
    <n v="0"/>
    <x v="0"/>
    <n v="0"/>
    <n v="0"/>
    <n v="2"/>
    <n v="1"/>
    <s v="SUP"/>
    <n v="1"/>
    <n v="3.7974683544303799E-2"/>
    <n v="0.5"/>
    <n v="58"/>
    <n v="57"/>
    <n v="63"/>
    <n v="36"/>
  </r>
  <r>
    <x v="43"/>
    <m/>
    <n v="0"/>
    <n v="0"/>
    <x v="0"/>
    <n v="0"/>
    <n v="0"/>
    <n v="0"/>
    <n v="0"/>
    <s v="-"/>
    <n v="0"/>
    <n v="0"/>
    <s v="-"/>
    <n v="84"/>
    <n v="63"/>
    <n v="88"/>
    <s v="-"/>
  </r>
  <r>
    <x v="44"/>
    <m/>
    <n v="0"/>
    <n v="0"/>
    <x v="0"/>
    <n v="0"/>
    <n v="0"/>
    <n v="0"/>
    <n v="0"/>
    <s v="-"/>
    <n v="0"/>
    <n v="0"/>
    <s v="-"/>
    <n v="84"/>
    <n v="63"/>
    <n v="88"/>
    <s v="-"/>
  </r>
  <r>
    <x v="45"/>
    <m/>
    <n v="1"/>
    <n v="0"/>
    <x v="2"/>
    <n v="0"/>
    <n v="0"/>
    <n v="0"/>
    <n v="1"/>
    <s v="JUG"/>
    <n v="3"/>
    <n v="5.0632911392405063E-2"/>
    <n v="0"/>
    <n v="63"/>
    <n v="43"/>
    <n v="57"/>
    <n v="65"/>
  </r>
  <r>
    <x v="46"/>
    <m/>
    <n v="0"/>
    <n v="0"/>
    <x v="0"/>
    <n v="0"/>
    <n v="0"/>
    <n v="0"/>
    <n v="0"/>
    <s v="-"/>
    <n v="0"/>
    <n v="0"/>
    <s v="-"/>
    <n v="84"/>
    <n v="63"/>
    <n v="88"/>
    <s v="-"/>
  </r>
  <r>
    <x v="47"/>
    <m/>
    <n v="30"/>
    <n v="0"/>
    <x v="3"/>
    <n v="0"/>
    <n v="0"/>
    <n v="0"/>
    <n v="1"/>
    <s v="JUG"/>
    <n v="36"/>
    <n v="0.83544303797468356"/>
    <n v="0.53333333333333333"/>
    <n v="4"/>
    <n v="7"/>
    <n v="3"/>
    <n v="34"/>
  </r>
  <r>
    <x v="48"/>
    <m/>
    <n v="24"/>
    <n v="24"/>
    <x v="0"/>
    <n v="0"/>
    <n v="0"/>
    <n v="0"/>
    <n v="1"/>
    <s v="TOP"/>
    <n v="25"/>
    <n v="0.620253164556962"/>
    <n v="0.5"/>
    <n v="10"/>
    <n v="12"/>
    <n v="11"/>
    <n v="36"/>
  </r>
  <r>
    <x v="49"/>
    <m/>
    <n v="16"/>
    <n v="4"/>
    <x v="0"/>
    <n v="12"/>
    <n v="0"/>
    <n v="0"/>
    <n v="2"/>
    <s v="MID"/>
    <n v="9"/>
    <n v="0.31645569620253167"/>
    <n v="0.375"/>
    <n v="20"/>
    <n v="26"/>
    <n v="25"/>
    <n v="55"/>
  </r>
  <r>
    <x v="50"/>
    <m/>
    <n v="1"/>
    <n v="0"/>
    <x v="0"/>
    <n v="0"/>
    <n v="1"/>
    <n v="0"/>
    <n v="1"/>
    <s v="ADC"/>
    <n v="0"/>
    <n v="1.2658227848101266E-2"/>
    <n v="1"/>
    <n v="63"/>
    <n v="63"/>
    <n v="69"/>
    <n v="1"/>
  </r>
  <r>
    <x v="51"/>
    <m/>
    <n v="3"/>
    <n v="0"/>
    <x v="0"/>
    <n v="0"/>
    <n v="3"/>
    <n v="0"/>
    <n v="1"/>
    <s v="ADC"/>
    <n v="2"/>
    <n v="6.3291139240506333E-2"/>
    <n v="0.66666666666666663"/>
    <n v="51"/>
    <n v="54"/>
    <n v="53"/>
    <n v="14"/>
  </r>
  <r>
    <x v="52"/>
    <m/>
    <n v="33"/>
    <n v="0"/>
    <x v="0"/>
    <n v="0"/>
    <n v="33"/>
    <n v="0"/>
    <n v="1"/>
    <s v="ADC"/>
    <n v="12"/>
    <n v="0.569620253164557"/>
    <n v="0.42424242424242425"/>
    <n v="2"/>
    <n v="22"/>
    <n v="13"/>
    <n v="51"/>
  </r>
  <r>
    <x v="53"/>
    <m/>
    <n v="14"/>
    <n v="0"/>
    <x v="0"/>
    <n v="0"/>
    <n v="14"/>
    <n v="0"/>
    <n v="1"/>
    <s v="ADC"/>
    <n v="50"/>
    <n v="0.810126582278481"/>
    <n v="0.5714285714285714"/>
    <n v="21"/>
    <n v="1"/>
    <n v="5"/>
    <n v="29"/>
  </r>
  <r>
    <x v="54"/>
    <m/>
    <n v="1"/>
    <n v="0"/>
    <x v="0"/>
    <n v="0"/>
    <n v="0"/>
    <n v="1"/>
    <n v="1"/>
    <s v="SUP"/>
    <n v="0"/>
    <n v="1.2658227848101266E-2"/>
    <n v="0"/>
    <n v="63"/>
    <n v="63"/>
    <n v="69"/>
    <n v="65"/>
  </r>
  <r>
    <x v="55"/>
    <m/>
    <n v="0"/>
    <n v="0"/>
    <x v="0"/>
    <n v="0"/>
    <n v="0"/>
    <n v="0"/>
    <n v="0"/>
    <s v="-"/>
    <n v="0"/>
    <n v="0"/>
    <s v="-"/>
    <n v="84"/>
    <n v="63"/>
    <n v="88"/>
    <s v="-"/>
  </r>
  <r>
    <x v="56"/>
    <m/>
    <n v="0"/>
    <n v="0"/>
    <x v="0"/>
    <n v="0"/>
    <n v="0"/>
    <n v="0"/>
    <n v="0"/>
    <s v="-"/>
    <n v="0"/>
    <n v="0"/>
    <s v="-"/>
    <n v="84"/>
    <n v="63"/>
    <n v="88"/>
    <s v="-"/>
  </r>
  <r>
    <x v="57"/>
    <m/>
    <n v="0"/>
    <n v="0"/>
    <x v="0"/>
    <n v="0"/>
    <n v="0"/>
    <n v="0"/>
    <n v="0"/>
    <s v="-"/>
    <n v="0"/>
    <n v="0"/>
    <s v="-"/>
    <n v="84"/>
    <n v="63"/>
    <n v="88"/>
    <s v="-"/>
  </r>
  <r>
    <x v="58"/>
    <m/>
    <n v="0"/>
    <n v="0"/>
    <x v="0"/>
    <n v="0"/>
    <n v="0"/>
    <n v="0"/>
    <n v="0"/>
    <s v="-"/>
    <n v="0"/>
    <n v="0"/>
    <s v="-"/>
    <n v="84"/>
    <n v="63"/>
    <n v="88"/>
    <s v="-"/>
  </r>
  <r>
    <x v="59"/>
    <m/>
    <n v="0"/>
    <n v="0"/>
    <x v="0"/>
    <n v="0"/>
    <n v="0"/>
    <n v="0"/>
    <n v="0"/>
    <s v="-"/>
    <n v="0"/>
    <n v="0"/>
    <s v="-"/>
    <n v="84"/>
    <n v="63"/>
    <n v="88"/>
    <s v="-"/>
  </r>
  <r>
    <x v="60"/>
    <m/>
    <n v="2"/>
    <n v="2"/>
    <x v="0"/>
    <n v="0"/>
    <n v="0"/>
    <n v="0"/>
    <n v="1"/>
    <s v="TOP"/>
    <n v="5"/>
    <n v="8.8607594936708861E-2"/>
    <n v="0"/>
    <n v="58"/>
    <n v="38"/>
    <n v="46"/>
    <n v="65"/>
  </r>
  <r>
    <x v="61"/>
    <m/>
    <n v="1"/>
    <n v="0"/>
    <x v="2"/>
    <n v="0"/>
    <n v="0"/>
    <n v="0"/>
    <n v="1"/>
    <s v="JUG"/>
    <n v="0"/>
    <n v="1.2658227848101266E-2"/>
    <n v="1"/>
    <n v="63"/>
    <n v="63"/>
    <n v="69"/>
    <n v="1"/>
  </r>
  <r>
    <x v="62"/>
    <m/>
    <n v="1"/>
    <n v="0"/>
    <x v="2"/>
    <n v="0"/>
    <n v="0"/>
    <n v="0"/>
    <n v="1"/>
    <s v="JUG"/>
    <n v="1"/>
    <n v="2.5316455696202531E-2"/>
    <n v="1"/>
    <n v="63"/>
    <n v="57"/>
    <n v="66"/>
    <n v="1"/>
  </r>
  <r>
    <x v="63"/>
    <m/>
    <n v="0"/>
    <n v="0"/>
    <x v="0"/>
    <n v="0"/>
    <n v="0"/>
    <n v="0"/>
    <n v="0"/>
    <s v="-"/>
    <n v="0"/>
    <n v="0"/>
    <s v="-"/>
    <n v="84"/>
    <n v="63"/>
    <n v="88"/>
    <s v="-"/>
  </r>
  <r>
    <x v="64"/>
    <m/>
    <n v="1"/>
    <n v="0"/>
    <x v="0"/>
    <n v="0"/>
    <n v="1"/>
    <n v="0"/>
    <n v="1"/>
    <s v="ADC"/>
    <n v="0"/>
    <n v="1.2658227848101266E-2"/>
    <n v="0"/>
    <n v="63"/>
    <n v="63"/>
    <n v="69"/>
    <n v="65"/>
  </r>
  <r>
    <x v="65"/>
    <m/>
    <n v="29"/>
    <n v="27"/>
    <x v="0"/>
    <n v="2"/>
    <n v="0"/>
    <n v="0"/>
    <n v="2"/>
    <s v="TOP"/>
    <n v="15"/>
    <n v="0.55696202531645567"/>
    <n v="0.44827586206896552"/>
    <n v="6"/>
    <n v="17"/>
    <n v="14"/>
    <n v="49"/>
  </r>
  <r>
    <x v="66"/>
    <m/>
    <n v="2"/>
    <n v="0"/>
    <x v="0"/>
    <n v="2"/>
    <n v="0"/>
    <n v="0"/>
    <n v="1"/>
    <s v="MID"/>
    <n v="3"/>
    <n v="6.3291139240506333E-2"/>
    <n v="0"/>
    <n v="58"/>
    <n v="43"/>
    <n v="53"/>
    <n v="65"/>
  </r>
  <r>
    <x v="67"/>
    <m/>
    <n v="14"/>
    <n v="0"/>
    <x v="4"/>
    <n v="0"/>
    <n v="0"/>
    <n v="0"/>
    <n v="1"/>
    <s v="JUG"/>
    <n v="14"/>
    <n v="0.35443037974683544"/>
    <n v="0.5"/>
    <n v="21"/>
    <n v="19"/>
    <n v="23"/>
    <n v="36"/>
  </r>
  <r>
    <x v="68"/>
    <m/>
    <n v="5"/>
    <n v="0"/>
    <x v="0"/>
    <n v="0"/>
    <n v="0"/>
    <n v="5"/>
    <n v="1"/>
    <s v="SUP"/>
    <n v="0"/>
    <n v="6.3291139240506333E-2"/>
    <n v="0.2"/>
    <n v="43"/>
    <n v="63"/>
    <n v="53"/>
    <n v="64"/>
  </r>
  <r>
    <x v="69"/>
    <m/>
    <n v="0"/>
    <n v="0"/>
    <x v="0"/>
    <n v="0"/>
    <n v="0"/>
    <n v="0"/>
    <n v="0"/>
    <s v="-"/>
    <n v="0"/>
    <n v="0"/>
    <s v="-"/>
    <n v="84"/>
    <n v="63"/>
    <n v="88"/>
    <s v="-"/>
  </r>
  <r>
    <x v="70"/>
    <m/>
    <n v="3"/>
    <n v="0"/>
    <x v="0"/>
    <n v="1"/>
    <n v="0"/>
    <n v="2"/>
    <n v="2"/>
    <s v="SUP"/>
    <n v="0"/>
    <n v="3.7974683544303799E-2"/>
    <n v="0.66666666666666663"/>
    <n v="51"/>
    <n v="63"/>
    <n v="63"/>
    <n v="14"/>
  </r>
  <r>
    <x v="71"/>
    <m/>
    <n v="1"/>
    <n v="0"/>
    <x v="0"/>
    <n v="0"/>
    <n v="1"/>
    <n v="0"/>
    <n v="1"/>
    <s v="ADC"/>
    <n v="0"/>
    <n v="1.2658227848101266E-2"/>
    <n v="0"/>
    <n v="63"/>
    <n v="63"/>
    <n v="69"/>
    <n v="65"/>
  </r>
  <r>
    <x v="72"/>
    <m/>
    <n v="4"/>
    <n v="0"/>
    <x v="0"/>
    <n v="0"/>
    <n v="0"/>
    <n v="4"/>
    <n v="1"/>
    <s v="SUP"/>
    <n v="0"/>
    <n v="5.0632911392405063E-2"/>
    <n v="0.5"/>
    <n v="48"/>
    <n v="63"/>
    <n v="57"/>
    <n v="36"/>
  </r>
  <r>
    <x v="73"/>
    <m/>
    <n v="4"/>
    <n v="0"/>
    <x v="0"/>
    <n v="0"/>
    <n v="0"/>
    <n v="4"/>
    <n v="1"/>
    <s v="SUP"/>
    <n v="0"/>
    <n v="5.0632911392405063E-2"/>
    <n v="0.5"/>
    <n v="48"/>
    <n v="63"/>
    <n v="57"/>
    <n v="36"/>
  </r>
  <r>
    <x v="74"/>
    <m/>
    <n v="0"/>
    <n v="0"/>
    <x v="0"/>
    <n v="0"/>
    <n v="0"/>
    <n v="0"/>
    <n v="0"/>
    <s v="-"/>
    <n v="0"/>
    <n v="0"/>
    <s v="-"/>
    <n v="84"/>
    <n v="63"/>
    <n v="88"/>
    <s v="-"/>
  </r>
  <r>
    <x v="75"/>
    <m/>
    <n v="0"/>
    <n v="0"/>
    <x v="0"/>
    <n v="0"/>
    <n v="0"/>
    <n v="0"/>
    <n v="0"/>
    <s v="-"/>
    <n v="1"/>
    <n v="1.2658227848101266E-2"/>
    <s v="-"/>
    <n v="84"/>
    <n v="57"/>
    <n v="69"/>
    <s v="-"/>
  </r>
  <r>
    <x v="76"/>
    <m/>
    <n v="22"/>
    <n v="0"/>
    <x v="5"/>
    <n v="0"/>
    <n v="0"/>
    <n v="0"/>
    <n v="1"/>
    <s v="JUG"/>
    <n v="39"/>
    <n v="0.77215189873417722"/>
    <n v="0.45454545454545453"/>
    <n v="13"/>
    <n v="6"/>
    <n v="7"/>
    <n v="45"/>
  </r>
  <r>
    <x v="77"/>
    <m/>
    <n v="0"/>
    <n v="0"/>
    <x v="0"/>
    <n v="0"/>
    <n v="0"/>
    <n v="0"/>
    <n v="0"/>
    <s v="-"/>
    <n v="0"/>
    <n v="0"/>
    <s v="-"/>
    <n v="84"/>
    <n v="63"/>
    <n v="88"/>
    <s v="-"/>
  </r>
  <r>
    <x v="78"/>
    <m/>
    <n v="7"/>
    <n v="0"/>
    <x v="0"/>
    <n v="0"/>
    <n v="0"/>
    <n v="7"/>
    <n v="1"/>
    <s v="SUP"/>
    <n v="0"/>
    <n v="8.8607594936708861E-2"/>
    <n v="0.7142857142857143"/>
    <n v="35"/>
    <n v="63"/>
    <n v="46"/>
    <n v="12"/>
  </r>
  <r>
    <x v="79"/>
    <m/>
    <n v="0"/>
    <n v="0"/>
    <x v="0"/>
    <n v="0"/>
    <n v="0"/>
    <n v="0"/>
    <n v="0"/>
    <s v="-"/>
    <n v="0"/>
    <n v="0"/>
    <s v="-"/>
    <n v="84"/>
    <n v="63"/>
    <n v="88"/>
    <s v="-"/>
  </r>
  <r>
    <x v="80"/>
    <m/>
    <n v="0"/>
    <n v="0"/>
    <x v="0"/>
    <n v="0"/>
    <n v="0"/>
    <n v="0"/>
    <n v="0"/>
    <s v="-"/>
    <n v="0"/>
    <n v="0"/>
    <s v="-"/>
    <n v="84"/>
    <n v="63"/>
    <n v="88"/>
    <s v="-"/>
  </r>
  <r>
    <x v="81"/>
    <m/>
    <n v="0"/>
    <n v="0"/>
    <x v="0"/>
    <n v="0"/>
    <n v="0"/>
    <n v="0"/>
    <n v="0"/>
    <s v="-"/>
    <n v="0"/>
    <n v="0"/>
    <s v="-"/>
    <n v="84"/>
    <n v="63"/>
    <n v="88"/>
    <s v="-"/>
  </r>
  <r>
    <x v="82"/>
    <m/>
    <n v="0"/>
    <n v="0"/>
    <x v="0"/>
    <n v="0"/>
    <n v="0"/>
    <n v="0"/>
    <n v="0"/>
    <s v="-"/>
    <n v="0"/>
    <n v="0"/>
    <s v="-"/>
    <n v="84"/>
    <n v="63"/>
    <n v="88"/>
    <s v="-"/>
  </r>
  <r>
    <x v="83"/>
    <m/>
    <n v="0"/>
    <n v="0"/>
    <x v="0"/>
    <n v="0"/>
    <n v="0"/>
    <n v="0"/>
    <n v="0"/>
    <s v="-"/>
    <n v="0"/>
    <n v="0"/>
    <s v="-"/>
    <n v="84"/>
    <n v="63"/>
    <n v="88"/>
    <s v="-"/>
  </r>
  <r>
    <x v="84"/>
    <m/>
    <n v="0"/>
    <n v="0"/>
    <x v="0"/>
    <n v="0"/>
    <n v="0"/>
    <n v="0"/>
    <n v="0"/>
    <s v="-"/>
    <n v="0"/>
    <n v="0"/>
    <s v="-"/>
    <n v="84"/>
    <n v="63"/>
    <n v="88"/>
    <s v="-"/>
  </r>
  <r>
    <x v="85"/>
    <m/>
    <n v="12"/>
    <n v="0"/>
    <x v="0"/>
    <n v="0"/>
    <n v="0"/>
    <n v="12"/>
    <n v="1"/>
    <s v="SUP"/>
    <n v="21"/>
    <n v="0.41772151898734178"/>
    <n v="0.58333333333333337"/>
    <n v="25"/>
    <n v="13"/>
    <n v="19"/>
    <n v="27"/>
  </r>
  <r>
    <x v="86"/>
    <m/>
    <n v="18"/>
    <n v="0"/>
    <x v="0"/>
    <n v="18"/>
    <n v="0"/>
    <n v="0"/>
    <n v="1"/>
    <s v="MID"/>
    <n v="45"/>
    <n v="0.79746835443037978"/>
    <n v="0.83333333333333337"/>
    <n v="17"/>
    <n v="3"/>
    <n v="6"/>
    <n v="8"/>
  </r>
  <r>
    <x v="87"/>
    <m/>
    <n v="1"/>
    <n v="0"/>
    <x v="2"/>
    <n v="0"/>
    <n v="0"/>
    <n v="0"/>
    <n v="1"/>
    <s v="JUG"/>
    <n v="0"/>
    <n v="1.2658227848101266E-2"/>
    <n v="0"/>
    <n v="63"/>
    <n v="63"/>
    <n v="69"/>
    <n v="65"/>
  </r>
  <r>
    <x v="88"/>
    <m/>
    <n v="2"/>
    <n v="0"/>
    <x v="0"/>
    <n v="0"/>
    <n v="2"/>
    <n v="0"/>
    <n v="1"/>
    <s v="ADC"/>
    <n v="0"/>
    <n v="2.5316455696202531E-2"/>
    <n v="0.5"/>
    <n v="58"/>
    <n v="63"/>
    <n v="66"/>
    <n v="36"/>
  </r>
  <r>
    <x v="89"/>
    <m/>
    <n v="3"/>
    <n v="0"/>
    <x v="6"/>
    <n v="0"/>
    <n v="0"/>
    <n v="0"/>
    <n v="1"/>
    <s v="JUG"/>
    <n v="3"/>
    <n v="7.5949367088607597E-2"/>
    <n v="0.66666666666666663"/>
    <n v="51"/>
    <n v="43"/>
    <n v="51"/>
    <n v="14"/>
  </r>
  <r>
    <x v="90"/>
    <m/>
    <n v="0"/>
    <n v="0"/>
    <x v="0"/>
    <n v="0"/>
    <n v="0"/>
    <n v="0"/>
    <n v="0"/>
    <s v="-"/>
    <n v="0"/>
    <n v="0"/>
    <s v="-"/>
    <n v="84"/>
    <n v="63"/>
    <n v="88"/>
    <s v="-"/>
  </r>
  <r>
    <x v="91"/>
    <m/>
    <n v="3"/>
    <n v="3"/>
    <x v="0"/>
    <n v="0"/>
    <n v="0"/>
    <n v="0"/>
    <n v="1"/>
    <s v="TOP"/>
    <n v="3"/>
    <n v="7.5949367088607597E-2"/>
    <n v="0.66666666666666663"/>
    <n v="51"/>
    <n v="43"/>
    <n v="51"/>
    <n v="14"/>
  </r>
  <r>
    <x v="92"/>
    <m/>
    <n v="33"/>
    <n v="0"/>
    <x v="0"/>
    <n v="33"/>
    <n v="0"/>
    <n v="0"/>
    <n v="1"/>
    <s v="MID"/>
    <n v="41"/>
    <n v="0.93670886075949367"/>
    <n v="0.5757575757575758"/>
    <n v="2"/>
    <n v="5"/>
    <n v="1"/>
    <n v="28"/>
  </r>
  <r>
    <x v="93"/>
    <m/>
    <n v="5"/>
    <n v="5"/>
    <x v="0"/>
    <n v="0"/>
    <n v="0"/>
    <n v="0"/>
    <n v="1"/>
    <s v="TOP"/>
    <n v="4"/>
    <n v="0.11392405063291139"/>
    <n v="0.4"/>
    <n v="43"/>
    <n v="39"/>
    <n v="41"/>
    <n v="53"/>
  </r>
  <r>
    <x v="94"/>
    <m/>
    <n v="0"/>
    <n v="0"/>
    <x v="0"/>
    <n v="0"/>
    <n v="0"/>
    <n v="0"/>
    <n v="0"/>
    <s v="-"/>
    <n v="0"/>
    <n v="0"/>
    <s v="-"/>
    <n v="84"/>
    <n v="63"/>
    <n v="88"/>
    <s v="-"/>
  </r>
  <r>
    <x v="95"/>
    <m/>
    <n v="7"/>
    <n v="2"/>
    <x v="7"/>
    <n v="0"/>
    <n v="0"/>
    <n v="0"/>
    <n v="2"/>
    <s v="JUG"/>
    <n v="35"/>
    <n v="0.53164556962025311"/>
    <n v="0.42857142857142855"/>
    <n v="35"/>
    <n v="8"/>
    <n v="15"/>
    <n v="50"/>
  </r>
  <r>
    <x v="96"/>
    <m/>
    <n v="0"/>
    <n v="0"/>
    <x v="0"/>
    <n v="0"/>
    <n v="0"/>
    <n v="0"/>
    <n v="0"/>
    <s v="-"/>
    <n v="3"/>
    <n v="3.7974683544303799E-2"/>
    <s v="-"/>
    <n v="84"/>
    <n v="43"/>
    <n v="63"/>
    <s v="-"/>
  </r>
  <r>
    <x v="97"/>
    <m/>
    <n v="0"/>
    <n v="0"/>
    <x v="0"/>
    <n v="0"/>
    <n v="0"/>
    <n v="0"/>
    <n v="0"/>
    <s v="-"/>
    <n v="0"/>
    <n v="0"/>
    <s v="-"/>
    <n v="84"/>
    <n v="63"/>
    <n v="88"/>
    <s v="-"/>
  </r>
  <r>
    <x v="98"/>
    <m/>
    <n v="1"/>
    <n v="1"/>
    <x v="0"/>
    <n v="0"/>
    <n v="0"/>
    <n v="0"/>
    <n v="1"/>
    <s v="TOP"/>
    <n v="0"/>
    <n v="1.2658227848101266E-2"/>
    <n v="0"/>
    <n v="63"/>
    <n v="63"/>
    <n v="69"/>
    <n v="65"/>
  </r>
  <r>
    <x v="99"/>
    <m/>
    <n v="30"/>
    <n v="0"/>
    <x v="0"/>
    <n v="0"/>
    <n v="0"/>
    <n v="30"/>
    <n v="1"/>
    <s v="SUP"/>
    <n v="27"/>
    <n v="0.72151898734177211"/>
    <n v="0.56666666666666665"/>
    <n v="4"/>
    <n v="11"/>
    <n v="9"/>
    <n v="31"/>
  </r>
  <r>
    <x v="100"/>
    <m/>
    <n v="0"/>
    <n v="0"/>
    <x v="0"/>
    <n v="0"/>
    <n v="0"/>
    <n v="0"/>
    <n v="0"/>
    <s v="-"/>
    <n v="0"/>
    <n v="0"/>
    <s v="-"/>
    <n v="84"/>
    <n v="63"/>
    <n v="88"/>
    <s v="-"/>
  </r>
  <r>
    <x v="101"/>
    <m/>
    <n v="0"/>
    <n v="0"/>
    <x v="0"/>
    <n v="0"/>
    <n v="0"/>
    <n v="0"/>
    <n v="0"/>
    <s v="-"/>
    <n v="0"/>
    <n v="0"/>
    <s v="-"/>
    <n v="84"/>
    <n v="63"/>
    <n v="88"/>
    <s v="-"/>
  </r>
  <r>
    <x v="102"/>
    <m/>
    <n v="35"/>
    <n v="0"/>
    <x v="8"/>
    <n v="0"/>
    <n v="0"/>
    <n v="19"/>
    <n v="2"/>
    <s v="SUP"/>
    <n v="15"/>
    <n v="0.63291139240506333"/>
    <n v="0.5714285714285714"/>
    <n v="1"/>
    <n v="17"/>
    <n v="10"/>
    <n v="29"/>
  </r>
  <r>
    <x v="103"/>
    <m/>
    <n v="17"/>
    <n v="0"/>
    <x v="0"/>
    <n v="0"/>
    <n v="0"/>
    <n v="17"/>
    <n v="1"/>
    <s v="SUP"/>
    <n v="30"/>
    <n v="0.59493670886075944"/>
    <n v="0.82352941176470584"/>
    <n v="18"/>
    <n v="10"/>
    <n v="12"/>
    <n v="11"/>
  </r>
  <r>
    <x v="104"/>
    <m/>
    <n v="23"/>
    <n v="23"/>
    <x v="0"/>
    <n v="0"/>
    <n v="0"/>
    <n v="0"/>
    <n v="1"/>
    <s v="TOP"/>
    <n v="13"/>
    <n v="0.45569620253164556"/>
    <n v="0.34782608695652173"/>
    <n v="12"/>
    <n v="20"/>
    <n v="18"/>
    <n v="57"/>
  </r>
  <r>
    <x v="105"/>
    <m/>
    <n v="0"/>
    <n v="0"/>
    <x v="0"/>
    <n v="0"/>
    <n v="0"/>
    <n v="0"/>
    <n v="0"/>
    <s v="-"/>
    <n v="0"/>
    <n v="0"/>
    <s v="-"/>
    <n v="84"/>
    <n v="63"/>
    <n v="88"/>
    <s v="-"/>
  </r>
  <r>
    <x v="106"/>
    <m/>
    <n v="0"/>
    <n v="0"/>
    <x v="0"/>
    <n v="0"/>
    <n v="0"/>
    <n v="0"/>
    <n v="0"/>
    <s v="-"/>
    <n v="0"/>
    <n v="0"/>
    <s v="-"/>
    <n v="84"/>
    <n v="63"/>
    <n v="88"/>
    <s v="-"/>
  </r>
  <r>
    <x v="107"/>
    <m/>
    <n v="20"/>
    <n v="20"/>
    <x v="0"/>
    <n v="0"/>
    <n v="0"/>
    <n v="0"/>
    <n v="1"/>
    <s v="TOP"/>
    <n v="46"/>
    <n v="0.83544303797468356"/>
    <n v="0.65"/>
    <n v="16"/>
    <n v="2"/>
    <n v="3"/>
    <n v="22"/>
  </r>
  <r>
    <x v="108"/>
    <m/>
    <n v="1"/>
    <n v="1"/>
    <x v="0"/>
    <n v="0"/>
    <n v="0"/>
    <n v="0"/>
    <n v="1"/>
    <s v="TOP"/>
    <n v="0"/>
    <n v="1.2658227848101266E-2"/>
    <n v="1"/>
    <n v="63"/>
    <n v="63"/>
    <n v="69"/>
    <n v="1"/>
  </r>
  <r>
    <x v="109"/>
    <m/>
    <n v="0"/>
    <n v="0"/>
    <x v="0"/>
    <n v="0"/>
    <n v="0"/>
    <n v="0"/>
    <n v="0"/>
    <s v="-"/>
    <n v="0"/>
    <n v="0"/>
    <s v="-"/>
    <n v="84"/>
    <n v="63"/>
    <n v="88"/>
    <s v="-"/>
  </r>
  <r>
    <x v="110"/>
    <m/>
    <n v="17"/>
    <n v="0"/>
    <x v="9"/>
    <n v="0"/>
    <n v="0"/>
    <n v="0"/>
    <n v="1"/>
    <s v="JUG"/>
    <n v="12"/>
    <n v="0.36708860759493672"/>
    <n v="0.52941176470588236"/>
    <n v="18"/>
    <n v="22"/>
    <n v="21"/>
    <n v="35"/>
  </r>
  <r>
    <x v="111"/>
    <m/>
    <n v="9"/>
    <n v="0"/>
    <x v="0"/>
    <n v="0"/>
    <n v="6"/>
    <n v="3"/>
    <n v="2"/>
    <s v="ADC"/>
    <n v="3"/>
    <n v="0.15189873417721519"/>
    <n v="0.66666666666666663"/>
    <n v="31"/>
    <n v="43"/>
    <n v="36"/>
    <n v="14"/>
  </r>
  <r>
    <x v="112"/>
    <m/>
    <n v="0"/>
    <n v="0"/>
    <x v="0"/>
    <n v="0"/>
    <n v="0"/>
    <n v="0"/>
    <n v="0"/>
    <s v="-"/>
    <n v="0"/>
    <n v="0"/>
    <s v="-"/>
    <n v="84"/>
    <n v="63"/>
    <n v="88"/>
    <s v="-"/>
  </r>
  <r>
    <x v="113"/>
    <m/>
    <n v="1"/>
    <n v="0"/>
    <x v="0"/>
    <n v="0"/>
    <n v="0"/>
    <n v="1"/>
    <n v="1"/>
    <s v="SUP"/>
    <n v="0"/>
    <n v="1.2658227848101266E-2"/>
    <n v="0"/>
    <n v="63"/>
    <n v="63"/>
    <n v="69"/>
    <n v="65"/>
  </r>
  <r>
    <x v="114"/>
    <m/>
    <n v="0"/>
    <n v="0"/>
    <x v="0"/>
    <n v="0"/>
    <n v="0"/>
    <n v="0"/>
    <n v="0"/>
    <s v="-"/>
    <n v="0"/>
    <n v="0"/>
    <s v="-"/>
    <n v="84"/>
    <n v="63"/>
    <n v="88"/>
    <s v="-"/>
  </r>
  <r>
    <x v="115"/>
    <m/>
    <n v="0"/>
    <n v="0"/>
    <x v="0"/>
    <n v="0"/>
    <n v="0"/>
    <n v="0"/>
    <n v="0"/>
    <s v="-"/>
    <n v="0"/>
    <n v="0"/>
    <s v="-"/>
    <n v="84"/>
    <n v="63"/>
    <n v="88"/>
    <s v="-"/>
  </r>
  <r>
    <x v="116"/>
    <m/>
    <n v="0"/>
    <n v="0"/>
    <x v="0"/>
    <n v="0"/>
    <n v="0"/>
    <n v="0"/>
    <n v="0"/>
    <s v="-"/>
    <n v="0"/>
    <n v="0"/>
    <s v="-"/>
    <n v="84"/>
    <n v="63"/>
    <n v="88"/>
    <s v="-"/>
  </r>
  <r>
    <x v="117"/>
    <m/>
    <n v="0"/>
    <n v="0"/>
    <x v="0"/>
    <n v="0"/>
    <n v="0"/>
    <n v="0"/>
    <n v="0"/>
    <s v="-"/>
    <n v="0"/>
    <n v="0"/>
    <s v="-"/>
    <n v="84"/>
    <n v="63"/>
    <n v="88"/>
    <s v="-"/>
  </r>
  <r>
    <x v="118"/>
    <m/>
    <n v="0"/>
    <n v="0"/>
    <x v="0"/>
    <n v="0"/>
    <n v="0"/>
    <n v="0"/>
    <n v="0"/>
    <s v="-"/>
    <n v="0"/>
    <n v="0"/>
    <s v="-"/>
    <n v="84"/>
    <n v="63"/>
    <n v="88"/>
    <s v="-"/>
  </r>
  <r>
    <x v="119"/>
    <m/>
    <n v="5"/>
    <n v="0"/>
    <x v="0"/>
    <n v="0"/>
    <n v="5"/>
    <n v="0"/>
    <n v="1"/>
    <s v="ADC"/>
    <n v="2"/>
    <n v="8.8607594936708861E-2"/>
    <n v="0.6"/>
    <n v="43"/>
    <n v="54"/>
    <n v="46"/>
    <n v="25"/>
  </r>
  <r>
    <x v="120"/>
    <m/>
    <n v="0"/>
    <n v="0"/>
    <x v="0"/>
    <n v="0"/>
    <n v="0"/>
    <n v="0"/>
    <n v="0"/>
    <s v="-"/>
    <n v="0"/>
    <n v="0"/>
    <s v="-"/>
    <n v="84"/>
    <n v="63"/>
    <n v="88"/>
    <s v="-"/>
  </r>
  <r>
    <x v="121"/>
    <m/>
    <n v="0"/>
    <n v="0"/>
    <x v="0"/>
    <n v="0"/>
    <n v="0"/>
    <n v="0"/>
    <n v="0"/>
    <s v="-"/>
    <n v="0"/>
    <n v="0"/>
    <s v="-"/>
    <n v="84"/>
    <n v="63"/>
    <n v="88"/>
    <s v="-"/>
  </r>
  <r>
    <x v="122"/>
    <m/>
    <n v="1"/>
    <n v="0"/>
    <x v="0"/>
    <n v="0"/>
    <n v="0"/>
    <n v="1"/>
    <n v="1"/>
    <s v="SUP"/>
    <n v="0"/>
    <n v="1.2658227848101266E-2"/>
    <n v="0"/>
    <n v="63"/>
    <n v="63"/>
    <n v="69"/>
    <n v="65"/>
  </r>
  <r>
    <x v="123"/>
    <m/>
    <n v="0"/>
    <n v="0"/>
    <x v="0"/>
    <n v="0"/>
    <n v="0"/>
    <n v="0"/>
    <n v="0"/>
    <s v="-"/>
    <n v="0"/>
    <n v="0"/>
    <s v="-"/>
    <n v="84"/>
    <n v="63"/>
    <n v="88"/>
    <s v="-"/>
  </r>
  <r>
    <x v="124"/>
    <m/>
    <n v="12"/>
    <n v="0"/>
    <x v="0"/>
    <n v="12"/>
    <n v="0"/>
    <n v="0"/>
    <n v="1"/>
    <s v="MID"/>
    <n v="13"/>
    <n v="0.31645569620253167"/>
    <n v="0.66666666666666663"/>
    <n v="25"/>
    <n v="20"/>
    <n v="25"/>
    <n v="14"/>
  </r>
  <r>
    <x v="125"/>
    <m/>
    <n v="14"/>
    <n v="0"/>
    <x v="0"/>
    <n v="14"/>
    <n v="0"/>
    <n v="0"/>
    <n v="1"/>
    <s v="MID"/>
    <n v="7"/>
    <n v="0.26582278481012656"/>
    <n v="0.21428571428571427"/>
    <n v="21"/>
    <n v="30"/>
    <n v="28"/>
    <n v="63"/>
  </r>
  <r>
    <x v="126"/>
    <m/>
    <n v="9"/>
    <n v="0"/>
    <x v="0"/>
    <n v="0"/>
    <n v="0"/>
    <n v="9"/>
    <n v="1"/>
    <s v="SUP"/>
    <n v="1"/>
    <n v="0.12658227848101267"/>
    <n v="0.55555555555555558"/>
    <n v="31"/>
    <n v="57"/>
    <n v="40"/>
    <n v="32"/>
  </r>
  <r>
    <x v="127"/>
    <m/>
    <n v="13"/>
    <n v="0"/>
    <x v="10"/>
    <n v="9"/>
    <n v="0"/>
    <n v="0"/>
    <n v="2"/>
    <s v="MID"/>
    <n v="10"/>
    <n v="0.29113924050632911"/>
    <n v="0.38461538461538464"/>
    <n v="24"/>
    <n v="24"/>
    <n v="27"/>
    <n v="54"/>
  </r>
  <r>
    <x v="128"/>
    <m/>
    <n v="0"/>
    <n v="0"/>
    <x v="0"/>
    <n v="0"/>
    <n v="0"/>
    <n v="0"/>
    <n v="0"/>
    <s v="-"/>
    <n v="0"/>
    <n v="0"/>
    <s v="-"/>
    <n v="84"/>
    <n v="63"/>
    <n v="88"/>
    <s v="-"/>
  </r>
  <r>
    <x v="129"/>
    <m/>
    <n v="0"/>
    <n v="0"/>
    <x v="0"/>
    <n v="0"/>
    <n v="0"/>
    <n v="0"/>
    <n v="0"/>
    <s v="-"/>
    <n v="0"/>
    <n v="0"/>
    <s v="-"/>
    <n v="84"/>
    <n v="63"/>
    <n v="88"/>
    <s v="-"/>
  </r>
  <r>
    <x v="130"/>
    <m/>
    <n v="0"/>
    <n v="0"/>
    <x v="0"/>
    <n v="0"/>
    <n v="0"/>
    <n v="0"/>
    <n v="0"/>
    <s v="-"/>
    <n v="0"/>
    <n v="0"/>
    <s v="-"/>
    <n v="84"/>
    <n v="63"/>
    <n v="88"/>
    <s v="-"/>
  </r>
  <r>
    <x v="131"/>
    <m/>
    <n v="1"/>
    <n v="0"/>
    <x v="0"/>
    <n v="0"/>
    <n v="0"/>
    <n v="1"/>
    <n v="1"/>
    <s v="SUP"/>
    <n v="0"/>
    <n v="1.2658227848101266E-2"/>
    <n v="0"/>
    <n v="63"/>
    <n v="63"/>
    <n v="69"/>
    <n v="65"/>
  </r>
  <r>
    <x v="132"/>
    <m/>
    <n v="5"/>
    <n v="0"/>
    <x v="0"/>
    <n v="2"/>
    <n v="3"/>
    <n v="0"/>
    <n v="2"/>
    <s v="ADC"/>
    <n v="4"/>
    <n v="0.11392405063291139"/>
    <n v="0.6"/>
    <n v="43"/>
    <n v="39"/>
    <n v="41"/>
    <n v="25"/>
  </r>
  <r>
    <x v="133"/>
    <m/>
    <n v="0"/>
    <n v="0"/>
    <x v="0"/>
    <n v="0"/>
    <n v="0"/>
    <n v="0"/>
    <n v="0"/>
    <s v="-"/>
    <n v="0"/>
    <n v="0"/>
    <s v="-"/>
    <n v="84"/>
    <n v="63"/>
    <n v="88"/>
    <s v="-"/>
  </r>
  <r>
    <x v="134"/>
    <m/>
    <n v="0"/>
    <n v="0"/>
    <x v="0"/>
    <n v="0"/>
    <n v="0"/>
    <n v="0"/>
    <n v="0"/>
    <s v="-"/>
    <n v="0"/>
    <n v="0"/>
    <s v="-"/>
    <n v="84"/>
    <n v="63"/>
    <n v="88"/>
    <s v="-"/>
  </r>
  <r>
    <x v="135"/>
    <m/>
    <n v="0"/>
    <n v="0"/>
    <x v="0"/>
    <n v="0"/>
    <n v="0"/>
    <n v="0"/>
    <n v="0"/>
    <s v="-"/>
    <n v="0"/>
    <n v="0"/>
    <s v="-"/>
    <n v="84"/>
    <n v="63"/>
    <n v="88"/>
    <s v="-"/>
  </r>
  <r>
    <x v="136"/>
    <m/>
    <n v="0"/>
    <n v="0"/>
    <x v="0"/>
    <n v="0"/>
    <n v="0"/>
    <n v="0"/>
    <n v="0"/>
    <s v="-"/>
    <n v="0"/>
    <n v="0"/>
    <s v="-"/>
    <n v="84"/>
    <n v="63"/>
    <n v="88"/>
    <s v="-"/>
  </r>
  <r>
    <x v="137"/>
    <m/>
    <n v="0"/>
    <n v="0"/>
    <x v="0"/>
    <n v="0"/>
    <n v="0"/>
    <n v="0"/>
    <n v="0"/>
    <s v="-"/>
    <n v="0"/>
    <n v="0"/>
    <s v="-"/>
    <n v="84"/>
    <n v="63"/>
    <n v="88"/>
    <s v="-"/>
  </r>
  <r>
    <x v="138"/>
    <m/>
    <n v="0"/>
    <n v="0"/>
    <x v="0"/>
    <n v="0"/>
    <n v="0"/>
    <n v="0"/>
    <n v="0"/>
    <s v="-"/>
    <n v="0"/>
    <n v="0"/>
    <s v="-"/>
    <n v="84"/>
    <n v="63"/>
    <n v="88"/>
    <s v="-"/>
  </r>
  <r>
    <x v="139"/>
    <m/>
    <n v="8"/>
    <n v="0"/>
    <x v="0"/>
    <n v="0"/>
    <n v="8"/>
    <n v="0"/>
    <n v="1"/>
    <s v="ADC"/>
    <n v="3"/>
    <n v="0.13924050632911392"/>
    <n v="0.625"/>
    <n v="33"/>
    <n v="43"/>
    <n v="39"/>
    <n v="24"/>
  </r>
  <r>
    <x v="140"/>
    <m/>
    <n v="0"/>
    <n v="0"/>
    <x v="0"/>
    <n v="0"/>
    <n v="0"/>
    <n v="0"/>
    <n v="0"/>
    <s v="-"/>
    <n v="0"/>
    <n v="0"/>
    <s v="-"/>
    <n v="84"/>
    <n v="63"/>
    <n v="88"/>
    <s v="-"/>
  </r>
  <r>
    <x v="141"/>
    <m/>
    <n v="0"/>
    <n v="0"/>
    <x v="0"/>
    <n v="0"/>
    <n v="0"/>
    <n v="0"/>
    <n v="0"/>
    <s v="-"/>
    <n v="0"/>
    <n v="0"/>
    <s v="-"/>
    <n v="84"/>
    <n v="63"/>
    <n v="88"/>
    <s v="-"/>
  </r>
  <r>
    <x v="142"/>
    <m/>
    <n v="0"/>
    <n v="0"/>
    <x v="0"/>
    <n v="0"/>
    <n v="0"/>
    <n v="0"/>
    <n v="0"/>
    <s v="-"/>
    <n v="0"/>
    <n v="0"/>
    <s v="-"/>
    <n v="84"/>
    <n v="63"/>
    <n v="88"/>
    <s v="-"/>
  </r>
  <r>
    <x v="143"/>
    <m/>
    <n v="1"/>
    <n v="0"/>
    <x v="0"/>
    <n v="1"/>
    <n v="0"/>
    <n v="0"/>
    <n v="1"/>
    <s v="MID"/>
    <n v="0"/>
    <n v="1.2658227848101266E-2"/>
    <n v="1"/>
    <n v="63"/>
    <n v="63"/>
    <n v="69"/>
    <n v="1"/>
  </r>
  <r>
    <x v="144"/>
    <m/>
    <n v="24"/>
    <n v="0"/>
    <x v="11"/>
    <n v="0"/>
    <n v="0"/>
    <n v="0"/>
    <n v="1"/>
    <s v="JUG"/>
    <n v="17"/>
    <n v="0.51898734177215189"/>
    <n v="0.33333333333333331"/>
    <n v="10"/>
    <n v="16"/>
    <n v="16"/>
    <n v="58"/>
  </r>
  <r>
    <x v="145"/>
    <m/>
    <n v="6"/>
    <n v="0"/>
    <x v="1"/>
    <n v="0"/>
    <n v="0"/>
    <n v="0"/>
    <n v="1"/>
    <s v="JUG"/>
    <n v="8"/>
    <n v="0.17721518987341772"/>
    <n v="0.5"/>
    <n v="38"/>
    <n v="28"/>
    <n v="32"/>
    <n v="36"/>
  </r>
  <r>
    <x v="146"/>
    <m/>
    <n v="0"/>
    <n v="0"/>
    <x v="0"/>
    <n v="0"/>
    <n v="0"/>
    <n v="0"/>
    <n v="0"/>
    <s v="-"/>
    <n v="0"/>
    <n v="0"/>
    <s v="-"/>
    <n v="84"/>
    <n v="63"/>
    <n v="88"/>
    <s v="-"/>
  </r>
  <r>
    <x v="147"/>
    <m/>
    <n v="0"/>
    <n v="0"/>
    <x v="0"/>
    <n v="0"/>
    <n v="0"/>
    <n v="0"/>
    <n v="0"/>
    <s v="-"/>
    <n v="0"/>
    <n v="0"/>
    <s v="-"/>
    <n v="84"/>
    <n v="63"/>
    <n v="88"/>
    <s v="-"/>
  </r>
  <r>
    <x v="148"/>
    <m/>
    <n v="1"/>
    <n v="1"/>
    <x v="0"/>
    <n v="0"/>
    <n v="0"/>
    <n v="0"/>
    <n v="1"/>
    <s v="TOP"/>
    <n v="0"/>
    <n v="1.2658227848101266E-2"/>
    <n v="0"/>
    <n v="63"/>
    <n v="63"/>
    <n v="69"/>
    <n v="65"/>
  </r>
  <r>
    <x v="149"/>
    <m/>
    <n v="0"/>
    <n v="0"/>
    <x v="0"/>
    <n v="0"/>
    <n v="0"/>
    <n v="0"/>
    <n v="0"/>
    <s v="-"/>
    <n v="0"/>
    <n v="0"/>
    <s v="-"/>
    <n v="84"/>
    <n v="63"/>
    <n v="88"/>
    <s v="-"/>
  </r>
  <r>
    <x v="150"/>
    <m/>
    <n v="6"/>
    <n v="0"/>
    <x v="1"/>
    <n v="0"/>
    <n v="0"/>
    <n v="0"/>
    <n v="1"/>
    <s v="JUG"/>
    <n v="7"/>
    <n v="0.16455696202531644"/>
    <n v="0.83333333333333337"/>
    <n v="38"/>
    <n v="30"/>
    <n v="34"/>
    <n v="8"/>
  </r>
  <r>
    <x v="151"/>
    <m/>
    <n v="27"/>
    <n v="0"/>
    <x v="0"/>
    <n v="0"/>
    <n v="27"/>
    <n v="0"/>
    <n v="1"/>
    <s v="ADC"/>
    <n v="42"/>
    <n v="0.87341772151898733"/>
    <n v="0.62962962962962965"/>
    <n v="7"/>
    <n v="4"/>
    <n v="2"/>
    <n v="23"/>
  </r>
  <r>
    <x v="152"/>
    <m/>
    <n v="0"/>
    <n v="0"/>
    <x v="0"/>
    <n v="0"/>
    <n v="0"/>
    <n v="0"/>
    <n v="0"/>
    <s v="-"/>
    <n v="0"/>
    <n v="0"/>
    <s v="-"/>
    <n v="84"/>
    <n v="63"/>
    <n v="88"/>
    <s v="-"/>
  </r>
  <r>
    <x v="153"/>
    <m/>
    <n v="0"/>
    <n v="0"/>
    <x v="0"/>
    <n v="0"/>
    <n v="0"/>
    <n v="0"/>
    <n v="0"/>
    <s v="-"/>
    <n v="0"/>
    <n v="0"/>
    <s v="-"/>
    <n v="84"/>
    <n v="63"/>
    <n v="88"/>
    <s v="-"/>
  </r>
  <r>
    <x v="154"/>
    <m/>
    <n v="0"/>
    <n v="0"/>
    <x v="0"/>
    <n v="0"/>
    <n v="0"/>
    <n v="0"/>
    <n v="0"/>
    <s v="-"/>
    <n v="1"/>
    <n v="1.2658227848101266E-2"/>
    <s v="-"/>
    <n v="84"/>
    <n v="57"/>
    <n v="69"/>
    <s v="-"/>
  </r>
  <r>
    <x v="155"/>
    <m/>
    <n v="6"/>
    <n v="3"/>
    <x v="0"/>
    <n v="3"/>
    <n v="0"/>
    <n v="0"/>
    <n v="2"/>
    <s v="TOP"/>
    <n v="6"/>
    <n v="0.15189873417721519"/>
    <n v="0.83333333333333337"/>
    <n v="38"/>
    <n v="33"/>
    <n v="36"/>
    <n v="8"/>
  </r>
  <r>
    <x v="156"/>
    <m/>
    <n v="0"/>
    <n v="0"/>
    <x v="0"/>
    <n v="0"/>
    <n v="0"/>
    <n v="0"/>
    <n v="0"/>
    <s v="-"/>
    <n v="0"/>
    <n v="0"/>
    <s v="-"/>
    <n v="84"/>
    <n v="63"/>
    <n v="88"/>
    <s v="-"/>
  </r>
  <r>
    <x v="157"/>
    <m/>
    <n v="0"/>
    <n v="0"/>
    <x v="0"/>
    <n v="0"/>
    <n v="0"/>
    <n v="0"/>
    <n v="0"/>
    <s v="-"/>
    <n v="0"/>
    <n v="0"/>
    <s v="-"/>
    <n v="84"/>
    <n v="63"/>
    <n v="88"/>
    <s v="-"/>
  </r>
  <r>
    <x v="158"/>
    <m/>
    <n v="1"/>
    <n v="0"/>
    <x v="2"/>
    <n v="0"/>
    <n v="0"/>
    <n v="0"/>
    <n v="1"/>
    <s v="JUG"/>
    <n v="0"/>
    <n v="1.2658227848101266E-2"/>
    <n v="0"/>
    <n v="63"/>
    <n v="63"/>
    <n v="69"/>
    <n v="65"/>
  </r>
  <r>
    <x v="159"/>
    <m/>
    <n v="0"/>
    <n v="0"/>
    <x v="0"/>
    <n v="0"/>
    <n v="0"/>
    <n v="0"/>
    <n v="0"/>
    <s v="-"/>
    <n v="0"/>
    <n v="0"/>
    <s v="-"/>
    <n v="84"/>
    <n v="63"/>
    <n v="88"/>
    <s v="-"/>
  </r>
  <r>
    <x v="160"/>
    <m/>
    <n v="11"/>
    <n v="0"/>
    <x v="0"/>
    <n v="0"/>
    <n v="11"/>
    <n v="0"/>
    <n v="1"/>
    <s v="ADC"/>
    <n v="6"/>
    <n v="0.21518987341772153"/>
    <n v="0.45454545454545453"/>
    <n v="27"/>
    <n v="33"/>
    <n v="30"/>
    <n v="45"/>
  </r>
  <r>
    <x v="161"/>
    <m/>
    <n v="1"/>
    <n v="0"/>
    <x v="0"/>
    <n v="0"/>
    <n v="1"/>
    <n v="0"/>
    <n v="1"/>
    <s v="ADC"/>
    <n v="6"/>
    <n v="8.8607594936708861E-2"/>
    <n v="0"/>
    <n v="63"/>
    <n v="33"/>
    <n v="46"/>
    <n v="65"/>
  </r>
  <r>
    <x v="162"/>
    <m/>
    <n v="0"/>
    <n v="0"/>
    <x v="0"/>
    <n v="0"/>
    <n v="0"/>
    <n v="0"/>
    <n v="0"/>
    <s v="-"/>
    <n v="0"/>
    <n v="0"/>
    <s v="-"/>
    <n v="84"/>
    <n v="63"/>
    <n v="88"/>
    <s v="-"/>
  </r>
  <r>
    <x v="163"/>
    <m/>
    <n v="0"/>
    <n v="0"/>
    <x v="0"/>
    <n v="0"/>
    <n v="0"/>
    <n v="0"/>
    <n v="0"/>
    <s v="-"/>
    <n v="0"/>
    <n v="0"/>
    <s v="-"/>
    <n v="84"/>
    <n v="63"/>
    <n v="88"/>
    <s v="-"/>
  </r>
  <r>
    <x v="164"/>
    <m/>
    <n v="0"/>
    <n v="0"/>
    <x v="0"/>
    <n v="0"/>
    <n v="0"/>
    <n v="0"/>
    <n v="0"/>
    <s v="-"/>
    <n v="0"/>
    <n v="0"/>
    <s v="-"/>
    <n v="84"/>
    <n v="63"/>
    <n v="88"/>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32894FD-5C49-426B-A9B6-A1C2D2A3EBC8}" name="樞紐分析表1" cacheId="0" applyNumberFormats="0" applyBorderFormats="0" applyFontFormats="0" applyPatternFormats="0" applyAlignmentFormats="0" applyWidthHeightFormats="1" dataCaption="值" updatedVersion="7" minRefreshableVersion="3" useAutoFormatting="1" itemPrintTitles="1" createdVersion="7" indent="0" compact="0" outline="1" outlineData="1" compactData="0" multipleFieldFilters="0">
  <location ref="A89:B92" firstHeaderRow="1" firstDataRow="1" firstDataCol="1"/>
  <pivotFields count="24">
    <pivotField compact="0" showAll="0">
      <items count="17">
        <item x="3"/>
        <item x="7"/>
        <item x="1"/>
        <item x="12"/>
        <item x="10"/>
        <item x="4"/>
        <item x="15"/>
        <item x="2"/>
        <item x="11"/>
        <item x="13"/>
        <item x="6"/>
        <item x="9"/>
        <item x="8"/>
        <item x="0"/>
        <item x="14"/>
        <item x="5"/>
        <item t="default"/>
      </items>
    </pivotField>
    <pivotField compact="0" showAll="0">
      <items count="17">
        <item x="8"/>
        <item x="3"/>
        <item x="6"/>
        <item x="14"/>
        <item x="13"/>
        <item x="1"/>
        <item x="0"/>
        <item x="15"/>
        <item x="2"/>
        <item x="9"/>
        <item x="10"/>
        <item x="12"/>
        <item x="4"/>
        <item x="5"/>
        <item x="11"/>
        <item x="7"/>
        <item t="default"/>
      </items>
    </pivotField>
    <pivotField compact="0" showAll="0">
      <items count="15">
        <item x="6"/>
        <item x="5"/>
        <item x="8"/>
        <item x="11"/>
        <item x="12"/>
        <item x="3"/>
        <item x="13"/>
        <item x="4"/>
        <item x="7"/>
        <item x="0"/>
        <item x="1"/>
        <item x="2"/>
        <item x="10"/>
        <item x="9"/>
        <item t="default"/>
      </items>
    </pivotField>
    <pivotField compact="0" showAll="0">
      <items count="17">
        <item x="2"/>
        <item x="8"/>
        <item x="4"/>
        <item x="3"/>
        <item x="5"/>
        <item x="1"/>
        <item x="15"/>
        <item x="7"/>
        <item x="11"/>
        <item x="0"/>
        <item x="10"/>
        <item x="6"/>
        <item x="13"/>
        <item x="12"/>
        <item x="9"/>
        <item x="14"/>
        <item t="default"/>
      </items>
    </pivotField>
    <pivotField compact="0" showAll="0">
      <items count="18">
        <item x="11"/>
        <item x="0"/>
        <item x="12"/>
        <item x="3"/>
        <item x="8"/>
        <item x="16"/>
        <item x="13"/>
        <item x="2"/>
        <item x="5"/>
        <item x="14"/>
        <item x="9"/>
        <item x="4"/>
        <item x="10"/>
        <item x="15"/>
        <item x="1"/>
        <item x="7"/>
        <item x="6"/>
        <item t="default"/>
      </items>
    </pivotField>
    <pivotField compact="0" showAll="0">
      <items count="20">
        <item x="1"/>
        <item x="17"/>
        <item x="9"/>
        <item x="16"/>
        <item x="14"/>
        <item x="15"/>
        <item x="3"/>
        <item x="8"/>
        <item x="7"/>
        <item x="11"/>
        <item x="13"/>
        <item x="6"/>
        <item x="2"/>
        <item x="4"/>
        <item x="0"/>
        <item x="18"/>
        <item x="12"/>
        <item x="5"/>
        <item x="10"/>
        <item t="default"/>
      </items>
    </pivotField>
    <pivotField compact="0" showAll="0"/>
    <pivotField compact="0" showAll="0"/>
    <pivotField compact="0" showAll="0"/>
    <pivotField compact="0" showAll="0"/>
    <pivotField compact="0" showAll="0"/>
    <pivotField name="陣營" axis="axisRow" dataField="1" compact="0" showAll="0">
      <items count="3">
        <item n="紅方" x="1"/>
        <item n="藍方" x="0"/>
        <item t="default"/>
      </items>
    </pivotField>
    <pivotField compact="0" showAll="0">
      <items count="17">
        <item x="9"/>
        <item x="12"/>
        <item x="14"/>
        <item x="4"/>
        <item x="6"/>
        <item x="15"/>
        <item x="2"/>
        <item x="13"/>
        <item x="3"/>
        <item x="7"/>
        <item x="8"/>
        <item x="1"/>
        <item x="5"/>
        <item x="10"/>
        <item x="0"/>
        <item x="11"/>
        <item t="default"/>
      </items>
    </pivotField>
    <pivotField compact="0" showAll="0">
      <items count="17">
        <item x="6"/>
        <item x="7"/>
        <item x="13"/>
        <item x="12"/>
        <item x="1"/>
        <item x="2"/>
        <item x="4"/>
        <item x="10"/>
        <item x="0"/>
        <item x="3"/>
        <item x="9"/>
        <item x="14"/>
        <item x="5"/>
        <item x="8"/>
        <item x="11"/>
        <item x="15"/>
        <item t="default"/>
      </items>
    </pivotField>
    <pivotField compact="0" showAll="0">
      <items count="16">
        <item x="9"/>
        <item x="10"/>
        <item x="1"/>
        <item x="0"/>
        <item x="8"/>
        <item x="11"/>
        <item x="14"/>
        <item x="12"/>
        <item x="2"/>
        <item x="7"/>
        <item x="3"/>
        <item x="6"/>
        <item x="5"/>
        <item x="13"/>
        <item x="4"/>
        <item t="default"/>
      </items>
    </pivotField>
    <pivotField compact="0" showAll="0">
      <items count="13">
        <item x="2"/>
        <item x="7"/>
        <item x="3"/>
        <item x="4"/>
        <item x="11"/>
        <item x="10"/>
        <item x="1"/>
        <item x="6"/>
        <item x="8"/>
        <item x="0"/>
        <item x="5"/>
        <item x="9"/>
        <item t="default"/>
      </items>
    </pivotField>
    <pivotField compact="0" showAll="0">
      <items count="15">
        <item x="0"/>
        <item x="13"/>
        <item x="12"/>
        <item x="10"/>
        <item x="1"/>
        <item x="11"/>
        <item x="3"/>
        <item x="5"/>
        <item x="8"/>
        <item x="9"/>
        <item x="6"/>
        <item x="4"/>
        <item x="2"/>
        <item x="7"/>
        <item t="default"/>
      </items>
    </pivotField>
    <pivotField compact="0" showAll="0">
      <items count="19">
        <item x="3"/>
        <item x="16"/>
        <item x="11"/>
        <item x="5"/>
        <item x="13"/>
        <item x="17"/>
        <item x="12"/>
        <item x="4"/>
        <item x="14"/>
        <item x="9"/>
        <item x="10"/>
        <item x="6"/>
        <item x="1"/>
        <item x="0"/>
        <item x="7"/>
        <item x="15"/>
        <item x="2"/>
        <item x="8"/>
        <item t="default"/>
      </items>
    </pivotField>
    <pivotField compact="0" showAll="0"/>
    <pivotField compact="0" showAll="0"/>
    <pivotField compact="0" showAll="0"/>
    <pivotField compact="0" showAll="0"/>
    <pivotField compact="0" showAll="0"/>
    <pivotField compact="0" showAll="0"/>
  </pivotFields>
  <rowFields count="1">
    <field x="11"/>
  </rowFields>
  <rowItems count="3">
    <i>
      <x/>
    </i>
    <i>
      <x v="1"/>
    </i>
    <i t="grand">
      <x/>
    </i>
  </rowItems>
  <colItems count="1">
    <i/>
  </colItems>
  <dataFields count="1">
    <dataField name="勝場數" fld="1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194B6DF-C792-4536-8A89-C10919651DA8}" name="紅藍方勝率" cacheId="0" applyNumberFormats="0" applyBorderFormats="0" applyFontFormats="0" applyPatternFormats="0" applyAlignmentFormats="0" applyWidthHeightFormats="1" dataCaption="值" updatedVersion="7" minRefreshableVersion="3" useAutoFormatting="1" itemPrintTitles="1" createdVersion="7" indent="0" compact="0" outline="1" outlineData="1" compactData="0" multipleFieldFilters="0" chartFormat="7">
  <location ref="A84:B87" firstHeaderRow="1" firstDataRow="1" firstDataCol="1"/>
  <pivotFields count="24">
    <pivotField compact="0" showAll="0">
      <items count="17">
        <item x="3"/>
        <item x="7"/>
        <item x="1"/>
        <item x="12"/>
        <item x="10"/>
        <item x="4"/>
        <item x="15"/>
        <item x="2"/>
        <item x="11"/>
        <item x="13"/>
        <item x="6"/>
        <item x="9"/>
        <item x="8"/>
        <item x="0"/>
        <item x="14"/>
        <item x="5"/>
        <item t="default"/>
      </items>
    </pivotField>
    <pivotField compact="0" showAll="0">
      <items count="17">
        <item x="8"/>
        <item x="3"/>
        <item x="6"/>
        <item x="14"/>
        <item x="13"/>
        <item x="1"/>
        <item x="0"/>
        <item x="15"/>
        <item x="2"/>
        <item x="9"/>
        <item x="10"/>
        <item x="12"/>
        <item x="4"/>
        <item x="5"/>
        <item x="11"/>
        <item x="7"/>
        <item t="default"/>
      </items>
    </pivotField>
    <pivotField compact="0" showAll="0">
      <items count="15">
        <item x="6"/>
        <item x="5"/>
        <item x="8"/>
        <item x="11"/>
        <item x="12"/>
        <item x="3"/>
        <item x="13"/>
        <item x="4"/>
        <item x="7"/>
        <item x="0"/>
        <item x="1"/>
        <item x="2"/>
        <item x="10"/>
        <item x="9"/>
        <item t="default"/>
      </items>
    </pivotField>
    <pivotField compact="0" showAll="0">
      <items count="17">
        <item x="2"/>
        <item x="8"/>
        <item x="4"/>
        <item x="3"/>
        <item x="5"/>
        <item x="1"/>
        <item x="15"/>
        <item x="7"/>
        <item x="11"/>
        <item x="0"/>
        <item x="10"/>
        <item x="6"/>
        <item x="13"/>
        <item x="12"/>
        <item x="9"/>
        <item x="14"/>
        <item t="default"/>
      </items>
    </pivotField>
    <pivotField compact="0" showAll="0">
      <items count="18">
        <item x="11"/>
        <item x="0"/>
        <item x="12"/>
        <item x="3"/>
        <item x="8"/>
        <item x="16"/>
        <item x="13"/>
        <item x="2"/>
        <item x="5"/>
        <item x="14"/>
        <item x="9"/>
        <item x="4"/>
        <item x="10"/>
        <item x="15"/>
        <item x="1"/>
        <item x="7"/>
        <item x="6"/>
        <item t="default"/>
      </items>
    </pivotField>
    <pivotField compact="0" showAll="0">
      <items count="20">
        <item x="1"/>
        <item x="17"/>
        <item x="9"/>
        <item x="16"/>
        <item x="14"/>
        <item x="15"/>
        <item x="3"/>
        <item x="8"/>
        <item x="7"/>
        <item x="11"/>
        <item x="13"/>
        <item x="6"/>
        <item x="2"/>
        <item x="4"/>
        <item x="0"/>
        <item x="18"/>
        <item x="12"/>
        <item x="5"/>
        <item x="10"/>
        <item t="default"/>
      </items>
    </pivotField>
    <pivotField compact="0" showAll="0"/>
    <pivotField compact="0" showAll="0"/>
    <pivotField compact="0" showAll="0"/>
    <pivotField compact="0" showAll="0"/>
    <pivotField compact="0" showAll="0"/>
    <pivotField name="陣營" axis="axisRow" dataField="1" compact="0" showAll="0">
      <items count="3">
        <item n="紅方" x="1"/>
        <item n="藍方" x="0"/>
        <item t="default"/>
      </items>
    </pivotField>
    <pivotField compact="0" showAll="0">
      <items count="17">
        <item x="9"/>
        <item x="12"/>
        <item x="14"/>
        <item x="4"/>
        <item x="6"/>
        <item x="15"/>
        <item x="2"/>
        <item x="13"/>
        <item x="3"/>
        <item x="7"/>
        <item x="8"/>
        <item x="1"/>
        <item x="5"/>
        <item x="10"/>
        <item x="0"/>
        <item x="11"/>
        <item t="default"/>
      </items>
    </pivotField>
    <pivotField compact="0" showAll="0">
      <items count="17">
        <item x="6"/>
        <item x="7"/>
        <item x="13"/>
        <item x="12"/>
        <item x="1"/>
        <item x="2"/>
        <item x="4"/>
        <item x="10"/>
        <item x="0"/>
        <item x="3"/>
        <item x="9"/>
        <item x="14"/>
        <item x="5"/>
        <item x="8"/>
        <item x="11"/>
        <item x="15"/>
        <item t="default"/>
      </items>
    </pivotField>
    <pivotField compact="0" showAll="0">
      <items count="16">
        <item x="9"/>
        <item x="10"/>
        <item x="1"/>
        <item x="0"/>
        <item x="8"/>
        <item x="11"/>
        <item x="14"/>
        <item x="12"/>
        <item x="2"/>
        <item x="7"/>
        <item x="3"/>
        <item x="6"/>
        <item x="5"/>
        <item x="13"/>
        <item x="4"/>
        <item t="default"/>
      </items>
    </pivotField>
    <pivotField compact="0" showAll="0">
      <items count="13">
        <item x="2"/>
        <item x="7"/>
        <item x="3"/>
        <item x="4"/>
        <item x="11"/>
        <item x="10"/>
        <item x="1"/>
        <item x="6"/>
        <item x="8"/>
        <item x="0"/>
        <item x="5"/>
        <item x="9"/>
        <item t="default"/>
      </items>
    </pivotField>
    <pivotField compact="0" showAll="0">
      <items count="15">
        <item x="0"/>
        <item x="13"/>
        <item x="12"/>
        <item x="10"/>
        <item x="1"/>
        <item x="11"/>
        <item x="3"/>
        <item x="5"/>
        <item x="8"/>
        <item x="9"/>
        <item x="6"/>
        <item x="4"/>
        <item x="2"/>
        <item x="7"/>
        <item t="default"/>
      </items>
    </pivotField>
    <pivotField compact="0" showAll="0">
      <items count="19">
        <item x="3"/>
        <item x="16"/>
        <item x="11"/>
        <item x="5"/>
        <item x="13"/>
        <item x="17"/>
        <item x="12"/>
        <item x="4"/>
        <item x="14"/>
        <item x="9"/>
        <item x="10"/>
        <item x="6"/>
        <item x="1"/>
        <item x="0"/>
        <item x="7"/>
        <item x="15"/>
        <item x="2"/>
        <item x="8"/>
        <item t="default"/>
      </items>
    </pivotField>
    <pivotField compact="0" showAll="0"/>
    <pivotField compact="0" showAll="0"/>
    <pivotField compact="0" showAll="0"/>
    <pivotField compact="0" showAll="0"/>
    <pivotField compact="0" showAll="0"/>
    <pivotField compact="0" showAll="0"/>
  </pivotFields>
  <rowFields count="1">
    <field x="11"/>
  </rowFields>
  <rowItems count="3">
    <i>
      <x/>
    </i>
    <i>
      <x v="1"/>
    </i>
    <i t="grand">
      <x/>
    </i>
  </rowItems>
  <colItems count="1">
    <i/>
  </colItems>
  <dataFields count="1">
    <dataField name="勝率" fld="11" subtotal="count" showDataAs="percentOfTotal" baseField="0" baseItem="0" numFmtId="10"/>
  </dataFields>
  <chartFormats count="3">
    <chartFormat chart="6" format="12" series="1">
      <pivotArea type="data" outline="0" fieldPosition="0">
        <references count="1">
          <reference field="4294967294" count="1" selected="0">
            <x v="0"/>
          </reference>
        </references>
      </pivotArea>
    </chartFormat>
    <chartFormat chart="6" format="13">
      <pivotArea type="data" outline="0" fieldPosition="0">
        <references count="2">
          <reference field="4294967294" count="1" selected="0">
            <x v="0"/>
          </reference>
          <reference field="11" count="1" selected="0">
            <x v="0"/>
          </reference>
        </references>
      </pivotArea>
    </chartFormat>
    <chartFormat chart="6" format="14">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BCA3851-B885-4CFA-91D6-82D9D0D8729D}" name="樞紐分析表15" cacheId="1" applyNumberFormats="0" applyBorderFormats="0" applyFontFormats="0" applyPatternFormats="0" applyAlignmentFormats="0" applyWidthHeightFormats="1" dataCaption="值" updatedVersion="7" minRefreshableVersion="3" useAutoFormatting="1" itemPrintTitles="1" createdVersion="7" indent="0" compact="0" outline="1" outlineData="1" compactData="0" multipleFieldFilters="0">
  <location ref="L170:M190" firstHeaderRow="1" firstDataRow="1" firstDataCol="1"/>
  <pivotFields count="17">
    <pivotField name="下路" axis="axisRow" compact="0" showAll="0" measureFilter="1" sortType="descending">
      <items count="1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autoSortScope>
        <pivotArea dataOnly="0" outline="0"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dataField="1" compact="0" showAll="0"/>
    <pivotField compact="0" showAll="0"/>
    <pivotField compact="0" numFmtId="176" showAll="0"/>
    <pivotField compact="0" showAll="0"/>
    <pivotField compact="0" showAll="0"/>
    <pivotField compact="0" numFmtId="9" showAll="0"/>
    <pivotField compact="0" showAll="0"/>
    <pivotField compact="0" showAll="0"/>
    <pivotField compact="0" showAll="0"/>
    <pivotField compact="0" showAll="0"/>
    <pivotField compact="0" showAll="0"/>
  </pivotFields>
  <rowFields count="1">
    <field x="0"/>
  </rowFields>
  <rowItems count="20">
    <i>
      <x v="52"/>
    </i>
    <i>
      <x v="151"/>
    </i>
    <i>
      <x v="8"/>
    </i>
    <i>
      <x v="53"/>
    </i>
    <i>
      <x v="160"/>
    </i>
    <i>
      <x v="139"/>
    </i>
    <i>
      <x v="20"/>
    </i>
    <i>
      <x v="111"/>
    </i>
    <i>
      <x v="119"/>
    </i>
    <i>
      <x v="9"/>
    </i>
    <i>
      <x v="30"/>
    </i>
    <i>
      <x v="132"/>
    </i>
    <i>
      <x v="26"/>
    </i>
    <i>
      <x v="51"/>
    </i>
    <i>
      <x v="88"/>
    </i>
    <i>
      <x v="161"/>
    </i>
    <i>
      <x v="50"/>
    </i>
    <i>
      <x v="71"/>
    </i>
    <i>
      <x v="64"/>
    </i>
    <i t="grand">
      <x/>
    </i>
  </rowItems>
  <colItems count="1">
    <i/>
  </colItems>
  <dataFields count="1">
    <dataField name="出場次數" fld="6" baseField="0" baseItem="0"/>
  </dataFields>
  <pivotTableStyleInfo name="PivotStyleLight16" showRowHeaders="1" showColHeaders="1" showRowStripes="0" showColStripes="0" showLastColumn="1"/>
  <filters count="1">
    <filter fld="0" type="valueGreaterThan" evalOrder="-1" id="1" iMeasureFld="0">
      <autoFilter ref="A1">
        <filterColumn colId="0">
          <customFilters>
            <customFilter operator="greaterThan"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625A1E0-B6A6-4E72-97AC-EBBBCEAFAF1E}" name="樞紐分析表14" cacheId="1" applyNumberFormats="0" applyBorderFormats="0" applyFontFormats="0" applyPatternFormats="0" applyAlignmentFormats="0" applyWidthHeightFormats="1" dataCaption="值" updatedVersion="7" minRefreshableVersion="3" useAutoFormatting="1" itemPrintTitles="1" createdVersion="7" indent="0" compact="0" outline="1" outlineData="1" compactData="0" multipleFieldFilters="0">
  <location ref="I170:J187" firstHeaderRow="1" firstDataRow="1" firstDataCol="1"/>
  <pivotFields count="17">
    <pivotField name="中路" axis="axisRow" compact="0" showAll="0" measureFilter="1" sortType="descending">
      <items count="1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autoSortScope>
        <pivotArea dataOnly="0" outline="0" fieldPosition="0">
          <references count="1">
            <reference field="4294967294" count="1" selected="0">
              <x v="0"/>
            </reference>
          </references>
        </pivotArea>
      </autoSortScope>
    </pivotField>
    <pivotField compact="0" showAll="0"/>
    <pivotField compact="0" showAll="0"/>
    <pivotField compact="0" showAll="0"/>
    <pivotField compact="0" showAll="0"/>
    <pivotField dataField="1" compact="0" showAll="0"/>
    <pivotField compact="0" showAll="0"/>
    <pivotField compact="0" showAll="0"/>
    <pivotField compact="0" numFmtId="176" showAll="0"/>
    <pivotField compact="0" showAll="0"/>
    <pivotField compact="0" showAll="0"/>
    <pivotField compact="0" numFmtId="9" showAll="0"/>
    <pivotField compact="0" showAll="0"/>
    <pivotField compact="0" showAll="0"/>
    <pivotField compact="0" showAll="0"/>
    <pivotField compact="0" showAll="0"/>
    <pivotField compact="0" showAll="0"/>
  </pivotFields>
  <rowFields count="1">
    <field x="0"/>
  </rowFields>
  <rowItems count="17">
    <i>
      <x v="92"/>
    </i>
    <i>
      <x v="11"/>
    </i>
    <i>
      <x v="86"/>
    </i>
    <i>
      <x v="125"/>
    </i>
    <i>
      <x v="124"/>
    </i>
    <i>
      <x v="49"/>
    </i>
    <i>
      <x v="2"/>
    </i>
    <i>
      <x v="1"/>
    </i>
    <i>
      <x v="127"/>
    </i>
    <i>
      <x v="155"/>
    </i>
    <i>
      <x v="66"/>
    </i>
    <i>
      <x v="132"/>
    </i>
    <i>
      <x v="65"/>
    </i>
    <i>
      <x v="143"/>
    </i>
    <i>
      <x v="19"/>
    </i>
    <i>
      <x v="70"/>
    </i>
    <i t="grand">
      <x/>
    </i>
  </rowItems>
  <colItems count="1">
    <i/>
  </colItems>
  <dataFields count="1">
    <dataField name="出場次數" fld="5" baseField="0" baseItem="0"/>
  </dataFields>
  <pivotTableStyleInfo name="PivotStyleLight16" showRowHeaders="1" showColHeaders="1" showRowStripes="0" showColStripes="0" showLastColumn="1"/>
  <filters count="1">
    <filter fld="0" type="valueGreaterThan" evalOrder="-1" id="1" iMeasureFld="0">
      <autoFilter ref="A1">
        <filterColumn colId="0">
          <customFilters>
            <customFilter operator="greaterThan"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21A8346-EA81-421D-B4AF-AA107D4EAAD2}" name="樞紐分析表13" cacheId="1" applyNumberFormats="0" applyBorderFormats="0" applyFontFormats="0" applyPatternFormats="0" applyAlignmentFormats="0" applyWidthHeightFormats="1" dataCaption="值" updatedVersion="7" minRefreshableVersion="3" useAutoFormatting="1" itemPrintTitles="1" createdVersion="7" indent="0" compact="0" outline="1" outlineData="1" compactData="0" multipleFieldFilters="0">
  <location ref="F170:G188" firstHeaderRow="1" firstDataRow="1" firstDataCol="1"/>
  <pivotFields count="17">
    <pivotField name="打野" axis="axisRow" compact="0" showAll="0" measureFilter="1" sortType="descending">
      <items count="1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autoSortScope>
        <pivotArea dataOnly="0" outline="0" fieldPosition="0">
          <references count="1">
            <reference field="4294967294" count="1" selected="0">
              <x v="0"/>
            </reference>
          </references>
        </pivotArea>
      </autoSortScope>
    </pivotField>
    <pivotField compact="0" showAll="0"/>
    <pivotField compact="0" showAll="0"/>
    <pivotField compact="0" showAll="0"/>
    <pivotField dataField="1" compact="0" showAll="0"/>
    <pivotField compact="0" showAll="0"/>
    <pivotField compact="0" showAll="0"/>
    <pivotField compact="0" showAll="0"/>
    <pivotField compact="0" numFmtId="176" showAll="0"/>
    <pivotField compact="0" showAll="0"/>
    <pivotField compact="0" showAll="0"/>
    <pivotField compact="0" numFmtId="9" showAll="0"/>
    <pivotField compact="0" showAll="0"/>
    <pivotField compact="0" showAll="0"/>
    <pivotField compact="0" showAll="0"/>
    <pivotField compact="0" showAll="0"/>
    <pivotField compact="0" showAll="0"/>
  </pivotFields>
  <rowFields count="1">
    <field x="0"/>
  </rowFields>
  <rowItems count="18">
    <i>
      <x v="47"/>
    </i>
    <i>
      <x v="144"/>
    </i>
    <i>
      <x v="76"/>
    </i>
    <i>
      <x v="110"/>
    </i>
    <i>
      <x v="102"/>
    </i>
    <i>
      <x v="67"/>
    </i>
    <i>
      <x v="145"/>
    </i>
    <i>
      <x v="150"/>
    </i>
    <i>
      <x v="13"/>
    </i>
    <i>
      <x v="95"/>
    </i>
    <i>
      <x v="127"/>
    </i>
    <i>
      <x v="89"/>
    </i>
    <i>
      <x v="87"/>
    </i>
    <i>
      <x v="62"/>
    </i>
    <i>
      <x v="158"/>
    </i>
    <i>
      <x v="45"/>
    </i>
    <i>
      <x v="61"/>
    </i>
    <i t="grand">
      <x/>
    </i>
  </rowItems>
  <colItems count="1">
    <i/>
  </colItems>
  <dataFields count="1">
    <dataField name="出場次數" fld="4" baseField="0" baseItem="0"/>
  </dataFields>
  <pivotTableStyleInfo name="PivotStyleLight16" showRowHeaders="1" showColHeaders="1" showRowStripes="0" showColStripes="0" showLastColumn="1"/>
  <filters count="1">
    <filter fld="0" type="valueGreaterThan" evalOrder="-1" id="1" iMeasureFld="0">
      <autoFilter ref="A1">
        <filterColumn colId="0">
          <customFilters>
            <customFilter operator="greaterThan"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DE605CA-8FDE-4DF6-8139-EA4CB301C1EB}" name="樞紐分析表9" cacheId="1" applyNumberFormats="0" applyBorderFormats="0" applyFontFormats="0" applyPatternFormats="0" applyAlignmentFormats="0" applyWidthHeightFormats="1" dataCaption="值" updatedVersion="7" minRefreshableVersion="3" useAutoFormatting="1" itemPrintTitles="1" createdVersion="7" indent="0" compact="0" outline="1" outlineData="1" compactData="0" multipleFieldFilters="0">
  <location ref="C170:D191" firstHeaderRow="1" firstDataRow="1" firstDataCol="1"/>
  <pivotFields count="17">
    <pivotField name="上路" axis="axisRow" compact="0" showAll="0" measureFilter="1" sortType="descending">
      <items count="1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autoSortScope>
        <pivotArea dataOnly="0" outline="0" fieldPosition="0">
          <references count="1">
            <reference field="4294967294" count="1" selected="0">
              <x v="0"/>
            </reference>
          </references>
        </pivotArea>
      </autoSortScope>
    </pivotField>
    <pivotField compact="0" showAll="0"/>
    <pivotField compact="0" showAll="0"/>
    <pivotField dataField="1" compact="0" showAll="0"/>
    <pivotField compact="0" showAll="0"/>
    <pivotField compact="0" showAll="0"/>
    <pivotField compact="0" showAll="0"/>
    <pivotField compact="0" showAll="0"/>
    <pivotField compact="0" numFmtId="176" showAll="0"/>
    <pivotField compact="0" showAll="0"/>
    <pivotField compact="0" showAll="0"/>
    <pivotField compact="0" numFmtId="9" showAll="0"/>
    <pivotField compact="0" showAll="0"/>
    <pivotField compact="0" showAll="0"/>
    <pivotField compact="0" showAll="0"/>
    <pivotField compact="0" showAll="0"/>
    <pivotField compact="0" showAll="0"/>
  </pivotFields>
  <rowFields count="1">
    <field x="0"/>
  </rowFields>
  <rowItems count="21">
    <i>
      <x v="65"/>
    </i>
    <i>
      <x/>
    </i>
    <i>
      <x v="48"/>
    </i>
    <i>
      <x v="104"/>
    </i>
    <i>
      <x v="107"/>
    </i>
    <i>
      <x v="37"/>
    </i>
    <i>
      <x v="93"/>
    </i>
    <i>
      <x v="49"/>
    </i>
    <i>
      <x v="40"/>
    </i>
    <i>
      <x v="91"/>
    </i>
    <i>
      <x v="155"/>
    </i>
    <i>
      <x v="95"/>
    </i>
    <i>
      <x v="38"/>
    </i>
    <i>
      <x v="60"/>
    </i>
    <i>
      <x v="108"/>
    </i>
    <i>
      <x v="36"/>
    </i>
    <i>
      <x v="148"/>
    </i>
    <i>
      <x v="39"/>
    </i>
    <i>
      <x v="98"/>
    </i>
    <i>
      <x v="18"/>
    </i>
    <i t="grand">
      <x/>
    </i>
  </rowItems>
  <colItems count="1">
    <i/>
  </colItems>
  <dataFields count="1">
    <dataField name="出場次數" fld="3" baseField="0" baseItem="0"/>
  </dataFields>
  <pivotTableStyleInfo name="PivotStyleLight16" showRowHeaders="1" showColHeaders="1" showRowStripes="0" showColStripes="0" showLastColumn="1"/>
  <filters count="1">
    <filter fld="0" type="valueGreaterThanOrEqual" evalOrder="-1" id="1" iMeasureFld="0">
      <autoFilter ref="A1">
        <filterColumn colId="0">
          <customFilters>
            <customFilter operator="greaterThanOrEqual" val="1"/>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E5DD1FB-ACAC-449B-905B-F287051810D7}" name="樞紐分析表16" cacheId="1" applyNumberFormats="0" applyBorderFormats="0" applyFontFormats="0" applyPatternFormats="0" applyAlignmentFormats="0" applyWidthHeightFormats="1" dataCaption="值" updatedVersion="7" minRefreshableVersion="3" useAutoFormatting="1" itemPrintTitles="1" createdVersion="7" indent="0" compact="0" outline="1" outlineData="1" compactData="0" multipleFieldFilters="0">
  <location ref="O170:P193" firstHeaderRow="1" firstDataRow="1" firstDataCol="1"/>
  <pivotFields count="17">
    <pivotField name="輔助" axis="axisRow" compact="0" showAll="0" measureFilter="1" sortType="descending">
      <items count="1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autoSortScope>
        <pivotArea dataOnly="0" outline="0"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compact="0" showAll="0"/>
    <pivotField dataField="1" compact="0" showAll="0"/>
    <pivotField compact="0" numFmtId="176" showAll="0"/>
    <pivotField compact="0" showAll="0"/>
    <pivotField compact="0" showAll="0"/>
    <pivotField compact="0" numFmtId="9" showAll="0"/>
    <pivotField compact="0" showAll="0"/>
    <pivotField compact="0" showAll="0"/>
    <pivotField compact="0" showAll="0"/>
    <pivotField compact="0" showAll="0"/>
    <pivotField compact="0" showAll="0"/>
  </pivotFields>
  <rowFields count="1">
    <field x="0"/>
  </rowFields>
  <rowItems count="23">
    <i>
      <x v="99"/>
    </i>
    <i>
      <x v="4"/>
    </i>
    <i>
      <x v="102"/>
    </i>
    <i>
      <x v="103"/>
    </i>
    <i>
      <x v="85"/>
    </i>
    <i>
      <x v="126"/>
    </i>
    <i>
      <x v="78"/>
    </i>
    <i>
      <x v="12"/>
    </i>
    <i>
      <x v="9"/>
    </i>
    <i>
      <x v="68"/>
    </i>
    <i>
      <x v="73"/>
    </i>
    <i>
      <x v="72"/>
    </i>
    <i>
      <x v="14"/>
    </i>
    <i>
      <x v="111"/>
    </i>
    <i>
      <x v="16"/>
    </i>
    <i>
      <x v="70"/>
    </i>
    <i>
      <x v="42"/>
    </i>
    <i>
      <x v="122"/>
    </i>
    <i>
      <x v="20"/>
    </i>
    <i>
      <x v="131"/>
    </i>
    <i>
      <x v="54"/>
    </i>
    <i>
      <x v="113"/>
    </i>
    <i t="grand">
      <x/>
    </i>
  </rowItems>
  <colItems count="1">
    <i/>
  </colItems>
  <dataFields count="1">
    <dataField name="出場次數" fld="7" baseField="0" baseItem="0"/>
  </dataFields>
  <pivotTableStyleInfo name="PivotStyleLight16" showRowHeaders="1" showColHeaders="1" showRowStripes="0" showColStripes="0" showLastColumn="1"/>
  <filters count="1">
    <filter fld="0" type="valueGreaterThan" evalOrder="-1" id="1" iMeasureFld="0">
      <autoFilter ref="A1">
        <filterColumn colId="0">
          <customFilters>
            <customFilter operator="greaterThan"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P1" xr10:uid="{B87EABF7-719D-4628-908A-7EDD803B2BE0}" sourceName="TOP1">
  <pivotTables>
    <pivotTable tabId="1" name="紅藍方勝率"/>
    <pivotTable tabId="1" name="樞紐分析表1"/>
  </pivotTables>
  <data>
    <tabular pivotCacheId="74147058">
      <items count="16">
        <i x="8" s="1"/>
        <i x="3" s="1"/>
        <i x="6" s="1"/>
        <i x="14" s="1"/>
        <i x="13" s="1"/>
        <i x="1" s="1"/>
        <i x="0" s="1"/>
        <i x="15" s="1"/>
        <i x="2" s="1"/>
        <i x="9" s="1"/>
        <i x="10" s="1"/>
        <i x="12" s="1"/>
        <i x="4" s="1"/>
        <i x="5" s="1"/>
        <i x="11" s="1"/>
        <i x="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UG1" xr10:uid="{C8D00B92-53D0-41DA-9C24-6159B78F657B}" sourceName="JUG1">
  <pivotTables>
    <pivotTable tabId="1" name="紅藍方勝率"/>
    <pivotTable tabId="1" name="樞紐分析表1"/>
  </pivotTables>
  <data>
    <tabular pivotCacheId="74147058">
      <items count="14">
        <i x="6" s="1"/>
        <i x="5" s="1"/>
        <i x="8" s="1"/>
        <i x="11" s="1"/>
        <i x="12" s="1"/>
        <i x="3" s="1"/>
        <i x="13" s="1"/>
        <i x="4" s="1"/>
        <i x="7" s="1"/>
        <i x="0" s="1"/>
        <i x="1" s="1"/>
        <i x="2" s="1"/>
        <i x="10" s="1"/>
        <i x="9"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D1" xr10:uid="{FF0C85CD-907D-4B89-A434-3620D2155CFA}" sourceName="MID1">
  <pivotTables>
    <pivotTable tabId="1" name="紅藍方勝率"/>
    <pivotTable tabId="1" name="樞紐分析表1"/>
  </pivotTables>
  <data>
    <tabular pivotCacheId="74147058">
      <items count="16">
        <i x="2" s="1"/>
        <i x="8" s="1"/>
        <i x="4" s="1"/>
        <i x="3" s="1"/>
        <i x="5" s="1"/>
        <i x="1" s="1"/>
        <i x="15" s="1"/>
        <i x="7" s="1"/>
        <i x="11" s="1"/>
        <i x="0" s="1"/>
        <i x="10" s="1"/>
        <i x="6" s="1"/>
        <i x="13" s="1"/>
        <i x="12" s="1"/>
        <i x="9" s="1"/>
        <i x="1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DC1" xr10:uid="{170503B1-FB05-49BE-A1A7-713C046D30EE}" sourceName="ADC1">
  <pivotTables>
    <pivotTable tabId="1" name="紅藍方勝率"/>
    <pivotTable tabId="1" name="樞紐分析表1"/>
  </pivotTables>
  <data>
    <tabular pivotCacheId="74147058">
      <items count="17">
        <i x="11" s="1"/>
        <i x="0" s="1"/>
        <i x="12" s="1"/>
        <i x="3" s="1"/>
        <i x="8" s="1"/>
        <i x="16" s="1"/>
        <i x="13" s="1"/>
        <i x="2" s="1"/>
        <i x="5" s="1"/>
        <i x="14" s="1"/>
        <i x="9" s="1"/>
        <i x="4" s="1"/>
        <i x="10" s="1"/>
        <i x="15" s="1"/>
        <i x="1" s="1"/>
        <i x="7" s="1"/>
        <i x="6"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P1" xr10:uid="{09DADAAA-BBEF-4C6F-958D-1E69E7C8570B}" sourceName="SUP1">
  <pivotTables>
    <pivotTable tabId="1" name="紅藍方勝率"/>
    <pivotTable tabId="1" name="樞紐分析表1"/>
  </pivotTables>
  <data>
    <tabular pivotCacheId="74147058">
      <items count="19">
        <i x="1" s="1"/>
        <i x="17" s="1"/>
        <i x="9" s="1"/>
        <i x="16" s="1"/>
        <i x="14" s="1"/>
        <i x="15" s="1"/>
        <i x="3" s="1"/>
        <i x="8" s="1"/>
        <i x="7" s="1"/>
        <i x="11" s="1"/>
        <i x="13" s="1"/>
        <i x="6" s="1"/>
        <i x="2" s="1"/>
        <i x="4" s="1"/>
        <i x="0" s="1"/>
        <i x="18" s="1"/>
        <i x="12" s="1"/>
        <i x="5" s="1"/>
        <i x="1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P2" xr10:uid="{DA1C8CDD-26C9-4AEE-A507-586ABA7EAB1E}" sourceName="TOP2">
  <pivotTables>
    <pivotTable tabId="1" name="紅藍方勝率"/>
    <pivotTable tabId="1" name="樞紐分析表1"/>
  </pivotTables>
  <data>
    <tabular pivotCacheId="74147058">
      <items count="16">
        <i x="6" s="1"/>
        <i x="7" s="1"/>
        <i x="13" s="1"/>
        <i x="12" s="1"/>
        <i x="1" s="1"/>
        <i x="2" s="1"/>
        <i x="4" s="1"/>
        <i x="10" s="1"/>
        <i x="0" s="1"/>
        <i x="3" s="1"/>
        <i x="9" s="1"/>
        <i x="14" s="1"/>
        <i x="5" s="1"/>
        <i x="8" s="1"/>
        <i x="11" s="1"/>
        <i x="15"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UG2" xr10:uid="{D1766397-97DD-418F-BB90-C1E9473ECDBF}" sourceName="JUG2">
  <pivotTables>
    <pivotTable tabId="1" name="紅藍方勝率"/>
    <pivotTable tabId="1" name="樞紐分析表1"/>
  </pivotTables>
  <data>
    <tabular pivotCacheId="74147058">
      <items count="15">
        <i x="9" s="1"/>
        <i x="10" s="1"/>
        <i x="1" s="1"/>
        <i x="0" s="1"/>
        <i x="8" s="1"/>
        <i x="11" s="1"/>
        <i x="14" s="1"/>
        <i x="12" s="1"/>
        <i x="2" s="1"/>
        <i x="7" s="1"/>
        <i x="3" s="1"/>
        <i x="6" s="1"/>
        <i x="5" s="1"/>
        <i x="13" s="1"/>
        <i x="4"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D2" xr10:uid="{E925CD7E-81D5-4B56-A329-98400511EB5A}" sourceName="MID2">
  <pivotTables>
    <pivotTable tabId="1" name="紅藍方勝率"/>
    <pivotTable tabId="1" name="樞紐分析表1"/>
  </pivotTables>
  <data>
    <tabular pivotCacheId="74147058">
      <items count="12">
        <i x="2" s="1"/>
        <i x="7" s="1"/>
        <i x="3" s="1"/>
        <i x="4" s="1"/>
        <i x="11" s="1"/>
        <i x="10" s="1"/>
        <i x="1" s="1"/>
        <i x="6" s="1"/>
        <i x="8" s="1"/>
        <i x="0" s="1"/>
        <i x="5" s="1"/>
        <i x="9"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DC2" xr10:uid="{C0522F8A-57C4-488E-8981-7B5FF96318E1}" sourceName="ADC2">
  <pivotTables>
    <pivotTable tabId="1" name="紅藍方勝率"/>
    <pivotTable tabId="1" name="樞紐分析表1"/>
  </pivotTables>
  <data>
    <tabular pivotCacheId="74147058">
      <items count="14">
        <i x="0" s="1"/>
        <i x="13" s="1"/>
        <i x="12" s="1"/>
        <i x="10" s="1"/>
        <i x="1" s="1"/>
        <i x="11" s="1"/>
        <i x="3" s="1"/>
        <i x="5" s="1"/>
        <i x="8" s="1"/>
        <i x="9" s="1"/>
        <i x="6" s="1"/>
        <i x="4" s="1"/>
        <i x="2" s="1"/>
        <i x="7"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P2" xr10:uid="{301D3283-9A02-4E4B-B00B-C84A9803055C}" sourceName="SUP2">
  <pivotTables>
    <pivotTable tabId="1" name="紅藍方勝率"/>
    <pivotTable tabId="1" name="樞紐分析表1"/>
  </pivotTables>
  <data>
    <tabular pivotCacheId="74147058">
      <items count="18">
        <i x="3" s="1"/>
        <i x="16" s="1"/>
        <i x="11" s="1"/>
        <i x="5" s="1"/>
        <i x="13" s="1"/>
        <i x="17" s="1"/>
        <i x="12" s="1"/>
        <i x="4" s="1"/>
        <i x="14" s="1"/>
        <i x="9" s="1"/>
        <i x="10" s="1"/>
        <i x="6" s="1"/>
        <i x="1" s="1"/>
        <i x="0" s="1"/>
        <i x="7" s="1"/>
        <i x="15" s="1"/>
        <i x="2" s="1"/>
        <i x="8"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am1" xr10:uid="{AF46AD92-C3EA-4322-9C72-376D71B2704A}" sourceName="Team1">
  <pivotTables>
    <pivotTable tabId="1" name="紅藍方勝率"/>
    <pivotTable tabId="1" name="樞紐分析表1"/>
  </pivotTables>
  <data>
    <tabular pivotCacheId="74147058">
      <items count="16">
        <i x="3" s="1"/>
        <i x="7" s="1"/>
        <i x="1" s="1"/>
        <i x="12" s="1"/>
        <i x="10" s="1"/>
        <i x="4" s="1"/>
        <i x="15" s="1"/>
        <i x="2" s="1"/>
        <i x="11" s="1"/>
        <i x="13" s="1"/>
        <i x="6" s="1"/>
        <i x="9" s="1"/>
        <i x="8" s="1"/>
        <i x="0" s="1"/>
        <i x="14" s="1"/>
        <i x="5"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am2" xr10:uid="{6D6FBF0F-C22B-44F7-84B1-A06A737FF314}" sourceName="Team2">
  <pivotTables>
    <pivotTable tabId="1" name="紅藍方勝率"/>
    <pivotTable tabId="1" name="樞紐分析表1"/>
  </pivotTables>
  <data>
    <tabular pivotCacheId="74147058">
      <items count="16">
        <i x="9" s="1"/>
        <i x="12" s="1"/>
        <i x="14" s="1"/>
        <i x="4" s="1"/>
        <i x="6" s="1"/>
        <i x="15" s="1"/>
        <i x="2" s="1"/>
        <i x="13" s="1"/>
        <i x="3" s="1"/>
        <i x="7" s="1"/>
        <i x="8" s="1"/>
        <i x="1" s="1"/>
        <i x="5" s="1"/>
        <i x="10" s="1"/>
        <i x="0"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OP1" xr10:uid="{D22F93E3-035E-4A3F-83CA-9B0F7301A469}" cache="Slicer_TOP1" caption="藍方上路" rowHeight="196850"/>
  <slicer name="JUG1" xr10:uid="{DE896D11-9395-4C51-8032-ECA2E3292E33}" cache="Slicer_JUG1" caption="藍方打野" rowHeight="196850"/>
  <slicer name="MID1" xr10:uid="{A2749CAE-6D94-4E00-AD9C-67E1E719E95B}" cache="Slicer_MID1" caption="藍方中路" rowHeight="196850"/>
  <slicer name="ADC1" xr10:uid="{1EF61207-63C1-43D7-A69F-A652541B2B99}" cache="Slicer_ADC1" caption="藍方下路" rowHeight="196850"/>
  <slicer name="SUP1" xr10:uid="{D13409ED-3F59-4D3A-BC7C-4C7BF6B88534}" cache="Slicer_SUP1" caption="藍方輔助" startItem="13" rowHeight="196850"/>
  <slicer name="TOP2" xr10:uid="{7F41B841-C23D-4670-90DF-1D5EE2432E28}" cache="Slicer_TOP2" caption="紅方上路" style="SlicerStyleLight2" rowHeight="196850"/>
  <slicer name="JUG2" xr10:uid="{30F6E85A-4008-447C-86F4-8D548ECDD5D2}" cache="Slicer_JUG2" caption="紅方打野" startItem="9" style="SlicerStyleLight2" rowHeight="196850"/>
  <slicer name="MID2" xr10:uid="{68FE0B3D-1401-4F3C-836C-223589B96042}" cache="Slicer_MID2" caption="紅方中路" startItem="6" style="SlicerStyleLight2" rowHeight="196850"/>
  <slicer name="ADC2" xr10:uid="{FB7931F5-25DA-4FED-B221-2F3C8AF7FE3C}" cache="Slicer_ADC2" caption="紅方下路" style="SlicerStyleLight2" rowHeight="196850"/>
  <slicer name="SUP2" xr10:uid="{6D8CF728-8895-4716-9F23-60A50705340E}" cache="Slicer_SUP2" caption="紅方輔助" style="SlicerStyleLight2" rowHeight="196850"/>
  <slicer name="Team1" xr10:uid="{4E09DF7F-D617-4C0B-8BC2-D562CA737A4A}" cache="Slicer_Team1" caption="藍方隊伍" columnCount="4" style="SlicerStyleLight6" rowHeight="196850"/>
  <slicer name="Team2" xr10:uid="{5029FAD4-C324-4F59-8606-F5E8E93E9C85}" cache="Slicer_Team2" caption="紅方隊伍" columnCount="4" style="SlicerStyleLight6" rowHeight="1968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5F8F5436-7636-4B43-B71A-5EF425481BC0}" name="data" displayName="data" ref="A1:X80" totalsRowShown="0" headerRowDxfId="70" dataDxfId="69" tableBorderDxfId="68">
  <autoFilter ref="A1:X80" xr:uid="{5F8F5436-7636-4B43-B71A-5EF425481BC0}"/>
  <tableColumns count="24">
    <tableColumn id="1" xr3:uid="{B2479D1C-0D4D-4992-AC26-1A1B8C3983B8}" name="藍方隊伍" dataDxfId="67"/>
    <tableColumn id="2" xr3:uid="{24795CD2-B989-4C15-9092-0F46911ED570}" name="藍方上路" dataDxfId="66"/>
    <tableColumn id="3" xr3:uid="{0D4FD44A-A1B6-46A2-A062-B45E63E5D65B}" name="藍方打野" dataDxfId="65"/>
    <tableColumn id="4" xr3:uid="{6AA9598A-E1D1-42D3-937E-463162EFE6E7}" name="藍方中路" dataDxfId="64"/>
    <tableColumn id="5" xr3:uid="{38D9B9CE-C121-436E-841F-7BB9E8DC0F3C}" name="藍方下路" dataDxfId="63"/>
    <tableColumn id="6" xr3:uid="{B61FE5A7-9BD1-40CF-AB65-471218F981F2}" name="藍方輔助" dataDxfId="62"/>
    <tableColumn id="7" xr3:uid="{CDBBF7E0-8D4D-4F26-9B8E-25ECE86B1B40}" name="藍方禁用1" dataDxfId="61"/>
    <tableColumn id="8" xr3:uid="{2C1B1889-20A4-4CFA-9AFE-3A596E86111D}" name="藍方禁用2" dataDxfId="60"/>
    <tableColumn id="9" xr3:uid="{4EB265F8-D7B1-4982-97B6-43FF9DD90E16}" name="藍方禁用3" dataDxfId="59"/>
    <tableColumn id="10" xr3:uid="{16CAE5A8-24AF-4701-AF19-CBF8F85D1F7D}" name="藍方禁用4" dataDxfId="58"/>
    <tableColumn id="11" xr3:uid="{CAA1690C-3AB5-473F-B208-45622E30E5D4}" name="藍方禁用5" dataDxfId="57"/>
    <tableColumn id="12" xr3:uid="{96F7D816-C0D0-43BF-9620-3E801672DD86}" name="藍方勝負" dataDxfId="56"/>
    <tableColumn id="13" xr3:uid="{CF146FB7-E421-4939-8272-C72419ECABA1}" name="紅方隊伍" dataDxfId="55"/>
    <tableColumn id="14" xr3:uid="{A15E3590-D73B-4FE4-A0E3-D29E675AE7A0}" name="紅方上路" dataDxfId="54"/>
    <tableColumn id="15" xr3:uid="{7BFB741D-EBD4-48AD-A1F3-539BE5A348BE}" name="紅方打野" dataDxfId="53"/>
    <tableColumn id="16" xr3:uid="{02A05770-0F3C-4425-A294-33556F9B346D}" name="紅方中路" dataDxfId="52"/>
    <tableColumn id="17" xr3:uid="{28F9D4B6-7193-4FB8-8315-6383FA0E0122}" name="紅方下路" dataDxfId="51"/>
    <tableColumn id="18" xr3:uid="{3144CD5E-2DC4-4029-955A-5664EE8D5F56}" name="紅方輔助" dataDxfId="50"/>
    <tableColumn id="19" xr3:uid="{8E39BDA2-DDE2-4420-AE27-2B0BC86992BD}" name="紅方禁用1" dataDxfId="49"/>
    <tableColumn id="20" xr3:uid="{33E83570-96D3-4781-B2E1-B96DCA9226EC}" name="紅方禁用2" dataDxfId="48"/>
    <tableColumn id="21" xr3:uid="{B186B5A1-1892-421C-A7E0-4924FDD50383}" name="紅方禁用3" dataDxfId="47"/>
    <tableColumn id="22" xr3:uid="{C8AEC847-1D60-4A9E-AE6F-CC0DA374A02C}" name="紅方禁用4" dataDxfId="46"/>
    <tableColumn id="23" xr3:uid="{F974AC6B-5CE4-4F0C-AA45-E82E6191E0BF}" name="紅方禁用5" dataDxfId="45"/>
    <tableColumn id="24" xr3:uid="{26A0197E-BE28-4C4F-AA37-BCB2FE1538A5}" name="紅方勝負" dataDxfId="44"/>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F62E3B4-59F7-4930-8C38-F6D88AE55332}" name="表格1" displayName="表格1" ref="A1:J17" totalsRowShown="0" headerRowDxfId="36" dataDxfId="35" tableBorderDxfId="34">
  <autoFilter ref="A1:J17" xr:uid="{4F62E3B4-59F7-4930-8C38-F6D88AE55332}"/>
  <sortState xmlns:xlrd2="http://schemas.microsoft.com/office/spreadsheetml/2017/richdata2" ref="A2:J17">
    <sortCondition ref="A1:A17"/>
  </sortState>
  <tableColumns count="10">
    <tableColumn id="1" xr3:uid="{11C8BBCA-328B-4300-8158-98A8A6ECA251}" name="聯賽種子" dataDxfId="33"/>
    <tableColumn id="2" xr3:uid="{6CDB0F4F-2F0E-4ED5-A4E3-636CE5A59256}" name="隊伍" dataDxfId="32"/>
    <tableColumn id="3" xr3:uid="{8372EFD3-75BC-4440-AB62-7EEC4F3EBCDD}" name="隊徽" dataDxfId="31"/>
    <tableColumn id="4" xr3:uid="{90B2B4A0-3368-4DA9-8B4B-F6A9F943A48C}" name="賽前排名" dataDxfId="30"/>
    <tableColumn id="5" xr3:uid="{047550B3-DDDE-455E-9961-63E136B1D29E}" name="名次" dataDxfId="29"/>
    <tableColumn id="6" xr3:uid="{EE538C4B-F9C2-4469-8E6A-9EDDE9327297}" name="出場數" dataDxfId="28"/>
    <tableColumn id="7" xr3:uid="{3FC55403-75A1-4543-97FF-B0CC4FB9D15A}" name="總勝率" dataDxfId="27"/>
    <tableColumn id="8" xr3:uid="{0065576F-45D5-4B64-8528-3BF3211CE623}" name="藍方勝率" dataDxfId="26"/>
    <tableColumn id="9" xr3:uid="{33824F43-E40D-478A-AFB6-0F79AE9C8142}" name="紅方勝率" dataDxfId="25"/>
    <tableColumn id="10" xr3:uid="{C38F8870-A966-4B20-AF1A-35A2A94C8EA7}" name="使用腳色總數" dataDxfId="24"/>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75C218A-A5EA-45C3-B8CD-4CA8CC0EB1F7}" name="表格21" displayName="表格21" ref="A1:Q166" totalsRowShown="0" headerRowDxfId="19" dataDxfId="18" tableBorderDxfId="17">
  <autoFilter ref="A1:Q166" xr:uid="{075C218A-A5EA-45C3-B8CD-4CA8CC0EB1F7}"/>
  <tableColumns count="17">
    <tableColumn id="1" xr3:uid="{16AA8A22-70F7-4717-ABA3-C0E3CB079C36}" name="腳色名稱" dataDxfId="16"/>
    <tableColumn id="2" xr3:uid="{4617B8CC-F02F-4AAD-9E5A-FD60EF0E53A6}" name="圖像" dataDxfId="15"/>
    <tableColumn id="3" xr3:uid="{BB1ABE3D-CDC9-40FF-B445-285D8A621A6C}" name="選用次數" dataDxfId="14">
      <calculatedColumnFormula>SUM(D2:H2)</calculatedColumnFormula>
    </tableColumn>
    <tableColumn id="4" xr3:uid="{28CBBA1F-89D5-4E5B-A93C-42BB50CAC065}" name="上路" dataDxfId="13">
      <calculatedColumnFormula>COUNTIF(Sheet1!$B$2:$B$80, 角色!A2) + COUNTIF(Sheet1!$N$2:$N$80, 角色!A2)</calculatedColumnFormula>
    </tableColumn>
    <tableColumn id="5" xr3:uid="{8D4684E0-456E-4EBE-8549-FA06A10B33BD}" name="打野" dataDxfId="12">
      <calculatedColumnFormula>COUNTIF(Sheet1!$C$2:$C$80, 角色!A2) + COUNTIF(Sheet1!$O$2:$O$80, 角色!A2)</calculatedColumnFormula>
    </tableColumn>
    <tableColumn id="6" xr3:uid="{E5821D65-7015-4696-B55B-A2B7AC863F0D}" name="中路" dataDxfId="11">
      <calculatedColumnFormula>COUNTIF(Sheet1!$D$2:$D$80, 角色!A2) + COUNTIF(Sheet1!$P$2:$P$80, 角色!A2)</calculatedColumnFormula>
    </tableColumn>
    <tableColumn id="7" xr3:uid="{61772BC4-D537-4DDF-8A0F-53D462A9DC35}" name="下路" dataDxfId="10">
      <calculatedColumnFormula>COUNTIF(Sheet1!$E$2:$E$80, 角色!A2) + COUNTIF(Sheet1!$Q$2:$Q$80, 角色!A2)</calculatedColumnFormula>
    </tableColumn>
    <tableColumn id="8" xr3:uid="{F06878AA-1101-4824-B197-BFBA179A5F29}" name="輔助" dataDxfId="9">
      <calculatedColumnFormula>COUNTIF(Sheet1!$F$2:$F$80, 角色!A2) + COUNTIF(Sheet1!$R$2:$R$80, 角色!A2)</calculatedColumnFormula>
    </tableColumn>
    <tableColumn id="9" xr3:uid="{A07D9F7F-9E7F-4D83-B9D3-123CF6C0D0D8}" name="選用路線數" dataDxfId="8">
      <calculatedColumnFormula>COUNTIF(D2:H2,"&gt;0")</calculatedColumnFormula>
    </tableColumn>
    <tableColumn id="10" xr3:uid="{183E119C-1567-49A6-B18D-2D6294A4EAF1}" name="最常用路線" dataDxfId="7">
      <calculatedColumnFormula>IF(C2&lt;&gt;0,  INDEX($D$1:$H$1, MATCH(MAX(D2:H2), D2:H2, 0)), "-")</calculatedColumnFormula>
    </tableColumn>
    <tableColumn id="11" xr3:uid="{76605A58-EACB-4243-8DC4-8B5E048E0742}" name="禁用次數" dataDxfId="6">
      <calculatedColumnFormula>COUNTIF(Sheet1!$G$2:$K$80,A2)+COUNTIF(Sheet1!$S$2:$W$80,A2)</calculatedColumnFormula>
    </tableColumn>
    <tableColumn id="12" xr3:uid="{CDE421C3-5FA5-45B4-906C-12661F966A2D}" name="選用+禁用比例" dataDxfId="5">
      <calculatedColumnFormula>(C2+K2)/79</calculatedColumnFormula>
    </tableColumn>
    <tableColumn id="13" xr3:uid="{5CAD0576-FF62-4795-9849-7D5194F3FE91}" name="勝率" dataDxfId="4">
      <calculatedColumnFormula array="1">IF(C2&lt;&gt;0, (SUMPRODUCT((Sheet1!$B$2:$F$80=A2)*(Sheet1!$L$2:$L$80="WIN")) + SUMPRODUCT((Sheet1!$N$2:$R$80=A2)*(Sheet1!$X$2:$X$80="WIN")))/C2, "-")</calculatedColumnFormula>
    </tableColumn>
    <tableColumn id="14" xr3:uid="{99FEA6CE-1073-43A9-865D-AEC3559CEDB2}" name="選用次數名次" dataDxfId="3">
      <calculatedColumnFormula>_xlfn.RANK.EQ(C2,$C$2:$C$166)</calculatedColumnFormula>
    </tableColumn>
    <tableColumn id="15" xr3:uid="{76AE0D28-7A36-4557-960B-E43AEA1A3E1A}" name="禁用次數名次" dataDxfId="2">
      <calculatedColumnFormula>_xlfn.RANK.EQ(K2,$K$2:$K$166)</calculatedColumnFormula>
    </tableColumn>
    <tableColumn id="16" xr3:uid="{FD8DE76D-04E3-4E3B-B659-E97DDC575ED8}" name="選用+禁用比例排名" dataDxfId="1">
      <calculatedColumnFormula>_xlfn.RANK.EQ(L2,$L$2:$L$166)</calculatedColumnFormula>
    </tableColumn>
    <tableColumn id="17" xr3:uid="{17362B33-CF03-4FB1-8BE4-BA4D3C798076}" name="勝率名次" dataDxfId="0">
      <calculatedColumnFormula>IF(M2&lt;&gt;"-", _xlfn.RANK.EQ(M2,$M$2:$M$166), "-")</calculatedColumnFormula>
    </tableColumn>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table" Target="../tables/table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vmlDrawing" Target="../drawings/vmlDrawing1.vml"/><Relationship Id="rId3" Type="http://schemas.openxmlformats.org/officeDocument/2006/relationships/pivotTable" Target="../pivotTables/pivotTable5.xml"/><Relationship Id="rId7" Type="http://schemas.openxmlformats.org/officeDocument/2006/relationships/drawing" Target="../drawings/drawing3.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rinterSettings" Target="../printerSettings/printerSettings3.bin"/><Relationship Id="rId5" Type="http://schemas.openxmlformats.org/officeDocument/2006/relationships/pivotTable" Target="../pivotTables/pivotTable7.xml"/><Relationship Id="rId4" Type="http://schemas.openxmlformats.org/officeDocument/2006/relationships/pivotTable" Target="../pivotTables/pivotTable6.xml"/><Relationship Id="rId9"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127"/>
  <sheetViews>
    <sheetView tabSelected="1" zoomScale="107" workbookViewId="0">
      <selection activeCell="F108" sqref="F108"/>
    </sheetView>
  </sheetViews>
  <sheetFormatPr defaultRowHeight="15" x14ac:dyDescent="0.3"/>
  <cols>
    <col min="1" max="6" width="13.875" bestFit="1" customWidth="1"/>
    <col min="7" max="11" width="15.25" bestFit="1" customWidth="1"/>
    <col min="12" max="18" width="13.875" bestFit="1" customWidth="1"/>
    <col min="19" max="23" width="15.25" bestFit="1" customWidth="1"/>
    <col min="24" max="24" width="13.875" bestFit="1" customWidth="1"/>
    <col min="25" max="25" width="6.25" customWidth="1"/>
  </cols>
  <sheetData>
    <row r="1" spans="1:24" x14ac:dyDescent="0.3">
      <c r="A1" s="82" t="s">
        <v>340</v>
      </c>
      <c r="B1" s="82" t="s">
        <v>341</v>
      </c>
      <c r="C1" s="82" t="s">
        <v>342</v>
      </c>
      <c r="D1" s="82" t="s">
        <v>343</v>
      </c>
      <c r="E1" s="82" t="s">
        <v>344</v>
      </c>
      <c r="F1" s="82" t="s">
        <v>345</v>
      </c>
      <c r="G1" s="82" t="s">
        <v>346</v>
      </c>
      <c r="H1" s="82" t="s">
        <v>347</v>
      </c>
      <c r="I1" s="82" t="s">
        <v>348</v>
      </c>
      <c r="J1" s="82" t="s">
        <v>349</v>
      </c>
      <c r="K1" s="82" t="s">
        <v>350</v>
      </c>
      <c r="L1" s="82" t="s">
        <v>351</v>
      </c>
      <c r="M1" s="83" t="s">
        <v>352</v>
      </c>
      <c r="N1" s="83" t="s">
        <v>353</v>
      </c>
      <c r="O1" s="83" t="s">
        <v>354</v>
      </c>
      <c r="P1" s="83" t="s">
        <v>355</v>
      </c>
      <c r="Q1" s="83" t="s">
        <v>356</v>
      </c>
      <c r="R1" s="83" t="s">
        <v>357</v>
      </c>
      <c r="S1" s="83" t="s">
        <v>358</v>
      </c>
      <c r="T1" s="83" t="s">
        <v>359</v>
      </c>
      <c r="U1" s="83" t="s">
        <v>360</v>
      </c>
      <c r="V1" s="83" t="s">
        <v>361</v>
      </c>
      <c r="W1" s="83" t="s">
        <v>362</v>
      </c>
      <c r="X1" s="83" t="s">
        <v>363</v>
      </c>
    </row>
    <row r="2" spans="1:24" x14ac:dyDescent="0.3">
      <c r="A2" s="1" t="s">
        <v>5</v>
      </c>
      <c r="B2" s="2" t="s">
        <v>76</v>
      </c>
      <c r="C2" s="3" t="s">
        <v>144</v>
      </c>
      <c r="D2" s="3" t="s">
        <v>121</v>
      </c>
      <c r="E2" s="3" t="s">
        <v>36</v>
      </c>
      <c r="F2" s="3" t="s">
        <v>135</v>
      </c>
      <c r="G2" s="4" t="s">
        <v>224</v>
      </c>
      <c r="H2" s="4" t="s">
        <v>213</v>
      </c>
      <c r="I2" s="4" t="s">
        <v>82</v>
      </c>
      <c r="J2" s="4" t="s">
        <v>226</v>
      </c>
      <c r="K2" s="4" t="s">
        <v>41</v>
      </c>
      <c r="L2" s="5" t="s">
        <v>24</v>
      </c>
      <c r="M2" s="6" t="s">
        <v>7</v>
      </c>
      <c r="N2" s="7" t="s">
        <v>80</v>
      </c>
      <c r="O2" s="8" t="s">
        <v>96</v>
      </c>
      <c r="P2" s="8" t="s">
        <v>160</v>
      </c>
      <c r="Q2" s="8" t="s">
        <v>35</v>
      </c>
      <c r="R2" s="8" t="s">
        <v>133</v>
      </c>
      <c r="S2" s="4" t="s">
        <v>228</v>
      </c>
      <c r="T2" s="4" t="s">
        <v>229</v>
      </c>
      <c r="U2" s="4" t="s">
        <v>38</v>
      </c>
      <c r="V2" s="4" t="s">
        <v>206</v>
      </c>
      <c r="W2" s="4" t="s">
        <v>231</v>
      </c>
      <c r="X2" s="9" t="s">
        <v>25</v>
      </c>
    </row>
    <row r="3" spans="1:24" x14ac:dyDescent="0.3">
      <c r="A3" s="10" t="s">
        <v>204</v>
      </c>
      <c r="B3" s="11" t="s">
        <v>75</v>
      </c>
      <c r="C3" s="12" t="s">
        <v>162</v>
      </c>
      <c r="D3" s="12" t="s">
        <v>80</v>
      </c>
      <c r="E3" s="12" t="s">
        <v>186</v>
      </c>
      <c r="F3" s="12" t="s">
        <v>203</v>
      </c>
      <c r="G3" s="13" t="s">
        <v>232</v>
      </c>
      <c r="H3" s="13" t="s">
        <v>225</v>
      </c>
      <c r="I3" s="13" t="s">
        <v>230</v>
      </c>
      <c r="J3" s="13" t="s">
        <v>233</v>
      </c>
      <c r="K3" s="13" t="s">
        <v>210</v>
      </c>
      <c r="L3" s="14" t="s">
        <v>24</v>
      </c>
      <c r="M3" s="15" t="s">
        <v>205</v>
      </c>
      <c r="N3" s="16" t="s">
        <v>67</v>
      </c>
      <c r="O3" s="17" t="s">
        <v>74</v>
      </c>
      <c r="P3" s="17" t="s">
        <v>159</v>
      </c>
      <c r="Q3" s="17" t="s">
        <v>57</v>
      </c>
      <c r="R3" s="17" t="s">
        <v>129</v>
      </c>
      <c r="S3" s="13" t="s">
        <v>122</v>
      </c>
      <c r="T3" s="13" t="s">
        <v>234</v>
      </c>
      <c r="U3" s="13" t="s">
        <v>105</v>
      </c>
      <c r="V3" s="13" t="s">
        <v>114</v>
      </c>
      <c r="W3" s="13" t="s">
        <v>132</v>
      </c>
      <c r="X3" s="18" t="s">
        <v>25</v>
      </c>
    </row>
    <row r="4" spans="1:24" x14ac:dyDescent="0.3">
      <c r="A4" s="10" t="s">
        <v>208</v>
      </c>
      <c r="B4" s="11" t="s">
        <v>80</v>
      </c>
      <c r="C4" s="12" t="s">
        <v>212</v>
      </c>
      <c r="D4" s="12" t="s">
        <v>27</v>
      </c>
      <c r="E4" s="12" t="s">
        <v>81</v>
      </c>
      <c r="F4" s="12" t="s">
        <v>30</v>
      </c>
      <c r="G4" s="13" t="s">
        <v>159</v>
      </c>
      <c r="H4" s="13" t="s">
        <v>225</v>
      </c>
      <c r="I4" s="13" t="s">
        <v>235</v>
      </c>
      <c r="J4" s="13" t="s">
        <v>233</v>
      </c>
      <c r="K4" s="13" t="s">
        <v>134</v>
      </c>
      <c r="L4" s="14" t="s">
        <v>24</v>
      </c>
      <c r="M4" s="15" t="s">
        <v>209</v>
      </c>
      <c r="N4" s="16" t="s">
        <v>200</v>
      </c>
      <c r="O4" s="17" t="s">
        <v>95</v>
      </c>
      <c r="P4" s="17" t="s">
        <v>213</v>
      </c>
      <c r="Q4" s="17" t="s">
        <v>202</v>
      </c>
      <c r="R4" s="17" t="s">
        <v>214</v>
      </c>
      <c r="S4" s="13" t="s">
        <v>229</v>
      </c>
      <c r="T4" s="13" t="s">
        <v>207</v>
      </c>
      <c r="U4" s="13" t="s">
        <v>122</v>
      </c>
      <c r="V4" s="13" t="s">
        <v>201</v>
      </c>
      <c r="W4" s="13" t="s">
        <v>234</v>
      </c>
      <c r="X4" s="18" t="s">
        <v>25</v>
      </c>
    </row>
    <row r="5" spans="1:24" x14ac:dyDescent="0.3">
      <c r="A5" s="10" t="s">
        <v>215</v>
      </c>
      <c r="B5" s="11" t="s">
        <v>217</v>
      </c>
      <c r="C5" s="12" t="s">
        <v>212</v>
      </c>
      <c r="D5" s="12" t="s">
        <v>47</v>
      </c>
      <c r="E5" s="12" t="s">
        <v>186</v>
      </c>
      <c r="F5" s="12" t="s">
        <v>207</v>
      </c>
      <c r="G5" s="13" t="s">
        <v>225</v>
      </c>
      <c r="H5" s="13" t="s">
        <v>201</v>
      </c>
      <c r="I5" s="13" t="s">
        <v>226</v>
      </c>
      <c r="J5" s="13" t="s">
        <v>213</v>
      </c>
      <c r="K5" s="13" t="s">
        <v>137</v>
      </c>
      <c r="L5" s="14" t="s">
        <v>25</v>
      </c>
      <c r="M5" s="15" t="s">
        <v>216</v>
      </c>
      <c r="N5" s="16" t="s">
        <v>218</v>
      </c>
      <c r="O5" s="17" t="s">
        <v>206</v>
      </c>
      <c r="P5" s="17" t="s">
        <v>210</v>
      </c>
      <c r="Q5" s="17" t="s">
        <v>211</v>
      </c>
      <c r="R5" s="17" t="s">
        <v>203</v>
      </c>
      <c r="S5" s="13" t="s">
        <v>238</v>
      </c>
      <c r="T5" s="13" t="s">
        <v>121</v>
      </c>
      <c r="U5" s="13" t="s">
        <v>105</v>
      </c>
      <c r="V5" s="13" t="s">
        <v>38</v>
      </c>
      <c r="W5" s="13" t="s">
        <v>239</v>
      </c>
      <c r="X5" s="18" t="s">
        <v>24</v>
      </c>
    </row>
    <row r="6" spans="1:24" x14ac:dyDescent="0.3">
      <c r="A6" s="10" t="s">
        <v>240</v>
      </c>
      <c r="B6" s="11" t="s">
        <v>237</v>
      </c>
      <c r="C6" s="12" t="s">
        <v>235</v>
      </c>
      <c r="D6" s="12" t="s">
        <v>121</v>
      </c>
      <c r="E6" s="12" t="s">
        <v>53</v>
      </c>
      <c r="F6" s="12" t="s">
        <v>135</v>
      </c>
      <c r="G6" s="13" t="s">
        <v>228</v>
      </c>
      <c r="H6" s="13" t="s">
        <v>206</v>
      </c>
      <c r="I6" s="13" t="s">
        <v>95</v>
      </c>
      <c r="J6" s="13" t="s">
        <v>179</v>
      </c>
      <c r="K6" s="13" t="s">
        <v>140</v>
      </c>
      <c r="L6" s="14" t="s">
        <v>24</v>
      </c>
      <c r="M6" s="15" t="s">
        <v>241</v>
      </c>
      <c r="N6" s="16" t="s">
        <v>77</v>
      </c>
      <c r="O6" s="17" t="s">
        <v>133</v>
      </c>
      <c r="P6" s="17" t="s">
        <v>38</v>
      </c>
      <c r="Q6" s="17" t="s">
        <v>243</v>
      </c>
      <c r="R6" s="17" t="s">
        <v>203</v>
      </c>
      <c r="S6" s="13" t="s">
        <v>115</v>
      </c>
      <c r="T6" s="13" t="s">
        <v>225</v>
      </c>
      <c r="U6" s="13" t="s">
        <v>244</v>
      </c>
      <c r="V6" s="13" t="s">
        <v>75</v>
      </c>
      <c r="W6" s="13" t="s">
        <v>245</v>
      </c>
      <c r="X6" s="18" t="s">
        <v>25</v>
      </c>
    </row>
    <row r="7" spans="1:24" x14ac:dyDescent="0.3">
      <c r="A7" s="10" t="s">
        <v>17</v>
      </c>
      <c r="B7" s="11" t="s">
        <v>140</v>
      </c>
      <c r="C7" s="12" t="s">
        <v>125</v>
      </c>
      <c r="D7" s="12" t="s">
        <v>38</v>
      </c>
      <c r="E7" s="12" t="s">
        <v>81</v>
      </c>
      <c r="F7" s="12" t="s">
        <v>97</v>
      </c>
      <c r="G7" s="13" t="s">
        <v>115</v>
      </c>
      <c r="H7" s="13" t="s">
        <v>186</v>
      </c>
      <c r="I7" s="13" t="s">
        <v>133</v>
      </c>
      <c r="J7" s="13" t="s">
        <v>137</v>
      </c>
      <c r="K7" s="13" t="s">
        <v>80</v>
      </c>
      <c r="L7" s="14" t="s">
        <v>24</v>
      </c>
      <c r="M7" s="15" t="s">
        <v>18</v>
      </c>
      <c r="N7" s="16" t="s">
        <v>123</v>
      </c>
      <c r="O7" s="17" t="s">
        <v>201</v>
      </c>
      <c r="P7" s="17" t="s">
        <v>77</v>
      </c>
      <c r="Q7" s="17" t="s">
        <v>225</v>
      </c>
      <c r="R7" s="17" t="s">
        <v>30</v>
      </c>
      <c r="S7" s="13" t="s">
        <v>105</v>
      </c>
      <c r="T7" s="13" t="s">
        <v>122</v>
      </c>
      <c r="U7" s="13" t="s">
        <v>179</v>
      </c>
      <c r="V7" s="13" t="s">
        <v>114</v>
      </c>
      <c r="W7" s="13" t="s">
        <v>227</v>
      </c>
      <c r="X7" s="18" t="s">
        <v>25</v>
      </c>
    </row>
    <row r="8" spans="1:24" x14ac:dyDescent="0.3">
      <c r="A8" s="10" t="s">
        <v>19</v>
      </c>
      <c r="B8" s="11" t="s">
        <v>75</v>
      </c>
      <c r="C8" s="12" t="s">
        <v>206</v>
      </c>
      <c r="D8" s="12" t="s">
        <v>38</v>
      </c>
      <c r="E8" s="12" t="s">
        <v>186</v>
      </c>
      <c r="F8" s="12" t="s">
        <v>129</v>
      </c>
      <c r="G8" s="13" t="s">
        <v>125</v>
      </c>
      <c r="H8" s="13" t="s">
        <v>82</v>
      </c>
      <c r="I8" s="13" t="s">
        <v>96</v>
      </c>
      <c r="J8" s="13" t="s">
        <v>30</v>
      </c>
      <c r="K8" s="13" t="s">
        <v>251</v>
      </c>
      <c r="L8" s="14" t="s">
        <v>24</v>
      </c>
      <c r="M8" s="15" t="s">
        <v>20</v>
      </c>
      <c r="N8" s="16" t="s">
        <v>237</v>
      </c>
      <c r="O8" s="17" t="s">
        <v>201</v>
      </c>
      <c r="P8" s="17" t="s">
        <v>77</v>
      </c>
      <c r="Q8" s="17" t="s">
        <v>57</v>
      </c>
      <c r="R8" s="17" t="s">
        <v>133</v>
      </c>
      <c r="S8" s="13" t="s">
        <v>122</v>
      </c>
      <c r="T8" s="13" t="s">
        <v>140</v>
      </c>
      <c r="U8" s="13" t="s">
        <v>105</v>
      </c>
      <c r="V8" s="13" t="s">
        <v>160</v>
      </c>
      <c r="W8" s="13" t="s">
        <v>115</v>
      </c>
      <c r="X8" s="18" t="s">
        <v>25</v>
      </c>
    </row>
    <row r="9" spans="1:24" x14ac:dyDescent="0.3">
      <c r="A9" s="10" t="s">
        <v>252</v>
      </c>
      <c r="B9" s="11" t="s">
        <v>80</v>
      </c>
      <c r="C9" s="12" t="s">
        <v>105</v>
      </c>
      <c r="D9" s="12" t="s">
        <v>77</v>
      </c>
      <c r="E9" s="12" t="s">
        <v>186</v>
      </c>
      <c r="F9" s="12" t="s">
        <v>133</v>
      </c>
      <c r="G9" s="13" t="s">
        <v>140</v>
      </c>
      <c r="H9" s="13" t="s">
        <v>38</v>
      </c>
      <c r="I9" s="13" t="s">
        <v>122</v>
      </c>
      <c r="J9" s="13" t="s">
        <v>137</v>
      </c>
      <c r="K9" s="13" t="s">
        <v>179</v>
      </c>
      <c r="L9" s="14" t="s">
        <v>24</v>
      </c>
      <c r="M9" s="15" t="s">
        <v>253</v>
      </c>
      <c r="N9" s="16" t="s">
        <v>254</v>
      </c>
      <c r="O9" s="17" t="s">
        <v>255</v>
      </c>
      <c r="P9" s="17" t="s">
        <v>201</v>
      </c>
      <c r="Q9" s="17" t="s">
        <v>211</v>
      </c>
      <c r="R9" s="17" t="s">
        <v>129</v>
      </c>
      <c r="S9" s="13" t="s">
        <v>75</v>
      </c>
      <c r="T9" s="13" t="s">
        <v>82</v>
      </c>
      <c r="U9" s="13" t="s">
        <v>115</v>
      </c>
      <c r="V9" s="13" t="s">
        <v>30</v>
      </c>
      <c r="W9" s="13" t="s">
        <v>236</v>
      </c>
      <c r="X9" s="18" t="s">
        <v>25</v>
      </c>
    </row>
    <row r="10" spans="1:24" x14ac:dyDescent="0.3">
      <c r="A10" s="10" t="s">
        <v>247</v>
      </c>
      <c r="B10" s="11" t="s">
        <v>75</v>
      </c>
      <c r="C10" s="12" t="s">
        <v>143</v>
      </c>
      <c r="D10" s="12" t="s">
        <v>121</v>
      </c>
      <c r="E10" s="12" t="s">
        <v>256</v>
      </c>
      <c r="F10" s="12" t="s">
        <v>257</v>
      </c>
      <c r="G10" s="13" t="s">
        <v>224</v>
      </c>
      <c r="H10" s="13" t="s">
        <v>115</v>
      </c>
      <c r="I10" s="13" t="s">
        <v>96</v>
      </c>
      <c r="J10" s="13" t="s">
        <v>89</v>
      </c>
      <c r="K10" s="13" t="s">
        <v>135</v>
      </c>
      <c r="L10" s="14" t="s">
        <v>24</v>
      </c>
      <c r="M10" s="15" t="s">
        <v>7</v>
      </c>
      <c r="N10" s="16" t="s">
        <v>244</v>
      </c>
      <c r="O10" s="17" t="s">
        <v>180</v>
      </c>
      <c r="P10" s="17" t="s">
        <v>160</v>
      </c>
      <c r="Q10" s="17" t="s">
        <v>82</v>
      </c>
      <c r="R10" s="17" t="s">
        <v>133</v>
      </c>
      <c r="S10" s="13" t="s">
        <v>77</v>
      </c>
      <c r="T10" s="13" t="s">
        <v>125</v>
      </c>
      <c r="U10" s="13" t="s">
        <v>38</v>
      </c>
      <c r="V10" s="13" t="s">
        <v>81</v>
      </c>
      <c r="W10" s="13" t="s">
        <v>186</v>
      </c>
      <c r="X10" s="18" t="s">
        <v>25</v>
      </c>
    </row>
    <row r="11" spans="1:24" x14ac:dyDescent="0.3">
      <c r="A11" s="10" t="s">
        <v>204</v>
      </c>
      <c r="B11" s="11" t="s">
        <v>237</v>
      </c>
      <c r="C11" s="12" t="s">
        <v>143</v>
      </c>
      <c r="D11" s="12" t="s">
        <v>160</v>
      </c>
      <c r="E11" s="12" t="s">
        <v>81</v>
      </c>
      <c r="F11" s="12" t="s">
        <v>129</v>
      </c>
      <c r="G11" s="13" t="s">
        <v>82</v>
      </c>
      <c r="H11" s="13" t="s">
        <v>105</v>
      </c>
      <c r="I11" s="13" t="s">
        <v>186</v>
      </c>
      <c r="J11" s="13" t="s">
        <v>125</v>
      </c>
      <c r="K11" s="13" t="s">
        <v>80</v>
      </c>
      <c r="L11" s="14" t="s">
        <v>25</v>
      </c>
      <c r="M11" s="15" t="s">
        <v>249</v>
      </c>
      <c r="N11" s="16" t="s">
        <v>75</v>
      </c>
      <c r="O11" s="17" t="s">
        <v>96</v>
      </c>
      <c r="P11" s="17" t="s">
        <v>38</v>
      </c>
      <c r="Q11" s="17" t="s">
        <v>167</v>
      </c>
      <c r="R11" s="17" t="s">
        <v>30</v>
      </c>
      <c r="S11" s="13" t="s">
        <v>162</v>
      </c>
      <c r="T11" s="13" t="s">
        <v>122</v>
      </c>
      <c r="U11" s="13" t="s">
        <v>74</v>
      </c>
      <c r="V11" s="13" t="s">
        <v>190</v>
      </c>
      <c r="W11" s="13" t="s">
        <v>259</v>
      </c>
      <c r="X11" s="18" t="s">
        <v>24</v>
      </c>
    </row>
    <row r="12" spans="1:24" x14ac:dyDescent="0.3">
      <c r="A12" s="10" t="s">
        <v>205</v>
      </c>
      <c r="B12" s="11" t="s">
        <v>64</v>
      </c>
      <c r="C12" s="12" t="s">
        <v>40</v>
      </c>
      <c r="D12" s="12" t="s">
        <v>99</v>
      </c>
      <c r="E12" s="12" t="s">
        <v>186</v>
      </c>
      <c r="F12" s="12" t="s">
        <v>133</v>
      </c>
      <c r="G12" s="13" t="s">
        <v>105</v>
      </c>
      <c r="H12" s="13" t="s">
        <v>238</v>
      </c>
      <c r="I12" s="13" t="s">
        <v>122</v>
      </c>
      <c r="J12" s="13" t="s">
        <v>120</v>
      </c>
      <c r="K12" s="13" t="s">
        <v>63</v>
      </c>
      <c r="L12" s="14" t="s">
        <v>24</v>
      </c>
      <c r="M12" s="15" t="s">
        <v>215</v>
      </c>
      <c r="N12" s="16" t="s">
        <v>237</v>
      </c>
      <c r="O12" s="17" t="s">
        <v>179</v>
      </c>
      <c r="P12" s="17" t="s">
        <v>38</v>
      </c>
      <c r="Q12" s="17" t="s">
        <v>81</v>
      </c>
      <c r="R12" s="17" t="s">
        <v>30</v>
      </c>
      <c r="S12" s="13" t="s">
        <v>89</v>
      </c>
      <c r="T12" s="13" t="s">
        <v>129</v>
      </c>
      <c r="U12" s="13" t="s">
        <v>82</v>
      </c>
      <c r="V12" s="13" t="s">
        <v>74</v>
      </c>
      <c r="W12" s="13" t="s">
        <v>96</v>
      </c>
      <c r="X12" s="18" t="s">
        <v>25</v>
      </c>
    </row>
    <row r="13" spans="1:24" x14ac:dyDescent="0.3">
      <c r="A13" s="10" t="s">
        <v>250</v>
      </c>
      <c r="B13" s="11" t="s">
        <v>137</v>
      </c>
      <c r="C13" s="12" t="s">
        <v>133</v>
      </c>
      <c r="D13" s="12" t="s">
        <v>38</v>
      </c>
      <c r="E13" s="12" t="s">
        <v>186</v>
      </c>
      <c r="F13" s="12" t="s">
        <v>114</v>
      </c>
      <c r="G13" s="13" t="s">
        <v>160</v>
      </c>
      <c r="H13" s="13" t="s">
        <v>105</v>
      </c>
      <c r="I13" s="13" t="s">
        <v>140</v>
      </c>
      <c r="J13" s="13" t="s">
        <v>115</v>
      </c>
      <c r="K13" s="13" t="s">
        <v>96</v>
      </c>
      <c r="L13" s="14" t="s">
        <v>24</v>
      </c>
      <c r="M13" s="15" t="s">
        <v>209</v>
      </c>
      <c r="N13" s="16" t="s">
        <v>80</v>
      </c>
      <c r="O13" s="17" t="s">
        <v>144</v>
      </c>
      <c r="P13" s="17" t="s">
        <v>77</v>
      </c>
      <c r="Q13" s="17" t="s">
        <v>81</v>
      </c>
      <c r="R13" s="17" t="s">
        <v>129</v>
      </c>
      <c r="S13" s="13" t="s">
        <v>125</v>
      </c>
      <c r="T13" s="13" t="s">
        <v>122</v>
      </c>
      <c r="U13" s="13" t="s">
        <v>162</v>
      </c>
      <c r="V13" s="13" t="s">
        <v>72</v>
      </c>
      <c r="W13" s="13" t="s">
        <v>206</v>
      </c>
      <c r="X13" s="18" t="s">
        <v>25</v>
      </c>
    </row>
    <row r="14" spans="1:24" x14ac:dyDescent="0.3">
      <c r="A14" s="10" t="s">
        <v>208</v>
      </c>
      <c r="B14" s="11" t="s">
        <v>140</v>
      </c>
      <c r="C14" s="12" t="s">
        <v>262</v>
      </c>
      <c r="D14" s="12" t="s">
        <v>263</v>
      </c>
      <c r="E14" s="12" t="s">
        <v>186</v>
      </c>
      <c r="F14" s="12" t="s">
        <v>129</v>
      </c>
      <c r="G14" s="13" t="s">
        <v>228</v>
      </c>
      <c r="H14" s="13" t="s">
        <v>134</v>
      </c>
      <c r="I14" s="13" t="s">
        <v>82</v>
      </c>
      <c r="J14" s="13" t="s">
        <v>75</v>
      </c>
      <c r="K14" s="13" t="s">
        <v>96</v>
      </c>
      <c r="L14" s="14" t="s">
        <v>24</v>
      </c>
      <c r="M14" s="15" t="s">
        <v>5</v>
      </c>
      <c r="N14" s="16" t="s">
        <v>254</v>
      </c>
      <c r="O14" s="17" t="s">
        <v>206</v>
      </c>
      <c r="P14" s="17" t="s">
        <v>122</v>
      </c>
      <c r="Q14" s="17" t="s">
        <v>81</v>
      </c>
      <c r="R14" s="17" t="s">
        <v>30</v>
      </c>
      <c r="S14" s="13" t="s">
        <v>235</v>
      </c>
      <c r="T14" s="13" t="s">
        <v>212</v>
      </c>
      <c r="U14" s="13" t="s">
        <v>229</v>
      </c>
      <c r="V14" s="13" t="s">
        <v>230</v>
      </c>
      <c r="W14" s="13" t="s">
        <v>259</v>
      </c>
      <c r="X14" s="18" t="s">
        <v>25</v>
      </c>
    </row>
    <row r="15" spans="1:24" x14ac:dyDescent="0.3">
      <c r="A15" s="10" t="s">
        <v>240</v>
      </c>
      <c r="B15" s="11" t="s">
        <v>190</v>
      </c>
      <c r="C15" s="12" t="s">
        <v>133</v>
      </c>
      <c r="D15" s="12" t="s">
        <v>122</v>
      </c>
      <c r="E15" s="12" t="s">
        <v>186</v>
      </c>
      <c r="F15" s="12" t="s">
        <v>129</v>
      </c>
      <c r="G15" s="13" t="s">
        <v>125</v>
      </c>
      <c r="H15" s="13" t="s">
        <v>140</v>
      </c>
      <c r="I15" s="13" t="s">
        <v>74</v>
      </c>
      <c r="J15" s="13" t="s">
        <v>236</v>
      </c>
      <c r="K15" s="13" t="s">
        <v>75</v>
      </c>
      <c r="L15" s="14" t="s">
        <v>24</v>
      </c>
      <c r="M15" s="15" t="s">
        <v>246</v>
      </c>
      <c r="N15" s="16" t="s">
        <v>80</v>
      </c>
      <c r="O15" s="17" t="s">
        <v>179</v>
      </c>
      <c r="P15" s="17" t="s">
        <v>38</v>
      </c>
      <c r="Q15" s="17" t="s">
        <v>81</v>
      </c>
      <c r="R15" s="17" t="s">
        <v>248</v>
      </c>
      <c r="S15" s="13" t="s">
        <v>53</v>
      </c>
      <c r="T15" s="13" t="s">
        <v>82</v>
      </c>
      <c r="U15" s="13" t="s">
        <v>105</v>
      </c>
      <c r="V15" s="13" t="s">
        <v>137</v>
      </c>
      <c r="W15" s="13" t="s">
        <v>96</v>
      </c>
      <c r="X15" s="18" t="s">
        <v>25</v>
      </c>
    </row>
    <row r="16" spans="1:24" x14ac:dyDescent="0.3">
      <c r="A16" s="10" t="s">
        <v>216</v>
      </c>
      <c r="B16" s="11" t="s">
        <v>137</v>
      </c>
      <c r="C16" s="12" t="s">
        <v>74</v>
      </c>
      <c r="D16" s="12" t="s">
        <v>178</v>
      </c>
      <c r="E16" s="12" t="s">
        <v>82</v>
      </c>
      <c r="F16" s="12" t="s">
        <v>135</v>
      </c>
      <c r="G16" s="13" t="s">
        <v>75</v>
      </c>
      <c r="H16" s="13" t="s">
        <v>115</v>
      </c>
      <c r="I16" s="13" t="s">
        <v>129</v>
      </c>
      <c r="J16" s="13" t="s">
        <v>67</v>
      </c>
      <c r="K16" s="13" t="s">
        <v>186</v>
      </c>
      <c r="L16" s="14" t="s">
        <v>24</v>
      </c>
      <c r="M16" s="15" t="s">
        <v>252</v>
      </c>
      <c r="N16" s="16" t="s">
        <v>26</v>
      </c>
      <c r="O16" s="17" t="s">
        <v>179</v>
      </c>
      <c r="P16" s="17" t="s">
        <v>201</v>
      </c>
      <c r="Q16" s="17" t="s">
        <v>81</v>
      </c>
      <c r="R16" s="17" t="s">
        <v>227</v>
      </c>
      <c r="S16" s="13" t="s">
        <v>77</v>
      </c>
      <c r="T16" s="13" t="s">
        <v>27</v>
      </c>
      <c r="U16" s="13" t="s">
        <v>122</v>
      </c>
      <c r="V16" s="13" t="s">
        <v>160</v>
      </c>
      <c r="W16" s="13" t="s">
        <v>123</v>
      </c>
      <c r="X16" s="18" t="s">
        <v>25</v>
      </c>
    </row>
    <row r="17" spans="1:24" x14ac:dyDescent="0.3">
      <c r="A17" s="10" t="s">
        <v>241</v>
      </c>
      <c r="B17" s="11" t="s">
        <v>75</v>
      </c>
      <c r="C17" s="12" t="s">
        <v>74</v>
      </c>
      <c r="D17" s="12" t="s">
        <v>38</v>
      </c>
      <c r="E17" s="12" t="s">
        <v>196</v>
      </c>
      <c r="F17" s="12" t="s">
        <v>248</v>
      </c>
      <c r="G17" s="13" t="s">
        <v>105</v>
      </c>
      <c r="H17" s="13" t="s">
        <v>162</v>
      </c>
      <c r="I17" s="13" t="s">
        <v>140</v>
      </c>
      <c r="J17" s="13" t="s">
        <v>80</v>
      </c>
      <c r="K17" s="13" t="s">
        <v>28</v>
      </c>
      <c r="L17" s="14" t="s">
        <v>25</v>
      </c>
      <c r="M17" s="15" t="s">
        <v>253</v>
      </c>
      <c r="N17" s="16" t="s">
        <v>137</v>
      </c>
      <c r="O17" s="17" t="s">
        <v>144</v>
      </c>
      <c r="P17" s="17" t="s">
        <v>122</v>
      </c>
      <c r="Q17" s="17" t="s">
        <v>186</v>
      </c>
      <c r="R17" s="17" t="s">
        <v>30</v>
      </c>
      <c r="S17" s="13" t="s">
        <v>96</v>
      </c>
      <c r="T17" s="13" t="s">
        <v>125</v>
      </c>
      <c r="U17" s="13" t="s">
        <v>82</v>
      </c>
      <c r="V17" s="13" t="s">
        <v>45</v>
      </c>
      <c r="W17" s="13" t="s">
        <v>134</v>
      </c>
      <c r="X17" s="18" t="s">
        <v>24</v>
      </c>
    </row>
    <row r="18" spans="1:24" x14ac:dyDescent="0.3">
      <c r="A18" s="10" t="s">
        <v>216</v>
      </c>
      <c r="B18" s="11" t="s">
        <v>80</v>
      </c>
      <c r="C18" s="12" t="s">
        <v>179</v>
      </c>
      <c r="D18" s="12" t="s">
        <v>122</v>
      </c>
      <c r="E18" s="12" t="s">
        <v>195</v>
      </c>
      <c r="F18" s="12" t="s">
        <v>101</v>
      </c>
      <c r="G18" s="13" t="s">
        <v>38</v>
      </c>
      <c r="H18" s="13" t="s">
        <v>105</v>
      </c>
      <c r="I18" s="13" t="s">
        <v>140</v>
      </c>
      <c r="J18" s="13" t="s">
        <v>75</v>
      </c>
      <c r="K18" s="13" t="s">
        <v>67</v>
      </c>
      <c r="L18" s="14" t="s">
        <v>24</v>
      </c>
      <c r="M18" s="15" t="s">
        <v>249</v>
      </c>
      <c r="N18" s="16" t="s">
        <v>46</v>
      </c>
      <c r="O18" s="17" t="s">
        <v>96</v>
      </c>
      <c r="P18" s="17" t="s">
        <v>28</v>
      </c>
      <c r="Q18" s="17" t="s">
        <v>81</v>
      </c>
      <c r="R18" s="17" t="s">
        <v>30</v>
      </c>
      <c r="S18" s="13" t="s">
        <v>82</v>
      </c>
      <c r="T18" s="13" t="s">
        <v>186</v>
      </c>
      <c r="U18" s="13" t="s">
        <v>129</v>
      </c>
      <c r="V18" s="13" t="s">
        <v>123</v>
      </c>
      <c r="W18" s="13" t="s">
        <v>137</v>
      </c>
      <c r="X18" s="18" t="s">
        <v>25</v>
      </c>
    </row>
    <row r="19" spans="1:24" x14ac:dyDescent="0.3">
      <c r="A19" s="10" t="s">
        <v>216</v>
      </c>
      <c r="B19" s="11" t="s">
        <v>137</v>
      </c>
      <c r="C19" s="12" t="s">
        <v>74</v>
      </c>
      <c r="D19" s="12" t="s">
        <v>158</v>
      </c>
      <c r="E19" s="12" t="s">
        <v>186</v>
      </c>
      <c r="F19" s="12" t="s">
        <v>129</v>
      </c>
      <c r="G19" s="13" t="s">
        <v>82</v>
      </c>
      <c r="H19" s="13" t="s">
        <v>179</v>
      </c>
      <c r="I19" s="13" t="s">
        <v>123</v>
      </c>
      <c r="J19" s="13" t="s">
        <v>30</v>
      </c>
      <c r="K19" s="13" t="s">
        <v>125</v>
      </c>
      <c r="L19" s="14" t="s">
        <v>25</v>
      </c>
      <c r="M19" s="15" t="s">
        <v>249</v>
      </c>
      <c r="N19" s="16" t="s">
        <v>80</v>
      </c>
      <c r="O19" s="17" t="s">
        <v>105</v>
      </c>
      <c r="P19" s="17" t="s">
        <v>77</v>
      </c>
      <c r="Q19" s="17" t="s">
        <v>81</v>
      </c>
      <c r="R19" s="17" t="s">
        <v>133</v>
      </c>
      <c r="S19" s="13" t="s">
        <v>38</v>
      </c>
      <c r="T19" s="13" t="s">
        <v>122</v>
      </c>
      <c r="U19" s="13" t="s">
        <v>140</v>
      </c>
      <c r="V19" s="13" t="s">
        <v>115</v>
      </c>
      <c r="W19" s="13" t="s">
        <v>27</v>
      </c>
      <c r="X19" s="18" t="s">
        <v>24</v>
      </c>
    </row>
    <row r="20" spans="1:24" x14ac:dyDescent="0.3">
      <c r="A20" s="10" t="s">
        <v>216</v>
      </c>
      <c r="B20" s="11" t="s">
        <v>26</v>
      </c>
      <c r="C20" s="12" t="s">
        <v>264</v>
      </c>
      <c r="D20" s="12" t="s">
        <v>115</v>
      </c>
      <c r="E20" s="12" t="s">
        <v>81</v>
      </c>
      <c r="F20" s="12" t="s">
        <v>129</v>
      </c>
      <c r="G20" s="13" t="s">
        <v>38</v>
      </c>
      <c r="H20" s="13" t="s">
        <v>105</v>
      </c>
      <c r="I20" s="13" t="s">
        <v>30</v>
      </c>
      <c r="J20" s="13" t="s">
        <v>75</v>
      </c>
      <c r="K20" s="13" t="s">
        <v>140</v>
      </c>
      <c r="L20" s="14" t="s">
        <v>24</v>
      </c>
      <c r="M20" s="15" t="s">
        <v>249</v>
      </c>
      <c r="N20" s="16" t="s">
        <v>80</v>
      </c>
      <c r="O20" s="17" t="s">
        <v>179</v>
      </c>
      <c r="P20" s="17" t="s">
        <v>27</v>
      </c>
      <c r="Q20" s="17" t="s">
        <v>167</v>
      </c>
      <c r="R20" s="17" t="s">
        <v>236</v>
      </c>
      <c r="S20" s="13" t="s">
        <v>82</v>
      </c>
      <c r="T20" s="13" t="s">
        <v>186</v>
      </c>
      <c r="U20" s="13" t="s">
        <v>122</v>
      </c>
      <c r="V20" s="13" t="s">
        <v>123</v>
      </c>
      <c r="W20" s="13" t="s">
        <v>137</v>
      </c>
      <c r="X20" s="18" t="s">
        <v>25</v>
      </c>
    </row>
    <row r="21" spans="1:24" x14ac:dyDescent="0.3">
      <c r="A21" s="10" t="s">
        <v>240</v>
      </c>
      <c r="B21" s="11" t="s">
        <v>137</v>
      </c>
      <c r="C21" s="12" t="s">
        <v>105</v>
      </c>
      <c r="D21" s="12" t="s">
        <v>258</v>
      </c>
      <c r="E21" s="12" t="s">
        <v>57</v>
      </c>
      <c r="F21" s="12" t="s">
        <v>261</v>
      </c>
      <c r="G21" s="13" t="s">
        <v>179</v>
      </c>
      <c r="H21" s="13" t="s">
        <v>125</v>
      </c>
      <c r="I21" s="13" t="s">
        <v>74</v>
      </c>
      <c r="J21" s="13" t="s">
        <v>144</v>
      </c>
      <c r="K21" s="13" t="s">
        <v>140</v>
      </c>
      <c r="L21" s="14" t="s">
        <v>25</v>
      </c>
      <c r="M21" s="15" t="s">
        <v>208</v>
      </c>
      <c r="N21" s="16" t="s">
        <v>75</v>
      </c>
      <c r="O21" s="17" t="s">
        <v>96</v>
      </c>
      <c r="P21" s="17" t="s">
        <v>158</v>
      </c>
      <c r="Q21" s="17" t="s">
        <v>186</v>
      </c>
      <c r="R21" s="17" t="s">
        <v>129</v>
      </c>
      <c r="S21" s="13" t="s">
        <v>53</v>
      </c>
      <c r="T21" s="13" t="s">
        <v>122</v>
      </c>
      <c r="U21" s="13" t="s">
        <v>82</v>
      </c>
      <c r="V21" s="13" t="s">
        <v>80</v>
      </c>
      <c r="W21" s="13" t="s">
        <v>77</v>
      </c>
      <c r="X21" s="18" t="s">
        <v>24</v>
      </c>
    </row>
    <row r="22" spans="1:24" x14ac:dyDescent="0.3">
      <c r="A22" s="10" t="s">
        <v>15</v>
      </c>
      <c r="B22" s="11" t="s">
        <v>80</v>
      </c>
      <c r="C22" s="12" t="s">
        <v>105</v>
      </c>
      <c r="D22" s="12" t="s">
        <v>162</v>
      </c>
      <c r="E22" s="12" t="s">
        <v>100</v>
      </c>
      <c r="F22" s="12" t="s">
        <v>114</v>
      </c>
      <c r="G22" s="13" t="s">
        <v>179</v>
      </c>
      <c r="H22" s="13" t="s">
        <v>125</v>
      </c>
      <c r="I22" s="13" t="s">
        <v>158</v>
      </c>
      <c r="J22" s="13" t="s">
        <v>115</v>
      </c>
      <c r="K22" s="13" t="s">
        <v>75</v>
      </c>
      <c r="L22" s="14" t="s">
        <v>25</v>
      </c>
      <c r="M22" s="15" t="s">
        <v>11</v>
      </c>
      <c r="N22" s="16" t="s">
        <v>26</v>
      </c>
      <c r="O22" s="17" t="s">
        <v>133</v>
      </c>
      <c r="P22" s="17" t="s">
        <v>28</v>
      </c>
      <c r="Q22" s="17" t="s">
        <v>186</v>
      </c>
      <c r="R22" s="17" t="s">
        <v>207</v>
      </c>
      <c r="S22" s="13" t="s">
        <v>53</v>
      </c>
      <c r="T22" s="13" t="s">
        <v>122</v>
      </c>
      <c r="U22" s="13" t="s">
        <v>82</v>
      </c>
      <c r="V22" s="13" t="s">
        <v>77</v>
      </c>
      <c r="W22" s="13" t="s">
        <v>137</v>
      </c>
      <c r="X22" s="18" t="s">
        <v>24</v>
      </c>
    </row>
    <row r="23" spans="1:24" x14ac:dyDescent="0.3">
      <c r="A23" s="10" t="s">
        <v>6</v>
      </c>
      <c r="B23" s="11" t="s">
        <v>140</v>
      </c>
      <c r="C23" s="12" t="s">
        <v>74</v>
      </c>
      <c r="D23" s="12" t="s">
        <v>158</v>
      </c>
      <c r="E23" s="12" t="s">
        <v>186</v>
      </c>
      <c r="F23" s="12" t="s">
        <v>265</v>
      </c>
      <c r="G23" s="13" t="s">
        <v>162</v>
      </c>
      <c r="H23" s="13" t="s">
        <v>105</v>
      </c>
      <c r="I23" s="13" t="s">
        <v>125</v>
      </c>
      <c r="J23" s="13" t="s">
        <v>80</v>
      </c>
      <c r="K23" s="13" t="s">
        <v>133</v>
      </c>
      <c r="L23" s="14" t="s">
        <v>24</v>
      </c>
      <c r="M23" s="15" t="s">
        <v>204</v>
      </c>
      <c r="N23" s="16" t="s">
        <v>75</v>
      </c>
      <c r="O23" s="17" t="s">
        <v>40</v>
      </c>
      <c r="P23" s="17" t="s">
        <v>122</v>
      </c>
      <c r="Q23" s="17" t="s">
        <v>195</v>
      </c>
      <c r="R23" s="17" t="s">
        <v>207</v>
      </c>
      <c r="S23" s="13" t="s">
        <v>45</v>
      </c>
      <c r="T23" s="13" t="s">
        <v>134</v>
      </c>
      <c r="U23" s="13" t="s">
        <v>38</v>
      </c>
      <c r="V23" s="13" t="s">
        <v>114</v>
      </c>
      <c r="W23" s="13" t="s">
        <v>30</v>
      </c>
      <c r="X23" s="18" t="s">
        <v>25</v>
      </c>
    </row>
    <row r="24" spans="1:24" x14ac:dyDescent="0.3">
      <c r="A24" s="10" t="s">
        <v>18</v>
      </c>
      <c r="B24" s="11" t="s">
        <v>77</v>
      </c>
      <c r="C24" s="12" t="s">
        <v>105</v>
      </c>
      <c r="D24" s="12" t="s">
        <v>158</v>
      </c>
      <c r="E24" s="12" t="s">
        <v>81</v>
      </c>
      <c r="F24" s="12" t="s">
        <v>133</v>
      </c>
      <c r="G24" s="13" t="s">
        <v>260</v>
      </c>
      <c r="H24" s="13" t="s">
        <v>82</v>
      </c>
      <c r="I24" s="13" t="s">
        <v>89</v>
      </c>
      <c r="J24" s="13" t="s">
        <v>38</v>
      </c>
      <c r="K24" s="13" t="s">
        <v>266</v>
      </c>
      <c r="L24" s="14" t="s">
        <v>24</v>
      </c>
      <c r="M24" s="15" t="s">
        <v>10</v>
      </c>
      <c r="N24" s="16" t="s">
        <v>140</v>
      </c>
      <c r="O24" s="17" t="s">
        <v>74</v>
      </c>
      <c r="P24" s="17" t="s">
        <v>162</v>
      </c>
      <c r="Q24" s="17" t="s">
        <v>267</v>
      </c>
      <c r="R24" s="17" t="s">
        <v>30</v>
      </c>
      <c r="S24" s="13" t="s">
        <v>122</v>
      </c>
      <c r="T24" s="13" t="s">
        <v>75</v>
      </c>
      <c r="U24" s="13" t="s">
        <v>186</v>
      </c>
      <c r="V24" s="13" t="s">
        <v>80</v>
      </c>
      <c r="W24" s="13" t="s">
        <v>190</v>
      </c>
      <c r="X24" s="18" t="s">
        <v>25</v>
      </c>
    </row>
    <row r="25" spans="1:24" x14ac:dyDescent="0.3">
      <c r="A25" s="10" t="s">
        <v>21</v>
      </c>
      <c r="B25" s="11" t="s">
        <v>75</v>
      </c>
      <c r="C25" s="12" t="s">
        <v>144</v>
      </c>
      <c r="D25" s="12" t="s">
        <v>122</v>
      </c>
      <c r="E25" s="12" t="s">
        <v>167</v>
      </c>
      <c r="F25" s="12" t="s">
        <v>129</v>
      </c>
      <c r="G25" s="13" t="s">
        <v>38</v>
      </c>
      <c r="H25" s="13" t="s">
        <v>137</v>
      </c>
      <c r="I25" s="13" t="s">
        <v>82</v>
      </c>
      <c r="J25" s="13" t="s">
        <v>140</v>
      </c>
      <c r="K25" s="13" t="s">
        <v>114</v>
      </c>
      <c r="L25" s="14" t="s">
        <v>24</v>
      </c>
      <c r="M25" s="15" t="s">
        <v>20</v>
      </c>
      <c r="N25" s="16" t="s">
        <v>125</v>
      </c>
      <c r="O25" s="17" t="s">
        <v>72</v>
      </c>
      <c r="P25" s="17" t="s">
        <v>28</v>
      </c>
      <c r="Q25" s="17" t="s">
        <v>81</v>
      </c>
      <c r="R25" s="17" t="s">
        <v>30</v>
      </c>
      <c r="S25" s="13" t="s">
        <v>115</v>
      </c>
      <c r="T25" s="13" t="s">
        <v>105</v>
      </c>
      <c r="U25" s="13" t="s">
        <v>186</v>
      </c>
      <c r="V25" s="13" t="s">
        <v>96</v>
      </c>
      <c r="W25" s="13" t="s">
        <v>179</v>
      </c>
      <c r="X25" s="18" t="s">
        <v>25</v>
      </c>
    </row>
    <row r="26" spans="1:24" x14ac:dyDescent="0.3">
      <c r="A26" s="10" t="s">
        <v>22</v>
      </c>
      <c r="B26" s="11" t="s">
        <v>80</v>
      </c>
      <c r="C26" s="12" t="s">
        <v>180</v>
      </c>
      <c r="D26" s="12" t="s">
        <v>115</v>
      </c>
      <c r="E26" s="12" t="s">
        <v>81</v>
      </c>
      <c r="F26" s="12" t="s">
        <v>114</v>
      </c>
      <c r="G26" s="13" t="s">
        <v>125</v>
      </c>
      <c r="H26" s="13" t="s">
        <v>105</v>
      </c>
      <c r="I26" s="13" t="s">
        <v>82</v>
      </c>
      <c r="J26" s="13" t="s">
        <v>133</v>
      </c>
      <c r="K26" s="13" t="s">
        <v>135</v>
      </c>
      <c r="L26" s="14" t="s">
        <v>24</v>
      </c>
      <c r="M26" s="15" t="s">
        <v>17</v>
      </c>
      <c r="N26" s="16" t="s">
        <v>140</v>
      </c>
      <c r="O26" s="17" t="s">
        <v>74</v>
      </c>
      <c r="P26" s="17" t="s">
        <v>122</v>
      </c>
      <c r="Q26" s="17" t="s">
        <v>153</v>
      </c>
      <c r="R26" s="17" t="s">
        <v>97</v>
      </c>
      <c r="S26" s="13" t="s">
        <v>30</v>
      </c>
      <c r="T26" s="13" t="s">
        <v>186</v>
      </c>
      <c r="U26" s="13" t="s">
        <v>129</v>
      </c>
      <c r="V26" s="13" t="s">
        <v>179</v>
      </c>
      <c r="W26" s="13" t="s">
        <v>268</v>
      </c>
      <c r="X26" s="18" t="s">
        <v>25</v>
      </c>
    </row>
    <row r="27" spans="1:24" x14ac:dyDescent="0.3">
      <c r="A27" s="10" t="s">
        <v>8</v>
      </c>
      <c r="B27" s="11" t="s">
        <v>80</v>
      </c>
      <c r="C27" s="12" t="s">
        <v>74</v>
      </c>
      <c r="D27" s="12" t="s">
        <v>122</v>
      </c>
      <c r="E27" s="12" t="s">
        <v>35</v>
      </c>
      <c r="F27" s="12" t="s">
        <v>166</v>
      </c>
      <c r="G27" s="13" t="s">
        <v>77</v>
      </c>
      <c r="H27" s="13" t="s">
        <v>160</v>
      </c>
      <c r="I27" s="13" t="s">
        <v>186</v>
      </c>
      <c r="J27" s="13" t="s">
        <v>81</v>
      </c>
      <c r="K27" s="13" t="s">
        <v>133</v>
      </c>
      <c r="L27" s="14" t="s">
        <v>25</v>
      </c>
      <c r="M27" s="15" t="s">
        <v>12</v>
      </c>
      <c r="N27" s="16" t="s">
        <v>140</v>
      </c>
      <c r="O27" s="17" t="s">
        <v>105</v>
      </c>
      <c r="P27" s="17" t="s">
        <v>167</v>
      </c>
      <c r="Q27" s="17" t="s">
        <v>195</v>
      </c>
      <c r="R27" s="17" t="s">
        <v>129</v>
      </c>
      <c r="S27" s="13" t="s">
        <v>196</v>
      </c>
      <c r="T27" s="13" t="s">
        <v>96</v>
      </c>
      <c r="U27" s="13" t="s">
        <v>180</v>
      </c>
      <c r="V27" s="13" t="s">
        <v>82</v>
      </c>
      <c r="W27" s="13" t="s">
        <v>30</v>
      </c>
      <c r="X27" s="18" t="s">
        <v>24</v>
      </c>
    </row>
    <row r="28" spans="1:24" x14ac:dyDescent="0.3">
      <c r="A28" s="10" t="s">
        <v>8</v>
      </c>
      <c r="B28" s="11" t="s">
        <v>137</v>
      </c>
      <c r="C28" s="12" t="s">
        <v>91</v>
      </c>
      <c r="D28" s="12" t="s">
        <v>115</v>
      </c>
      <c r="E28" s="12" t="s">
        <v>186</v>
      </c>
      <c r="F28" s="12" t="s">
        <v>129</v>
      </c>
      <c r="G28" s="13" t="s">
        <v>140</v>
      </c>
      <c r="H28" s="13" t="s">
        <v>105</v>
      </c>
      <c r="I28" s="13" t="s">
        <v>122</v>
      </c>
      <c r="J28" s="13" t="s">
        <v>185</v>
      </c>
      <c r="K28" s="13" t="s">
        <v>118</v>
      </c>
      <c r="L28" s="14" t="s">
        <v>24</v>
      </c>
      <c r="M28" s="15" t="s">
        <v>12</v>
      </c>
      <c r="N28" s="16" t="s">
        <v>89</v>
      </c>
      <c r="O28" s="17" t="s">
        <v>179</v>
      </c>
      <c r="P28" s="17" t="s">
        <v>160</v>
      </c>
      <c r="Q28" s="17" t="s">
        <v>242</v>
      </c>
      <c r="R28" s="17" t="s">
        <v>135</v>
      </c>
      <c r="S28" s="13" t="s">
        <v>196</v>
      </c>
      <c r="T28" s="13" t="s">
        <v>96</v>
      </c>
      <c r="U28" s="13" t="s">
        <v>180</v>
      </c>
      <c r="V28" s="13" t="s">
        <v>74</v>
      </c>
      <c r="W28" s="13" t="s">
        <v>75</v>
      </c>
      <c r="X28" s="18" t="s">
        <v>25</v>
      </c>
    </row>
    <row r="29" spans="1:24" x14ac:dyDescent="0.3">
      <c r="A29" s="10" t="s">
        <v>12</v>
      </c>
      <c r="B29" s="11" t="s">
        <v>80</v>
      </c>
      <c r="C29" s="12" t="s">
        <v>185</v>
      </c>
      <c r="D29" s="12" t="s">
        <v>160</v>
      </c>
      <c r="E29" s="12" t="s">
        <v>186</v>
      </c>
      <c r="F29" s="12" t="s">
        <v>133</v>
      </c>
      <c r="G29" s="13" t="s">
        <v>196</v>
      </c>
      <c r="H29" s="13" t="s">
        <v>115</v>
      </c>
      <c r="I29" s="13" t="s">
        <v>91</v>
      </c>
      <c r="J29" s="13" t="s">
        <v>206</v>
      </c>
      <c r="K29" s="13" t="s">
        <v>96</v>
      </c>
      <c r="L29" s="14" t="s">
        <v>24</v>
      </c>
      <c r="M29" s="15" t="s">
        <v>8</v>
      </c>
      <c r="N29" s="16" t="s">
        <v>75</v>
      </c>
      <c r="O29" s="17" t="s">
        <v>144</v>
      </c>
      <c r="P29" s="17" t="s">
        <v>27</v>
      </c>
      <c r="Q29" s="17" t="s">
        <v>81</v>
      </c>
      <c r="R29" s="17" t="s">
        <v>129</v>
      </c>
      <c r="S29" s="13" t="s">
        <v>105</v>
      </c>
      <c r="T29" s="13" t="s">
        <v>140</v>
      </c>
      <c r="U29" s="13" t="s">
        <v>122</v>
      </c>
      <c r="V29" s="13" t="s">
        <v>114</v>
      </c>
      <c r="W29" s="13" t="s">
        <v>137</v>
      </c>
      <c r="X29" s="18" t="s">
        <v>25</v>
      </c>
    </row>
    <row r="30" spans="1:24" x14ac:dyDescent="0.3">
      <c r="A30" s="10" t="s">
        <v>16</v>
      </c>
      <c r="B30" s="11" t="s">
        <v>140</v>
      </c>
      <c r="C30" s="12" t="s">
        <v>179</v>
      </c>
      <c r="D30" s="12" t="s">
        <v>115</v>
      </c>
      <c r="E30" s="12" t="s">
        <v>45</v>
      </c>
      <c r="F30" s="12" t="s">
        <v>102</v>
      </c>
      <c r="G30" s="13" t="s">
        <v>105</v>
      </c>
      <c r="H30" s="13" t="s">
        <v>50</v>
      </c>
      <c r="I30" s="13" t="s">
        <v>122</v>
      </c>
      <c r="J30" s="13" t="s">
        <v>63</v>
      </c>
      <c r="K30" s="13" t="s">
        <v>269</v>
      </c>
      <c r="L30" s="14" t="s">
        <v>24</v>
      </c>
      <c r="M30" s="15" t="s">
        <v>13</v>
      </c>
      <c r="N30" s="16" t="s">
        <v>183</v>
      </c>
      <c r="O30" s="17" t="s">
        <v>96</v>
      </c>
      <c r="P30" s="17" t="s">
        <v>234</v>
      </c>
      <c r="Q30" s="17" t="s">
        <v>81</v>
      </c>
      <c r="R30" s="17" t="s">
        <v>41</v>
      </c>
      <c r="S30" s="13" t="s">
        <v>82</v>
      </c>
      <c r="T30" s="13" t="s">
        <v>186</v>
      </c>
      <c r="U30" s="13" t="s">
        <v>74</v>
      </c>
      <c r="V30" s="13" t="s">
        <v>75</v>
      </c>
      <c r="W30" s="13" t="s">
        <v>64</v>
      </c>
      <c r="X30" s="18" t="s">
        <v>25</v>
      </c>
    </row>
    <row r="31" spans="1:24" x14ac:dyDescent="0.3">
      <c r="A31" s="10" t="s">
        <v>16</v>
      </c>
      <c r="B31" s="11" t="s">
        <v>120</v>
      </c>
      <c r="C31" s="12" t="s">
        <v>185</v>
      </c>
      <c r="D31" s="12" t="s">
        <v>115</v>
      </c>
      <c r="E31" s="12" t="s">
        <v>81</v>
      </c>
      <c r="F31" s="12" t="s">
        <v>129</v>
      </c>
      <c r="G31" s="13" t="s">
        <v>82</v>
      </c>
      <c r="H31" s="13" t="s">
        <v>45</v>
      </c>
      <c r="I31" s="13" t="s">
        <v>186</v>
      </c>
      <c r="J31" s="13" t="s">
        <v>94</v>
      </c>
      <c r="K31" s="13" t="s">
        <v>189</v>
      </c>
      <c r="L31" s="14" t="s">
        <v>24</v>
      </c>
      <c r="M31" s="15" t="s">
        <v>13</v>
      </c>
      <c r="N31" s="16" t="s">
        <v>140</v>
      </c>
      <c r="O31" s="17" t="s">
        <v>96</v>
      </c>
      <c r="P31" s="17" t="s">
        <v>38</v>
      </c>
      <c r="Q31" s="17" t="s">
        <v>34</v>
      </c>
      <c r="R31" s="17" t="s">
        <v>30</v>
      </c>
      <c r="S31" s="13" t="s">
        <v>105</v>
      </c>
      <c r="T31" s="13" t="s">
        <v>50</v>
      </c>
      <c r="U31" s="13" t="s">
        <v>122</v>
      </c>
      <c r="V31" s="13" t="s">
        <v>179</v>
      </c>
      <c r="W31" s="13" t="s">
        <v>63</v>
      </c>
      <c r="X31" s="18" t="s">
        <v>25</v>
      </c>
    </row>
    <row r="32" spans="1:24" x14ac:dyDescent="0.3">
      <c r="A32" s="10" t="s">
        <v>9</v>
      </c>
      <c r="B32" s="11" t="s">
        <v>140</v>
      </c>
      <c r="C32" s="12" t="s">
        <v>74</v>
      </c>
      <c r="D32" s="12" t="s">
        <v>190</v>
      </c>
      <c r="E32" s="12" t="s">
        <v>186</v>
      </c>
      <c r="F32" s="12" t="s">
        <v>114</v>
      </c>
      <c r="G32" s="13" t="s">
        <v>38</v>
      </c>
      <c r="H32" s="13" t="s">
        <v>125</v>
      </c>
      <c r="I32" s="13" t="s">
        <v>137</v>
      </c>
      <c r="J32" s="13" t="s">
        <v>195</v>
      </c>
      <c r="K32" s="13" t="s">
        <v>133</v>
      </c>
      <c r="L32" s="14" t="s">
        <v>24</v>
      </c>
      <c r="M32" s="15" t="s">
        <v>20</v>
      </c>
      <c r="N32" s="16" t="s">
        <v>75</v>
      </c>
      <c r="O32" s="17" t="s">
        <v>96</v>
      </c>
      <c r="P32" s="17" t="s">
        <v>122</v>
      </c>
      <c r="Q32" s="17" t="s">
        <v>57</v>
      </c>
      <c r="R32" s="17" t="s">
        <v>129</v>
      </c>
      <c r="S32" s="13" t="s">
        <v>105</v>
      </c>
      <c r="T32" s="13" t="s">
        <v>82</v>
      </c>
      <c r="U32" s="13" t="s">
        <v>144</v>
      </c>
      <c r="V32" s="13" t="s">
        <v>160</v>
      </c>
      <c r="W32" s="13" t="s">
        <v>30</v>
      </c>
      <c r="X32" s="18" t="s">
        <v>25</v>
      </c>
    </row>
    <row r="33" spans="1:24" x14ac:dyDescent="0.3">
      <c r="A33" s="10" t="s">
        <v>20</v>
      </c>
      <c r="B33" s="11" t="s">
        <v>75</v>
      </c>
      <c r="C33" s="12" t="s">
        <v>74</v>
      </c>
      <c r="D33" s="12" t="s">
        <v>160</v>
      </c>
      <c r="E33" s="12" t="s">
        <v>195</v>
      </c>
      <c r="F33" s="12" t="s">
        <v>129</v>
      </c>
      <c r="G33" s="13" t="s">
        <v>105</v>
      </c>
      <c r="H33" s="13" t="s">
        <v>82</v>
      </c>
      <c r="I33" s="13" t="s">
        <v>140</v>
      </c>
      <c r="J33" s="13" t="s">
        <v>30</v>
      </c>
      <c r="K33" s="13" t="s">
        <v>114</v>
      </c>
      <c r="L33" s="14" t="s">
        <v>24</v>
      </c>
      <c r="M33" s="15" t="s">
        <v>9</v>
      </c>
      <c r="N33" s="16" t="s">
        <v>137</v>
      </c>
      <c r="O33" s="17" t="s">
        <v>162</v>
      </c>
      <c r="P33" s="17" t="s">
        <v>80</v>
      </c>
      <c r="Q33" s="17" t="s">
        <v>81</v>
      </c>
      <c r="R33" s="17" t="s">
        <v>133</v>
      </c>
      <c r="S33" s="13" t="s">
        <v>38</v>
      </c>
      <c r="T33" s="13" t="s">
        <v>186</v>
      </c>
      <c r="U33" s="13" t="s">
        <v>122</v>
      </c>
      <c r="V33" s="13" t="s">
        <v>35</v>
      </c>
      <c r="W33" s="13" t="s">
        <v>153</v>
      </c>
      <c r="X33" s="18" t="s">
        <v>25</v>
      </c>
    </row>
    <row r="34" spans="1:24" x14ac:dyDescent="0.3">
      <c r="A34" s="10" t="s">
        <v>9</v>
      </c>
      <c r="B34" s="11" t="s">
        <v>75</v>
      </c>
      <c r="C34" s="12" t="s">
        <v>144</v>
      </c>
      <c r="D34" s="12" t="s">
        <v>94</v>
      </c>
      <c r="E34" s="12" t="s">
        <v>186</v>
      </c>
      <c r="F34" s="12" t="s">
        <v>30</v>
      </c>
      <c r="G34" s="13" t="s">
        <v>38</v>
      </c>
      <c r="H34" s="13" t="s">
        <v>122</v>
      </c>
      <c r="I34" s="13" t="s">
        <v>125</v>
      </c>
      <c r="J34" s="13" t="s">
        <v>277</v>
      </c>
      <c r="K34" s="13" t="s">
        <v>134</v>
      </c>
      <c r="L34" s="14" t="s">
        <v>25</v>
      </c>
      <c r="M34" s="15" t="s">
        <v>20</v>
      </c>
      <c r="N34" s="16" t="s">
        <v>140</v>
      </c>
      <c r="O34" s="17" t="s">
        <v>74</v>
      </c>
      <c r="P34" s="17" t="s">
        <v>158</v>
      </c>
      <c r="Q34" s="17" t="s">
        <v>34</v>
      </c>
      <c r="R34" s="17" t="s">
        <v>133</v>
      </c>
      <c r="S34" s="13" t="s">
        <v>105</v>
      </c>
      <c r="T34" s="13" t="s">
        <v>82</v>
      </c>
      <c r="U34" s="13" t="s">
        <v>129</v>
      </c>
      <c r="V34" s="13" t="s">
        <v>28</v>
      </c>
      <c r="W34" s="13" t="s">
        <v>190</v>
      </c>
      <c r="X34" s="18" t="s">
        <v>24</v>
      </c>
    </row>
    <row r="35" spans="1:24" x14ac:dyDescent="0.3">
      <c r="A35" s="10" t="s">
        <v>205</v>
      </c>
      <c r="B35" s="11" t="s">
        <v>80</v>
      </c>
      <c r="C35" s="12" t="s">
        <v>179</v>
      </c>
      <c r="D35" s="12" t="s">
        <v>158</v>
      </c>
      <c r="E35" s="12" t="s">
        <v>37</v>
      </c>
      <c r="F35" s="12" t="s">
        <v>30</v>
      </c>
      <c r="G35" s="13" t="s">
        <v>125</v>
      </c>
      <c r="H35" s="13" t="s">
        <v>105</v>
      </c>
      <c r="I35" s="13" t="s">
        <v>122</v>
      </c>
      <c r="J35" s="13" t="s">
        <v>162</v>
      </c>
      <c r="K35" s="13" t="s">
        <v>28</v>
      </c>
      <c r="L35" s="14" t="s">
        <v>25</v>
      </c>
      <c r="M35" s="15" t="s">
        <v>246</v>
      </c>
      <c r="N35" s="16" t="s">
        <v>26</v>
      </c>
      <c r="O35" s="17" t="s">
        <v>133</v>
      </c>
      <c r="P35" s="17" t="s">
        <v>27</v>
      </c>
      <c r="Q35" s="17" t="s">
        <v>82</v>
      </c>
      <c r="R35" s="17" t="s">
        <v>135</v>
      </c>
      <c r="S35" s="13" t="s">
        <v>206</v>
      </c>
      <c r="T35" s="13" t="s">
        <v>186</v>
      </c>
      <c r="U35" s="13" t="s">
        <v>38</v>
      </c>
      <c r="V35" s="13" t="s">
        <v>243</v>
      </c>
      <c r="W35" s="13" t="s">
        <v>278</v>
      </c>
      <c r="X35" s="18" t="s">
        <v>24</v>
      </c>
    </row>
    <row r="36" spans="1:24" x14ac:dyDescent="0.3">
      <c r="A36" s="10" t="s">
        <v>205</v>
      </c>
      <c r="B36" s="11" t="s">
        <v>80</v>
      </c>
      <c r="C36" s="12" t="s">
        <v>179</v>
      </c>
      <c r="D36" s="12" t="s">
        <v>27</v>
      </c>
      <c r="E36" s="12" t="s">
        <v>82</v>
      </c>
      <c r="F36" s="12" t="s">
        <v>279</v>
      </c>
      <c r="G36" s="13" t="s">
        <v>125</v>
      </c>
      <c r="H36" s="13" t="s">
        <v>105</v>
      </c>
      <c r="I36" s="13" t="s">
        <v>122</v>
      </c>
      <c r="J36" s="13" t="s">
        <v>162</v>
      </c>
      <c r="K36" s="13" t="s">
        <v>158</v>
      </c>
      <c r="L36" s="14" t="s">
        <v>25</v>
      </c>
      <c r="M36" s="15" t="s">
        <v>246</v>
      </c>
      <c r="N36" s="16" t="s">
        <v>26</v>
      </c>
      <c r="O36" s="17" t="s">
        <v>133</v>
      </c>
      <c r="P36" s="17" t="s">
        <v>115</v>
      </c>
      <c r="Q36" s="17" t="s">
        <v>35</v>
      </c>
      <c r="R36" s="17" t="s">
        <v>135</v>
      </c>
      <c r="S36" s="13" t="s">
        <v>186</v>
      </c>
      <c r="T36" s="13" t="s">
        <v>74</v>
      </c>
      <c r="U36" s="13" t="s">
        <v>38</v>
      </c>
      <c r="V36" s="13" t="s">
        <v>227</v>
      </c>
      <c r="W36" s="13" t="s">
        <v>245</v>
      </c>
      <c r="X36" s="18" t="s">
        <v>24</v>
      </c>
    </row>
    <row r="37" spans="1:24" x14ac:dyDescent="0.3">
      <c r="A37" s="10" t="s">
        <v>241</v>
      </c>
      <c r="B37" s="11" t="s">
        <v>80</v>
      </c>
      <c r="C37" s="12" t="s">
        <v>96</v>
      </c>
      <c r="D37" s="12" t="s">
        <v>158</v>
      </c>
      <c r="E37" s="12" t="s">
        <v>81</v>
      </c>
      <c r="F37" s="12" t="s">
        <v>133</v>
      </c>
      <c r="G37" s="13" t="s">
        <v>105</v>
      </c>
      <c r="H37" s="13" t="s">
        <v>185</v>
      </c>
      <c r="I37" s="13" t="s">
        <v>82</v>
      </c>
      <c r="J37" s="13" t="s">
        <v>35</v>
      </c>
      <c r="K37" s="13" t="s">
        <v>135</v>
      </c>
      <c r="L37" s="14" t="s">
        <v>280</v>
      </c>
      <c r="M37" s="15" t="s">
        <v>209</v>
      </c>
      <c r="N37" s="16" t="s">
        <v>140</v>
      </c>
      <c r="O37" s="17" t="s">
        <v>74</v>
      </c>
      <c r="P37" s="17" t="s">
        <v>122</v>
      </c>
      <c r="Q37" s="17" t="s">
        <v>195</v>
      </c>
      <c r="R37" s="17" t="s">
        <v>129</v>
      </c>
      <c r="S37" s="13" t="s">
        <v>45</v>
      </c>
      <c r="T37" s="13" t="s">
        <v>30</v>
      </c>
      <c r="U37" s="13" t="s">
        <v>186</v>
      </c>
      <c r="V37" s="13" t="s">
        <v>115</v>
      </c>
      <c r="W37" s="13" t="s">
        <v>38</v>
      </c>
      <c r="X37" s="18" t="s">
        <v>25</v>
      </c>
    </row>
    <row r="38" spans="1:24" x14ac:dyDescent="0.3">
      <c r="A38" s="10" t="s">
        <v>209</v>
      </c>
      <c r="B38" s="11" t="s">
        <v>80</v>
      </c>
      <c r="C38" s="12" t="s">
        <v>118</v>
      </c>
      <c r="D38" s="12" t="s">
        <v>28</v>
      </c>
      <c r="E38" s="12" t="s">
        <v>81</v>
      </c>
      <c r="F38" s="12" t="s">
        <v>114</v>
      </c>
      <c r="G38" s="13" t="s">
        <v>45</v>
      </c>
      <c r="H38" s="13" t="s">
        <v>30</v>
      </c>
      <c r="I38" s="13" t="s">
        <v>135</v>
      </c>
      <c r="J38" s="13" t="s">
        <v>35</v>
      </c>
      <c r="K38" s="13" t="s">
        <v>115</v>
      </c>
      <c r="L38" s="14" t="s">
        <v>25</v>
      </c>
      <c r="M38" s="15" t="s">
        <v>241</v>
      </c>
      <c r="N38" s="16" t="s">
        <v>140</v>
      </c>
      <c r="O38" s="17" t="s">
        <v>96</v>
      </c>
      <c r="P38" s="17" t="s">
        <v>27</v>
      </c>
      <c r="Q38" s="17" t="s">
        <v>153</v>
      </c>
      <c r="R38" s="17" t="s">
        <v>133</v>
      </c>
      <c r="S38" s="13" t="s">
        <v>105</v>
      </c>
      <c r="T38" s="13" t="s">
        <v>186</v>
      </c>
      <c r="U38" s="13" t="s">
        <v>82</v>
      </c>
      <c r="V38" s="13" t="s">
        <v>185</v>
      </c>
      <c r="W38" s="13" t="s">
        <v>179</v>
      </c>
      <c r="X38" s="18" t="s">
        <v>24</v>
      </c>
    </row>
    <row r="39" spans="1:24" x14ac:dyDescent="0.3">
      <c r="A39" s="10" t="s">
        <v>22</v>
      </c>
      <c r="B39" s="11" t="s">
        <v>80</v>
      </c>
      <c r="C39" s="12" t="s">
        <v>105</v>
      </c>
      <c r="D39" s="12" t="s">
        <v>77</v>
      </c>
      <c r="E39" s="12" t="s">
        <v>79</v>
      </c>
      <c r="F39" s="12" t="s">
        <v>30</v>
      </c>
      <c r="G39" s="13" t="s">
        <v>82</v>
      </c>
      <c r="H39" s="13" t="s">
        <v>81</v>
      </c>
      <c r="I39" s="13" t="s">
        <v>122</v>
      </c>
      <c r="J39" s="13" t="s">
        <v>129</v>
      </c>
      <c r="K39" s="13" t="s">
        <v>114</v>
      </c>
      <c r="L39" s="14" t="s">
        <v>25</v>
      </c>
      <c r="M39" s="15" t="s">
        <v>19</v>
      </c>
      <c r="N39" s="16" t="s">
        <v>75</v>
      </c>
      <c r="O39" s="17" t="s">
        <v>74</v>
      </c>
      <c r="P39" s="17" t="s">
        <v>115</v>
      </c>
      <c r="Q39" s="17" t="s">
        <v>35</v>
      </c>
      <c r="R39" s="17" t="s">
        <v>135</v>
      </c>
      <c r="S39" s="13" t="s">
        <v>186</v>
      </c>
      <c r="T39" s="13" t="s">
        <v>140</v>
      </c>
      <c r="U39" s="13" t="s">
        <v>38</v>
      </c>
      <c r="V39" s="13" t="s">
        <v>195</v>
      </c>
      <c r="W39" s="13" t="s">
        <v>174</v>
      </c>
      <c r="X39" s="18" t="s">
        <v>24</v>
      </c>
    </row>
    <row r="40" spans="1:24" x14ac:dyDescent="0.3">
      <c r="A40" s="10" t="s">
        <v>253</v>
      </c>
      <c r="B40" s="11" t="s">
        <v>137</v>
      </c>
      <c r="C40" s="12" t="s">
        <v>144</v>
      </c>
      <c r="D40" s="12" t="s">
        <v>162</v>
      </c>
      <c r="E40" s="12" t="s">
        <v>81</v>
      </c>
      <c r="F40" s="12" t="s">
        <v>114</v>
      </c>
      <c r="G40" s="13" t="s">
        <v>105</v>
      </c>
      <c r="H40" s="13" t="s">
        <v>135</v>
      </c>
      <c r="I40" s="13" t="s">
        <v>167</v>
      </c>
      <c r="J40" s="13" t="s">
        <v>30</v>
      </c>
      <c r="K40" s="13" t="s">
        <v>129</v>
      </c>
      <c r="L40" s="14" t="s">
        <v>24</v>
      </c>
      <c r="M40" s="15" t="s">
        <v>249</v>
      </c>
      <c r="N40" s="16" t="s">
        <v>75</v>
      </c>
      <c r="O40" s="17" t="s">
        <v>74</v>
      </c>
      <c r="P40" s="17" t="s">
        <v>38</v>
      </c>
      <c r="Q40" s="17" t="s">
        <v>153</v>
      </c>
      <c r="R40" s="17" t="s">
        <v>248</v>
      </c>
      <c r="S40" s="13" t="s">
        <v>186</v>
      </c>
      <c r="T40" s="13" t="s">
        <v>140</v>
      </c>
      <c r="U40" s="13" t="s">
        <v>115</v>
      </c>
      <c r="V40" s="13" t="s">
        <v>180</v>
      </c>
      <c r="W40" s="13" t="s">
        <v>179</v>
      </c>
      <c r="X40" s="18" t="s">
        <v>25</v>
      </c>
    </row>
    <row r="41" spans="1:24" x14ac:dyDescent="0.3">
      <c r="A41" s="10" t="s">
        <v>249</v>
      </c>
      <c r="B41" s="11" t="s">
        <v>137</v>
      </c>
      <c r="C41" s="12" t="s">
        <v>185</v>
      </c>
      <c r="D41" s="12" t="s">
        <v>122</v>
      </c>
      <c r="E41" s="12" t="s">
        <v>81</v>
      </c>
      <c r="F41" s="12" t="s">
        <v>129</v>
      </c>
      <c r="G41" s="13" t="s">
        <v>140</v>
      </c>
      <c r="H41" s="13" t="s">
        <v>115</v>
      </c>
      <c r="I41" s="13" t="s">
        <v>195</v>
      </c>
      <c r="J41" s="13" t="s">
        <v>125</v>
      </c>
      <c r="K41" s="13" t="s">
        <v>75</v>
      </c>
      <c r="L41" s="14" t="s">
        <v>24</v>
      </c>
      <c r="M41" s="15" t="s">
        <v>253</v>
      </c>
      <c r="N41" s="16" t="s">
        <v>123</v>
      </c>
      <c r="O41" s="17" t="s">
        <v>179</v>
      </c>
      <c r="P41" s="17" t="s">
        <v>38</v>
      </c>
      <c r="Q41" s="17" t="s">
        <v>35</v>
      </c>
      <c r="R41" s="17" t="s">
        <v>30</v>
      </c>
      <c r="S41" s="13" t="s">
        <v>105</v>
      </c>
      <c r="T41" s="13" t="s">
        <v>186</v>
      </c>
      <c r="U41" s="13" t="s">
        <v>135</v>
      </c>
      <c r="V41" s="13" t="s">
        <v>158</v>
      </c>
      <c r="W41" s="13" t="s">
        <v>74</v>
      </c>
      <c r="X41" s="18" t="s">
        <v>25</v>
      </c>
    </row>
    <row r="42" spans="1:24" x14ac:dyDescent="0.3">
      <c r="A42" s="10" t="s">
        <v>18</v>
      </c>
      <c r="B42" s="11" t="s">
        <v>80</v>
      </c>
      <c r="C42" s="12" t="s">
        <v>179</v>
      </c>
      <c r="D42" s="12" t="s">
        <v>115</v>
      </c>
      <c r="E42" s="12" t="s">
        <v>145</v>
      </c>
      <c r="F42" s="12" t="s">
        <v>257</v>
      </c>
      <c r="G42" s="13" t="s">
        <v>53</v>
      </c>
      <c r="H42" s="13" t="s">
        <v>82</v>
      </c>
      <c r="I42" s="13" t="s">
        <v>167</v>
      </c>
      <c r="J42" s="13" t="s">
        <v>120</v>
      </c>
      <c r="K42" s="13" t="s">
        <v>180</v>
      </c>
      <c r="L42" s="14" t="s">
        <v>24</v>
      </c>
      <c r="M42" s="15" t="s">
        <v>15</v>
      </c>
      <c r="N42" s="16" t="s">
        <v>75</v>
      </c>
      <c r="O42" s="17" t="s">
        <v>260</v>
      </c>
      <c r="P42" s="17" t="s">
        <v>160</v>
      </c>
      <c r="Q42" s="17" t="s">
        <v>81</v>
      </c>
      <c r="R42" s="17" t="s">
        <v>132</v>
      </c>
      <c r="S42" s="13" t="s">
        <v>122</v>
      </c>
      <c r="T42" s="13" t="s">
        <v>186</v>
      </c>
      <c r="U42" s="13" t="s">
        <v>30</v>
      </c>
      <c r="V42" s="13" t="s">
        <v>129</v>
      </c>
      <c r="W42" s="13" t="s">
        <v>135</v>
      </c>
      <c r="X42" s="18" t="s">
        <v>25</v>
      </c>
    </row>
    <row r="43" spans="1:24" x14ac:dyDescent="0.3">
      <c r="A43" s="10" t="s">
        <v>15</v>
      </c>
      <c r="B43" s="11" t="s">
        <v>123</v>
      </c>
      <c r="C43" s="12" t="s">
        <v>125</v>
      </c>
      <c r="D43" s="12" t="s">
        <v>38</v>
      </c>
      <c r="E43" s="12" t="s">
        <v>186</v>
      </c>
      <c r="F43" s="12" t="s">
        <v>114</v>
      </c>
      <c r="G43" s="13" t="s">
        <v>145</v>
      </c>
      <c r="H43" s="13" t="s">
        <v>105</v>
      </c>
      <c r="I43" s="13" t="s">
        <v>122</v>
      </c>
      <c r="J43" s="13" t="s">
        <v>115</v>
      </c>
      <c r="K43" s="13" t="s">
        <v>35</v>
      </c>
      <c r="L43" s="14" t="s">
        <v>25</v>
      </c>
      <c r="M43" s="15" t="s">
        <v>18</v>
      </c>
      <c r="N43" s="16" t="s">
        <v>140</v>
      </c>
      <c r="O43" s="17" t="s">
        <v>74</v>
      </c>
      <c r="P43" s="17" t="s">
        <v>162</v>
      </c>
      <c r="Q43" s="17" t="s">
        <v>153</v>
      </c>
      <c r="R43" s="17" t="s">
        <v>129</v>
      </c>
      <c r="S43" s="13" t="s">
        <v>53</v>
      </c>
      <c r="T43" s="13" t="s">
        <v>82</v>
      </c>
      <c r="U43" s="13" t="s">
        <v>180</v>
      </c>
      <c r="V43" s="13" t="s">
        <v>80</v>
      </c>
      <c r="W43" s="13" t="s">
        <v>75</v>
      </c>
      <c r="X43" s="18" t="s">
        <v>24</v>
      </c>
    </row>
    <row r="44" spans="1:24" x14ac:dyDescent="0.3">
      <c r="A44" s="10" t="s">
        <v>6</v>
      </c>
      <c r="B44" s="11" t="s">
        <v>64</v>
      </c>
      <c r="C44" s="12" t="s">
        <v>74</v>
      </c>
      <c r="D44" s="12" t="s">
        <v>38</v>
      </c>
      <c r="E44" s="12" t="s">
        <v>145</v>
      </c>
      <c r="F44" s="12" t="s">
        <v>161</v>
      </c>
      <c r="G44" s="13" t="s">
        <v>105</v>
      </c>
      <c r="H44" s="13" t="s">
        <v>115</v>
      </c>
      <c r="I44" s="13" t="s">
        <v>75</v>
      </c>
      <c r="J44" s="13" t="s">
        <v>129</v>
      </c>
      <c r="K44" s="13" t="s">
        <v>144</v>
      </c>
      <c r="L44" s="14" t="s">
        <v>24</v>
      </c>
      <c r="M44" s="15" t="s">
        <v>21</v>
      </c>
      <c r="N44" s="16" t="s">
        <v>137</v>
      </c>
      <c r="O44" s="17" t="s">
        <v>281</v>
      </c>
      <c r="P44" s="17" t="s">
        <v>122</v>
      </c>
      <c r="Q44" s="17" t="s">
        <v>81</v>
      </c>
      <c r="R44" s="17" t="s">
        <v>133</v>
      </c>
      <c r="S44" s="13" t="s">
        <v>140</v>
      </c>
      <c r="T44" s="13" t="s">
        <v>186</v>
      </c>
      <c r="U44" s="13" t="s">
        <v>135</v>
      </c>
      <c r="V44" s="13" t="s">
        <v>30</v>
      </c>
      <c r="W44" s="13" t="s">
        <v>45</v>
      </c>
      <c r="X44" s="18" t="s">
        <v>25</v>
      </c>
    </row>
    <row r="45" spans="1:24" x14ac:dyDescent="0.3">
      <c r="A45" s="10" t="s">
        <v>21</v>
      </c>
      <c r="B45" s="11" t="s">
        <v>75</v>
      </c>
      <c r="C45" s="12" t="s">
        <v>179</v>
      </c>
      <c r="D45" s="12" t="s">
        <v>160</v>
      </c>
      <c r="E45" s="12" t="s">
        <v>186</v>
      </c>
      <c r="F45" s="12" t="s">
        <v>30</v>
      </c>
      <c r="G45" s="13" t="s">
        <v>135</v>
      </c>
      <c r="H45" s="13" t="s">
        <v>38</v>
      </c>
      <c r="I45" s="13" t="s">
        <v>140</v>
      </c>
      <c r="J45" s="13" t="s">
        <v>45</v>
      </c>
      <c r="K45" s="13" t="s">
        <v>81</v>
      </c>
      <c r="L45" s="14" t="s">
        <v>25</v>
      </c>
      <c r="M45" s="15" t="s">
        <v>6</v>
      </c>
      <c r="N45" s="16" t="s">
        <v>282</v>
      </c>
      <c r="O45" s="17" t="s">
        <v>74</v>
      </c>
      <c r="P45" s="17" t="s">
        <v>122</v>
      </c>
      <c r="Q45" s="17" t="s">
        <v>79</v>
      </c>
      <c r="R45" s="17" t="s">
        <v>257</v>
      </c>
      <c r="S45" s="13" t="s">
        <v>105</v>
      </c>
      <c r="T45" s="13" t="s">
        <v>129</v>
      </c>
      <c r="U45" s="13" t="s">
        <v>115</v>
      </c>
      <c r="V45" s="13" t="s">
        <v>227</v>
      </c>
      <c r="W45" s="13" t="s">
        <v>144</v>
      </c>
      <c r="X45" s="18" t="s">
        <v>24</v>
      </c>
    </row>
    <row r="46" spans="1:24" x14ac:dyDescent="0.3">
      <c r="A46" s="10" t="s">
        <v>253</v>
      </c>
      <c r="B46" s="11" t="s">
        <v>141</v>
      </c>
      <c r="C46" s="12" t="s">
        <v>180</v>
      </c>
      <c r="D46" s="12" t="s">
        <v>38</v>
      </c>
      <c r="E46" s="12" t="s">
        <v>195</v>
      </c>
      <c r="F46" s="12" t="s">
        <v>114</v>
      </c>
      <c r="G46" s="13" t="s">
        <v>122</v>
      </c>
      <c r="H46" s="13" t="s">
        <v>30</v>
      </c>
      <c r="I46" s="13" t="s">
        <v>82</v>
      </c>
      <c r="J46" s="13" t="s">
        <v>96</v>
      </c>
      <c r="K46" s="13" t="s">
        <v>135</v>
      </c>
      <c r="L46" s="14" t="s">
        <v>24</v>
      </c>
      <c r="M46" s="15" t="s">
        <v>16</v>
      </c>
      <c r="N46" s="16" t="s">
        <v>140</v>
      </c>
      <c r="O46" s="17" t="s">
        <v>74</v>
      </c>
      <c r="P46" s="17" t="s">
        <v>115</v>
      </c>
      <c r="Q46" s="17" t="s">
        <v>35</v>
      </c>
      <c r="R46" s="17" t="s">
        <v>133</v>
      </c>
      <c r="S46" s="13" t="s">
        <v>105</v>
      </c>
      <c r="T46" s="13" t="s">
        <v>186</v>
      </c>
      <c r="U46" s="13" t="s">
        <v>81</v>
      </c>
      <c r="V46" s="13" t="s">
        <v>144</v>
      </c>
      <c r="W46" s="13" t="s">
        <v>80</v>
      </c>
      <c r="X46" s="18" t="s">
        <v>25</v>
      </c>
    </row>
    <row r="47" spans="1:24" x14ac:dyDescent="0.3">
      <c r="A47" s="10" t="s">
        <v>241</v>
      </c>
      <c r="B47" s="11" t="s">
        <v>137</v>
      </c>
      <c r="C47" s="12" t="s">
        <v>74</v>
      </c>
      <c r="D47" s="12" t="s">
        <v>27</v>
      </c>
      <c r="E47" s="12" t="s">
        <v>35</v>
      </c>
      <c r="F47" s="12" t="s">
        <v>30</v>
      </c>
      <c r="G47" s="13" t="s">
        <v>105</v>
      </c>
      <c r="H47" s="13" t="s">
        <v>81</v>
      </c>
      <c r="I47" s="13" t="s">
        <v>140</v>
      </c>
      <c r="J47" s="13" t="s">
        <v>179</v>
      </c>
      <c r="K47" s="13" t="s">
        <v>144</v>
      </c>
      <c r="L47" s="14" t="s">
        <v>25</v>
      </c>
      <c r="M47" s="15" t="s">
        <v>22</v>
      </c>
      <c r="N47" s="16" t="s">
        <v>64</v>
      </c>
      <c r="O47" s="17" t="s">
        <v>180</v>
      </c>
      <c r="P47" s="17" t="s">
        <v>115</v>
      </c>
      <c r="Q47" s="17" t="s">
        <v>195</v>
      </c>
      <c r="R47" s="17" t="s">
        <v>114</v>
      </c>
      <c r="S47" s="13" t="s">
        <v>186</v>
      </c>
      <c r="T47" s="13" t="s">
        <v>82</v>
      </c>
      <c r="U47" s="13" t="s">
        <v>96</v>
      </c>
      <c r="V47" s="13" t="s">
        <v>38</v>
      </c>
      <c r="W47" s="13" t="s">
        <v>122</v>
      </c>
      <c r="X47" s="18" t="s">
        <v>24</v>
      </c>
    </row>
    <row r="48" spans="1:24" x14ac:dyDescent="0.3">
      <c r="A48" s="10" t="s">
        <v>20</v>
      </c>
      <c r="B48" s="11" t="s">
        <v>80</v>
      </c>
      <c r="C48" s="12" t="s">
        <v>144</v>
      </c>
      <c r="D48" s="12" t="s">
        <v>122</v>
      </c>
      <c r="E48" s="12" t="s">
        <v>35</v>
      </c>
      <c r="F48" s="12" t="s">
        <v>107</v>
      </c>
      <c r="G48" s="13" t="s">
        <v>115</v>
      </c>
      <c r="H48" s="13" t="s">
        <v>140</v>
      </c>
      <c r="I48" s="13" t="s">
        <v>82</v>
      </c>
      <c r="J48" s="13" t="s">
        <v>38</v>
      </c>
      <c r="K48" s="13" t="s">
        <v>160</v>
      </c>
      <c r="L48" s="14" t="s">
        <v>24</v>
      </c>
      <c r="M48" s="15" t="s">
        <v>17</v>
      </c>
      <c r="N48" s="16" t="s">
        <v>26</v>
      </c>
      <c r="O48" s="17" t="s">
        <v>125</v>
      </c>
      <c r="P48" s="17" t="s">
        <v>158</v>
      </c>
      <c r="Q48" s="17" t="s">
        <v>195</v>
      </c>
      <c r="R48" s="17" t="s">
        <v>135</v>
      </c>
      <c r="S48" s="13" t="s">
        <v>186</v>
      </c>
      <c r="T48" s="13" t="s">
        <v>74</v>
      </c>
      <c r="U48" s="13" t="s">
        <v>105</v>
      </c>
      <c r="V48" s="13" t="s">
        <v>114</v>
      </c>
      <c r="W48" s="13" t="s">
        <v>72</v>
      </c>
      <c r="X48" s="18" t="s">
        <v>25</v>
      </c>
    </row>
    <row r="49" spans="1:24" x14ac:dyDescent="0.3">
      <c r="A49" s="10" t="s">
        <v>246</v>
      </c>
      <c r="B49" s="11" t="s">
        <v>64</v>
      </c>
      <c r="C49" s="12" t="s">
        <v>105</v>
      </c>
      <c r="D49" s="12" t="s">
        <v>162</v>
      </c>
      <c r="E49" s="12" t="s">
        <v>35</v>
      </c>
      <c r="F49" s="12" t="s">
        <v>135</v>
      </c>
      <c r="G49" s="13" t="s">
        <v>74</v>
      </c>
      <c r="H49" s="13" t="s">
        <v>38</v>
      </c>
      <c r="I49" s="13" t="s">
        <v>186</v>
      </c>
      <c r="J49" s="13" t="s">
        <v>114</v>
      </c>
      <c r="K49" s="13" t="s">
        <v>179</v>
      </c>
      <c r="L49" s="14" t="s">
        <v>24</v>
      </c>
      <c r="M49" s="15" t="s">
        <v>250</v>
      </c>
      <c r="N49" s="16" t="s">
        <v>80</v>
      </c>
      <c r="O49" s="17" t="s">
        <v>96</v>
      </c>
      <c r="P49" s="17" t="s">
        <v>160</v>
      </c>
      <c r="Q49" s="17" t="s">
        <v>82</v>
      </c>
      <c r="R49" s="17" t="s">
        <v>133</v>
      </c>
      <c r="S49" s="13" t="s">
        <v>115</v>
      </c>
      <c r="T49" s="13" t="s">
        <v>140</v>
      </c>
      <c r="U49" s="13" t="s">
        <v>122</v>
      </c>
      <c r="V49" s="13" t="s">
        <v>125</v>
      </c>
      <c r="W49" s="13" t="s">
        <v>28</v>
      </c>
      <c r="X49" s="18" t="s">
        <v>25</v>
      </c>
    </row>
    <row r="50" spans="1:24" x14ac:dyDescent="0.3">
      <c r="A50" s="10" t="s">
        <v>250</v>
      </c>
      <c r="B50" s="11" t="s">
        <v>120</v>
      </c>
      <c r="C50" s="12" t="s">
        <v>144</v>
      </c>
      <c r="D50" s="12" t="s">
        <v>158</v>
      </c>
      <c r="E50" s="12" t="s">
        <v>35</v>
      </c>
      <c r="F50" s="12" t="s">
        <v>30</v>
      </c>
      <c r="G50" s="13" t="s">
        <v>115</v>
      </c>
      <c r="H50" s="13" t="s">
        <v>140</v>
      </c>
      <c r="I50" s="13" t="s">
        <v>135</v>
      </c>
      <c r="J50" s="13" t="s">
        <v>82</v>
      </c>
      <c r="K50" s="13" t="s">
        <v>79</v>
      </c>
      <c r="L50" s="14" t="s">
        <v>25</v>
      </c>
      <c r="M50" s="15" t="s">
        <v>246</v>
      </c>
      <c r="N50" s="16" t="s">
        <v>80</v>
      </c>
      <c r="O50" s="17" t="s">
        <v>105</v>
      </c>
      <c r="P50" s="17" t="s">
        <v>38</v>
      </c>
      <c r="Q50" s="17" t="s">
        <v>228</v>
      </c>
      <c r="R50" s="17" t="s">
        <v>102</v>
      </c>
      <c r="S50" s="13" t="s">
        <v>186</v>
      </c>
      <c r="T50" s="13" t="s">
        <v>74</v>
      </c>
      <c r="U50" s="13" t="s">
        <v>122</v>
      </c>
      <c r="V50" s="13" t="s">
        <v>114</v>
      </c>
      <c r="W50" s="13" t="s">
        <v>125</v>
      </c>
      <c r="X50" s="18" t="s">
        <v>24</v>
      </c>
    </row>
    <row r="51" spans="1:24" x14ac:dyDescent="0.3">
      <c r="A51" s="10" t="s">
        <v>240</v>
      </c>
      <c r="B51" s="11" t="s">
        <v>125</v>
      </c>
      <c r="C51" s="12" t="s">
        <v>105</v>
      </c>
      <c r="D51" s="12" t="s">
        <v>77</v>
      </c>
      <c r="E51" s="12" t="s">
        <v>283</v>
      </c>
      <c r="F51" s="12" t="s">
        <v>277</v>
      </c>
      <c r="G51" s="13" t="s">
        <v>115</v>
      </c>
      <c r="H51" s="13" t="s">
        <v>129</v>
      </c>
      <c r="I51" s="13" t="s">
        <v>74</v>
      </c>
      <c r="J51" s="13" t="s">
        <v>39</v>
      </c>
      <c r="K51" s="13" t="s">
        <v>30</v>
      </c>
      <c r="L51" s="14" t="s">
        <v>25</v>
      </c>
      <c r="M51" s="15" t="s">
        <v>252</v>
      </c>
      <c r="N51" s="16" t="s">
        <v>75</v>
      </c>
      <c r="O51" s="17" t="s">
        <v>144</v>
      </c>
      <c r="P51" s="17" t="s">
        <v>162</v>
      </c>
      <c r="Q51" s="17" t="s">
        <v>186</v>
      </c>
      <c r="R51" s="17" t="s">
        <v>107</v>
      </c>
      <c r="S51" s="13" t="s">
        <v>82</v>
      </c>
      <c r="T51" s="13" t="s">
        <v>53</v>
      </c>
      <c r="U51" s="13" t="s">
        <v>122</v>
      </c>
      <c r="V51" s="13" t="s">
        <v>38</v>
      </c>
      <c r="W51" s="13" t="s">
        <v>137</v>
      </c>
      <c r="X51" s="18" t="s">
        <v>24</v>
      </c>
    </row>
    <row r="52" spans="1:24" x14ac:dyDescent="0.3">
      <c r="A52" s="10" t="s">
        <v>240</v>
      </c>
      <c r="B52" s="11" t="s">
        <v>120</v>
      </c>
      <c r="C52" s="12" t="s">
        <v>118</v>
      </c>
      <c r="D52" s="12" t="s">
        <v>115</v>
      </c>
      <c r="E52" s="12" t="s">
        <v>81</v>
      </c>
      <c r="F52" s="12" t="s">
        <v>99</v>
      </c>
      <c r="G52" s="13" t="s">
        <v>135</v>
      </c>
      <c r="H52" s="13" t="s">
        <v>167</v>
      </c>
      <c r="I52" s="13" t="s">
        <v>30</v>
      </c>
      <c r="J52" s="13" t="s">
        <v>186</v>
      </c>
      <c r="K52" s="13" t="s">
        <v>75</v>
      </c>
      <c r="L52" s="14" t="s">
        <v>24</v>
      </c>
      <c r="M52" s="15" t="s">
        <v>252</v>
      </c>
      <c r="N52" s="16" t="s">
        <v>137</v>
      </c>
      <c r="O52" s="17" t="s">
        <v>105</v>
      </c>
      <c r="P52" s="17" t="s">
        <v>77</v>
      </c>
      <c r="Q52" s="17" t="s">
        <v>195</v>
      </c>
      <c r="R52" s="17" t="s">
        <v>129</v>
      </c>
      <c r="S52" s="13" t="s">
        <v>82</v>
      </c>
      <c r="T52" s="13" t="s">
        <v>53</v>
      </c>
      <c r="U52" s="13" t="s">
        <v>125</v>
      </c>
      <c r="V52" s="13" t="s">
        <v>114</v>
      </c>
      <c r="W52" s="13" t="s">
        <v>133</v>
      </c>
      <c r="X52" s="18" t="s">
        <v>25</v>
      </c>
    </row>
    <row r="53" spans="1:24" x14ac:dyDescent="0.3">
      <c r="A53" s="10" t="s">
        <v>252</v>
      </c>
      <c r="B53" s="11" t="s">
        <v>137</v>
      </c>
      <c r="C53" s="12" t="s">
        <v>74</v>
      </c>
      <c r="D53" s="12" t="s">
        <v>122</v>
      </c>
      <c r="E53" s="12" t="s">
        <v>37</v>
      </c>
      <c r="F53" s="12" t="s">
        <v>277</v>
      </c>
      <c r="G53" s="13" t="s">
        <v>82</v>
      </c>
      <c r="H53" s="13" t="s">
        <v>53</v>
      </c>
      <c r="I53" s="13" t="s">
        <v>125</v>
      </c>
      <c r="J53" s="13" t="s">
        <v>129</v>
      </c>
      <c r="K53" s="13" t="s">
        <v>133</v>
      </c>
      <c r="L53" s="14" t="s">
        <v>24</v>
      </c>
      <c r="M53" s="15" t="s">
        <v>15</v>
      </c>
      <c r="N53" s="16" t="s">
        <v>64</v>
      </c>
      <c r="O53" s="17" t="s">
        <v>105</v>
      </c>
      <c r="P53" s="17" t="s">
        <v>38</v>
      </c>
      <c r="Q53" s="17" t="s">
        <v>81</v>
      </c>
      <c r="R53" s="17" t="s">
        <v>39</v>
      </c>
      <c r="S53" s="13" t="s">
        <v>186</v>
      </c>
      <c r="T53" s="13" t="s">
        <v>115</v>
      </c>
      <c r="U53" s="13" t="s">
        <v>75</v>
      </c>
      <c r="V53" s="13" t="s">
        <v>30</v>
      </c>
      <c r="W53" s="13" t="s">
        <v>34</v>
      </c>
      <c r="X53" s="18" t="s">
        <v>25</v>
      </c>
    </row>
    <row r="54" spans="1:24" x14ac:dyDescent="0.3">
      <c r="A54" s="10" t="s">
        <v>18</v>
      </c>
      <c r="B54" s="11" t="s">
        <v>137</v>
      </c>
      <c r="C54" s="12" t="s">
        <v>180</v>
      </c>
      <c r="D54" s="12" t="s">
        <v>122</v>
      </c>
      <c r="E54" s="12" t="s">
        <v>145</v>
      </c>
      <c r="F54" s="12" t="s">
        <v>161</v>
      </c>
      <c r="G54" s="13" t="s">
        <v>135</v>
      </c>
      <c r="H54" s="13" t="s">
        <v>140</v>
      </c>
      <c r="I54" s="13" t="s">
        <v>38</v>
      </c>
      <c r="J54" s="13" t="s">
        <v>118</v>
      </c>
      <c r="K54" s="13" t="s">
        <v>64</v>
      </c>
      <c r="L54" s="14" t="s">
        <v>25</v>
      </c>
      <c r="M54" s="15" t="s">
        <v>246</v>
      </c>
      <c r="N54" s="16" t="s">
        <v>80</v>
      </c>
      <c r="O54" s="17" t="s">
        <v>133</v>
      </c>
      <c r="P54" s="17" t="s">
        <v>115</v>
      </c>
      <c r="Q54" s="17" t="s">
        <v>35</v>
      </c>
      <c r="R54" s="17" t="s">
        <v>107</v>
      </c>
      <c r="S54" s="13" t="s">
        <v>186</v>
      </c>
      <c r="T54" s="13" t="s">
        <v>74</v>
      </c>
      <c r="U54" s="13" t="s">
        <v>105</v>
      </c>
      <c r="V54" s="13" t="s">
        <v>179</v>
      </c>
      <c r="W54" s="13" t="s">
        <v>75</v>
      </c>
      <c r="X54" s="18" t="s">
        <v>24</v>
      </c>
    </row>
    <row r="55" spans="1:24" x14ac:dyDescent="0.3">
      <c r="A55" s="10" t="s">
        <v>18</v>
      </c>
      <c r="B55" s="11" t="s">
        <v>80</v>
      </c>
      <c r="C55" s="12" t="s">
        <v>179</v>
      </c>
      <c r="D55" s="12" t="s">
        <v>122</v>
      </c>
      <c r="E55" s="12" t="s">
        <v>81</v>
      </c>
      <c r="F55" s="12" t="s">
        <v>30</v>
      </c>
      <c r="G55" s="13" t="s">
        <v>135</v>
      </c>
      <c r="H55" s="13" t="s">
        <v>140</v>
      </c>
      <c r="I55" s="13" t="s">
        <v>38</v>
      </c>
      <c r="J55" s="13" t="s">
        <v>64</v>
      </c>
      <c r="K55" s="13" t="s">
        <v>180</v>
      </c>
      <c r="L55" s="14" t="s">
        <v>25</v>
      </c>
      <c r="M55" s="15" t="s">
        <v>246</v>
      </c>
      <c r="N55" s="16" t="s">
        <v>26</v>
      </c>
      <c r="O55" s="17" t="s">
        <v>133</v>
      </c>
      <c r="P55" s="17" t="s">
        <v>115</v>
      </c>
      <c r="Q55" s="17" t="s">
        <v>35</v>
      </c>
      <c r="R55" s="17" t="s">
        <v>107</v>
      </c>
      <c r="S55" s="13" t="s">
        <v>186</v>
      </c>
      <c r="T55" s="13" t="s">
        <v>74</v>
      </c>
      <c r="U55" s="13" t="s">
        <v>105</v>
      </c>
      <c r="V55" s="13" t="s">
        <v>145</v>
      </c>
      <c r="W55" s="13" t="s">
        <v>196</v>
      </c>
      <c r="X55" s="18" t="s">
        <v>24</v>
      </c>
    </row>
    <row r="56" spans="1:24" x14ac:dyDescent="0.3">
      <c r="A56" s="10" t="s">
        <v>18</v>
      </c>
      <c r="B56" s="11" t="s">
        <v>140</v>
      </c>
      <c r="C56" s="12" t="s">
        <v>144</v>
      </c>
      <c r="D56" s="12" t="s">
        <v>190</v>
      </c>
      <c r="E56" s="12" t="s">
        <v>57</v>
      </c>
      <c r="F56" s="12" t="s">
        <v>83</v>
      </c>
      <c r="G56" s="13" t="s">
        <v>135</v>
      </c>
      <c r="H56" s="13" t="s">
        <v>38</v>
      </c>
      <c r="I56" s="13" t="s">
        <v>35</v>
      </c>
      <c r="J56" s="13" t="s">
        <v>80</v>
      </c>
      <c r="K56" s="13" t="s">
        <v>167</v>
      </c>
      <c r="L56" s="14" t="s">
        <v>25</v>
      </c>
      <c r="M56" s="15" t="s">
        <v>246</v>
      </c>
      <c r="N56" s="16" t="s">
        <v>64</v>
      </c>
      <c r="O56" s="17" t="s">
        <v>105</v>
      </c>
      <c r="P56" s="17" t="s">
        <v>77</v>
      </c>
      <c r="Q56" s="17" t="s">
        <v>45</v>
      </c>
      <c r="R56" s="17" t="s">
        <v>278</v>
      </c>
      <c r="S56" s="13" t="s">
        <v>186</v>
      </c>
      <c r="T56" s="13" t="s">
        <v>115</v>
      </c>
      <c r="U56" s="13" t="s">
        <v>122</v>
      </c>
      <c r="V56" s="13" t="s">
        <v>77</v>
      </c>
      <c r="W56" s="13" t="s">
        <v>125</v>
      </c>
      <c r="X56" s="18" t="s">
        <v>24</v>
      </c>
    </row>
    <row r="57" spans="1:24" x14ac:dyDescent="0.3">
      <c r="A57" s="10" t="s">
        <v>11</v>
      </c>
      <c r="B57" s="11" t="s">
        <v>75</v>
      </c>
      <c r="C57" s="12" t="s">
        <v>133</v>
      </c>
      <c r="D57" s="12" t="s">
        <v>38</v>
      </c>
      <c r="E57" s="12" t="s">
        <v>35</v>
      </c>
      <c r="F57" s="12" t="s">
        <v>161</v>
      </c>
      <c r="G57" s="13" t="s">
        <v>115</v>
      </c>
      <c r="H57" s="13" t="s">
        <v>137</v>
      </c>
      <c r="I57" s="13" t="s">
        <v>186</v>
      </c>
      <c r="J57" s="13" t="s">
        <v>140</v>
      </c>
      <c r="K57" s="13" t="s">
        <v>80</v>
      </c>
      <c r="L57" s="14" t="s">
        <v>284</v>
      </c>
      <c r="M57" s="15" t="s">
        <v>21</v>
      </c>
      <c r="N57" s="16" t="s">
        <v>26</v>
      </c>
      <c r="O57" s="17" t="s">
        <v>74</v>
      </c>
      <c r="P57" s="17" t="s">
        <v>122</v>
      </c>
      <c r="Q57" s="17" t="s">
        <v>82</v>
      </c>
      <c r="R57" s="17" t="s">
        <v>135</v>
      </c>
      <c r="S57" s="13" t="s">
        <v>129</v>
      </c>
      <c r="T57" s="13" t="s">
        <v>105</v>
      </c>
      <c r="U57" s="13" t="s">
        <v>158</v>
      </c>
      <c r="V57" s="13" t="s">
        <v>125</v>
      </c>
      <c r="W57" s="13" t="s">
        <v>144</v>
      </c>
      <c r="X57" s="18" t="s">
        <v>280</v>
      </c>
    </row>
    <row r="58" spans="1:24" x14ac:dyDescent="0.3">
      <c r="A58" s="10" t="s">
        <v>21</v>
      </c>
      <c r="B58" s="11" t="s">
        <v>140</v>
      </c>
      <c r="C58" s="12" t="s">
        <v>74</v>
      </c>
      <c r="D58" s="12" t="s">
        <v>122</v>
      </c>
      <c r="E58" s="12" t="s">
        <v>186</v>
      </c>
      <c r="F58" s="12" t="s">
        <v>135</v>
      </c>
      <c r="G58" s="13" t="s">
        <v>158</v>
      </c>
      <c r="H58" s="13" t="s">
        <v>129</v>
      </c>
      <c r="I58" s="13" t="s">
        <v>125</v>
      </c>
      <c r="J58" s="13" t="s">
        <v>190</v>
      </c>
      <c r="K58" s="13" t="s">
        <v>28</v>
      </c>
      <c r="L58" s="14" t="s">
        <v>24</v>
      </c>
      <c r="M58" s="15" t="s">
        <v>11</v>
      </c>
      <c r="N58" s="16" t="s">
        <v>26</v>
      </c>
      <c r="O58" s="17" t="s">
        <v>105</v>
      </c>
      <c r="P58" s="17" t="s">
        <v>38</v>
      </c>
      <c r="Q58" s="17" t="s">
        <v>35</v>
      </c>
      <c r="R58" s="17" t="s">
        <v>107</v>
      </c>
      <c r="S58" s="13" t="s">
        <v>75</v>
      </c>
      <c r="T58" s="13" t="s">
        <v>115</v>
      </c>
      <c r="U58" s="13" t="s">
        <v>82</v>
      </c>
      <c r="V58" s="13" t="s">
        <v>79</v>
      </c>
      <c r="W58" s="13" t="s">
        <v>37</v>
      </c>
      <c r="X58" s="18" t="s">
        <v>284</v>
      </c>
    </row>
    <row r="59" spans="1:24" x14ac:dyDescent="0.3">
      <c r="A59" s="10" t="s">
        <v>208</v>
      </c>
      <c r="B59" s="11" t="s">
        <v>26</v>
      </c>
      <c r="C59" s="12" t="s">
        <v>105</v>
      </c>
      <c r="D59" s="12" t="s">
        <v>190</v>
      </c>
      <c r="E59" s="12" t="s">
        <v>81</v>
      </c>
      <c r="F59" s="12" t="s">
        <v>114</v>
      </c>
      <c r="G59" s="13" t="s">
        <v>75</v>
      </c>
      <c r="H59" s="13" t="s">
        <v>186</v>
      </c>
      <c r="I59" s="13" t="s">
        <v>135</v>
      </c>
      <c r="J59" s="13" t="s">
        <v>35</v>
      </c>
      <c r="K59" s="13" t="s">
        <v>82</v>
      </c>
      <c r="L59" s="14" t="s">
        <v>280</v>
      </c>
      <c r="M59" s="15" t="s">
        <v>21</v>
      </c>
      <c r="N59" s="16" t="s">
        <v>137</v>
      </c>
      <c r="O59" s="17" t="s">
        <v>74</v>
      </c>
      <c r="P59" s="17" t="s">
        <v>122</v>
      </c>
      <c r="Q59" s="17" t="s">
        <v>45</v>
      </c>
      <c r="R59" s="17" t="s">
        <v>43</v>
      </c>
      <c r="S59" s="13" t="s">
        <v>129</v>
      </c>
      <c r="T59" s="13" t="s">
        <v>158</v>
      </c>
      <c r="U59" s="13" t="s">
        <v>140</v>
      </c>
      <c r="V59" s="13" t="s">
        <v>195</v>
      </c>
      <c r="W59" s="13" t="s">
        <v>53</v>
      </c>
      <c r="X59" s="18" t="s">
        <v>284</v>
      </c>
    </row>
    <row r="60" spans="1:24" x14ac:dyDescent="0.3">
      <c r="A60" s="10" t="s">
        <v>21</v>
      </c>
      <c r="B60" s="11" t="s">
        <v>80</v>
      </c>
      <c r="C60" s="12" t="s">
        <v>74</v>
      </c>
      <c r="D60" s="12" t="s">
        <v>115</v>
      </c>
      <c r="E60" s="12" t="s">
        <v>37</v>
      </c>
      <c r="F60" s="12" t="s">
        <v>161</v>
      </c>
      <c r="G60" s="13" t="s">
        <v>158</v>
      </c>
      <c r="H60" s="13" t="s">
        <v>129</v>
      </c>
      <c r="I60" s="13" t="s">
        <v>190</v>
      </c>
      <c r="J60" s="13" t="s">
        <v>114</v>
      </c>
      <c r="K60" s="13" t="s">
        <v>81</v>
      </c>
      <c r="L60" s="14" t="s">
        <v>284</v>
      </c>
      <c r="M60" s="15" t="s">
        <v>11</v>
      </c>
      <c r="N60" s="16" t="s">
        <v>140</v>
      </c>
      <c r="O60" s="17" t="s">
        <v>179</v>
      </c>
      <c r="P60" s="17" t="s">
        <v>28</v>
      </c>
      <c r="Q60" s="17" t="s">
        <v>225</v>
      </c>
      <c r="R60" s="17" t="s">
        <v>133</v>
      </c>
      <c r="S60" s="13" t="s">
        <v>186</v>
      </c>
      <c r="T60" s="13" t="s">
        <v>135</v>
      </c>
      <c r="U60" s="13" t="s">
        <v>75</v>
      </c>
      <c r="V60" s="13" t="s">
        <v>45</v>
      </c>
      <c r="W60" s="13" t="s">
        <v>35</v>
      </c>
      <c r="X60" s="18" t="s">
        <v>280</v>
      </c>
    </row>
    <row r="61" spans="1:24" x14ac:dyDescent="0.3">
      <c r="A61" s="10" t="s">
        <v>21</v>
      </c>
      <c r="B61" s="11" t="s">
        <v>140</v>
      </c>
      <c r="C61" s="12" t="s">
        <v>74</v>
      </c>
      <c r="D61" s="12" t="s">
        <v>115</v>
      </c>
      <c r="E61" s="12" t="s">
        <v>145</v>
      </c>
      <c r="F61" s="12" t="s">
        <v>161</v>
      </c>
      <c r="G61" s="13" t="s">
        <v>158</v>
      </c>
      <c r="H61" s="13" t="s">
        <v>129</v>
      </c>
      <c r="I61" s="13" t="s">
        <v>26</v>
      </c>
      <c r="J61" s="13" t="s">
        <v>114</v>
      </c>
      <c r="K61" s="13" t="s">
        <v>82</v>
      </c>
      <c r="L61" s="14" t="s">
        <v>280</v>
      </c>
      <c r="M61" s="15" t="s">
        <v>11</v>
      </c>
      <c r="N61" s="16" t="s">
        <v>64</v>
      </c>
      <c r="O61" s="17" t="s">
        <v>179</v>
      </c>
      <c r="P61" s="17" t="s">
        <v>28</v>
      </c>
      <c r="Q61" s="17" t="s">
        <v>81</v>
      </c>
      <c r="R61" s="17" t="s">
        <v>133</v>
      </c>
      <c r="S61" s="13" t="s">
        <v>186</v>
      </c>
      <c r="T61" s="13" t="s">
        <v>135</v>
      </c>
      <c r="U61" s="13" t="s">
        <v>75</v>
      </c>
      <c r="V61" s="13" t="s">
        <v>45</v>
      </c>
      <c r="W61" s="13" t="s">
        <v>35</v>
      </c>
      <c r="X61" s="18" t="s">
        <v>284</v>
      </c>
    </row>
    <row r="62" spans="1:24" x14ac:dyDescent="0.3">
      <c r="A62" s="10" t="s">
        <v>14</v>
      </c>
      <c r="B62" s="11" t="s">
        <v>137</v>
      </c>
      <c r="C62" s="12" t="s">
        <v>133</v>
      </c>
      <c r="D62" s="12" t="s">
        <v>122</v>
      </c>
      <c r="E62" s="12" t="s">
        <v>195</v>
      </c>
      <c r="F62" s="12" t="s">
        <v>129</v>
      </c>
      <c r="G62" s="13" t="s">
        <v>140</v>
      </c>
      <c r="H62" s="13" t="s">
        <v>115</v>
      </c>
      <c r="I62" s="13" t="s">
        <v>38</v>
      </c>
      <c r="J62" s="13" t="s">
        <v>114</v>
      </c>
      <c r="K62" s="13" t="s">
        <v>162</v>
      </c>
      <c r="L62" s="14" t="s">
        <v>284</v>
      </c>
      <c r="M62" s="15" t="s">
        <v>22</v>
      </c>
      <c r="N62" s="16" t="s">
        <v>75</v>
      </c>
      <c r="O62" s="17" t="s">
        <v>144</v>
      </c>
      <c r="P62" s="17" t="s">
        <v>28</v>
      </c>
      <c r="Q62" s="17" t="s">
        <v>35</v>
      </c>
      <c r="R62" s="17" t="s">
        <v>101</v>
      </c>
      <c r="S62" s="13" t="s">
        <v>186</v>
      </c>
      <c r="T62" s="13" t="s">
        <v>82</v>
      </c>
      <c r="U62" s="13" t="s">
        <v>74</v>
      </c>
      <c r="V62" s="13" t="s">
        <v>179</v>
      </c>
      <c r="W62" s="13" t="s">
        <v>185</v>
      </c>
      <c r="X62" s="18" t="s">
        <v>280</v>
      </c>
    </row>
    <row r="63" spans="1:24" x14ac:dyDescent="0.3">
      <c r="A63" s="10" t="s">
        <v>14</v>
      </c>
      <c r="B63" s="11" t="s">
        <v>26</v>
      </c>
      <c r="C63" s="12" t="s">
        <v>179</v>
      </c>
      <c r="D63" s="12" t="s">
        <v>115</v>
      </c>
      <c r="E63" s="12" t="s">
        <v>79</v>
      </c>
      <c r="F63" s="12" t="s">
        <v>129</v>
      </c>
      <c r="G63" s="13" t="s">
        <v>233</v>
      </c>
      <c r="H63" s="13" t="s">
        <v>143</v>
      </c>
      <c r="I63" s="13" t="s">
        <v>38</v>
      </c>
      <c r="J63" s="13" t="s">
        <v>125</v>
      </c>
      <c r="K63" s="13" t="s">
        <v>133</v>
      </c>
      <c r="L63" s="14" t="s">
        <v>280</v>
      </c>
      <c r="M63" s="15" t="s">
        <v>22</v>
      </c>
      <c r="N63" s="16" t="s">
        <v>137</v>
      </c>
      <c r="O63" s="17" t="s">
        <v>180</v>
      </c>
      <c r="P63" s="17" t="s">
        <v>122</v>
      </c>
      <c r="Q63" s="17" t="s">
        <v>35</v>
      </c>
      <c r="R63" s="17" t="s">
        <v>135</v>
      </c>
      <c r="S63" s="13" t="s">
        <v>186</v>
      </c>
      <c r="T63" s="13" t="s">
        <v>82</v>
      </c>
      <c r="U63" s="13" t="s">
        <v>74</v>
      </c>
      <c r="V63" s="13" t="s">
        <v>81</v>
      </c>
      <c r="W63" s="13" t="s">
        <v>195</v>
      </c>
      <c r="X63" s="18" t="s">
        <v>284</v>
      </c>
    </row>
    <row r="64" spans="1:24" x14ac:dyDescent="0.3">
      <c r="A64" s="10" t="s">
        <v>22</v>
      </c>
      <c r="B64" s="11" t="s">
        <v>75</v>
      </c>
      <c r="C64" s="12" t="s">
        <v>133</v>
      </c>
      <c r="D64" s="12" t="s">
        <v>38</v>
      </c>
      <c r="E64" s="12" t="s">
        <v>186</v>
      </c>
      <c r="F64" s="12" t="s">
        <v>114</v>
      </c>
      <c r="G64" s="13" t="s">
        <v>82</v>
      </c>
      <c r="H64" s="13" t="s">
        <v>74</v>
      </c>
      <c r="I64" s="13" t="s">
        <v>135</v>
      </c>
      <c r="J64" s="13" t="s">
        <v>81</v>
      </c>
      <c r="K64" s="13" t="s">
        <v>195</v>
      </c>
      <c r="L64" s="14" t="s">
        <v>284</v>
      </c>
      <c r="M64" s="15" t="s">
        <v>14</v>
      </c>
      <c r="N64" s="16" t="s">
        <v>26</v>
      </c>
      <c r="O64" s="17" t="s">
        <v>185</v>
      </c>
      <c r="P64" s="17" t="s">
        <v>122</v>
      </c>
      <c r="Q64" s="17" t="s">
        <v>153</v>
      </c>
      <c r="R64" s="17" t="s">
        <v>129</v>
      </c>
      <c r="S64" s="13" t="s">
        <v>140</v>
      </c>
      <c r="T64" s="13" t="s">
        <v>115</v>
      </c>
      <c r="U64" s="13" t="s">
        <v>144</v>
      </c>
      <c r="V64" s="13" t="s">
        <v>180</v>
      </c>
      <c r="W64" s="13" t="s">
        <v>125</v>
      </c>
      <c r="X64" s="18" t="s">
        <v>280</v>
      </c>
    </row>
    <row r="65" spans="1:24" x14ac:dyDescent="0.3">
      <c r="A65" s="10" t="s">
        <v>22</v>
      </c>
      <c r="B65" s="11" t="s">
        <v>75</v>
      </c>
      <c r="C65" s="12" t="s">
        <v>179</v>
      </c>
      <c r="D65" s="12" t="s">
        <v>160</v>
      </c>
      <c r="E65" s="12" t="s">
        <v>186</v>
      </c>
      <c r="F65" s="12" t="s">
        <v>101</v>
      </c>
      <c r="G65" s="13" t="s">
        <v>82</v>
      </c>
      <c r="H65" s="13" t="s">
        <v>74</v>
      </c>
      <c r="I65" s="13" t="s">
        <v>185</v>
      </c>
      <c r="J65" s="13" t="s">
        <v>26</v>
      </c>
      <c r="K65" s="13" t="s">
        <v>133</v>
      </c>
      <c r="L65" s="14" t="s">
        <v>284</v>
      </c>
      <c r="M65" s="15" t="s">
        <v>14</v>
      </c>
      <c r="N65" s="16" t="s">
        <v>65</v>
      </c>
      <c r="O65" s="17" t="s">
        <v>96</v>
      </c>
      <c r="P65" s="17" t="s">
        <v>122</v>
      </c>
      <c r="Q65" s="17" t="s">
        <v>81</v>
      </c>
      <c r="R65" s="17" t="s">
        <v>129</v>
      </c>
      <c r="S65" s="13" t="s">
        <v>140</v>
      </c>
      <c r="T65" s="13" t="s">
        <v>115</v>
      </c>
      <c r="U65" s="13" t="s">
        <v>144</v>
      </c>
      <c r="V65" s="13" t="s">
        <v>28</v>
      </c>
      <c r="W65" s="13" t="s">
        <v>38</v>
      </c>
      <c r="X65" s="18" t="s">
        <v>280</v>
      </c>
    </row>
    <row r="66" spans="1:24" x14ac:dyDescent="0.3">
      <c r="A66" s="10" t="s">
        <v>19</v>
      </c>
      <c r="B66" s="11" t="s">
        <v>67</v>
      </c>
      <c r="C66" s="12" t="s">
        <v>74</v>
      </c>
      <c r="D66" s="12" t="s">
        <v>38</v>
      </c>
      <c r="E66" s="12" t="s">
        <v>81</v>
      </c>
      <c r="F66" s="12" t="s">
        <v>41</v>
      </c>
      <c r="G66" s="13" t="s">
        <v>45</v>
      </c>
      <c r="H66" s="13" t="s">
        <v>135</v>
      </c>
      <c r="I66" s="13" t="s">
        <v>140</v>
      </c>
      <c r="J66" s="13" t="s">
        <v>35</v>
      </c>
      <c r="K66" s="13" t="s">
        <v>129</v>
      </c>
      <c r="L66" s="14" t="s">
        <v>284</v>
      </c>
      <c r="M66" s="15" t="s">
        <v>6</v>
      </c>
      <c r="N66" s="16" t="s">
        <v>26</v>
      </c>
      <c r="O66" s="17" t="s">
        <v>133</v>
      </c>
      <c r="P66" s="17" t="s">
        <v>122</v>
      </c>
      <c r="Q66" s="17" t="s">
        <v>117</v>
      </c>
      <c r="R66" s="17" t="s">
        <v>145</v>
      </c>
      <c r="S66" s="13" t="s">
        <v>186</v>
      </c>
      <c r="T66" s="13" t="s">
        <v>115</v>
      </c>
      <c r="U66" s="13" t="s">
        <v>75</v>
      </c>
      <c r="V66" s="13" t="s">
        <v>114</v>
      </c>
      <c r="W66" s="13" t="s">
        <v>30</v>
      </c>
      <c r="X66" s="18" t="s">
        <v>280</v>
      </c>
    </row>
    <row r="67" spans="1:24" x14ac:dyDescent="0.3">
      <c r="A67" s="10" t="s">
        <v>19</v>
      </c>
      <c r="B67" s="11" t="s">
        <v>67</v>
      </c>
      <c r="C67" s="12" t="s">
        <v>105</v>
      </c>
      <c r="D67" s="12" t="s">
        <v>77</v>
      </c>
      <c r="E67" s="12" t="s">
        <v>35</v>
      </c>
      <c r="F67" s="12" t="s">
        <v>129</v>
      </c>
      <c r="G67" s="13" t="s">
        <v>140</v>
      </c>
      <c r="H67" s="13" t="s">
        <v>74</v>
      </c>
      <c r="I67" s="13" t="s">
        <v>38</v>
      </c>
      <c r="J67" s="13" t="s">
        <v>45</v>
      </c>
      <c r="K67" s="13" t="s">
        <v>135</v>
      </c>
      <c r="L67" s="14" t="s">
        <v>284</v>
      </c>
      <c r="M67" s="15" t="s">
        <v>6</v>
      </c>
      <c r="N67" s="16" t="s">
        <v>26</v>
      </c>
      <c r="O67" s="17" t="s">
        <v>133</v>
      </c>
      <c r="P67" s="17" t="s">
        <v>158</v>
      </c>
      <c r="Q67" s="17" t="s">
        <v>174</v>
      </c>
      <c r="R67" s="17" t="s">
        <v>37</v>
      </c>
      <c r="S67" s="13" t="s">
        <v>186</v>
      </c>
      <c r="T67" s="13" t="s">
        <v>115</v>
      </c>
      <c r="U67" s="13" t="s">
        <v>122</v>
      </c>
      <c r="V67" s="13" t="s">
        <v>81</v>
      </c>
      <c r="W67" s="13" t="s">
        <v>114</v>
      </c>
      <c r="X67" s="18" t="s">
        <v>280</v>
      </c>
    </row>
    <row r="68" spans="1:24" x14ac:dyDescent="0.3">
      <c r="A68" s="10" t="s">
        <v>19</v>
      </c>
      <c r="B68" s="11" t="s">
        <v>137</v>
      </c>
      <c r="C68" s="12" t="s">
        <v>144</v>
      </c>
      <c r="D68" s="12" t="s">
        <v>122</v>
      </c>
      <c r="E68" s="12" t="s">
        <v>35</v>
      </c>
      <c r="F68" s="12" t="s">
        <v>107</v>
      </c>
      <c r="G68" s="13" t="s">
        <v>140</v>
      </c>
      <c r="H68" s="13" t="s">
        <v>74</v>
      </c>
      <c r="I68" s="13" t="s">
        <v>133</v>
      </c>
      <c r="J68" s="13" t="s">
        <v>82</v>
      </c>
      <c r="K68" s="13" t="s">
        <v>64</v>
      </c>
      <c r="L68" s="14" t="s">
        <v>284</v>
      </c>
      <c r="M68" s="15" t="s">
        <v>6</v>
      </c>
      <c r="N68" s="16" t="s">
        <v>77</v>
      </c>
      <c r="O68" s="17" t="s">
        <v>125</v>
      </c>
      <c r="P68" s="17" t="s">
        <v>38</v>
      </c>
      <c r="Q68" s="17" t="s">
        <v>174</v>
      </c>
      <c r="R68" s="17" t="s">
        <v>135</v>
      </c>
      <c r="S68" s="13" t="s">
        <v>186</v>
      </c>
      <c r="T68" s="13" t="s">
        <v>115</v>
      </c>
      <c r="U68" s="13" t="s">
        <v>105</v>
      </c>
      <c r="V68" s="13" t="s">
        <v>45</v>
      </c>
      <c r="W68" s="13" t="s">
        <v>285</v>
      </c>
      <c r="X68" s="18" t="s">
        <v>280</v>
      </c>
    </row>
    <row r="69" spans="1:24" x14ac:dyDescent="0.3">
      <c r="A69" s="10" t="s">
        <v>17</v>
      </c>
      <c r="B69" s="11" t="s">
        <v>140</v>
      </c>
      <c r="C69" s="12" t="s">
        <v>40</v>
      </c>
      <c r="D69" s="12" t="s">
        <v>115</v>
      </c>
      <c r="E69" s="12" t="s">
        <v>35</v>
      </c>
      <c r="F69" s="12" t="s">
        <v>107</v>
      </c>
      <c r="G69" s="13" t="s">
        <v>75</v>
      </c>
      <c r="H69" s="13" t="s">
        <v>74</v>
      </c>
      <c r="I69" s="13" t="s">
        <v>129</v>
      </c>
      <c r="J69" s="13" t="s">
        <v>114</v>
      </c>
      <c r="K69" s="13" t="s">
        <v>41</v>
      </c>
      <c r="L69" s="14" t="s">
        <v>280</v>
      </c>
      <c r="M69" s="15" t="s">
        <v>21</v>
      </c>
      <c r="N69" s="16" t="s">
        <v>26</v>
      </c>
      <c r="O69" s="17" t="s">
        <v>179</v>
      </c>
      <c r="P69" s="17" t="s">
        <v>160</v>
      </c>
      <c r="Q69" s="17" t="s">
        <v>186</v>
      </c>
      <c r="R69" s="17" t="s">
        <v>133</v>
      </c>
      <c r="S69" s="13" t="s">
        <v>122</v>
      </c>
      <c r="T69" s="13" t="s">
        <v>82</v>
      </c>
      <c r="U69" s="13" t="s">
        <v>228</v>
      </c>
      <c r="V69" s="13" t="s">
        <v>137</v>
      </c>
      <c r="W69" s="13" t="s">
        <v>185</v>
      </c>
      <c r="X69" s="18" t="s">
        <v>284</v>
      </c>
    </row>
    <row r="70" spans="1:24" x14ac:dyDescent="0.3">
      <c r="A70" s="10" t="s">
        <v>21</v>
      </c>
      <c r="B70" s="11" t="s">
        <v>75</v>
      </c>
      <c r="C70" s="12" t="s">
        <v>179</v>
      </c>
      <c r="D70" s="12" t="s">
        <v>158</v>
      </c>
      <c r="E70" s="12" t="s">
        <v>174</v>
      </c>
      <c r="F70" s="12" t="s">
        <v>37</v>
      </c>
      <c r="G70" s="13" t="s">
        <v>140</v>
      </c>
      <c r="H70" s="13" t="s">
        <v>260</v>
      </c>
      <c r="I70" s="13" t="s">
        <v>135</v>
      </c>
      <c r="J70" s="13" t="s">
        <v>77</v>
      </c>
      <c r="K70" s="13" t="s">
        <v>80</v>
      </c>
      <c r="L70" s="14" t="s">
        <v>280</v>
      </c>
      <c r="M70" s="15" t="s">
        <v>17</v>
      </c>
      <c r="N70" s="16" t="s">
        <v>26</v>
      </c>
      <c r="O70" s="17" t="s">
        <v>105</v>
      </c>
      <c r="P70" s="17" t="s">
        <v>38</v>
      </c>
      <c r="Q70" s="17" t="s">
        <v>45</v>
      </c>
      <c r="R70" s="17" t="s">
        <v>287</v>
      </c>
      <c r="S70" s="13" t="s">
        <v>206</v>
      </c>
      <c r="T70" s="13" t="s">
        <v>115</v>
      </c>
      <c r="U70" s="13" t="s">
        <v>122</v>
      </c>
      <c r="V70" s="13" t="s">
        <v>133</v>
      </c>
      <c r="W70" s="13" t="s">
        <v>144</v>
      </c>
      <c r="X70" s="18" t="s">
        <v>284</v>
      </c>
    </row>
    <row r="71" spans="1:24" x14ac:dyDescent="0.3">
      <c r="A71" s="10" t="s">
        <v>17</v>
      </c>
      <c r="B71" s="11" t="s">
        <v>288</v>
      </c>
      <c r="C71" s="12" t="s">
        <v>125</v>
      </c>
      <c r="D71" s="12" t="s">
        <v>160</v>
      </c>
      <c r="E71" s="12" t="s">
        <v>174</v>
      </c>
      <c r="F71" s="12" t="s">
        <v>37</v>
      </c>
      <c r="G71" s="13" t="s">
        <v>75</v>
      </c>
      <c r="H71" s="13" t="s">
        <v>74</v>
      </c>
      <c r="I71" s="13" t="s">
        <v>129</v>
      </c>
      <c r="J71" s="13" t="s">
        <v>158</v>
      </c>
      <c r="K71" s="13" t="s">
        <v>27</v>
      </c>
      <c r="L71" s="14" t="s">
        <v>280</v>
      </c>
      <c r="M71" s="15" t="s">
        <v>21</v>
      </c>
      <c r="N71" s="16" t="s">
        <v>26</v>
      </c>
      <c r="O71" s="17" t="s">
        <v>179</v>
      </c>
      <c r="P71" s="17" t="s">
        <v>28</v>
      </c>
      <c r="Q71" s="17" t="s">
        <v>82</v>
      </c>
      <c r="R71" s="17" t="s">
        <v>45</v>
      </c>
      <c r="S71" s="13" t="s">
        <v>140</v>
      </c>
      <c r="T71" s="13" t="s">
        <v>122</v>
      </c>
      <c r="U71" s="13" t="s">
        <v>115</v>
      </c>
      <c r="V71" s="13" t="s">
        <v>162</v>
      </c>
      <c r="W71" s="13" t="s">
        <v>38</v>
      </c>
      <c r="X71" s="18" t="s">
        <v>284</v>
      </c>
    </row>
    <row r="72" spans="1:24" x14ac:dyDescent="0.3">
      <c r="A72" s="10" t="s">
        <v>21</v>
      </c>
      <c r="B72" s="11" t="s">
        <v>75</v>
      </c>
      <c r="C72" s="12" t="s">
        <v>144</v>
      </c>
      <c r="D72" s="12" t="s">
        <v>122</v>
      </c>
      <c r="E72" s="12" t="s">
        <v>35</v>
      </c>
      <c r="F72" s="12" t="s">
        <v>39</v>
      </c>
      <c r="G72" s="13" t="s">
        <v>140</v>
      </c>
      <c r="H72" s="13" t="s">
        <v>125</v>
      </c>
      <c r="I72" s="13" t="s">
        <v>40</v>
      </c>
      <c r="J72" s="13" t="s">
        <v>45</v>
      </c>
      <c r="K72" s="13" t="s">
        <v>82</v>
      </c>
      <c r="L72" s="14" t="s">
        <v>280</v>
      </c>
      <c r="M72" s="15" t="s">
        <v>17</v>
      </c>
      <c r="N72" s="16" t="s">
        <v>289</v>
      </c>
      <c r="O72" s="17" t="s">
        <v>133</v>
      </c>
      <c r="P72" s="17" t="s">
        <v>160</v>
      </c>
      <c r="Q72" s="17" t="s">
        <v>37</v>
      </c>
      <c r="R72" s="17" t="s">
        <v>69</v>
      </c>
      <c r="S72" s="13" t="s">
        <v>115</v>
      </c>
      <c r="T72" s="13" t="s">
        <v>74</v>
      </c>
      <c r="U72" s="13" t="s">
        <v>179</v>
      </c>
      <c r="V72" s="13" t="s">
        <v>257</v>
      </c>
      <c r="W72" s="13" t="s">
        <v>129</v>
      </c>
      <c r="X72" s="18" t="s">
        <v>284</v>
      </c>
    </row>
    <row r="73" spans="1:24" x14ac:dyDescent="0.3">
      <c r="A73" s="10" t="s">
        <v>17</v>
      </c>
      <c r="B73" s="11" t="s">
        <v>123</v>
      </c>
      <c r="C73" s="12" t="s">
        <v>105</v>
      </c>
      <c r="D73" s="12" t="s">
        <v>38</v>
      </c>
      <c r="E73" s="12" t="s">
        <v>82</v>
      </c>
      <c r="F73" s="12" t="s">
        <v>135</v>
      </c>
      <c r="G73" s="13" t="s">
        <v>75</v>
      </c>
      <c r="H73" s="13" t="s">
        <v>74</v>
      </c>
      <c r="I73" s="13" t="s">
        <v>158</v>
      </c>
      <c r="J73" s="13" t="s">
        <v>129</v>
      </c>
      <c r="K73" s="13" t="s">
        <v>37</v>
      </c>
      <c r="L73" s="14" t="s">
        <v>280</v>
      </c>
      <c r="M73" s="15" t="s">
        <v>21</v>
      </c>
      <c r="N73" s="16" t="s">
        <v>80</v>
      </c>
      <c r="O73" s="17" t="s">
        <v>144</v>
      </c>
      <c r="P73" s="17" t="s">
        <v>77</v>
      </c>
      <c r="Q73" s="17" t="s">
        <v>45</v>
      </c>
      <c r="R73" s="17" t="s">
        <v>287</v>
      </c>
      <c r="S73" s="13" t="s">
        <v>140</v>
      </c>
      <c r="T73" s="13" t="s">
        <v>122</v>
      </c>
      <c r="U73" s="13" t="s">
        <v>115</v>
      </c>
      <c r="V73" s="13" t="s">
        <v>64</v>
      </c>
      <c r="W73" s="13" t="s">
        <v>26</v>
      </c>
      <c r="X73" s="18" t="s">
        <v>284</v>
      </c>
    </row>
    <row r="74" spans="1:24" x14ac:dyDescent="0.3">
      <c r="A74" s="10" t="s">
        <v>6</v>
      </c>
      <c r="B74" s="11" t="s">
        <v>26</v>
      </c>
      <c r="C74" s="12" t="s">
        <v>133</v>
      </c>
      <c r="D74" s="12" t="s">
        <v>122</v>
      </c>
      <c r="E74" s="12" t="s">
        <v>78</v>
      </c>
      <c r="F74" s="12" t="s">
        <v>39</v>
      </c>
      <c r="G74" s="13" t="s">
        <v>129</v>
      </c>
      <c r="H74" s="13" t="s">
        <v>115</v>
      </c>
      <c r="I74" s="13" t="s">
        <v>74</v>
      </c>
      <c r="J74" s="13" t="s">
        <v>114</v>
      </c>
      <c r="K74" s="13" t="s">
        <v>135</v>
      </c>
      <c r="L74" s="14" t="s">
        <v>280</v>
      </c>
      <c r="M74" s="15" t="s">
        <v>14</v>
      </c>
      <c r="N74" s="16" t="s">
        <v>140</v>
      </c>
      <c r="O74" s="17" t="s">
        <v>179</v>
      </c>
      <c r="P74" s="17" t="s">
        <v>28</v>
      </c>
      <c r="Q74" s="17" t="s">
        <v>186</v>
      </c>
      <c r="R74" s="17" t="s">
        <v>30</v>
      </c>
      <c r="S74" s="13" t="s">
        <v>37</v>
      </c>
      <c r="T74" s="13" t="s">
        <v>125</v>
      </c>
      <c r="U74" s="13" t="s">
        <v>82</v>
      </c>
      <c r="V74" s="13" t="s">
        <v>145</v>
      </c>
      <c r="W74" s="13" t="s">
        <v>45</v>
      </c>
      <c r="X74" s="18" t="s">
        <v>284</v>
      </c>
    </row>
    <row r="75" spans="1:24" x14ac:dyDescent="0.3">
      <c r="A75" s="10" t="s">
        <v>14</v>
      </c>
      <c r="B75" s="11" t="s">
        <v>80</v>
      </c>
      <c r="C75" s="12" t="s">
        <v>179</v>
      </c>
      <c r="D75" s="12" t="s">
        <v>122</v>
      </c>
      <c r="E75" s="12" t="s">
        <v>82</v>
      </c>
      <c r="F75" s="12" t="s">
        <v>145</v>
      </c>
      <c r="G75" s="13" t="s">
        <v>140</v>
      </c>
      <c r="H75" s="13" t="s">
        <v>125</v>
      </c>
      <c r="I75" s="13" t="s">
        <v>28</v>
      </c>
      <c r="J75" s="13" t="s">
        <v>67</v>
      </c>
      <c r="K75" s="13" t="s">
        <v>133</v>
      </c>
      <c r="L75" s="14" t="s">
        <v>280</v>
      </c>
      <c r="M75" s="15" t="s">
        <v>6</v>
      </c>
      <c r="N75" s="16" t="s">
        <v>26</v>
      </c>
      <c r="O75" s="17" t="s">
        <v>105</v>
      </c>
      <c r="P75" s="17" t="s">
        <v>38</v>
      </c>
      <c r="Q75" s="17" t="s">
        <v>45</v>
      </c>
      <c r="R75" s="17" t="s">
        <v>37</v>
      </c>
      <c r="S75" s="13" t="s">
        <v>129</v>
      </c>
      <c r="T75" s="13" t="s">
        <v>115</v>
      </c>
      <c r="U75" s="13" t="s">
        <v>74</v>
      </c>
      <c r="V75" s="13" t="s">
        <v>114</v>
      </c>
      <c r="W75" s="13" t="s">
        <v>41</v>
      </c>
      <c r="X75" s="18" t="s">
        <v>284</v>
      </c>
    </row>
    <row r="76" spans="1:24" x14ac:dyDescent="0.3">
      <c r="A76" s="10" t="s">
        <v>6</v>
      </c>
      <c r="B76" s="11" t="s">
        <v>26</v>
      </c>
      <c r="C76" s="12" t="s">
        <v>133</v>
      </c>
      <c r="D76" s="12" t="s">
        <v>38</v>
      </c>
      <c r="E76" s="12" t="s">
        <v>82</v>
      </c>
      <c r="F76" s="12" t="s">
        <v>135</v>
      </c>
      <c r="G76" s="13" t="s">
        <v>129</v>
      </c>
      <c r="H76" s="13" t="s">
        <v>115</v>
      </c>
      <c r="I76" s="13" t="s">
        <v>74</v>
      </c>
      <c r="J76" s="13" t="s">
        <v>28</v>
      </c>
      <c r="K76" s="13" t="s">
        <v>80</v>
      </c>
      <c r="L76" s="14" t="s">
        <v>280</v>
      </c>
      <c r="M76" s="15" t="s">
        <v>14</v>
      </c>
      <c r="N76" s="16" t="s">
        <v>137</v>
      </c>
      <c r="O76" s="17" t="s">
        <v>185</v>
      </c>
      <c r="P76" s="17" t="s">
        <v>162</v>
      </c>
      <c r="Q76" s="17" t="s">
        <v>174</v>
      </c>
      <c r="R76" s="17" t="s">
        <v>36</v>
      </c>
      <c r="S76" s="13" t="s">
        <v>140</v>
      </c>
      <c r="T76" s="13" t="s">
        <v>122</v>
      </c>
      <c r="U76" s="13" t="s">
        <v>125</v>
      </c>
      <c r="V76" s="13" t="s">
        <v>126</v>
      </c>
      <c r="W76" s="13" t="s">
        <v>39</v>
      </c>
      <c r="X76" s="18" t="s">
        <v>284</v>
      </c>
    </row>
    <row r="77" spans="1:24" x14ac:dyDescent="0.3">
      <c r="A77" s="10" t="s">
        <v>14</v>
      </c>
      <c r="B77" s="11" t="s">
        <v>26</v>
      </c>
      <c r="C77" s="12" t="s">
        <v>40</v>
      </c>
      <c r="D77" s="12" t="s">
        <v>122</v>
      </c>
      <c r="E77" s="12" t="s">
        <v>195</v>
      </c>
      <c r="F77" s="12" t="s">
        <v>101</v>
      </c>
      <c r="G77" s="13" t="s">
        <v>140</v>
      </c>
      <c r="H77" s="13" t="s">
        <v>125</v>
      </c>
      <c r="I77" s="13" t="s">
        <v>133</v>
      </c>
      <c r="J77" s="13" t="s">
        <v>37</v>
      </c>
      <c r="K77" s="13" t="s">
        <v>135</v>
      </c>
      <c r="L77" s="14" t="s">
        <v>284</v>
      </c>
      <c r="M77" s="15" t="s">
        <v>6</v>
      </c>
      <c r="N77" s="16" t="s">
        <v>190</v>
      </c>
      <c r="O77" s="17" t="s">
        <v>74</v>
      </c>
      <c r="P77" s="17" t="s">
        <v>38</v>
      </c>
      <c r="Q77" s="17" t="s">
        <v>174</v>
      </c>
      <c r="R77" s="17" t="s">
        <v>39</v>
      </c>
      <c r="S77" s="13" t="s">
        <v>129</v>
      </c>
      <c r="T77" s="13" t="s">
        <v>115</v>
      </c>
      <c r="U77" s="13" t="s">
        <v>82</v>
      </c>
      <c r="V77" s="13" t="s">
        <v>81</v>
      </c>
      <c r="W77" s="13" t="s">
        <v>186</v>
      </c>
      <c r="X77" s="18" t="s">
        <v>280</v>
      </c>
    </row>
    <row r="78" spans="1:24" x14ac:dyDescent="0.3">
      <c r="A78" s="10" t="s">
        <v>17</v>
      </c>
      <c r="B78" s="11" t="s">
        <v>26</v>
      </c>
      <c r="C78" s="12" t="s">
        <v>105</v>
      </c>
      <c r="D78" s="12" t="s">
        <v>77</v>
      </c>
      <c r="E78" s="12" t="s">
        <v>145</v>
      </c>
      <c r="F78" s="12" t="s">
        <v>161</v>
      </c>
      <c r="G78" s="13" t="s">
        <v>74</v>
      </c>
      <c r="H78" s="13" t="s">
        <v>38</v>
      </c>
      <c r="I78" s="13" t="s">
        <v>158</v>
      </c>
      <c r="J78" s="13" t="s">
        <v>144</v>
      </c>
      <c r="K78" s="13" t="s">
        <v>133</v>
      </c>
      <c r="L78" s="14" t="s">
        <v>284</v>
      </c>
      <c r="M78" s="15" t="s">
        <v>6</v>
      </c>
      <c r="N78" s="16" t="s">
        <v>190</v>
      </c>
      <c r="O78" s="17" t="s">
        <v>96</v>
      </c>
      <c r="P78" s="17" t="s">
        <v>27</v>
      </c>
      <c r="Q78" s="17" t="s">
        <v>82</v>
      </c>
      <c r="R78" s="17" t="s">
        <v>135</v>
      </c>
      <c r="S78" s="13" t="s">
        <v>115</v>
      </c>
      <c r="T78" s="13" t="s">
        <v>122</v>
      </c>
      <c r="U78" s="13" t="s">
        <v>140</v>
      </c>
      <c r="V78" s="13" t="s">
        <v>37</v>
      </c>
      <c r="W78" s="13" t="s">
        <v>174</v>
      </c>
      <c r="X78" s="18" t="s">
        <v>280</v>
      </c>
    </row>
    <row r="79" spans="1:24" x14ac:dyDescent="0.3">
      <c r="A79" s="10" t="s">
        <v>17</v>
      </c>
      <c r="B79" s="11" t="s">
        <v>26</v>
      </c>
      <c r="C79" s="12" t="s">
        <v>105</v>
      </c>
      <c r="D79" s="12" t="s">
        <v>27</v>
      </c>
      <c r="E79" s="12" t="s">
        <v>82</v>
      </c>
      <c r="F79" s="12" t="s">
        <v>145</v>
      </c>
      <c r="G79" s="13" t="s">
        <v>38</v>
      </c>
      <c r="H79" s="13" t="s">
        <v>74</v>
      </c>
      <c r="I79" s="13" t="s">
        <v>37</v>
      </c>
      <c r="J79" s="13" t="s">
        <v>125</v>
      </c>
      <c r="K79" s="13" t="s">
        <v>190</v>
      </c>
      <c r="L79" s="14" t="s">
        <v>284</v>
      </c>
      <c r="M79" s="15" t="s">
        <v>6</v>
      </c>
      <c r="N79" s="16" t="s">
        <v>67</v>
      </c>
      <c r="O79" s="17" t="s">
        <v>118</v>
      </c>
      <c r="P79" s="17" t="s">
        <v>158</v>
      </c>
      <c r="Q79" s="17" t="s">
        <v>53</v>
      </c>
      <c r="R79" s="17" t="s">
        <v>135</v>
      </c>
      <c r="S79" s="13" t="s">
        <v>115</v>
      </c>
      <c r="T79" s="13" t="s">
        <v>122</v>
      </c>
      <c r="U79" s="13" t="s">
        <v>140</v>
      </c>
      <c r="V79" s="13" t="s">
        <v>77</v>
      </c>
      <c r="W79" s="13" t="s">
        <v>80</v>
      </c>
      <c r="X79" s="18" t="s">
        <v>280</v>
      </c>
    </row>
    <row r="80" spans="1:24" x14ac:dyDescent="0.3">
      <c r="A80" s="10" t="s">
        <v>17</v>
      </c>
      <c r="B80" s="11" t="s">
        <v>226</v>
      </c>
      <c r="C80" s="25" t="s">
        <v>40</v>
      </c>
      <c r="D80" s="25" t="s">
        <v>38</v>
      </c>
      <c r="E80" s="25" t="s">
        <v>174</v>
      </c>
      <c r="F80" s="25" t="s">
        <v>39</v>
      </c>
      <c r="G80" s="13" t="s">
        <v>74</v>
      </c>
      <c r="H80" s="13" t="s">
        <v>37</v>
      </c>
      <c r="I80" s="13" t="s">
        <v>135</v>
      </c>
      <c r="J80" s="13" t="s">
        <v>185</v>
      </c>
      <c r="K80" s="13" t="s">
        <v>77</v>
      </c>
      <c r="L80" s="14" t="s">
        <v>284</v>
      </c>
      <c r="M80" s="15" t="s">
        <v>6</v>
      </c>
      <c r="N80" s="16" t="s">
        <v>26</v>
      </c>
      <c r="O80" s="24" t="s">
        <v>96</v>
      </c>
      <c r="P80" s="24" t="s">
        <v>28</v>
      </c>
      <c r="Q80" s="24" t="s">
        <v>186</v>
      </c>
      <c r="R80" s="24" t="s">
        <v>129</v>
      </c>
      <c r="S80" s="13" t="s">
        <v>115</v>
      </c>
      <c r="T80" s="13" t="s">
        <v>140</v>
      </c>
      <c r="U80" s="13" t="s">
        <v>122</v>
      </c>
      <c r="V80" s="13" t="s">
        <v>125</v>
      </c>
      <c r="W80" s="13" t="s">
        <v>80</v>
      </c>
      <c r="X80" s="18" t="s">
        <v>280</v>
      </c>
    </row>
    <row r="84" spans="1:8" x14ac:dyDescent="0.3">
      <c r="A84" s="39" t="s">
        <v>337</v>
      </c>
      <c r="B84" t="s">
        <v>338</v>
      </c>
    </row>
    <row r="85" spans="1:8" x14ac:dyDescent="0.3">
      <c r="A85" t="s">
        <v>336</v>
      </c>
      <c r="B85" s="41">
        <v>0.4050632911392405</v>
      </c>
    </row>
    <row r="86" spans="1:8" x14ac:dyDescent="0.3">
      <c r="A86" t="s">
        <v>322</v>
      </c>
      <c r="B86" s="41">
        <v>0.59493670886075944</v>
      </c>
    </row>
    <row r="87" spans="1:8" x14ac:dyDescent="0.3">
      <c r="A87" t="s">
        <v>309</v>
      </c>
      <c r="B87" s="41">
        <v>1</v>
      </c>
    </row>
    <row r="89" spans="1:8" x14ac:dyDescent="0.3">
      <c r="A89" s="39" t="s">
        <v>337</v>
      </c>
      <c r="B89" t="s">
        <v>339</v>
      </c>
    </row>
    <row r="90" spans="1:8" ht="16.2" customHeight="1" x14ac:dyDescent="0.3">
      <c r="A90" t="s">
        <v>336</v>
      </c>
      <c r="B90" s="40">
        <v>32</v>
      </c>
    </row>
    <row r="91" spans="1:8" x14ac:dyDescent="0.3">
      <c r="A91" t="s">
        <v>322</v>
      </c>
      <c r="B91" s="40">
        <v>47</v>
      </c>
    </row>
    <row r="92" spans="1:8" ht="15" customHeight="1" x14ac:dyDescent="0.3">
      <c r="A92" t="s">
        <v>309</v>
      </c>
      <c r="B92" s="40">
        <v>79</v>
      </c>
    </row>
    <row r="93" spans="1:8" ht="15" customHeight="1" x14ac:dyDescent="0.3"/>
    <row r="94" spans="1:8" ht="15" customHeight="1" x14ac:dyDescent="0.3">
      <c r="H94" s="40"/>
    </row>
    <row r="95" spans="1:8" ht="15" customHeight="1" x14ac:dyDescent="0.3">
      <c r="H95" s="40"/>
    </row>
    <row r="96" spans="1:8" ht="15" customHeight="1" x14ac:dyDescent="0.3">
      <c r="A96" s="84" t="s">
        <v>388</v>
      </c>
      <c r="H96" s="40"/>
    </row>
    <row r="97" spans="1:11" ht="15" customHeight="1" x14ac:dyDescent="0.3">
      <c r="H97" s="40"/>
    </row>
    <row r="98" spans="1:11" ht="15" customHeight="1" x14ac:dyDescent="0.3">
      <c r="A98" s="84" t="s">
        <v>382</v>
      </c>
      <c r="H98" s="40"/>
    </row>
    <row r="99" spans="1:11" ht="15" customHeight="1" x14ac:dyDescent="0.3">
      <c r="A99" s="84" t="s">
        <v>385</v>
      </c>
      <c r="H99" s="40"/>
    </row>
    <row r="100" spans="1:11" ht="15" customHeight="1" x14ac:dyDescent="0.3">
      <c r="A100" s="84" t="s">
        <v>383</v>
      </c>
      <c r="H100" s="40"/>
    </row>
    <row r="101" spans="1:11" ht="15" customHeight="1" x14ac:dyDescent="0.3">
      <c r="A101" s="84" t="s">
        <v>381</v>
      </c>
      <c r="H101" s="40"/>
    </row>
    <row r="102" spans="1:11" ht="15" customHeight="1" x14ac:dyDescent="0.3">
      <c r="H102" s="40"/>
    </row>
    <row r="103" spans="1:11" ht="15" customHeight="1" x14ac:dyDescent="0.3">
      <c r="A103" s="84" t="s">
        <v>384</v>
      </c>
      <c r="H103" s="40"/>
    </row>
    <row r="104" spans="1:11" ht="15" customHeight="1" x14ac:dyDescent="0.3">
      <c r="A104" s="84" t="s">
        <v>386</v>
      </c>
      <c r="H104" s="40"/>
    </row>
    <row r="105" spans="1:11" ht="15" customHeight="1" x14ac:dyDescent="0.3">
      <c r="H105" s="40"/>
    </row>
    <row r="106" spans="1:11" ht="15" customHeight="1" x14ac:dyDescent="0.3">
      <c r="A106" s="84" t="s">
        <v>387</v>
      </c>
      <c r="H106" s="40"/>
    </row>
    <row r="107" spans="1:11" ht="15" customHeight="1" x14ac:dyDescent="0.3">
      <c r="H107" s="40"/>
    </row>
    <row r="108" spans="1:11" ht="15" customHeight="1" x14ac:dyDescent="0.3">
      <c r="H108" s="40"/>
    </row>
    <row r="109" spans="1:11" ht="15" customHeight="1" x14ac:dyDescent="0.3">
      <c r="H109" s="40"/>
      <c r="K109" s="40"/>
    </row>
    <row r="110" spans="1:11" ht="15" customHeight="1" x14ac:dyDescent="0.3"/>
    <row r="111" spans="1:11" ht="15" customHeight="1" x14ac:dyDescent="0.3"/>
    <row r="112" spans="1:11" ht="15" customHeight="1" x14ac:dyDescent="0.3"/>
    <row r="113" ht="15" customHeight="1" x14ac:dyDescent="0.3"/>
    <row r="114" ht="15" customHeight="1" x14ac:dyDescent="0.3"/>
    <row r="115" ht="15" customHeight="1" x14ac:dyDescent="0.3"/>
    <row r="116" ht="15" customHeight="1" x14ac:dyDescent="0.3"/>
    <row r="117" ht="15" customHeight="1" x14ac:dyDescent="0.3"/>
    <row r="118" ht="15" customHeight="1" x14ac:dyDescent="0.3"/>
    <row r="119" ht="15" customHeight="1" x14ac:dyDescent="0.3"/>
    <row r="120" ht="15" customHeight="1" x14ac:dyDescent="0.3"/>
    <row r="121" ht="15" customHeight="1" x14ac:dyDescent="0.3"/>
    <row r="122" ht="15" customHeight="1" x14ac:dyDescent="0.3"/>
    <row r="123" ht="15" customHeight="1" x14ac:dyDescent="0.3"/>
    <row r="124" ht="15" customHeight="1" x14ac:dyDescent="0.3"/>
    <row r="125" ht="15" customHeight="1" x14ac:dyDescent="0.3"/>
    <row r="126" ht="15" customHeight="1" x14ac:dyDescent="0.3"/>
    <row r="127" ht="15" customHeight="1" x14ac:dyDescent="0.3"/>
  </sheetData>
  <sortState xmlns:xlrd2="http://schemas.microsoft.com/office/spreadsheetml/2017/richdata2" ref="H94:H109">
    <sortCondition descending="1" ref="H94:H109"/>
  </sortState>
  <phoneticPr fontId="1" type="noConversion"/>
  <conditionalFormatting sqref="G2:J4 G5 I5:J5 G6:J80 L2:L80">
    <cfRule type="containsText" dxfId="88" priority="16" operator="containsText" text="Lose">
      <formula>NOT(ISERROR(SEARCH("Lose",G2)))</formula>
    </cfRule>
    <cfRule type="containsText" dxfId="87" priority="18" operator="containsText" text="Win">
      <formula>NOT(ISERROR(SEARCH("Win",G2)))</formula>
    </cfRule>
  </conditionalFormatting>
  <conditionalFormatting sqref="X2:X80">
    <cfRule type="containsText" dxfId="86" priority="15" operator="containsText" text="Win">
      <formula>NOT(ISERROR(SEARCH("Win",X2)))</formula>
    </cfRule>
    <cfRule type="containsText" dxfId="85" priority="17" operator="containsText" text="Lose">
      <formula>NOT(ISERROR(SEARCH("Lose",X2)))</formula>
    </cfRule>
  </conditionalFormatting>
  <conditionalFormatting sqref="K2:K56 K58:K80">
    <cfRule type="containsText" dxfId="84" priority="13" operator="containsText" text="Lose">
      <formula>NOT(ISERROR(SEARCH("Lose",K2)))</formula>
    </cfRule>
    <cfRule type="containsText" dxfId="83" priority="14" operator="containsText" text="Win">
      <formula>NOT(ISERROR(SEARCH("Win",K2)))</formula>
    </cfRule>
  </conditionalFormatting>
  <conditionalFormatting sqref="S2:V80">
    <cfRule type="containsText" dxfId="82" priority="11" operator="containsText" text="Lose">
      <formula>NOT(ISERROR(SEARCH("Lose",S2)))</formula>
    </cfRule>
    <cfRule type="containsText" dxfId="81" priority="12" operator="containsText" text="Win">
      <formula>NOT(ISERROR(SEARCH("Win",S2)))</formula>
    </cfRule>
  </conditionalFormatting>
  <conditionalFormatting sqref="W2:W3 W5:W62 W64:W80">
    <cfRule type="containsText" dxfId="80" priority="9" operator="containsText" text="Lose">
      <formula>NOT(ISERROR(SEARCH("Lose",W2)))</formula>
    </cfRule>
    <cfRule type="containsText" dxfId="79" priority="10" operator="containsText" text="Win">
      <formula>NOT(ISERROR(SEARCH("Win",W2)))</formula>
    </cfRule>
  </conditionalFormatting>
  <conditionalFormatting sqref="W4">
    <cfRule type="containsText" dxfId="78" priority="7" operator="containsText" text="Lose">
      <formula>NOT(ISERROR(SEARCH("Lose",W4)))</formula>
    </cfRule>
    <cfRule type="containsText" dxfId="77" priority="8" operator="containsText" text="Win">
      <formula>NOT(ISERROR(SEARCH("Win",W4)))</formula>
    </cfRule>
  </conditionalFormatting>
  <conditionalFormatting sqref="H5">
    <cfRule type="containsText" dxfId="76" priority="5" operator="containsText" text="Lose">
      <formula>NOT(ISERROR(SEARCH("Lose",H5)))</formula>
    </cfRule>
    <cfRule type="containsText" dxfId="75" priority="6" operator="containsText" text="Win">
      <formula>NOT(ISERROR(SEARCH("Win",H5)))</formula>
    </cfRule>
  </conditionalFormatting>
  <conditionalFormatting sqref="K57">
    <cfRule type="containsText" dxfId="74" priority="3" operator="containsText" text="Lose">
      <formula>NOT(ISERROR(SEARCH("Lose",K57)))</formula>
    </cfRule>
    <cfRule type="containsText" dxfId="73" priority="4" operator="containsText" text="Win">
      <formula>NOT(ISERROR(SEARCH("Win",K57)))</formula>
    </cfRule>
  </conditionalFormatting>
  <conditionalFormatting sqref="W63">
    <cfRule type="containsText" dxfId="72" priority="1" operator="containsText" text="Lose">
      <formula>NOT(ISERROR(SEARCH("Lose",W63)))</formula>
    </cfRule>
    <cfRule type="containsText" dxfId="71" priority="2" operator="containsText" text="Win">
      <formula>NOT(ISERROR(SEARCH("Win",W63)))</formula>
    </cfRule>
  </conditionalFormatting>
  <dataValidations count="1">
    <dataValidation type="list" allowBlank="1" showInputMessage="1" showErrorMessage="1" sqref="X2:X80 L2:L80" xr:uid="{BAADFBAF-A500-434F-957D-DD4CA19F3472}">
      <formula1>"Win, Lose"</formula1>
    </dataValidation>
  </dataValidations>
  <pageMargins left="0.7" right="0.7" top="0.75" bottom="0.75" header="0.3" footer="0.3"/>
  <pageSetup paperSize="9" orientation="portrait" r:id="rId3"/>
  <drawing r:id="rId4"/>
  <tableParts count="1">
    <tablePart r:id="rId5"/>
  </tableParts>
  <extLst>
    <ext xmlns:x14="http://schemas.microsoft.com/office/spreadsheetml/2009/9/main" uri="{CCE6A557-97BC-4b89-ADB6-D9C93CAAB3DF}">
      <x14:dataValidations xmlns:xm="http://schemas.microsoft.com/office/excel/2006/main" count="2">
        <x14:dataValidation type="list" allowBlank="1" showInputMessage="1" showErrorMessage="1" xr:uid="{7B3E7E9F-1F52-44BD-BBC6-0F7A17503E58}">
          <x14:formula1>
            <xm:f>隊伍!$B$2:$B$17</xm:f>
          </x14:formula1>
          <xm:sqref>M2:M80 A2:A80</xm:sqref>
        </x14:dataValidation>
        <x14:dataValidation type="list" allowBlank="1" showInputMessage="1" showErrorMessage="1" xr:uid="{EB57EC1B-1360-415A-AAA5-F57E4CAAA899}">
          <x14:formula1>
            <xm:f>角色!$A$2:$A$166</xm:f>
          </x14:formula1>
          <xm:sqref>B2:K80 N2:W80</xm:sqref>
        </x14:dataValidation>
      </x14:dataValidations>
    </ext>
    <ext xmlns:x14="http://schemas.microsoft.com/office/spreadsheetml/2009/9/main" uri="{A8765BA9-456A-4dab-B4F3-ACF838C121DE}">
      <x14:slicerList>
        <x14:slicer r:id="rId6"/>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CEAD3F-7D00-4F50-9874-79D33CB8B332}">
  <dimension ref="A1:N241"/>
  <sheetViews>
    <sheetView zoomScale="98" workbookViewId="0">
      <selection activeCell="L7" sqref="L7"/>
    </sheetView>
  </sheetViews>
  <sheetFormatPr defaultRowHeight="15" x14ac:dyDescent="0.3"/>
  <cols>
    <col min="1" max="1" width="13" customWidth="1"/>
    <col min="3" max="3" width="9.375" customWidth="1"/>
    <col min="4" max="4" width="13" customWidth="1"/>
    <col min="5" max="5" width="10" bestFit="1" customWidth="1"/>
    <col min="6" max="7" width="10.625" customWidth="1"/>
    <col min="8" max="8" width="13.5" bestFit="1" customWidth="1"/>
    <col min="9" max="9" width="13" customWidth="1"/>
    <col min="10" max="10" width="17.875" customWidth="1"/>
    <col min="11" max="11" width="14" bestFit="1" customWidth="1"/>
    <col min="12" max="12" width="12.75" bestFit="1" customWidth="1"/>
    <col min="13" max="13" width="13.5" bestFit="1" customWidth="1"/>
    <col min="14" max="14" width="11.375" bestFit="1" customWidth="1"/>
    <col min="15" max="15" width="13.5" bestFit="1" customWidth="1"/>
    <col min="16" max="19" width="13.625" bestFit="1" customWidth="1"/>
    <col min="20" max="23" width="15.625" bestFit="1" customWidth="1"/>
    <col min="24" max="24" width="6.625" bestFit="1" customWidth="1"/>
    <col min="25" max="25" width="14.625" bestFit="1" customWidth="1"/>
    <col min="26" max="26" width="11.625" bestFit="1" customWidth="1"/>
    <col min="27" max="27" width="10.5" bestFit="1" customWidth="1"/>
    <col min="28" max="28" width="14.25" bestFit="1" customWidth="1"/>
    <col min="29" max="29" width="15.625" bestFit="1" customWidth="1"/>
    <col min="30" max="30" width="15.125" bestFit="1" customWidth="1"/>
    <col min="31" max="31" width="9.5" bestFit="1" customWidth="1"/>
    <col min="32" max="32" width="13.125" bestFit="1" customWidth="1"/>
    <col min="33" max="33" width="14.625" bestFit="1" customWidth="1"/>
    <col min="34" max="34" width="13.5" bestFit="1" customWidth="1"/>
    <col min="35" max="37" width="15.625" bestFit="1" customWidth="1"/>
    <col min="38" max="38" width="13.5" bestFit="1" customWidth="1"/>
    <col min="39" max="40" width="10.25" bestFit="1" customWidth="1"/>
    <col min="41" max="41" width="14" bestFit="1" customWidth="1"/>
    <col min="42" max="42" width="6.625" bestFit="1" customWidth="1"/>
  </cols>
  <sheetData>
    <row r="1" spans="1:12" x14ac:dyDescent="0.3">
      <c r="A1" s="81" t="s">
        <v>293</v>
      </c>
      <c r="B1" s="81" t="s">
        <v>272</v>
      </c>
      <c r="C1" s="81" t="s">
        <v>271</v>
      </c>
      <c r="D1" s="81" t="s">
        <v>273</v>
      </c>
      <c r="E1" s="81" t="s">
        <v>270</v>
      </c>
      <c r="F1" s="81" t="s">
        <v>286</v>
      </c>
      <c r="G1" s="81" t="s">
        <v>290</v>
      </c>
      <c r="H1" s="81" t="s">
        <v>274</v>
      </c>
      <c r="I1" s="81" t="s">
        <v>275</v>
      </c>
      <c r="J1" s="81" t="s">
        <v>276</v>
      </c>
    </row>
    <row r="2" spans="1:12" ht="51.6" customHeight="1" x14ac:dyDescent="0.3">
      <c r="A2" s="27" t="s">
        <v>291</v>
      </c>
      <c r="B2" s="27" t="s">
        <v>11</v>
      </c>
      <c r="C2" s="27"/>
      <c r="D2" s="27">
        <v>2</v>
      </c>
      <c r="E2" s="27">
        <v>5</v>
      </c>
      <c r="F2" s="27">
        <f>COUNTIF(Sheet1!A2:A80,"GENG")+COUNTIF(Sheet1!M2:M80,"GENG")</f>
        <v>9</v>
      </c>
      <c r="G2" s="28">
        <f>(COUNTIFS(Sheet1!A2:A80,"GENG",Sheet1!L2:L80,"WIN") + COUNTIFS(Sheet1!M2:M80,"GENG",Sheet1!X2:X80,"WIN")) / F2</f>
        <v>0.66666666666666663</v>
      </c>
      <c r="H2" s="28">
        <f>COUNTIFS(Sheet1!A2:A80,"GENG",Sheet1!L2:L80,"WIN")/COUNTIF(Sheet1!A2:A80,"GENG")</f>
        <v>0.75</v>
      </c>
      <c r="I2" s="28">
        <f>COUNTIFS(Sheet1!M2:M80,"GENG",Sheet1!X2:X80,"WIN")/COUNTIF(Sheet1!M2:M80,"GENG")</f>
        <v>0.6</v>
      </c>
      <c r="J2" s="27" cm="1">
        <f t="array" ref="J2">SUM(1/COUNTIF($D$43:$H$51, $D$43:$H$51))</f>
        <v>23.999999999999993</v>
      </c>
      <c r="L2" s="85" t="s">
        <v>391</v>
      </c>
    </row>
    <row r="3" spans="1:12" ht="51.6" customHeight="1" x14ac:dyDescent="0.3">
      <c r="A3" s="36" t="s">
        <v>292</v>
      </c>
      <c r="B3" s="36" t="s">
        <v>6</v>
      </c>
      <c r="C3" s="36"/>
      <c r="D3" s="36">
        <v>3</v>
      </c>
      <c r="E3" s="36">
        <v>1</v>
      </c>
      <c r="F3" s="36">
        <f>COUNTIF(Sheet1!A2:A80,"T1")+COUNTIF(Sheet1!M2:M80,"T1")</f>
        <v>15</v>
      </c>
      <c r="G3" s="37">
        <f>(COUNTIFS(Sheet1!A2:A80,"T1",Sheet1!L2:L80,"WIN") + COUNTIFS(Sheet1!M2:M80,"T1",Sheet1!X2:X80,"WIN")) / F3</f>
        <v>0.8666666666666667</v>
      </c>
      <c r="H3" s="37">
        <f>COUNTIFS(Sheet1!A2:A80,"T1",Sheet1!L2:L80,"WIN")/COUNTIF(Sheet1!A2:A80,"T1")</f>
        <v>1</v>
      </c>
      <c r="I3" s="37">
        <f>COUNTIFS(Sheet1!M2:M80,"T1",Sheet1!X2:X80,"WIN")/COUNTIF(Sheet1!M2:M80,"T1")</f>
        <v>0.8</v>
      </c>
      <c r="J3" s="36" cm="1">
        <f t="array" ref="J3">SUM(1/COUNTIF($D$24:$H$38, $D$24:$H$38))</f>
        <v>35</v>
      </c>
      <c r="L3" s="84" t="s">
        <v>389</v>
      </c>
    </row>
    <row r="4" spans="1:12" ht="51.6" customHeight="1" x14ac:dyDescent="0.3">
      <c r="A4" s="23" t="s">
        <v>294</v>
      </c>
      <c r="B4" s="23" t="s">
        <v>22</v>
      </c>
      <c r="C4" s="23"/>
      <c r="D4" s="23">
        <v>6</v>
      </c>
      <c r="E4" s="23">
        <v>6</v>
      </c>
      <c r="F4" s="23">
        <f>COUNTIF(Sheet1!A2:A80,"KT")+COUNTIF(Sheet1!M2:M80,"KT")</f>
        <v>12</v>
      </c>
      <c r="G4" s="29">
        <f>(COUNTIFS(Sheet1!A2:A80,"KT",Sheet1!L2:L80,"WIN") + COUNTIFS(Sheet1!M2:M80,"KT",Sheet1!X2:X80,"WIN")) / F4</f>
        <v>0.5</v>
      </c>
      <c r="H4" s="29">
        <f>COUNTIFS(Sheet1!A2:A80,"KT",Sheet1!L2:L80,"WIN")/COUNTIF(Sheet1!A2:A80,"KT")</f>
        <v>0.5</v>
      </c>
      <c r="I4" s="29">
        <f>COUNTIFS(Sheet1!M2:M80,"KT",Sheet1!X2:X80,"WIN")/COUNTIF(Sheet1!M2:M80,"KT")</f>
        <v>0.5</v>
      </c>
      <c r="J4" s="23" cm="1">
        <f t="array" ref="J4">SUM(1/COUNTIF($D$56:$H$67, $D$56:$H$67))</f>
        <v>29.999999999999986</v>
      </c>
      <c r="L4" s="84" t="s">
        <v>390</v>
      </c>
    </row>
    <row r="5" spans="1:12" ht="51.6" customHeight="1" x14ac:dyDescent="0.3">
      <c r="A5" s="23" t="s">
        <v>295</v>
      </c>
      <c r="B5" s="23" t="s">
        <v>16</v>
      </c>
      <c r="C5" s="23"/>
      <c r="D5" s="23">
        <v>7</v>
      </c>
      <c r="E5" s="23">
        <v>9</v>
      </c>
      <c r="F5" s="23">
        <f>COUNTIF(Sheet1!A2:A80,"DK")+COUNTIF(Sheet1!M2:M80,"DK")</f>
        <v>8</v>
      </c>
      <c r="G5" s="29">
        <f>(COUNTIFS(Sheet1!A2:A80,"DK",Sheet1!L2:L80,"WIN") + COUNTIFS(Sheet1!M2:M80,"DK",Sheet1!X2:X80,"WIN")) / F5</f>
        <v>0.5</v>
      </c>
      <c r="H5" s="29">
        <f>COUNTIFS(Sheet1!A2:A80,"DK",Sheet1!L2:L80,"WIN")/COUNTIF(Sheet1!A2:A80,"DK")</f>
        <v>0.6</v>
      </c>
      <c r="I5" s="29">
        <f>COUNTIFS(Sheet1!M2:M80,"DK",Sheet1!X2:X80,"WIN")/COUNTIF(Sheet1!M2:M80,"DK")</f>
        <v>0.33333333333333331</v>
      </c>
      <c r="J5" s="23" cm="1">
        <f t="array" ref="J5">SUM(1/COUNTIF($D$72:$H$79, $D$72:$H$79))</f>
        <v>24.999999999999996</v>
      </c>
    </row>
    <row r="6" spans="1:12" ht="51.6" customHeight="1" x14ac:dyDescent="0.3">
      <c r="A6" s="23" t="s">
        <v>304</v>
      </c>
      <c r="B6" s="23" t="s">
        <v>18</v>
      </c>
      <c r="C6" s="23"/>
      <c r="D6" s="23">
        <v>11</v>
      </c>
      <c r="E6" s="23">
        <v>8</v>
      </c>
      <c r="F6" s="23">
        <f>COUNTIF(Sheet1!A2:A80,"NRG")+COUNTIF(Sheet1!M2:M80,"NRG")</f>
        <v>8</v>
      </c>
      <c r="G6" s="29">
        <f>(COUNTIFS(Sheet1!A2:A80,"NRG",Sheet1!L2:L80,"WIN") + COUNTIFS(Sheet1!M2:M80,"NRG",Sheet1!X2:X80,"WIN")) / F6</f>
        <v>0.5</v>
      </c>
      <c r="H6" s="29">
        <f>COUNTIFS(Sheet1!A2:A80,"NRG",Sheet1!L2:L80,"WIN")/COUNTIF(Sheet1!A2:A80,"NRG")</f>
        <v>0.5</v>
      </c>
      <c r="I6" s="29">
        <f>COUNTIFS(Sheet1!M2:M80,"NRG",Sheet1!X2:X80,"WIN")/COUNTIF(Sheet1!M2:M80,"NRG")</f>
        <v>0.5</v>
      </c>
      <c r="J6" s="23" cm="1">
        <f t="array" ref="J6">SUM(1/COUNTIF($D$204:$H$211, $D$204:$H$211))</f>
        <v>26.000000000000004</v>
      </c>
    </row>
    <row r="7" spans="1:12" ht="51.6" customHeight="1" x14ac:dyDescent="0.3">
      <c r="A7" s="36" t="s">
        <v>305</v>
      </c>
      <c r="B7" s="36" t="s">
        <v>9</v>
      </c>
      <c r="C7" s="36"/>
      <c r="D7" s="36">
        <v>12</v>
      </c>
      <c r="E7" s="36">
        <v>12</v>
      </c>
      <c r="F7" s="36">
        <f>COUNTIF(Sheet1!A2:A80,"C9")+COUNTIF(Sheet1!M2:M80,"C9")</f>
        <v>6</v>
      </c>
      <c r="G7" s="37">
        <f>(COUNTIFS(Sheet1!A2:A80,"C9",Sheet1!L2:L80,"WIN") + COUNTIFS(Sheet1!M2:M80,"C9",Sheet1!X2:X80,"WIN")) / F7</f>
        <v>0.33333333333333331</v>
      </c>
      <c r="H7" s="37">
        <f>COUNTIFS(Sheet1!A2:A80,"C9",Sheet1!L2:L80,"WIN")/COUNTIF(Sheet1!A2:A80,"C9")</f>
        <v>0.5</v>
      </c>
      <c r="I7" s="37">
        <f>COUNTIFS(Sheet1!M2:M80,"C9",Sheet1!X2:X80,"WIN")/COUNTIF(Sheet1!M2:M80,"C9")</f>
        <v>0</v>
      </c>
      <c r="J7" s="36" cm="1">
        <f t="array" ref="J7">SUM(1/COUNTIF($D$216:$H$221, $D$216:$H$221))</f>
        <v>19</v>
      </c>
    </row>
    <row r="8" spans="1:12" ht="51.6" customHeight="1" x14ac:dyDescent="0.3">
      <c r="A8" s="23" t="s">
        <v>306</v>
      </c>
      <c r="B8" s="23" t="s">
        <v>8</v>
      </c>
      <c r="C8" s="23"/>
      <c r="D8" s="23">
        <v>14</v>
      </c>
      <c r="E8" s="23">
        <v>15</v>
      </c>
      <c r="F8" s="23">
        <f>COUNTIF(Sheet1!A2:A80,"TL")+COUNTIF(Sheet1!M2:M80,"TL")</f>
        <v>5</v>
      </c>
      <c r="G8" s="29">
        <f>(COUNTIFS(Sheet1!A2:A80,"TL",Sheet1!L2:L80,"WIN") + COUNTIFS(Sheet1!M2:M80,"TL",Sheet1!X2:X80,"WIN")) / F8</f>
        <v>0.2</v>
      </c>
      <c r="H8" s="29">
        <f>COUNTIFS(Sheet1!A2:A80,"TL",Sheet1!L2:L80,"WIN")/COUNTIF(Sheet1!A2:A80,"TL")</f>
        <v>0.5</v>
      </c>
      <c r="I8" s="29">
        <f>COUNTIFS(Sheet1!M2:M80,"TL",Sheet1!X2:X80,"WIN")/COUNTIF(Sheet1!M2:M80,"TL")</f>
        <v>0</v>
      </c>
      <c r="J8" s="23" cm="1">
        <f t="array" ref="J8">SUM(1/COUNTIF($D$226:$H$230, $D$226:$H$230))</f>
        <v>19</v>
      </c>
    </row>
    <row r="9" spans="1:12" ht="51.6" customHeight="1" x14ac:dyDescent="0.3">
      <c r="A9" s="36" t="s">
        <v>300</v>
      </c>
      <c r="B9" s="36" t="s">
        <v>15</v>
      </c>
      <c r="C9" s="36"/>
      <c r="D9" s="36">
        <v>9</v>
      </c>
      <c r="E9" s="36">
        <v>11</v>
      </c>
      <c r="F9" s="36">
        <f>COUNTIF(Sheet1!A2:A80,"G2")+COUNTIF(Sheet1!M2:M80,"G2")</f>
        <v>9</v>
      </c>
      <c r="G9" s="37">
        <f>(COUNTIFS(Sheet1!A2:A80,"G2",Sheet1!L2:L80,"WIN") + COUNTIFS(Sheet1!M2:M80,"G2",Sheet1!X2:X80,"WIN")) / F9</f>
        <v>0.33333333333333331</v>
      </c>
      <c r="H9" s="37">
        <f>COUNTIFS(Sheet1!A2:A80,"G2",Sheet1!L2:L80,"WIN")/COUNTIF(Sheet1!A2:A80,"G2")</f>
        <v>0.42857142857142855</v>
      </c>
      <c r="I9" s="37">
        <f>COUNTIFS(Sheet1!M2:M80,"G2",Sheet1!X2:X80,"WIN")/COUNTIF(Sheet1!M2:M80,"G2")</f>
        <v>0</v>
      </c>
      <c r="J9" s="36" cm="1">
        <f t="array" ref="J9">SUM(1/COUNTIF($D$161:$H$169, $D$161:$H$169))</f>
        <v>30.999999999999996</v>
      </c>
    </row>
    <row r="10" spans="1:12" ht="51.6" customHeight="1" x14ac:dyDescent="0.3">
      <c r="A10" s="23" t="s">
        <v>301</v>
      </c>
      <c r="B10" s="23" t="s">
        <v>20</v>
      </c>
      <c r="C10" s="23"/>
      <c r="D10" s="23">
        <v>10</v>
      </c>
      <c r="E10" s="23">
        <v>10</v>
      </c>
      <c r="F10" s="23">
        <f>COUNTIF(Sheet1!A2:A80,"FNC")+COUNTIF(Sheet1!M2:M80,"FNC")</f>
        <v>9</v>
      </c>
      <c r="G10" s="29">
        <f>(COUNTIFS(Sheet1!A2:A80,"FNC",Sheet1!L2:L80,"WIN") + COUNTIFS(Sheet1!M2:M80,"FNC",Sheet1!X2:X80,"WIN")) / F10</f>
        <v>0.44444444444444442</v>
      </c>
      <c r="H10" s="29">
        <f>COUNTIFS(Sheet1!A2:A80,"FNC",Sheet1!L2:L80,"WIN")/COUNTIF(Sheet1!A2:A80,"FNC")</f>
        <v>0.75</v>
      </c>
      <c r="I10" s="29">
        <f>COUNTIFS(Sheet1!M2:M80,"FNC",Sheet1!X2:X80,"WIN")/COUNTIF(Sheet1!M2:M80,"FNC")</f>
        <v>0.2</v>
      </c>
      <c r="J10" s="23" cm="1">
        <f t="array" ref="J10">SUM(1/COUNTIF($D$174:$H$182, $D$174:$H$182))</f>
        <v>28</v>
      </c>
    </row>
    <row r="11" spans="1:12" ht="51.6" customHeight="1" x14ac:dyDescent="0.3">
      <c r="A11" s="23" t="s">
        <v>302</v>
      </c>
      <c r="B11" s="23" t="s">
        <v>10</v>
      </c>
      <c r="C11" s="23"/>
      <c r="D11" s="23">
        <v>13</v>
      </c>
      <c r="E11" s="23">
        <v>14</v>
      </c>
      <c r="F11" s="23">
        <f>COUNTIF(Sheet1!A2:A80,"MAD")+COUNTIF(Sheet1!M2:M80,"MAD")</f>
        <v>5</v>
      </c>
      <c r="G11" s="29">
        <f>(COUNTIFS(Sheet1!A2:A80,"MAD",Sheet1!L2:L80,"WIN") + COUNTIFS(Sheet1!M2:M80,"MAD",Sheet1!X2:X80,"WIN")) / F11</f>
        <v>0.2</v>
      </c>
      <c r="H11" s="29">
        <f>COUNTIFS(Sheet1!A2:A80,"MAD",Sheet1!L2:L80,"WIN")/COUNTIF(Sheet1!A2:A80,"MAD")</f>
        <v>0.33333333333333331</v>
      </c>
      <c r="I11" s="29">
        <f>COUNTIFS(Sheet1!M2:M80,"MAD",Sheet1!X2:X80,"WIN")/COUNTIF(Sheet1!M2:M80,"MAD")</f>
        <v>0</v>
      </c>
      <c r="J11" s="23" cm="1">
        <f t="array" ref="J11">SUM(1/COUNTIF($D$187:$H$191, $D$187:$H$191))</f>
        <v>21</v>
      </c>
    </row>
    <row r="12" spans="1:12" ht="51.6" customHeight="1" x14ac:dyDescent="0.3">
      <c r="A12" s="36" t="s">
        <v>303</v>
      </c>
      <c r="B12" s="36" t="s">
        <v>13</v>
      </c>
      <c r="C12" s="36"/>
      <c r="D12" s="36">
        <v>15</v>
      </c>
      <c r="E12" s="36">
        <v>16</v>
      </c>
      <c r="F12" s="36">
        <f>COUNTIF(Sheet1!A2:A80,"BDS")+COUNTIF(Sheet1!M2:M80,"BDS")</f>
        <v>4</v>
      </c>
      <c r="G12" s="37">
        <f>(COUNTIFS(Sheet1!A2:A80,"BDS",Sheet1!L2:L80,"WIN") + COUNTIFS(Sheet1!M2:M80,"BDS",Sheet1!X2:X80,"WIN")) / F12</f>
        <v>0</v>
      </c>
      <c r="H12" s="37">
        <f>COUNTIFS(Sheet1!A2:A80,"BDS",Sheet1!L2:L80,"WIN")/COUNTIF(Sheet1!A2:A80,"BDS")</f>
        <v>0</v>
      </c>
      <c r="I12" s="37">
        <f>COUNTIFS(Sheet1!M2:M80,"BDS",Sheet1!X2:X80,"WIN")/COUNTIF(Sheet1!M2:M80,"BDS")</f>
        <v>0</v>
      </c>
      <c r="J12" s="36" cm="1">
        <f t="array" ref="J12">SUM(1/COUNTIF($D$196:$H$199, $D$196:$H$199))</f>
        <v>15</v>
      </c>
    </row>
    <row r="13" spans="1:12" ht="51.6" customHeight="1" x14ac:dyDescent="0.3">
      <c r="A13" s="23" t="s">
        <v>296</v>
      </c>
      <c r="B13" s="23" t="s">
        <v>14</v>
      </c>
      <c r="C13" s="23"/>
      <c r="D13" s="23">
        <v>1</v>
      </c>
      <c r="E13" s="23">
        <v>3</v>
      </c>
      <c r="F13" s="23">
        <f>COUNTIF(Sheet1!A2:A80,"JDG")+COUNTIF(Sheet1!M2:M80,"JDG")</f>
        <v>13</v>
      </c>
      <c r="G13" s="29">
        <f>(COUNTIFS(Sheet1!A2:A80,"JDG",Sheet1!L2:L80,"WIN") + COUNTIFS(Sheet1!M2:M80,"JDG",Sheet1!X2:X80,"WIN")) / F13</f>
        <v>0.61538461538461542</v>
      </c>
      <c r="H13" s="29">
        <f>COUNTIFS(Sheet1!A2:A80,"JDG",Sheet1!L2:L80,"WIN")/COUNTIF(Sheet1!A2:A80,"JDG")</f>
        <v>0.625</v>
      </c>
      <c r="I13" s="29">
        <f>COUNTIFS(Sheet1!M2:M80,"JDG",Sheet1!X2:X80,"WIN")/COUNTIF(Sheet1!M2:M80,"JDG")</f>
        <v>0.6</v>
      </c>
      <c r="J13" s="23" cm="1">
        <f t="array" ref="J13">SUM(1/COUNTIF($D$84:$H$96, $D$84:$H$96))</f>
        <v>31.999999999999996</v>
      </c>
    </row>
    <row r="14" spans="1:12" ht="51.6" customHeight="1" x14ac:dyDescent="0.3">
      <c r="A14" s="23" t="s">
        <v>297</v>
      </c>
      <c r="B14" s="23" t="s">
        <v>21</v>
      </c>
      <c r="C14" s="23"/>
      <c r="D14" s="23">
        <v>5</v>
      </c>
      <c r="E14" s="23">
        <v>4</v>
      </c>
      <c r="F14" s="23">
        <f>COUNTIF(Sheet1!A2:A80,"BLG")+COUNTIF(Sheet1!M2:M80,"BLG")</f>
        <v>18</v>
      </c>
      <c r="G14" s="29">
        <f>(COUNTIFS(Sheet1!A2:A80,"BLG",Sheet1!L2:L80,"WIN") + COUNTIFS(Sheet1!M2:M80,"BLG",Sheet1!X2:X80,"WIN")) / F14</f>
        <v>0.5</v>
      </c>
      <c r="H14" s="29">
        <f>COUNTIFS(Sheet1!A2:A80,"BLG",Sheet1!L2:L80,"WIN")/COUNTIF(Sheet1!A2:A80,"BLG")</f>
        <v>0.77777777777777779</v>
      </c>
      <c r="I14" s="29">
        <f>COUNTIFS(Sheet1!M2:M80,"BLG",Sheet1!X2:X80,"WIN")/COUNTIF(Sheet1!M2:M80,"BLG")</f>
        <v>0.22222222222222221</v>
      </c>
      <c r="J14" s="23" cm="1">
        <f t="array" ref="J14">SUM(1/COUNTIF($D$101:$H$118, $D$101:$H$118))</f>
        <v>37.000000000000007</v>
      </c>
    </row>
    <row r="15" spans="1:12" ht="51.6" customHeight="1" x14ac:dyDescent="0.3">
      <c r="A15" s="23" t="s">
        <v>298</v>
      </c>
      <c r="B15" s="23" t="s">
        <v>19</v>
      </c>
      <c r="C15" s="23"/>
      <c r="D15" s="23">
        <v>4</v>
      </c>
      <c r="E15" s="23">
        <v>7</v>
      </c>
      <c r="F15" s="23">
        <f>COUNTIF(Sheet1!A2:A80,"LNG")+COUNTIF(Sheet1!M2:M80,"LNG")</f>
        <v>11</v>
      </c>
      <c r="G15" s="29">
        <f>(COUNTIFS(Sheet1!A2:A80,"LNG",Sheet1!L2:L80,"WIN") + COUNTIFS(Sheet1!M2:M80,"LNG",Sheet1!X2:X80,"WIN")) / F15</f>
        <v>0.45454545454545453</v>
      </c>
      <c r="H15" s="29">
        <f>COUNTIFS(Sheet1!A2:A80,"LNG",Sheet1!L2:L80,"WIN")/COUNTIF(Sheet1!A2:A80,"LNG")</f>
        <v>0.4</v>
      </c>
      <c r="I15" s="29">
        <f>COUNTIFS(Sheet1!M2:M80,"LNG",Sheet1!X2:X80,"WIN")/COUNTIF(Sheet1!M2:M80,"LNG")</f>
        <v>0.5</v>
      </c>
      <c r="J15" s="23" cm="1">
        <f t="array" ref="J15">SUM(1/COUNTIF($D$123:$H$133, $D$123:$H$133))</f>
        <v>30.000000000000004</v>
      </c>
    </row>
    <row r="16" spans="1:12" ht="51.6" customHeight="1" x14ac:dyDescent="0.3">
      <c r="A16" s="36" t="s">
        <v>299</v>
      </c>
      <c r="B16" s="36" t="s">
        <v>17</v>
      </c>
      <c r="C16" s="36"/>
      <c r="D16" s="36">
        <v>8</v>
      </c>
      <c r="E16" s="36">
        <v>2</v>
      </c>
      <c r="F16" s="36">
        <f>COUNTIF(Sheet1!A2:A80,"WBG")+COUNTIF(Sheet1!M2:M80,"WBG")</f>
        <v>19</v>
      </c>
      <c r="G16" s="37">
        <f>(COUNTIFS(Sheet1!A2:A80,"WBG",Sheet1!L2:L80,"WIN") + COUNTIFS(Sheet1!M2:M80,"WBG",Sheet1!X2:X80,"WIN")) / F16</f>
        <v>0.57894736842105265</v>
      </c>
      <c r="H16" s="37">
        <f>COUNTIFS(Sheet1!A2:A80,"WBG",Sheet1!L2:L80,"WIN")/COUNTIF(Sheet1!A2:A80,"WBG")</f>
        <v>0.625</v>
      </c>
      <c r="I16" s="37">
        <f>COUNTIFS(Sheet1!M2:M80,"WBG",Sheet1!X2:X80,"WIN")/COUNTIF(Sheet1!M2:M80,"WBG")</f>
        <v>0.54545454545454541</v>
      </c>
      <c r="J16" s="36" cm="1">
        <f t="array" ref="J16">SUM(1/COUNTIF($D$138:$H$156, $D$138:$H$156))</f>
        <v>37.999999999999993</v>
      </c>
    </row>
    <row r="17" spans="1:14" ht="51.6" customHeight="1" x14ac:dyDescent="0.3">
      <c r="A17" s="36" t="s">
        <v>307</v>
      </c>
      <c r="B17" s="36" t="s">
        <v>12</v>
      </c>
      <c r="C17" s="36"/>
      <c r="D17" s="36">
        <v>16</v>
      </c>
      <c r="E17" s="36">
        <v>13</v>
      </c>
      <c r="F17" s="36">
        <f>COUNTIF(Sheet1!A2:A80,"GAM")+COUNTIF(Sheet1!M2:M80,"GAM")</f>
        <v>7</v>
      </c>
      <c r="G17" s="37">
        <f>(COUNTIFS(Sheet1!A2:A80,"GAM",Sheet1!L2:L80,"WIN") + COUNTIFS(Sheet1!M2:M80,"GAM",Sheet1!X2:X80,"WIN")) / F17</f>
        <v>0.2857142857142857</v>
      </c>
      <c r="H17" s="37">
        <f>COUNTIFS(Sheet1!A2:A80,"GAM",Sheet1!L2:L80,"WIN")/COUNTIF(Sheet1!A2:A80,"GAM")</f>
        <v>0.5</v>
      </c>
      <c r="I17" s="37">
        <f>COUNTIFS(Sheet1!M2:M80,"GAM",Sheet1!X2:X80,"WIN")/COUNTIF(Sheet1!M2:M80,"GAM")</f>
        <v>0.2</v>
      </c>
      <c r="J17" s="36" cm="1">
        <f t="array" ref="J17">SUM(1/COUNTIF($D$235:$H$241, $D$235:$H$241))</f>
        <v>26</v>
      </c>
    </row>
    <row r="23" spans="1:14" x14ac:dyDescent="0.3">
      <c r="A23" s="22" t="s">
        <v>0</v>
      </c>
      <c r="C23" s="19" t="s">
        <v>0</v>
      </c>
      <c r="D23" s="19" t="s">
        <v>1</v>
      </c>
      <c r="E23" s="19" t="s">
        <v>308</v>
      </c>
      <c r="F23" s="19" t="s">
        <v>2</v>
      </c>
      <c r="G23" s="19" t="s">
        <v>3</v>
      </c>
      <c r="H23" s="19" t="s">
        <v>4</v>
      </c>
      <c r="I23" s="19" t="s">
        <v>219</v>
      </c>
      <c r="J23" s="19" t="s">
        <v>220</v>
      </c>
      <c r="K23" s="19" t="s">
        <v>221</v>
      </c>
      <c r="L23" s="19" t="s">
        <v>222</v>
      </c>
      <c r="M23" s="19" t="s">
        <v>223</v>
      </c>
      <c r="N23" s="19" t="s">
        <v>23</v>
      </c>
    </row>
    <row r="24" spans="1:14" x14ac:dyDescent="0.3">
      <c r="A24" s="23" t="s">
        <v>6</v>
      </c>
      <c r="C24" s="1" t="s">
        <v>5</v>
      </c>
      <c r="D24" s="2" t="s">
        <v>76</v>
      </c>
      <c r="E24" s="3" t="s">
        <v>144</v>
      </c>
      <c r="F24" s="3" t="s">
        <v>121</v>
      </c>
      <c r="G24" s="3" t="s">
        <v>36</v>
      </c>
      <c r="H24" s="3" t="s">
        <v>135</v>
      </c>
      <c r="I24" s="4" t="s">
        <v>224</v>
      </c>
      <c r="J24" s="4" t="s">
        <v>213</v>
      </c>
      <c r="K24" s="4" t="s">
        <v>82</v>
      </c>
      <c r="L24" s="4" t="s">
        <v>226</v>
      </c>
      <c r="M24" s="4" t="s">
        <v>41</v>
      </c>
      <c r="N24" s="5" t="s">
        <v>24</v>
      </c>
    </row>
    <row r="25" spans="1:14" x14ac:dyDescent="0.3">
      <c r="C25" s="10" t="s">
        <v>6</v>
      </c>
      <c r="D25" s="11" t="s">
        <v>26</v>
      </c>
      <c r="E25" s="25" t="s">
        <v>133</v>
      </c>
      <c r="F25" s="25" t="s">
        <v>38</v>
      </c>
      <c r="G25" s="25" t="s">
        <v>82</v>
      </c>
      <c r="H25" s="25" t="s">
        <v>135</v>
      </c>
      <c r="I25" s="13" t="s">
        <v>129</v>
      </c>
      <c r="J25" s="13" t="s">
        <v>115</v>
      </c>
      <c r="K25" s="13" t="s">
        <v>74</v>
      </c>
      <c r="L25" s="13" t="s">
        <v>28</v>
      </c>
      <c r="M25" s="13" t="s">
        <v>80</v>
      </c>
      <c r="N25" s="14" t="s">
        <v>280</v>
      </c>
    </row>
    <row r="26" spans="1:14" x14ac:dyDescent="0.3">
      <c r="C26" s="10" t="s">
        <v>6</v>
      </c>
      <c r="D26" s="11" t="s">
        <v>140</v>
      </c>
      <c r="E26" s="25" t="s">
        <v>74</v>
      </c>
      <c r="F26" s="25" t="s">
        <v>158</v>
      </c>
      <c r="G26" s="25" t="s">
        <v>186</v>
      </c>
      <c r="H26" s="25" t="s">
        <v>265</v>
      </c>
      <c r="I26" s="13" t="s">
        <v>162</v>
      </c>
      <c r="J26" s="13" t="s">
        <v>105</v>
      </c>
      <c r="K26" s="13" t="s">
        <v>125</v>
      </c>
      <c r="L26" s="13" t="s">
        <v>80</v>
      </c>
      <c r="M26" s="13" t="s">
        <v>133</v>
      </c>
      <c r="N26" s="14" t="s">
        <v>24</v>
      </c>
    </row>
    <row r="27" spans="1:14" x14ac:dyDescent="0.3">
      <c r="C27" s="10" t="s">
        <v>6</v>
      </c>
      <c r="D27" s="11" t="s">
        <v>26</v>
      </c>
      <c r="E27" s="25" t="s">
        <v>133</v>
      </c>
      <c r="F27" s="25" t="s">
        <v>122</v>
      </c>
      <c r="G27" s="25" t="s">
        <v>78</v>
      </c>
      <c r="H27" s="25" t="s">
        <v>39</v>
      </c>
      <c r="I27" s="13" t="s">
        <v>129</v>
      </c>
      <c r="J27" s="13" t="s">
        <v>115</v>
      </c>
      <c r="K27" s="13" t="s">
        <v>74</v>
      </c>
      <c r="L27" s="13" t="s">
        <v>114</v>
      </c>
      <c r="M27" s="13" t="s">
        <v>135</v>
      </c>
      <c r="N27" s="14" t="s">
        <v>280</v>
      </c>
    </row>
    <row r="28" spans="1:14" x14ac:dyDescent="0.3">
      <c r="C28" s="10" t="s">
        <v>6</v>
      </c>
      <c r="D28" s="11" t="s">
        <v>64</v>
      </c>
      <c r="E28" s="25" t="s">
        <v>74</v>
      </c>
      <c r="F28" s="25" t="s">
        <v>38</v>
      </c>
      <c r="G28" s="25" t="s">
        <v>145</v>
      </c>
      <c r="H28" s="25" t="s">
        <v>161</v>
      </c>
      <c r="I28" s="13" t="s">
        <v>105</v>
      </c>
      <c r="J28" s="13" t="s">
        <v>115</v>
      </c>
      <c r="K28" s="13" t="s">
        <v>75</v>
      </c>
      <c r="L28" s="13" t="s">
        <v>129</v>
      </c>
      <c r="M28" s="13" t="s">
        <v>144</v>
      </c>
      <c r="N28" s="14" t="s">
        <v>24</v>
      </c>
    </row>
    <row r="29" spans="1:14" x14ac:dyDescent="0.3">
      <c r="C29" s="26" t="s">
        <v>6</v>
      </c>
      <c r="D29" s="16" t="s">
        <v>26</v>
      </c>
      <c r="E29" s="24" t="s">
        <v>133</v>
      </c>
      <c r="F29" s="24" t="s">
        <v>122</v>
      </c>
      <c r="G29" s="24" t="s">
        <v>117</v>
      </c>
      <c r="H29" s="24" t="s">
        <v>145</v>
      </c>
      <c r="I29" s="13" t="s">
        <v>186</v>
      </c>
      <c r="J29" s="13" t="s">
        <v>115</v>
      </c>
      <c r="K29" s="13" t="s">
        <v>75</v>
      </c>
      <c r="L29" s="13" t="s">
        <v>114</v>
      </c>
      <c r="M29" s="13" t="s">
        <v>30</v>
      </c>
      <c r="N29" s="18" t="s">
        <v>280</v>
      </c>
    </row>
    <row r="30" spans="1:14" x14ac:dyDescent="0.3">
      <c r="C30" s="26" t="s">
        <v>6</v>
      </c>
      <c r="D30" s="16" t="s">
        <v>26</v>
      </c>
      <c r="E30" s="24" t="s">
        <v>105</v>
      </c>
      <c r="F30" s="24" t="s">
        <v>38</v>
      </c>
      <c r="G30" s="24" t="s">
        <v>45</v>
      </c>
      <c r="H30" s="24" t="s">
        <v>37</v>
      </c>
      <c r="I30" s="13" t="s">
        <v>129</v>
      </c>
      <c r="J30" s="13" t="s">
        <v>115</v>
      </c>
      <c r="K30" s="13" t="s">
        <v>74</v>
      </c>
      <c r="L30" s="13" t="s">
        <v>114</v>
      </c>
      <c r="M30" s="13" t="s">
        <v>41</v>
      </c>
      <c r="N30" s="18" t="s">
        <v>284</v>
      </c>
    </row>
    <row r="31" spans="1:14" x14ac:dyDescent="0.3">
      <c r="C31" s="26" t="s">
        <v>6</v>
      </c>
      <c r="D31" s="16" t="s">
        <v>77</v>
      </c>
      <c r="E31" s="24" t="s">
        <v>125</v>
      </c>
      <c r="F31" s="24" t="s">
        <v>38</v>
      </c>
      <c r="G31" s="24" t="s">
        <v>174</v>
      </c>
      <c r="H31" s="24" t="s">
        <v>135</v>
      </c>
      <c r="I31" s="13" t="s">
        <v>186</v>
      </c>
      <c r="J31" s="13" t="s">
        <v>115</v>
      </c>
      <c r="K31" s="13" t="s">
        <v>105</v>
      </c>
      <c r="L31" s="13" t="s">
        <v>45</v>
      </c>
      <c r="M31" s="13" t="s">
        <v>285</v>
      </c>
      <c r="N31" s="18" t="s">
        <v>280</v>
      </c>
    </row>
    <row r="32" spans="1:14" x14ac:dyDescent="0.3">
      <c r="C32" s="26" t="s">
        <v>6</v>
      </c>
      <c r="D32" s="16" t="s">
        <v>67</v>
      </c>
      <c r="E32" s="24" t="s">
        <v>118</v>
      </c>
      <c r="F32" s="24" t="s">
        <v>158</v>
      </c>
      <c r="G32" s="24" t="s">
        <v>53</v>
      </c>
      <c r="H32" s="24" t="s">
        <v>135</v>
      </c>
      <c r="I32" s="13" t="s">
        <v>115</v>
      </c>
      <c r="J32" s="13" t="s">
        <v>122</v>
      </c>
      <c r="K32" s="13" t="s">
        <v>140</v>
      </c>
      <c r="L32" s="13" t="s">
        <v>77</v>
      </c>
      <c r="M32" s="13" t="s">
        <v>80</v>
      </c>
      <c r="N32" s="18" t="s">
        <v>280</v>
      </c>
    </row>
    <row r="33" spans="1:14" x14ac:dyDescent="0.3">
      <c r="C33" s="26" t="s">
        <v>6</v>
      </c>
      <c r="D33" s="16" t="s">
        <v>26</v>
      </c>
      <c r="E33" s="24" t="s">
        <v>96</v>
      </c>
      <c r="F33" s="24" t="s">
        <v>28</v>
      </c>
      <c r="G33" s="24" t="s">
        <v>186</v>
      </c>
      <c r="H33" s="24" t="s">
        <v>129</v>
      </c>
      <c r="I33" s="13" t="s">
        <v>115</v>
      </c>
      <c r="J33" s="13" t="s">
        <v>140</v>
      </c>
      <c r="K33" s="13" t="s">
        <v>122</v>
      </c>
      <c r="L33" s="13" t="s">
        <v>125</v>
      </c>
      <c r="M33" s="13" t="s">
        <v>80</v>
      </c>
      <c r="N33" s="18" t="s">
        <v>280</v>
      </c>
    </row>
    <row r="34" spans="1:14" x14ac:dyDescent="0.3">
      <c r="C34" s="26" t="s">
        <v>6</v>
      </c>
      <c r="D34" s="16" t="s">
        <v>26</v>
      </c>
      <c r="E34" s="24" t="s">
        <v>133</v>
      </c>
      <c r="F34" s="24" t="s">
        <v>158</v>
      </c>
      <c r="G34" s="24" t="s">
        <v>174</v>
      </c>
      <c r="H34" s="24" t="s">
        <v>37</v>
      </c>
      <c r="I34" s="13" t="s">
        <v>186</v>
      </c>
      <c r="J34" s="13" t="s">
        <v>115</v>
      </c>
      <c r="K34" s="13" t="s">
        <v>122</v>
      </c>
      <c r="L34" s="13" t="s">
        <v>81</v>
      </c>
      <c r="M34" s="13" t="s">
        <v>114</v>
      </c>
      <c r="N34" s="18" t="s">
        <v>280</v>
      </c>
    </row>
    <row r="35" spans="1:14" x14ac:dyDescent="0.3">
      <c r="C35" s="26" t="s">
        <v>6</v>
      </c>
      <c r="D35" s="16" t="s">
        <v>282</v>
      </c>
      <c r="E35" s="24" t="s">
        <v>74</v>
      </c>
      <c r="F35" s="24" t="s">
        <v>122</v>
      </c>
      <c r="G35" s="24" t="s">
        <v>79</v>
      </c>
      <c r="H35" s="24" t="s">
        <v>257</v>
      </c>
      <c r="I35" s="13" t="s">
        <v>105</v>
      </c>
      <c r="J35" s="13" t="s">
        <v>129</v>
      </c>
      <c r="K35" s="13" t="s">
        <v>115</v>
      </c>
      <c r="L35" s="13" t="s">
        <v>227</v>
      </c>
      <c r="M35" s="13" t="s">
        <v>144</v>
      </c>
      <c r="N35" s="18" t="s">
        <v>24</v>
      </c>
    </row>
    <row r="36" spans="1:14" x14ac:dyDescent="0.3">
      <c r="C36" s="26" t="s">
        <v>5</v>
      </c>
      <c r="D36" s="16" t="s">
        <v>254</v>
      </c>
      <c r="E36" s="24" t="s">
        <v>206</v>
      </c>
      <c r="F36" s="24" t="s">
        <v>122</v>
      </c>
      <c r="G36" s="24" t="s">
        <v>81</v>
      </c>
      <c r="H36" s="24" t="s">
        <v>30</v>
      </c>
      <c r="I36" s="13" t="s">
        <v>235</v>
      </c>
      <c r="J36" s="13" t="s">
        <v>212</v>
      </c>
      <c r="K36" s="13" t="s">
        <v>229</v>
      </c>
      <c r="L36" s="13" t="s">
        <v>230</v>
      </c>
      <c r="M36" s="13" t="s">
        <v>259</v>
      </c>
      <c r="N36" s="18" t="s">
        <v>25</v>
      </c>
    </row>
    <row r="37" spans="1:14" x14ac:dyDescent="0.3">
      <c r="C37" s="26" t="s">
        <v>6</v>
      </c>
      <c r="D37" s="16" t="s">
        <v>190</v>
      </c>
      <c r="E37" s="24" t="s">
        <v>96</v>
      </c>
      <c r="F37" s="24" t="s">
        <v>27</v>
      </c>
      <c r="G37" s="24" t="s">
        <v>82</v>
      </c>
      <c r="H37" s="24" t="s">
        <v>135</v>
      </c>
      <c r="I37" s="13" t="s">
        <v>115</v>
      </c>
      <c r="J37" s="13" t="s">
        <v>122</v>
      </c>
      <c r="K37" s="13" t="s">
        <v>140</v>
      </c>
      <c r="L37" s="13" t="s">
        <v>37</v>
      </c>
      <c r="M37" s="13" t="s">
        <v>174</v>
      </c>
      <c r="N37" s="18" t="s">
        <v>280</v>
      </c>
    </row>
    <row r="38" spans="1:14" x14ac:dyDescent="0.3">
      <c r="C38" s="60" t="s">
        <v>6</v>
      </c>
      <c r="D38" s="61" t="s">
        <v>190</v>
      </c>
      <c r="E38" s="62" t="s">
        <v>74</v>
      </c>
      <c r="F38" s="62" t="s">
        <v>38</v>
      </c>
      <c r="G38" s="62" t="s">
        <v>174</v>
      </c>
      <c r="H38" s="62" t="s">
        <v>39</v>
      </c>
      <c r="I38" s="63" t="s">
        <v>129</v>
      </c>
      <c r="J38" s="63" t="s">
        <v>115</v>
      </c>
      <c r="K38" s="63" t="s">
        <v>82</v>
      </c>
      <c r="L38" s="63" t="s">
        <v>81</v>
      </c>
      <c r="M38" s="63" t="s">
        <v>186</v>
      </c>
      <c r="N38" s="64" t="s">
        <v>280</v>
      </c>
    </row>
    <row r="42" spans="1:14" x14ac:dyDescent="0.3">
      <c r="A42" s="22" t="s">
        <v>0</v>
      </c>
      <c r="C42" s="19" t="s">
        <v>0</v>
      </c>
      <c r="D42" s="19" t="s">
        <v>1</v>
      </c>
      <c r="E42" s="19" t="s">
        <v>308</v>
      </c>
      <c r="F42" s="19" t="s">
        <v>2</v>
      </c>
      <c r="G42" s="19" t="s">
        <v>3</v>
      </c>
      <c r="H42" s="19" t="s">
        <v>4</v>
      </c>
      <c r="I42" s="19" t="s">
        <v>219</v>
      </c>
      <c r="J42" s="19" t="s">
        <v>220</v>
      </c>
      <c r="K42" s="19" t="s">
        <v>221</v>
      </c>
      <c r="L42" s="19" t="s">
        <v>222</v>
      </c>
      <c r="M42" s="19" t="s">
        <v>223</v>
      </c>
      <c r="N42" s="19" t="s">
        <v>23</v>
      </c>
    </row>
    <row r="43" spans="1:14" x14ac:dyDescent="0.3">
      <c r="A43" s="23" t="s">
        <v>11</v>
      </c>
      <c r="C43" s="1" t="s">
        <v>208</v>
      </c>
      <c r="D43" s="2" t="s">
        <v>80</v>
      </c>
      <c r="E43" s="3" t="s">
        <v>212</v>
      </c>
      <c r="F43" s="3" t="s">
        <v>27</v>
      </c>
      <c r="G43" s="3" t="s">
        <v>81</v>
      </c>
      <c r="H43" s="3" t="s">
        <v>30</v>
      </c>
      <c r="I43" s="4" t="s">
        <v>159</v>
      </c>
      <c r="J43" s="4" t="s">
        <v>225</v>
      </c>
      <c r="K43" s="4" t="s">
        <v>235</v>
      </c>
      <c r="L43" s="4" t="s">
        <v>233</v>
      </c>
      <c r="M43" s="4" t="s">
        <v>134</v>
      </c>
      <c r="N43" s="5" t="s">
        <v>24</v>
      </c>
    </row>
    <row r="44" spans="1:14" x14ac:dyDescent="0.3">
      <c r="C44" s="10" t="s">
        <v>208</v>
      </c>
      <c r="D44" s="11" t="s">
        <v>140</v>
      </c>
      <c r="E44" s="12" t="s">
        <v>262</v>
      </c>
      <c r="F44" s="12" t="s">
        <v>263</v>
      </c>
      <c r="G44" s="12" t="s">
        <v>186</v>
      </c>
      <c r="H44" s="12" t="s">
        <v>129</v>
      </c>
      <c r="I44" s="13" t="s">
        <v>228</v>
      </c>
      <c r="J44" s="13" t="s">
        <v>134</v>
      </c>
      <c r="K44" s="13" t="s">
        <v>82</v>
      </c>
      <c r="L44" s="13" t="s">
        <v>75</v>
      </c>
      <c r="M44" s="13" t="s">
        <v>96</v>
      </c>
      <c r="N44" s="14" t="s">
        <v>24</v>
      </c>
    </row>
    <row r="45" spans="1:14" x14ac:dyDescent="0.3">
      <c r="C45" s="10" t="s">
        <v>11</v>
      </c>
      <c r="D45" s="11" t="s">
        <v>75</v>
      </c>
      <c r="E45" s="12" t="s">
        <v>133</v>
      </c>
      <c r="F45" s="12" t="s">
        <v>38</v>
      </c>
      <c r="G45" s="12" t="s">
        <v>35</v>
      </c>
      <c r="H45" s="12" t="s">
        <v>161</v>
      </c>
      <c r="I45" s="13" t="s">
        <v>115</v>
      </c>
      <c r="J45" s="13" t="s">
        <v>137</v>
      </c>
      <c r="K45" s="13" t="s">
        <v>186</v>
      </c>
      <c r="L45" s="13" t="s">
        <v>140</v>
      </c>
      <c r="M45" s="13" t="s">
        <v>80</v>
      </c>
      <c r="N45" s="14" t="s">
        <v>284</v>
      </c>
    </row>
    <row r="46" spans="1:14" x14ac:dyDescent="0.3">
      <c r="C46" s="10" t="s">
        <v>208</v>
      </c>
      <c r="D46" s="11" t="s">
        <v>26</v>
      </c>
      <c r="E46" s="12" t="s">
        <v>105</v>
      </c>
      <c r="F46" s="12" t="s">
        <v>190</v>
      </c>
      <c r="G46" s="12" t="s">
        <v>81</v>
      </c>
      <c r="H46" s="12" t="s">
        <v>114</v>
      </c>
      <c r="I46" s="13" t="s">
        <v>75</v>
      </c>
      <c r="J46" s="13" t="s">
        <v>186</v>
      </c>
      <c r="K46" s="13" t="s">
        <v>135</v>
      </c>
      <c r="L46" s="13" t="s">
        <v>35</v>
      </c>
      <c r="M46" s="13" t="s">
        <v>82</v>
      </c>
      <c r="N46" s="14" t="s">
        <v>280</v>
      </c>
    </row>
    <row r="47" spans="1:14" x14ac:dyDescent="0.3">
      <c r="C47" s="26" t="s">
        <v>208</v>
      </c>
      <c r="D47" s="16" t="s">
        <v>75</v>
      </c>
      <c r="E47" s="17" t="s">
        <v>96</v>
      </c>
      <c r="F47" s="17" t="s">
        <v>158</v>
      </c>
      <c r="G47" s="17" t="s">
        <v>186</v>
      </c>
      <c r="H47" s="17" t="s">
        <v>129</v>
      </c>
      <c r="I47" s="13" t="s">
        <v>53</v>
      </c>
      <c r="J47" s="13" t="s">
        <v>122</v>
      </c>
      <c r="K47" s="13" t="s">
        <v>82</v>
      </c>
      <c r="L47" s="13" t="s">
        <v>80</v>
      </c>
      <c r="M47" s="13" t="s">
        <v>77</v>
      </c>
      <c r="N47" s="18" t="s">
        <v>24</v>
      </c>
    </row>
    <row r="48" spans="1:14" x14ac:dyDescent="0.3">
      <c r="C48" s="26" t="s">
        <v>11</v>
      </c>
      <c r="D48" s="16" t="s">
        <v>26</v>
      </c>
      <c r="E48" s="17" t="s">
        <v>133</v>
      </c>
      <c r="F48" s="17" t="s">
        <v>28</v>
      </c>
      <c r="G48" s="17" t="s">
        <v>186</v>
      </c>
      <c r="H48" s="17" t="s">
        <v>207</v>
      </c>
      <c r="I48" s="13" t="s">
        <v>53</v>
      </c>
      <c r="J48" s="13" t="s">
        <v>122</v>
      </c>
      <c r="K48" s="13" t="s">
        <v>82</v>
      </c>
      <c r="L48" s="13" t="s">
        <v>77</v>
      </c>
      <c r="M48" s="13" t="s">
        <v>137</v>
      </c>
      <c r="N48" s="18" t="s">
        <v>24</v>
      </c>
    </row>
    <row r="49" spans="1:14" x14ac:dyDescent="0.3">
      <c r="C49" s="26" t="s">
        <v>11</v>
      </c>
      <c r="D49" s="16" t="s">
        <v>26</v>
      </c>
      <c r="E49" s="17" t="s">
        <v>105</v>
      </c>
      <c r="F49" s="17" t="s">
        <v>38</v>
      </c>
      <c r="G49" s="17" t="s">
        <v>35</v>
      </c>
      <c r="H49" s="17" t="s">
        <v>107</v>
      </c>
      <c r="I49" s="13" t="s">
        <v>75</v>
      </c>
      <c r="J49" s="13" t="s">
        <v>115</v>
      </c>
      <c r="K49" s="13" t="s">
        <v>82</v>
      </c>
      <c r="L49" s="13" t="s">
        <v>79</v>
      </c>
      <c r="M49" s="13" t="s">
        <v>37</v>
      </c>
      <c r="N49" s="18" t="s">
        <v>284</v>
      </c>
    </row>
    <row r="50" spans="1:14" x14ac:dyDescent="0.3">
      <c r="C50" s="26" t="s">
        <v>11</v>
      </c>
      <c r="D50" s="16" t="s">
        <v>140</v>
      </c>
      <c r="E50" s="17" t="s">
        <v>179</v>
      </c>
      <c r="F50" s="17" t="s">
        <v>28</v>
      </c>
      <c r="G50" s="17" t="s">
        <v>225</v>
      </c>
      <c r="H50" s="17" t="s">
        <v>133</v>
      </c>
      <c r="I50" s="13" t="s">
        <v>186</v>
      </c>
      <c r="J50" s="13" t="s">
        <v>135</v>
      </c>
      <c r="K50" s="13" t="s">
        <v>75</v>
      </c>
      <c r="L50" s="13" t="s">
        <v>45</v>
      </c>
      <c r="M50" s="13" t="s">
        <v>35</v>
      </c>
      <c r="N50" s="18" t="s">
        <v>280</v>
      </c>
    </row>
    <row r="51" spans="1:14" x14ac:dyDescent="0.3">
      <c r="C51" s="60" t="s">
        <v>11</v>
      </c>
      <c r="D51" s="61" t="s">
        <v>64</v>
      </c>
      <c r="E51" s="62" t="s">
        <v>179</v>
      </c>
      <c r="F51" s="62" t="s">
        <v>28</v>
      </c>
      <c r="G51" s="62" t="s">
        <v>81</v>
      </c>
      <c r="H51" s="62" t="s">
        <v>133</v>
      </c>
      <c r="I51" s="63" t="s">
        <v>186</v>
      </c>
      <c r="J51" s="63" t="s">
        <v>135</v>
      </c>
      <c r="K51" s="63" t="s">
        <v>75</v>
      </c>
      <c r="L51" s="63" t="s">
        <v>45</v>
      </c>
      <c r="M51" s="63" t="s">
        <v>35</v>
      </c>
      <c r="N51" s="64" t="s">
        <v>284</v>
      </c>
    </row>
    <row r="55" spans="1:14" x14ac:dyDescent="0.3">
      <c r="A55" s="22" t="s">
        <v>0</v>
      </c>
      <c r="C55" s="19" t="s">
        <v>0</v>
      </c>
      <c r="D55" s="19" t="s">
        <v>1</v>
      </c>
      <c r="E55" s="19" t="s">
        <v>308</v>
      </c>
      <c r="F55" s="19" t="s">
        <v>2</v>
      </c>
      <c r="G55" s="19" t="s">
        <v>3</v>
      </c>
      <c r="H55" s="19" t="s">
        <v>4</v>
      </c>
      <c r="I55" s="19" t="s">
        <v>219</v>
      </c>
      <c r="J55" s="19" t="s">
        <v>220</v>
      </c>
      <c r="K55" s="19" t="s">
        <v>221</v>
      </c>
      <c r="L55" s="19" t="s">
        <v>222</v>
      </c>
      <c r="M55" s="19" t="s">
        <v>223</v>
      </c>
      <c r="N55" s="19" t="s">
        <v>23</v>
      </c>
    </row>
    <row r="56" spans="1:14" x14ac:dyDescent="0.3">
      <c r="A56" s="23" t="s">
        <v>22</v>
      </c>
      <c r="C56" s="1" t="s">
        <v>22</v>
      </c>
      <c r="D56" s="2" t="s">
        <v>80</v>
      </c>
      <c r="E56" s="3" t="s">
        <v>180</v>
      </c>
      <c r="F56" s="3" t="s">
        <v>115</v>
      </c>
      <c r="G56" s="3" t="s">
        <v>81</v>
      </c>
      <c r="H56" s="3" t="s">
        <v>114</v>
      </c>
      <c r="I56" s="4" t="s">
        <v>125</v>
      </c>
      <c r="J56" s="4" t="s">
        <v>105</v>
      </c>
      <c r="K56" s="4" t="s">
        <v>82</v>
      </c>
      <c r="L56" s="4" t="s">
        <v>133</v>
      </c>
      <c r="M56" s="4" t="s">
        <v>135</v>
      </c>
      <c r="N56" s="5" t="s">
        <v>24</v>
      </c>
    </row>
    <row r="57" spans="1:14" x14ac:dyDescent="0.3">
      <c r="C57" s="10" t="s">
        <v>22</v>
      </c>
      <c r="D57" s="11" t="s">
        <v>80</v>
      </c>
      <c r="E57" s="12" t="s">
        <v>105</v>
      </c>
      <c r="F57" s="12" t="s">
        <v>77</v>
      </c>
      <c r="G57" s="12" t="s">
        <v>79</v>
      </c>
      <c r="H57" s="12" t="s">
        <v>30</v>
      </c>
      <c r="I57" s="13" t="s">
        <v>82</v>
      </c>
      <c r="J57" s="13" t="s">
        <v>81</v>
      </c>
      <c r="K57" s="13" t="s">
        <v>122</v>
      </c>
      <c r="L57" s="13" t="s">
        <v>129</v>
      </c>
      <c r="M57" s="13" t="s">
        <v>114</v>
      </c>
      <c r="N57" s="14" t="s">
        <v>25</v>
      </c>
    </row>
    <row r="58" spans="1:14" x14ac:dyDescent="0.3">
      <c r="C58" s="10" t="s">
        <v>253</v>
      </c>
      <c r="D58" s="11" t="s">
        <v>137</v>
      </c>
      <c r="E58" s="12" t="s">
        <v>144</v>
      </c>
      <c r="F58" s="12" t="s">
        <v>162</v>
      </c>
      <c r="G58" s="12" t="s">
        <v>81</v>
      </c>
      <c r="H58" s="12" t="s">
        <v>114</v>
      </c>
      <c r="I58" s="13" t="s">
        <v>105</v>
      </c>
      <c r="J58" s="13" t="s">
        <v>135</v>
      </c>
      <c r="K58" s="13" t="s">
        <v>167</v>
      </c>
      <c r="L58" s="13" t="s">
        <v>30</v>
      </c>
      <c r="M58" s="13" t="s">
        <v>129</v>
      </c>
      <c r="N58" s="14" t="s">
        <v>24</v>
      </c>
    </row>
    <row r="59" spans="1:14" x14ac:dyDescent="0.3">
      <c r="C59" s="10" t="s">
        <v>253</v>
      </c>
      <c r="D59" s="11" t="s">
        <v>141</v>
      </c>
      <c r="E59" s="12" t="s">
        <v>180</v>
      </c>
      <c r="F59" s="12" t="s">
        <v>38</v>
      </c>
      <c r="G59" s="12" t="s">
        <v>195</v>
      </c>
      <c r="H59" s="12" t="s">
        <v>114</v>
      </c>
      <c r="I59" s="13" t="s">
        <v>122</v>
      </c>
      <c r="J59" s="13" t="s">
        <v>30</v>
      </c>
      <c r="K59" s="13" t="s">
        <v>82</v>
      </c>
      <c r="L59" s="13" t="s">
        <v>96</v>
      </c>
      <c r="M59" s="13" t="s">
        <v>135</v>
      </c>
      <c r="N59" s="14" t="s">
        <v>24</v>
      </c>
    </row>
    <row r="60" spans="1:14" x14ac:dyDescent="0.3">
      <c r="C60" s="10" t="s">
        <v>22</v>
      </c>
      <c r="D60" s="11" t="s">
        <v>75</v>
      </c>
      <c r="E60" s="12" t="s">
        <v>133</v>
      </c>
      <c r="F60" s="12" t="s">
        <v>38</v>
      </c>
      <c r="G60" s="12" t="s">
        <v>186</v>
      </c>
      <c r="H60" s="12" t="s">
        <v>114</v>
      </c>
      <c r="I60" s="13" t="s">
        <v>82</v>
      </c>
      <c r="J60" s="13" t="s">
        <v>74</v>
      </c>
      <c r="K60" s="13" t="s">
        <v>135</v>
      </c>
      <c r="L60" s="13" t="s">
        <v>81</v>
      </c>
      <c r="M60" s="13" t="s">
        <v>195</v>
      </c>
      <c r="N60" s="14" t="s">
        <v>284</v>
      </c>
    </row>
    <row r="61" spans="1:14" x14ac:dyDescent="0.3">
      <c r="C61" s="10" t="s">
        <v>22</v>
      </c>
      <c r="D61" s="11" t="s">
        <v>75</v>
      </c>
      <c r="E61" s="12" t="s">
        <v>179</v>
      </c>
      <c r="F61" s="12" t="s">
        <v>160</v>
      </c>
      <c r="G61" s="12" t="s">
        <v>186</v>
      </c>
      <c r="H61" s="12" t="s">
        <v>101</v>
      </c>
      <c r="I61" s="13" t="s">
        <v>82</v>
      </c>
      <c r="J61" s="13" t="s">
        <v>74</v>
      </c>
      <c r="K61" s="13" t="s">
        <v>185</v>
      </c>
      <c r="L61" s="13" t="s">
        <v>26</v>
      </c>
      <c r="M61" s="13" t="s">
        <v>133</v>
      </c>
      <c r="N61" s="14" t="s">
        <v>284</v>
      </c>
    </row>
    <row r="62" spans="1:14" x14ac:dyDescent="0.3">
      <c r="C62" s="26" t="s">
        <v>253</v>
      </c>
      <c r="D62" s="16" t="s">
        <v>254</v>
      </c>
      <c r="E62" s="17" t="s">
        <v>255</v>
      </c>
      <c r="F62" s="17" t="s">
        <v>201</v>
      </c>
      <c r="G62" s="17" t="s">
        <v>211</v>
      </c>
      <c r="H62" s="17" t="s">
        <v>129</v>
      </c>
      <c r="I62" s="13" t="s">
        <v>75</v>
      </c>
      <c r="J62" s="13" t="s">
        <v>82</v>
      </c>
      <c r="K62" s="13" t="s">
        <v>115</v>
      </c>
      <c r="L62" s="13" t="s">
        <v>30</v>
      </c>
      <c r="M62" s="13" t="s">
        <v>236</v>
      </c>
      <c r="N62" s="18" t="s">
        <v>25</v>
      </c>
    </row>
    <row r="63" spans="1:14" x14ac:dyDescent="0.3">
      <c r="C63" s="26" t="s">
        <v>253</v>
      </c>
      <c r="D63" s="16" t="s">
        <v>137</v>
      </c>
      <c r="E63" s="17" t="s">
        <v>144</v>
      </c>
      <c r="F63" s="17" t="s">
        <v>122</v>
      </c>
      <c r="G63" s="17" t="s">
        <v>186</v>
      </c>
      <c r="H63" s="17" t="s">
        <v>30</v>
      </c>
      <c r="I63" s="13" t="s">
        <v>96</v>
      </c>
      <c r="J63" s="13" t="s">
        <v>125</v>
      </c>
      <c r="K63" s="13" t="s">
        <v>82</v>
      </c>
      <c r="L63" s="13" t="s">
        <v>45</v>
      </c>
      <c r="M63" s="13" t="s">
        <v>134</v>
      </c>
      <c r="N63" s="18" t="s">
        <v>24</v>
      </c>
    </row>
    <row r="64" spans="1:14" x14ac:dyDescent="0.3">
      <c r="C64" s="26" t="s">
        <v>253</v>
      </c>
      <c r="D64" s="16" t="s">
        <v>123</v>
      </c>
      <c r="E64" s="17" t="s">
        <v>179</v>
      </c>
      <c r="F64" s="17" t="s">
        <v>38</v>
      </c>
      <c r="G64" s="17" t="s">
        <v>35</v>
      </c>
      <c r="H64" s="17" t="s">
        <v>30</v>
      </c>
      <c r="I64" s="13" t="s">
        <v>105</v>
      </c>
      <c r="J64" s="13" t="s">
        <v>186</v>
      </c>
      <c r="K64" s="13" t="s">
        <v>135</v>
      </c>
      <c r="L64" s="13" t="s">
        <v>158</v>
      </c>
      <c r="M64" s="13" t="s">
        <v>74</v>
      </c>
      <c r="N64" s="18" t="s">
        <v>25</v>
      </c>
    </row>
    <row r="65" spans="1:14" x14ac:dyDescent="0.3">
      <c r="C65" s="26" t="s">
        <v>22</v>
      </c>
      <c r="D65" s="16" t="s">
        <v>64</v>
      </c>
      <c r="E65" s="17" t="s">
        <v>180</v>
      </c>
      <c r="F65" s="17" t="s">
        <v>115</v>
      </c>
      <c r="G65" s="17" t="s">
        <v>195</v>
      </c>
      <c r="H65" s="17" t="s">
        <v>114</v>
      </c>
      <c r="I65" s="13" t="s">
        <v>186</v>
      </c>
      <c r="J65" s="13" t="s">
        <v>82</v>
      </c>
      <c r="K65" s="13" t="s">
        <v>96</v>
      </c>
      <c r="L65" s="13" t="s">
        <v>38</v>
      </c>
      <c r="M65" s="13" t="s">
        <v>122</v>
      </c>
      <c r="N65" s="18" t="s">
        <v>24</v>
      </c>
    </row>
    <row r="66" spans="1:14" x14ac:dyDescent="0.3">
      <c r="C66" s="26" t="s">
        <v>22</v>
      </c>
      <c r="D66" s="16" t="s">
        <v>75</v>
      </c>
      <c r="E66" s="17" t="s">
        <v>144</v>
      </c>
      <c r="F66" s="17" t="s">
        <v>28</v>
      </c>
      <c r="G66" s="17" t="s">
        <v>35</v>
      </c>
      <c r="H66" s="17" t="s">
        <v>101</v>
      </c>
      <c r="I66" s="13" t="s">
        <v>186</v>
      </c>
      <c r="J66" s="13" t="s">
        <v>82</v>
      </c>
      <c r="K66" s="13" t="s">
        <v>74</v>
      </c>
      <c r="L66" s="13" t="s">
        <v>179</v>
      </c>
      <c r="M66" s="13" t="s">
        <v>185</v>
      </c>
      <c r="N66" s="18" t="s">
        <v>280</v>
      </c>
    </row>
    <row r="67" spans="1:14" x14ac:dyDescent="0.3">
      <c r="C67" s="60" t="s">
        <v>22</v>
      </c>
      <c r="D67" s="61" t="s">
        <v>137</v>
      </c>
      <c r="E67" s="62" t="s">
        <v>180</v>
      </c>
      <c r="F67" s="62" t="s">
        <v>122</v>
      </c>
      <c r="G67" s="62" t="s">
        <v>35</v>
      </c>
      <c r="H67" s="62" t="s">
        <v>135</v>
      </c>
      <c r="I67" s="63" t="s">
        <v>186</v>
      </c>
      <c r="J67" s="63" t="s">
        <v>82</v>
      </c>
      <c r="K67" s="63" t="s">
        <v>74</v>
      </c>
      <c r="L67" s="63" t="s">
        <v>81</v>
      </c>
      <c r="M67" s="63" t="s">
        <v>195</v>
      </c>
      <c r="N67" s="64" t="s">
        <v>284</v>
      </c>
    </row>
    <row r="71" spans="1:14" x14ac:dyDescent="0.3">
      <c r="A71" s="22" t="s">
        <v>0</v>
      </c>
      <c r="C71" s="19" t="s">
        <v>0</v>
      </c>
      <c r="D71" s="19" t="s">
        <v>1</v>
      </c>
      <c r="E71" s="19" t="s">
        <v>308</v>
      </c>
      <c r="F71" s="19" t="s">
        <v>2</v>
      </c>
      <c r="G71" s="19" t="s">
        <v>3</v>
      </c>
      <c r="H71" s="19" t="s">
        <v>4</v>
      </c>
      <c r="I71" s="19" t="s">
        <v>219</v>
      </c>
      <c r="J71" s="19" t="s">
        <v>220</v>
      </c>
      <c r="K71" s="19" t="s">
        <v>221</v>
      </c>
      <c r="L71" s="19" t="s">
        <v>222</v>
      </c>
      <c r="M71" s="19" t="s">
        <v>223</v>
      </c>
      <c r="N71" s="19" t="s">
        <v>23</v>
      </c>
    </row>
    <row r="72" spans="1:14" x14ac:dyDescent="0.3">
      <c r="A72" s="23" t="s">
        <v>16</v>
      </c>
      <c r="C72" s="1" t="s">
        <v>241</v>
      </c>
      <c r="D72" s="2" t="s">
        <v>75</v>
      </c>
      <c r="E72" s="3" t="s">
        <v>74</v>
      </c>
      <c r="F72" s="3" t="s">
        <v>38</v>
      </c>
      <c r="G72" s="3" t="s">
        <v>196</v>
      </c>
      <c r="H72" s="3" t="s">
        <v>248</v>
      </c>
      <c r="I72" s="4" t="s">
        <v>105</v>
      </c>
      <c r="J72" s="4" t="s">
        <v>162</v>
      </c>
      <c r="K72" s="4" t="s">
        <v>140</v>
      </c>
      <c r="L72" s="4" t="s">
        <v>80</v>
      </c>
      <c r="M72" s="4" t="s">
        <v>28</v>
      </c>
      <c r="N72" s="5" t="s">
        <v>25</v>
      </c>
    </row>
    <row r="73" spans="1:14" x14ac:dyDescent="0.3">
      <c r="C73" s="10" t="s">
        <v>16</v>
      </c>
      <c r="D73" s="11" t="s">
        <v>140</v>
      </c>
      <c r="E73" s="12" t="s">
        <v>179</v>
      </c>
      <c r="F73" s="12" t="s">
        <v>115</v>
      </c>
      <c r="G73" s="12" t="s">
        <v>45</v>
      </c>
      <c r="H73" s="12" t="s">
        <v>102</v>
      </c>
      <c r="I73" s="13" t="s">
        <v>105</v>
      </c>
      <c r="J73" s="13" t="s">
        <v>50</v>
      </c>
      <c r="K73" s="13" t="s">
        <v>122</v>
      </c>
      <c r="L73" s="13" t="s">
        <v>63</v>
      </c>
      <c r="M73" s="13" t="s">
        <v>269</v>
      </c>
      <c r="N73" s="14" t="s">
        <v>24</v>
      </c>
    </row>
    <row r="74" spans="1:14" x14ac:dyDescent="0.3">
      <c r="C74" s="10" t="s">
        <v>16</v>
      </c>
      <c r="D74" s="11" t="s">
        <v>120</v>
      </c>
      <c r="E74" s="12" t="s">
        <v>185</v>
      </c>
      <c r="F74" s="12" t="s">
        <v>115</v>
      </c>
      <c r="G74" s="12" t="s">
        <v>81</v>
      </c>
      <c r="H74" s="12" t="s">
        <v>129</v>
      </c>
      <c r="I74" s="13" t="s">
        <v>82</v>
      </c>
      <c r="J74" s="13" t="s">
        <v>45</v>
      </c>
      <c r="K74" s="13" t="s">
        <v>186</v>
      </c>
      <c r="L74" s="13" t="s">
        <v>94</v>
      </c>
      <c r="M74" s="13" t="s">
        <v>189</v>
      </c>
      <c r="N74" s="14" t="s">
        <v>24</v>
      </c>
    </row>
    <row r="75" spans="1:14" x14ac:dyDescent="0.3">
      <c r="C75" s="10" t="s">
        <v>241</v>
      </c>
      <c r="D75" s="11" t="s">
        <v>80</v>
      </c>
      <c r="E75" s="12" t="s">
        <v>96</v>
      </c>
      <c r="F75" s="12" t="s">
        <v>158</v>
      </c>
      <c r="G75" s="12" t="s">
        <v>81</v>
      </c>
      <c r="H75" s="12" t="s">
        <v>133</v>
      </c>
      <c r="I75" s="13" t="s">
        <v>105</v>
      </c>
      <c r="J75" s="13" t="s">
        <v>185</v>
      </c>
      <c r="K75" s="13" t="s">
        <v>82</v>
      </c>
      <c r="L75" s="13" t="s">
        <v>35</v>
      </c>
      <c r="M75" s="13" t="s">
        <v>135</v>
      </c>
      <c r="N75" s="14" t="s">
        <v>280</v>
      </c>
    </row>
    <row r="76" spans="1:14" x14ac:dyDescent="0.3">
      <c r="C76" s="10" t="s">
        <v>241</v>
      </c>
      <c r="D76" s="11" t="s">
        <v>137</v>
      </c>
      <c r="E76" s="12" t="s">
        <v>74</v>
      </c>
      <c r="F76" s="12" t="s">
        <v>27</v>
      </c>
      <c r="G76" s="12" t="s">
        <v>35</v>
      </c>
      <c r="H76" s="12" t="s">
        <v>30</v>
      </c>
      <c r="I76" s="13" t="s">
        <v>105</v>
      </c>
      <c r="J76" s="13" t="s">
        <v>81</v>
      </c>
      <c r="K76" s="13" t="s">
        <v>140</v>
      </c>
      <c r="L76" s="13" t="s">
        <v>179</v>
      </c>
      <c r="M76" s="13" t="s">
        <v>144</v>
      </c>
      <c r="N76" s="14" t="s">
        <v>25</v>
      </c>
    </row>
    <row r="77" spans="1:14" x14ac:dyDescent="0.3">
      <c r="C77" s="26" t="s">
        <v>241</v>
      </c>
      <c r="D77" s="16" t="s">
        <v>77</v>
      </c>
      <c r="E77" s="17" t="s">
        <v>133</v>
      </c>
      <c r="F77" s="17" t="s">
        <v>38</v>
      </c>
      <c r="G77" s="17" t="s">
        <v>243</v>
      </c>
      <c r="H77" s="17" t="s">
        <v>203</v>
      </c>
      <c r="I77" s="13" t="s">
        <v>115</v>
      </c>
      <c r="J77" s="13" t="s">
        <v>225</v>
      </c>
      <c r="K77" s="13" t="s">
        <v>244</v>
      </c>
      <c r="L77" s="13" t="s">
        <v>75</v>
      </c>
      <c r="M77" s="13" t="s">
        <v>245</v>
      </c>
      <c r="N77" s="18" t="s">
        <v>25</v>
      </c>
    </row>
    <row r="78" spans="1:14" x14ac:dyDescent="0.3">
      <c r="C78" s="26" t="s">
        <v>241</v>
      </c>
      <c r="D78" s="16" t="s">
        <v>140</v>
      </c>
      <c r="E78" s="17" t="s">
        <v>96</v>
      </c>
      <c r="F78" s="17" t="s">
        <v>27</v>
      </c>
      <c r="G78" s="17" t="s">
        <v>153</v>
      </c>
      <c r="H78" s="17" t="s">
        <v>133</v>
      </c>
      <c r="I78" s="13" t="s">
        <v>105</v>
      </c>
      <c r="J78" s="13" t="s">
        <v>186</v>
      </c>
      <c r="K78" s="13" t="s">
        <v>82</v>
      </c>
      <c r="L78" s="13" t="s">
        <v>185</v>
      </c>
      <c r="M78" s="13" t="s">
        <v>179</v>
      </c>
      <c r="N78" s="18" t="s">
        <v>24</v>
      </c>
    </row>
    <row r="79" spans="1:14" x14ac:dyDescent="0.3">
      <c r="C79" s="60" t="s">
        <v>16</v>
      </c>
      <c r="D79" s="61" t="s">
        <v>140</v>
      </c>
      <c r="E79" s="62" t="s">
        <v>74</v>
      </c>
      <c r="F79" s="62" t="s">
        <v>115</v>
      </c>
      <c r="G79" s="62" t="s">
        <v>35</v>
      </c>
      <c r="H79" s="62" t="s">
        <v>133</v>
      </c>
      <c r="I79" s="63" t="s">
        <v>105</v>
      </c>
      <c r="J79" s="63" t="s">
        <v>186</v>
      </c>
      <c r="K79" s="63" t="s">
        <v>81</v>
      </c>
      <c r="L79" s="63" t="s">
        <v>144</v>
      </c>
      <c r="M79" s="63" t="s">
        <v>80</v>
      </c>
      <c r="N79" s="64" t="s">
        <v>25</v>
      </c>
    </row>
    <row r="83" spans="1:14" x14ac:dyDescent="0.3">
      <c r="A83" s="22" t="s">
        <v>0</v>
      </c>
      <c r="C83" s="19" t="s">
        <v>0</v>
      </c>
      <c r="D83" s="19" t="s">
        <v>1</v>
      </c>
      <c r="E83" s="19" t="s">
        <v>308</v>
      </c>
      <c r="F83" s="19" t="s">
        <v>2</v>
      </c>
      <c r="G83" s="19" t="s">
        <v>3</v>
      </c>
      <c r="H83" s="19" t="s">
        <v>4</v>
      </c>
      <c r="I83" s="19" t="s">
        <v>219</v>
      </c>
      <c r="J83" s="19" t="s">
        <v>220</v>
      </c>
      <c r="K83" s="19" t="s">
        <v>221</v>
      </c>
      <c r="L83" s="19" t="s">
        <v>222</v>
      </c>
      <c r="M83" s="19" t="s">
        <v>223</v>
      </c>
      <c r="N83" s="19" t="s">
        <v>23</v>
      </c>
    </row>
    <row r="84" spans="1:14" x14ac:dyDescent="0.3">
      <c r="A84" s="23" t="s">
        <v>14</v>
      </c>
      <c r="C84" s="1" t="s">
        <v>216</v>
      </c>
      <c r="D84" s="2" t="s">
        <v>137</v>
      </c>
      <c r="E84" s="3" t="s">
        <v>74</v>
      </c>
      <c r="F84" s="3" t="s">
        <v>178</v>
      </c>
      <c r="G84" s="3" t="s">
        <v>82</v>
      </c>
      <c r="H84" s="3" t="s">
        <v>135</v>
      </c>
      <c r="I84" s="4" t="s">
        <v>75</v>
      </c>
      <c r="J84" s="4" t="s">
        <v>115</v>
      </c>
      <c r="K84" s="4" t="s">
        <v>129</v>
      </c>
      <c r="L84" s="4" t="s">
        <v>67</v>
      </c>
      <c r="M84" s="4" t="s">
        <v>186</v>
      </c>
      <c r="N84" s="5" t="s">
        <v>24</v>
      </c>
    </row>
    <row r="85" spans="1:14" x14ac:dyDescent="0.3">
      <c r="C85" s="10" t="s">
        <v>216</v>
      </c>
      <c r="D85" s="11" t="s">
        <v>80</v>
      </c>
      <c r="E85" s="12" t="s">
        <v>179</v>
      </c>
      <c r="F85" s="12" t="s">
        <v>122</v>
      </c>
      <c r="G85" s="12" t="s">
        <v>195</v>
      </c>
      <c r="H85" s="12" t="s">
        <v>101</v>
      </c>
      <c r="I85" s="13" t="s">
        <v>38</v>
      </c>
      <c r="J85" s="13" t="s">
        <v>105</v>
      </c>
      <c r="K85" s="13" t="s">
        <v>140</v>
      </c>
      <c r="L85" s="13" t="s">
        <v>75</v>
      </c>
      <c r="M85" s="13" t="s">
        <v>67</v>
      </c>
      <c r="N85" s="14" t="s">
        <v>24</v>
      </c>
    </row>
    <row r="86" spans="1:14" x14ac:dyDescent="0.3">
      <c r="C86" s="10" t="s">
        <v>216</v>
      </c>
      <c r="D86" s="11" t="s">
        <v>137</v>
      </c>
      <c r="E86" s="12" t="s">
        <v>74</v>
      </c>
      <c r="F86" s="12" t="s">
        <v>158</v>
      </c>
      <c r="G86" s="12" t="s">
        <v>186</v>
      </c>
      <c r="H86" s="12" t="s">
        <v>129</v>
      </c>
      <c r="I86" s="13" t="s">
        <v>82</v>
      </c>
      <c r="J86" s="13" t="s">
        <v>179</v>
      </c>
      <c r="K86" s="13" t="s">
        <v>123</v>
      </c>
      <c r="L86" s="13" t="s">
        <v>30</v>
      </c>
      <c r="M86" s="13" t="s">
        <v>125</v>
      </c>
      <c r="N86" s="14" t="s">
        <v>25</v>
      </c>
    </row>
    <row r="87" spans="1:14" x14ac:dyDescent="0.3">
      <c r="C87" s="10" t="s">
        <v>216</v>
      </c>
      <c r="D87" s="11" t="s">
        <v>26</v>
      </c>
      <c r="E87" s="12" t="s">
        <v>264</v>
      </c>
      <c r="F87" s="12" t="s">
        <v>115</v>
      </c>
      <c r="G87" s="12" t="s">
        <v>81</v>
      </c>
      <c r="H87" s="12" t="s">
        <v>129</v>
      </c>
      <c r="I87" s="13" t="s">
        <v>38</v>
      </c>
      <c r="J87" s="13" t="s">
        <v>105</v>
      </c>
      <c r="K87" s="13" t="s">
        <v>30</v>
      </c>
      <c r="L87" s="13" t="s">
        <v>75</v>
      </c>
      <c r="M87" s="13" t="s">
        <v>140</v>
      </c>
      <c r="N87" s="14" t="s">
        <v>24</v>
      </c>
    </row>
    <row r="88" spans="1:14" x14ac:dyDescent="0.3">
      <c r="C88" s="10" t="s">
        <v>14</v>
      </c>
      <c r="D88" s="11" t="s">
        <v>137</v>
      </c>
      <c r="E88" s="12" t="s">
        <v>133</v>
      </c>
      <c r="F88" s="12" t="s">
        <v>122</v>
      </c>
      <c r="G88" s="12" t="s">
        <v>195</v>
      </c>
      <c r="H88" s="12" t="s">
        <v>129</v>
      </c>
      <c r="I88" s="13" t="s">
        <v>140</v>
      </c>
      <c r="J88" s="13" t="s">
        <v>115</v>
      </c>
      <c r="K88" s="13" t="s">
        <v>38</v>
      </c>
      <c r="L88" s="13" t="s">
        <v>114</v>
      </c>
      <c r="M88" s="13" t="s">
        <v>162</v>
      </c>
      <c r="N88" s="14" t="s">
        <v>284</v>
      </c>
    </row>
    <row r="89" spans="1:14" x14ac:dyDescent="0.3">
      <c r="C89" s="10" t="s">
        <v>14</v>
      </c>
      <c r="D89" s="11" t="s">
        <v>26</v>
      </c>
      <c r="E89" s="12" t="s">
        <v>179</v>
      </c>
      <c r="F89" s="12" t="s">
        <v>115</v>
      </c>
      <c r="G89" s="12" t="s">
        <v>79</v>
      </c>
      <c r="H89" s="12" t="s">
        <v>129</v>
      </c>
      <c r="I89" s="13" t="s">
        <v>233</v>
      </c>
      <c r="J89" s="13" t="s">
        <v>143</v>
      </c>
      <c r="K89" s="13" t="s">
        <v>38</v>
      </c>
      <c r="L89" s="13" t="s">
        <v>125</v>
      </c>
      <c r="M89" s="13" t="s">
        <v>133</v>
      </c>
      <c r="N89" s="14" t="s">
        <v>280</v>
      </c>
    </row>
    <row r="90" spans="1:14" x14ac:dyDescent="0.3">
      <c r="C90" s="10" t="s">
        <v>14</v>
      </c>
      <c r="D90" s="11" t="s">
        <v>80</v>
      </c>
      <c r="E90" s="12" t="s">
        <v>179</v>
      </c>
      <c r="F90" s="12" t="s">
        <v>122</v>
      </c>
      <c r="G90" s="12" t="s">
        <v>82</v>
      </c>
      <c r="H90" s="12" t="s">
        <v>145</v>
      </c>
      <c r="I90" s="13" t="s">
        <v>140</v>
      </c>
      <c r="J90" s="13" t="s">
        <v>125</v>
      </c>
      <c r="K90" s="13" t="s">
        <v>28</v>
      </c>
      <c r="L90" s="13" t="s">
        <v>67</v>
      </c>
      <c r="M90" s="13" t="s">
        <v>133</v>
      </c>
      <c r="N90" s="14" t="s">
        <v>280</v>
      </c>
    </row>
    <row r="91" spans="1:14" x14ac:dyDescent="0.3">
      <c r="C91" s="10" t="s">
        <v>14</v>
      </c>
      <c r="D91" s="11" t="s">
        <v>26</v>
      </c>
      <c r="E91" s="12" t="s">
        <v>40</v>
      </c>
      <c r="F91" s="12" t="s">
        <v>122</v>
      </c>
      <c r="G91" s="12" t="s">
        <v>195</v>
      </c>
      <c r="H91" s="12" t="s">
        <v>101</v>
      </c>
      <c r="I91" s="13" t="s">
        <v>140</v>
      </c>
      <c r="J91" s="13" t="s">
        <v>125</v>
      </c>
      <c r="K91" s="13" t="s">
        <v>133</v>
      </c>
      <c r="L91" s="13" t="s">
        <v>37</v>
      </c>
      <c r="M91" s="13" t="s">
        <v>135</v>
      </c>
      <c r="N91" s="14" t="s">
        <v>284</v>
      </c>
    </row>
    <row r="92" spans="1:14" x14ac:dyDescent="0.3">
      <c r="C92" s="26" t="s">
        <v>216</v>
      </c>
      <c r="D92" s="16" t="s">
        <v>218</v>
      </c>
      <c r="E92" s="17" t="s">
        <v>206</v>
      </c>
      <c r="F92" s="17" t="s">
        <v>210</v>
      </c>
      <c r="G92" s="17" t="s">
        <v>211</v>
      </c>
      <c r="H92" s="17" t="s">
        <v>203</v>
      </c>
      <c r="I92" s="13" t="s">
        <v>238</v>
      </c>
      <c r="J92" s="13" t="s">
        <v>121</v>
      </c>
      <c r="K92" s="13" t="s">
        <v>105</v>
      </c>
      <c r="L92" s="13" t="s">
        <v>38</v>
      </c>
      <c r="M92" s="13" t="s">
        <v>239</v>
      </c>
      <c r="N92" s="18" t="s">
        <v>24</v>
      </c>
    </row>
    <row r="93" spans="1:14" x14ac:dyDescent="0.3">
      <c r="C93" s="26" t="s">
        <v>14</v>
      </c>
      <c r="D93" s="16" t="s">
        <v>26</v>
      </c>
      <c r="E93" s="17" t="s">
        <v>185</v>
      </c>
      <c r="F93" s="17" t="s">
        <v>122</v>
      </c>
      <c r="G93" s="17" t="s">
        <v>153</v>
      </c>
      <c r="H93" s="17" t="s">
        <v>129</v>
      </c>
      <c r="I93" s="13" t="s">
        <v>140</v>
      </c>
      <c r="J93" s="13" t="s">
        <v>115</v>
      </c>
      <c r="K93" s="13" t="s">
        <v>144</v>
      </c>
      <c r="L93" s="13" t="s">
        <v>180</v>
      </c>
      <c r="M93" s="13" t="s">
        <v>125</v>
      </c>
      <c r="N93" s="18" t="s">
        <v>280</v>
      </c>
    </row>
    <row r="94" spans="1:14" x14ac:dyDescent="0.3">
      <c r="C94" s="26" t="s">
        <v>14</v>
      </c>
      <c r="D94" s="16" t="s">
        <v>65</v>
      </c>
      <c r="E94" s="17" t="s">
        <v>96</v>
      </c>
      <c r="F94" s="17" t="s">
        <v>122</v>
      </c>
      <c r="G94" s="17" t="s">
        <v>81</v>
      </c>
      <c r="H94" s="17" t="s">
        <v>129</v>
      </c>
      <c r="I94" s="13" t="s">
        <v>140</v>
      </c>
      <c r="J94" s="13" t="s">
        <v>115</v>
      </c>
      <c r="K94" s="13" t="s">
        <v>144</v>
      </c>
      <c r="L94" s="13" t="s">
        <v>28</v>
      </c>
      <c r="M94" s="13" t="s">
        <v>38</v>
      </c>
      <c r="N94" s="18" t="s">
        <v>280</v>
      </c>
    </row>
    <row r="95" spans="1:14" x14ac:dyDescent="0.3">
      <c r="C95" s="26" t="s">
        <v>14</v>
      </c>
      <c r="D95" s="16" t="s">
        <v>140</v>
      </c>
      <c r="E95" s="17" t="s">
        <v>179</v>
      </c>
      <c r="F95" s="17" t="s">
        <v>28</v>
      </c>
      <c r="G95" s="17" t="s">
        <v>186</v>
      </c>
      <c r="H95" s="17" t="s">
        <v>30</v>
      </c>
      <c r="I95" s="13" t="s">
        <v>37</v>
      </c>
      <c r="J95" s="13" t="s">
        <v>125</v>
      </c>
      <c r="K95" s="13" t="s">
        <v>82</v>
      </c>
      <c r="L95" s="13" t="s">
        <v>145</v>
      </c>
      <c r="M95" s="13" t="s">
        <v>45</v>
      </c>
      <c r="N95" s="18" t="s">
        <v>284</v>
      </c>
    </row>
    <row r="96" spans="1:14" x14ac:dyDescent="0.3">
      <c r="C96" s="60" t="s">
        <v>14</v>
      </c>
      <c r="D96" s="61" t="s">
        <v>137</v>
      </c>
      <c r="E96" s="62" t="s">
        <v>185</v>
      </c>
      <c r="F96" s="62" t="s">
        <v>162</v>
      </c>
      <c r="G96" s="62" t="s">
        <v>174</v>
      </c>
      <c r="H96" s="62" t="s">
        <v>36</v>
      </c>
      <c r="I96" s="63" t="s">
        <v>140</v>
      </c>
      <c r="J96" s="63" t="s">
        <v>122</v>
      </c>
      <c r="K96" s="63" t="s">
        <v>125</v>
      </c>
      <c r="L96" s="63" t="s">
        <v>126</v>
      </c>
      <c r="M96" s="63" t="s">
        <v>39</v>
      </c>
      <c r="N96" s="64" t="s">
        <v>284</v>
      </c>
    </row>
    <row r="100" spans="1:14" x14ac:dyDescent="0.3">
      <c r="A100" s="22" t="s">
        <v>0</v>
      </c>
      <c r="C100" s="19" t="s">
        <v>0</v>
      </c>
      <c r="D100" s="19" t="s">
        <v>1</v>
      </c>
      <c r="E100" s="19" t="s">
        <v>308</v>
      </c>
      <c r="F100" s="19" t="s">
        <v>2</v>
      </c>
      <c r="G100" s="19" t="s">
        <v>3</v>
      </c>
      <c r="H100" s="19" t="s">
        <v>4</v>
      </c>
      <c r="I100" s="19" t="s">
        <v>219</v>
      </c>
      <c r="J100" s="19" t="s">
        <v>220</v>
      </c>
      <c r="K100" s="19" t="s">
        <v>221</v>
      </c>
      <c r="L100" s="19" t="s">
        <v>222</v>
      </c>
      <c r="M100" s="19" t="s">
        <v>223</v>
      </c>
      <c r="N100" s="19" t="s">
        <v>23</v>
      </c>
    </row>
    <row r="101" spans="1:14" x14ac:dyDescent="0.3">
      <c r="A101" s="23" t="s">
        <v>21</v>
      </c>
      <c r="C101" s="1" t="s">
        <v>252</v>
      </c>
      <c r="D101" s="2" t="s">
        <v>80</v>
      </c>
      <c r="E101" s="3" t="s">
        <v>105</v>
      </c>
      <c r="F101" s="3" t="s">
        <v>77</v>
      </c>
      <c r="G101" s="3" t="s">
        <v>186</v>
      </c>
      <c r="H101" s="3" t="s">
        <v>133</v>
      </c>
      <c r="I101" s="4" t="s">
        <v>140</v>
      </c>
      <c r="J101" s="4" t="s">
        <v>38</v>
      </c>
      <c r="K101" s="4" t="s">
        <v>122</v>
      </c>
      <c r="L101" s="4" t="s">
        <v>137</v>
      </c>
      <c r="M101" s="4" t="s">
        <v>179</v>
      </c>
      <c r="N101" s="5" t="s">
        <v>24</v>
      </c>
    </row>
    <row r="102" spans="1:14" x14ac:dyDescent="0.3">
      <c r="C102" s="10" t="s">
        <v>21</v>
      </c>
      <c r="D102" s="11" t="s">
        <v>75</v>
      </c>
      <c r="E102" s="12" t="s">
        <v>144</v>
      </c>
      <c r="F102" s="12" t="s">
        <v>122</v>
      </c>
      <c r="G102" s="12" t="s">
        <v>167</v>
      </c>
      <c r="H102" s="12" t="s">
        <v>129</v>
      </c>
      <c r="I102" s="13" t="s">
        <v>38</v>
      </c>
      <c r="J102" s="13" t="s">
        <v>137</v>
      </c>
      <c r="K102" s="13" t="s">
        <v>82</v>
      </c>
      <c r="L102" s="13" t="s">
        <v>140</v>
      </c>
      <c r="M102" s="13" t="s">
        <v>114</v>
      </c>
      <c r="N102" s="14" t="s">
        <v>24</v>
      </c>
    </row>
    <row r="103" spans="1:14" x14ac:dyDescent="0.3">
      <c r="C103" s="10" t="s">
        <v>21</v>
      </c>
      <c r="D103" s="11" t="s">
        <v>75</v>
      </c>
      <c r="E103" s="12" t="s">
        <v>179</v>
      </c>
      <c r="F103" s="12" t="s">
        <v>160</v>
      </c>
      <c r="G103" s="12" t="s">
        <v>186</v>
      </c>
      <c r="H103" s="12" t="s">
        <v>30</v>
      </c>
      <c r="I103" s="13" t="s">
        <v>135</v>
      </c>
      <c r="J103" s="13" t="s">
        <v>38</v>
      </c>
      <c r="K103" s="13" t="s">
        <v>140</v>
      </c>
      <c r="L103" s="13" t="s">
        <v>45</v>
      </c>
      <c r="M103" s="13" t="s">
        <v>81</v>
      </c>
      <c r="N103" s="14" t="s">
        <v>25</v>
      </c>
    </row>
    <row r="104" spans="1:14" x14ac:dyDescent="0.3">
      <c r="C104" s="10" t="s">
        <v>252</v>
      </c>
      <c r="D104" s="11" t="s">
        <v>137</v>
      </c>
      <c r="E104" s="12" t="s">
        <v>74</v>
      </c>
      <c r="F104" s="12" t="s">
        <v>122</v>
      </c>
      <c r="G104" s="12" t="s">
        <v>37</v>
      </c>
      <c r="H104" s="12" t="s">
        <v>277</v>
      </c>
      <c r="I104" s="13" t="s">
        <v>82</v>
      </c>
      <c r="J104" s="13" t="s">
        <v>53</v>
      </c>
      <c r="K104" s="13" t="s">
        <v>125</v>
      </c>
      <c r="L104" s="13" t="s">
        <v>129</v>
      </c>
      <c r="M104" s="13" t="s">
        <v>133</v>
      </c>
      <c r="N104" s="14" t="s">
        <v>24</v>
      </c>
    </row>
    <row r="105" spans="1:14" x14ac:dyDescent="0.3">
      <c r="C105" s="10" t="s">
        <v>21</v>
      </c>
      <c r="D105" s="11" t="s">
        <v>140</v>
      </c>
      <c r="E105" s="12" t="s">
        <v>74</v>
      </c>
      <c r="F105" s="12" t="s">
        <v>122</v>
      </c>
      <c r="G105" s="12" t="s">
        <v>186</v>
      </c>
      <c r="H105" s="12" t="s">
        <v>135</v>
      </c>
      <c r="I105" s="13" t="s">
        <v>158</v>
      </c>
      <c r="J105" s="13" t="s">
        <v>129</v>
      </c>
      <c r="K105" s="13" t="s">
        <v>125</v>
      </c>
      <c r="L105" s="13" t="s">
        <v>190</v>
      </c>
      <c r="M105" s="13" t="s">
        <v>28</v>
      </c>
      <c r="N105" s="14" t="s">
        <v>24</v>
      </c>
    </row>
    <row r="106" spans="1:14" x14ac:dyDescent="0.3">
      <c r="C106" s="10" t="s">
        <v>21</v>
      </c>
      <c r="D106" s="11" t="s">
        <v>80</v>
      </c>
      <c r="E106" s="12" t="s">
        <v>74</v>
      </c>
      <c r="F106" s="12" t="s">
        <v>115</v>
      </c>
      <c r="G106" s="12" t="s">
        <v>37</v>
      </c>
      <c r="H106" s="12" t="s">
        <v>161</v>
      </c>
      <c r="I106" s="13" t="s">
        <v>158</v>
      </c>
      <c r="J106" s="13" t="s">
        <v>129</v>
      </c>
      <c r="K106" s="13" t="s">
        <v>190</v>
      </c>
      <c r="L106" s="13" t="s">
        <v>114</v>
      </c>
      <c r="M106" s="13" t="s">
        <v>81</v>
      </c>
      <c r="N106" s="14" t="s">
        <v>284</v>
      </c>
    </row>
    <row r="107" spans="1:14" x14ac:dyDescent="0.3">
      <c r="C107" s="10" t="s">
        <v>21</v>
      </c>
      <c r="D107" s="11" t="s">
        <v>140</v>
      </c>
      <c r="E107" s="12" t="s">
        <v>74</v>
      </c>
      <c r="F107" s="12" t="s">
        <v>115</v>
      </c>
      <c r="G107" s="12" t="s">
        <v>145</v>
      </c>
      <c r="H107" s="12" t="s">
        <v>161</v>
      </c>
      <c r="I107" s="13" t="s">
        <v>158</v>
      </c>
      <c r="J107" s="13" t="s">
        <v>129</v>
      </c>
      <c r="K107" s="13" t="s">
        <v>26</v>
      </c>
      <c r="L107" s="13" t="s">
        <v>114</v>
      </c>
      <c r="M107" s="13" t="s">
        <v>82</v>
      </c>
      <c r="N107" s="14" t="s">
        <v>280</v>
      </c>
    </row>
    <row r="108" spans="1:14" x14ac:dyDescent="0.3">
      <c r="C108" s="10" t="s">
        <v>21</v>
      </c>
      <c r="D108" s="11" t="s">
        <v>75</v>
      </c>
      <c r="E108" s="12" t="s">
        <v>179</v>
      </c>
      <c r="F108" s="12" t="s">
        <v>158</v>
      </c>
      <c r="G108" s="12" t="s">
        <v>174</v>
      </c>
      <c r="H108" s="12" t="s">
        <v>37</v>
      </c>
      <c r="I108" s="13" t="s">
        <v>140</v>
      </c>
      <c r="J108" s="13" t="s">
        <v>260</v>
      </c>
      <c r="K108" s="13" t="s">
        <v>135</v>
      </c>
      <c r="L108" s="13" t="s">
        <v>77</v>
      </c>
      <c r="M108" s="13" t="s">
        <v>80</v>
      </c>
      <c r="N108" s="14" t="s">
        <v>280</v>
      </c>
    </row>
    <row r="109" spans="1:14" x14ac:dyDescent="0.3">
      <c r="C109" s="10" t="s">
        <v>21</v>
      </c>
      <c r="D109" s="11" t="s">
        <v>75</v>
      </c>
      <c r="E109" s="12" t="s">
        <v>144</v>
      </c>
      <c r="F109" s="12" t="s">
        <v>122</v>
      </c>
      <c r="G109" s="12" t="s">
        <v>35</v>
      </c>
      <c r="H109" s="12" t="s">
        <v>39</v>
      </c>
      <c r="I109" s="13" t="s">
        <v>140</v>
      </c>
      <c r="J109" s="13" t="s">
        <v>125</v>
      </c>
      <c r="K109" s="13" t="s">
        <v>40</v>
      </c>
      <c r="L109" s="13" t="s">
        <v>45</v>
      </c>
      <c r="M109" s="13" t="s">
        <v>82</v>
      </c>
      <c r="N109" s="14" t="s">
        <v>280</v>
      </c>
    </row>
    <row r="110" spans="1:14" x14ac:dyDescent="0.3">
      <c r="C110" s="26" t="s">
        <v>252</v>
      </c>
      <c r="D110" s="16" t="s">
        <v>26</v>
      </c>
      <c r="E110" s="17" t="s">
        <v>179</v>
      </c>
      <c r="F110" s="17" t="s">
        <v>201</v>
      </c>
      <c r="G110" s="17" t="s">
        <v>81</v>
      </c>
      <c r="H110" s="17" t="s">
        <v>227</v>
      </c>
      <c r="I110" s="13" t="s">
        <v>77</v>
      </c>
      <c r="J110" s="13" t="s">
        <v>27</v>
      </c>
      <c r="K110" s="13" t="s">
        <v>122</v>
      </c>
      <c r="L110" s="13" t="s">
        <v>160</v>
      </c>
      <c r="M110" s="13" t="s">
        <v>123</v>
      </c>
      <c r="N110" s="18" t="s">
        <v>25</v>
      </c>
    </row>
    <row r="111" spans="1:14" x14ac:dyDescent="0.3">
      <c r="C111" s="26" t="s">
        <v>21</v>
      </c>
      <c r="D111" s="16" t="s">
        <v>137</v>
      </c>
      <c r="E111" s="17" t="s">
        <v>281</v>
      </c>
      <c r="F111" s="17" t="s">
        <v>122</v>
      </c>
      <c r="G111" s="17" t="s">
        <v>81</v>
      </c>
      <c r="H111" s="17" t="s">
        <v>133</v>
      </c>
      <c r="I111" s="13" t="s">
        <v>140</v>
      </c>
      <c r="J111" s="13" t="s">
        <v>186</v>
      </c>
      <c r="K111" s="13" t="s">
        <v>135</v>
      </c>
      <c r="L111" s="13" t="s">
        <v>30</v>
      </c>
      <c r="M111" s="13" t="s">
        <v>45</v>
      </c>
      <c r="N111" s="18" t="s">
        <v>25</v>
      </c>
    </row>
    <row r="112" spans="1:14" x14ac:dyDescent="0.3">
      <c r="C112" s="26" t="s">
        <v>252</v>
      </c>
      <c r="D112" s="16" t="s">
        <v>75</v>
      </c>
      <c r="E112" s="17" t="s">
        <v>144</v>
      </c>
      <c r="F112" s="17" t="s">
        <v>162</v>
      </c>
      <c r="G112" s="17" t="s">
        <v>186</v>
      </c>
      <c r="H112" s="17" t="s">
        <v>107</v>
      </c>
      <c r="I112" s="13" t="s">
        <v>82</v>
      </c>
      <c r="J112" s="13" t="s">
        <v>53</v>
      </c>
      <c r="K112" s="13" t="s">
        <v>122</v>
      </c>
      <c r="L112" s="13" t="s">
        <v>38</v>
      </c>
      <c r="M112" s="13" t="s">
        <v>137</v>
      </c>
      <c r="N112" s="18" t="s">
        <v>24</v>
      </c>
    </row>
    <row r="113" spans="1:14" x14ac:dyDescent="0.3">
      <c r="C113" s="26" t="s">
        <v>252</v>
      </c>
      <c r="D113" s="16" t="s">
        <v>137</v>
      </c>
      <c r="E113" s="17" t="s">
        <v>105</v>
      </c>
      <c r="F113" s="17" t="s">
        <v>77</v>
      </c>
      <c r="G113" s="17" t="s">
        <v>195</v>
      </c>
      <c r="H113" s="17" t="s">
        <v>129</v>
      </c>
      <c r="I113" s="13" t="s">
        <v>82</v>
      </c>
      <c r="J113" s="13" t="s">
        <v>53</v>
      </c>
      <c r="K113" s="13" t="s">
        <v>125</v>
      </c>
      <c r="L113" s="13" t="s">
        <v>114</v>
      </c>
      <c r="M113" s="13" t="s">
        <v>133</v>
      </c>
      <c r="N113" s="18" t="s">
        <v>25</v>
      </c>
    </row>
    <row r="114" spans="1:14" x14ac:dyDescent="0.3">
      <c r="C114" s="26" t="s">
        <v>21</v>
      </c>
      <c r="D114" s="16" t="s">
        <v>26</v>
      </c>
      <c r="E114" s="17" t="s">
        <v>74</v>
      </c>
      <c r="F114" s="17" t="s">
        <v>122</v>
      </c>
      <c r="G114" s="17" t="s">
        <v>82</v>
      </c>
      <c r="H114" s="17" t="s">
        <v>135</v>
      </c>
      <c r="I114" s="13" t="s">
        <v>129</v>
      </c>
      <c r="J114" s="13" t="s">
        <v>105</v>
      </c>
      <c r="K114" s="13" t="s">
        <v>158</v>
      </c>
      <c r="L114" s="13" t="s">
        <v>125</v>
      </c>
      <c r="M114" s="13" t="s">
        <v>144</v>
      </c>
      <c r="N114" s="18" t="s">
        <v>280</v>
      </c>
    </row>
    <row r="115" spans="1:14" x14ac:dyDescent="0.3">
      <c r="C115" s="26" t="s">
        <v>21</v>
      </c>
      <c r="D115" s="16" t="s">
        <v>137</v>
      </c>
      <c r="E115" s="17" t="s">
        <v>74</v>
      </c>
      <c r="F115" s="17" t="s">
        <v>122</v>
      </c>
      <c r="G115" s="17" t="s">
        <v>45</v>
      </c>
      <c r="H115" s="17" t="s">
        <v>43</v>
      </c>
      <c r="I115" s="13" t="s">
        <v>129</v>
      </c>
      <c r="J115" s="13" t="s">
        <v>158</v>
      </c>
      <c r="K115" s="13" t="s">
        <v>140</v>
      </c>
      <c r="L115" s="13" t="s">
        <v>195</v>
      </c>
      <c r="M115" s="13" t="s">
        <v>53</v>
      </c>
      <c r="N115" s="18" t="s">
        <v>284</v>
      </c>
    </row>
    <row r="116" spans="1:14" x14ac:dyDescent="0.3">
      <c r="C116" s="26" t="s">
        <v>21</v>
      </c>
      <c r="D116" s="16" t="s">
        <v>26</v>
      </c>
      <c r="E116" s="17" t="s">
        <v>179</v>
      </c>
      <c r="F116" s="17" t="s">
        <v>160</v>
      </c>
      <c r="G116" s="17" t="s">
        <v>186</v>
      </c>
      <c r="H116" s="17" t="s">
        <v>133</v>
      </c>
      <c r="I116" s="13" t="s">
        <v>122</v>
      </c>
      <c r="J116" s="13" t="s">
        <v>82</v>
      </c>
      <c r="K116" s="13" t="s">
        <v>228</v>
      </c>
      <c r="L116" s="13" t="s">
        <v>137</v>
      </c>
      <c r="M116" s="13" t="s">
        <v>185</v>
      </c>
      <c r="N116" s="18" t="s">
        <v>284</v>
      </c>
    </row>
    <row r="117" spans="1:14" x14ac:dyDescent="0.3">
      <c r="C117" s="26" t="s">
        <v>21</v>
      </c>
      <c r="D117" s="16" t="s">
        <v>26</v>
      </c>
      <c r="E117" s="17" t="s">
        <v>179</v>
      </c>
      <c r="F117" s="17" t="s">
        <v>28</v>
      </c>
      <c r="G117" s="17" t="s">
        <v>82</v>
      </c>
      <c r="H117" s="17" t="s">
        <v>45</v>
      </c>
      <c r="I117" s="13" t="s">
        <v>140</v>
      </c>
      <c r="J117" s="13" t="s">
        <v>122</v>
      </c>
      <c r="K117" s="13" t="s">
        <v>115</v>
      </c>
      <c r="L117" s="13" t="s">
        <v>162</v>
      </c>
      <c r="M117" s="13" t="s">
        <v>38</v>
      </c>
      <c r="N117" s="18" t="s">
        <v>284</v>
      </c>
    </row>
    <row r="118" spans="1:14" x14ac:dyDescent="0.3">
      <c r="C118" s="60" t="s">
        <v>21</v>
      </c>
      <c r="D118" s="61" t="s">
        <v>80</v>
      </c>
      <c r="E118" s="62" t="s">
        <v>144</v>
      </c>
      <c r="F118" s="62" t="s">
        <v>77</v>
      </c>
      <c r="G118" s="62" t="s">
        <v>45</v>
      </c>
      <c r="H118" s="62" t="s">
        <v>287</v>
      </c>
      <c r="I118" s="63" t="s">
        <v>140</v>
      </c>
      <c r="J118" s="63" t="s">
        <v>122</v>
      </c>
      <c r="K118" s="63" t="s">
        <v>115</v>
      </c>
      <c r="L118" s="63" t="s">
        <v>64</v>
      </c>
      <c r="M118" s="63" t="s">
        <v>26</v>
      </c>
      <c r="N118" s="64" t="s">
        <v>284</v>
      </c>
    </row>
    <row r="122" spans="1:14" x14ac:dyDescent="0.3">
      <c r="A122" s="22" t="s">
        <v>0</v>
      </c>
      <c r="C122" s="19" t="s">
        <v>0</v>
      </c>
      <c r="D122" s="19" t="s">
        <v>1</v>
      </c>
      <c r="E122" s="19" t="s">
        <v>308</v>
      </c>
      <c r="F122" s="19" t="s">
        <v>2</v>
      </c>
      <c r="G122" s="19" t="s">
        <v>3</v>
      </c>
      <c r="H122" s="19" t="s">
        <v>4</v>
      </c>
      <c r="I122" s="19" t="s">
        <v>219</v>
      </c>
      <c r="J122" s="19" t="s">
        <v>220</v>
      </c>
      <c r="K122" s="19" t="s">
        <v>221</v>
      </c>
      <c r="L122" s="19" t="s">
        <v>222</v>
      </c>
      <c r="M122" s="19" t="s">
        <v>223</v>
      </c>
      <c r="N122" s="19" t="s">
        <v>23</v>
      </c>
    </row>
    <row r="123" spans="1:14" x14ac:dyDescent="0.3">
      <c r="A123" s="23" t="s">
        <v>19</v>
      </c>
      <c r="C123" s="1" t="s">
        <v>19</v>
      </c>
      <c r="D123" s="2" t="s">
        <v>75</v>
      </c>
      <c r="E123" s="3" t="s">
        <v>206</v>
      </c>
      <c r="F123" s="3" t="s">
        <v>38</v>
      </c>
      <c r="G123" s="3" t="s">
        <v>186</v>
      </c>
      <c r="H123" s="3" t="s">
        <v>129</v>
      </c>
      <c r="I123" s="4" t="s">
        <v>125</v>
      </c>
      <c r="J123" s="4" t="s">
        <v>82</v>
      </c>
      <c r="K123" s="4" t="s">
        <v>96</v>
      </c>
      <c r="L123" s="4" t="s">
        <v>30</v>
      </c>
      <c r="M123" s="4" t="s">
        <v>251</v>
      </c>
      <c r="N123" s="5" t="s">
        <v>24</v>
      </c>
    </row>
    <row r="124" spans="1:14" x14ac:dyDescent="0.3">
      <c r="C124" s="10" t="s">
        <v>249</v>
      </c>
      <c r="D124" s="11" t="s">
        <v>137</v>
      </c>
      <c r="E124" s="12" t="s">
        <v>185</v>
      </c>
      <c r="F124" s="12" t="s">
        <v>122</v>
      </c>
      <c r="G124" s="12" t="s">
        <v>81</v>
      </c>
      <c r="H124" s="12" t="s">
        <v>129</v>
      </c>
      <c r="I124" s="13" t="s">
        <v>140</v>
      </c>
      <c r="J124" s="13" t="s">
        <v>115</v>
      </c>
      <c r="K124" s="13" t="s">
        <v>195</v>
      </c>
      <c r="L124" s="13" t="s">
        <v>125</v>
      </c>
      <c r="M124" s="13" t="s">
        <v>75</v>
      </c>
      <c r="N124" s="14" t="s">
        <v>24</v>
      </c>
    </row>
    <row r="125" spans="1:14" x14ac:dyDescent="0.3">
      <c r="C125" s="10" t="s">
        <v>19</v>
      </c>
      <c r="D125" s="11" t="s">
        <v>67</v>
      </c>
      <c r="E125" s="12" t="s">
        <v>74</v>
      </c>
      <c r="F125" s="12" t="s">
        <v>38</v>
      </c>
      <c r="G125" s="12" t="s">
        <v>81</v>
      </c>
      <c r="H125" s="12" t="s">
        <v>41</v>
      </c>
      <c r="I125" s="13" t="s">
        <v>45</v>
      </c>
      <c r="J125" s="13" t="s">
        <v>135</v>
      </c>
      <c r="K125" s="13" t="s">
        <v>140</v>
      </c>
      <c r="L125" s="13" t="s">
        <v>35</v>
      </c>
      <c r="M125" s="13" t="s">
        <v>129</v>
      </c>
      <c r="N125" s="14" t="s">
        <v>284</v>
      </c>
    </row>
    <row r="126" spans="1:14" x14ac:dyDescent="0.3">
      <c r="C126" s="10" t="s">
        <v>19</v>
      </c>
      <c r="D126" s="11" t="s">
        <v>67</v>
      </c>
      <c r="E126" s="12" t="s">
        <v>105</v>
      </c>
      <c r="F126" s="12" t="s">
        <v>77</v>
      </c>
      <c r="G126" s="12" t="s">
        <v>35</v>
      </c>
      <c r="H126" s="12" t="s">
        <v>129</v>
      </c>
      <c r="I126" s="13" t="s">
        <v>140</v>
      </c>
      <c r="J126" s="13" t="s">
        <v>74</v>
      </c>
      <c r="K126" s="13" t="s">
        <v>38</v>
      </c>
      <c r="L126" s="13" t="s">
        <v>45</v>
      </c>
      <c r="M126" s="13" t="s">
        <v>135</v>
      </c>
      <c r="N126" s="14" t="s">
        <v>284</v>
      </c>
    </row>
    <row r="127" spans="1:14" x14ac:dyDescent="0.3">
      <c r="C127" s="10" t="s">
        <v>19</v>
      </c>
      <c r="D127" s="11" t="s">
        <v>137</v>
      </c>
      <c r="E127" s="12" t="s">
        <v>144</v>
      </c>
      <c r="F127" s="12" t="s">
        <v>122</v>
      </c>
      <c r="G127" s="12" t="s">
        <v>35</v>
      </c>
      <c r="H127" s="12" t="s">
        <v>107</v>
      </c>
      <c r="I127" s="13" t="s">
        <v>140</v>
      </c>
      <c r="J127" s="13" t="s">
        <v>74</v>
      </c>
      <c r="K127" s="13" t="s">
        <v>133</v>
      </c>
      <c r="L127" s="13" t="s">
        <v>82</v>
      </c>
      <c r="M127" s="13" t="s">
        <v>64</v>
      </c>
      <c r="N127" s="14" t="s">
        <v>284</v>
      </c>
    </row>
    <row r="128" spans="1:14" x14ac:dyDescent="0.3">
      <c r="C128" s="26" t="s">
        <v>249</v>
      </c>
      <c r="D128" s="16" t="s">
        <v>75</v>
      </c>
      <c r="E128" s="17" t="s">
        <v>96</v>
      </c>
      <c r="F128" s="17" t="s">
        <v>38</v>
      </c>
      <c r="G128" s="17" t="s">
        <v>167</v>
      </c>
      <c r="H128" s="17" t="s">
        <v>30</v>
      </c>
      <c r="I128" s="13" t="s">
        <v>162</v>
      </c>
      <c r="J128" s="13" t="s">
        <v>122</v>
      </c>
      <c r="K128" s="13" t="s">
        <v>74</v>
      </c>
      <c r="L128" s="13" t="s">
        <v>190</v>
      </c>
      <c r="M128" s="13" t="s">
        <v>259</v>
      </c>
      <c r="N128" s="18" t="s">
        <v>24</v>
      </c>
    </row>
    <row r="129" spans="1:14" x14ac:dyDescent="0.3">
      <c r="C129" s="26" t="s">
        <v>249</v>
      </c>
      <c r="D129" s="16" t="s">
        <v>46</v>
      </c>
      <c r="E129" s="17" t="s">
        <v>96</v>
      </c>
      <c r="F129" s="17" t="s">
        <v>28</v>
      </c>
      <c r="G129" s="17" t="s">
        <v>81</v>
      </c>
      <c r="H129" s="17" t="s">
        <v>30</v>
      </c>
      <c r="I129" s="13" t="s">
        <v>82</v>
      </c>
      <c r="J129" s="13" t="s">
        <v>186</v>
      </c>
      <c r="K129" s="13" t="s">
        <v>129</v>
      </c>
      <c r="L129" s="13" t="s">
        <v>123</v>
      </c>
      <c r="M129" s="13" t="s">
        <v>137</v>
      </c>
      <c r="N129" s="18" t="s">
        <v>25</v>
      </c>
    </row>
    <row r="130" spans="1:14" x14ac:dyDescent="0.3">
      <c r="C130" s="26" t="s">
        <v>249</v>
      </c>
      <c r="D130" s="16" t="s">
        <v>80</v>
      </c>
      <c r="E130" s="17" t="s">
        <v>105</v>
      </c>
      <c r="F130" s="17" t="s">
        <v>77</v>
      </c>
      <c r="G130" s="17" t="s">
        <v>81</v>
      </c>
      <c r="H130" s="17" t="s">
        <v>133</v>
      </c>
      <c r="I130" s="13" t="s">
        <v>38</v>
      </c>
      <c r="J130" s="13" t="s">
        <v>122</v>
      </c>
      <c r="K130" s="13" t="s">
        <v>140</v>
      </c>
      <c r="L130" s="13" t="s">
        <v>115</v>
      </c>
      <c r="M130" s="13" t="s">
        <v>27</v>
      </c>
      <c r="N130" s="18" t="s">
        <v>24</v>
      </c>
    </row>
    <row r="131" spans="1:14" x14ac:dyDescent="0.3">
      <c r="C131" s="26" t="s">
        <v>249</v>
      </c>
      <c r="D131" s="16" t="s">
        <v>80</v>
      </c>
      <c r="E131" s="17" t="s">
        <v>179</v>
      </c>
      <c r="F131" s="17" t="s">
        <v>27</v>
      </c>
      <c r="G131" s="17" t="s">
        <v>167</v>
      </c>
      <c r="H131" s="17" t="s">
        <v>236</v>
      </c>
      <c r="I131" s="13" t="s">
        <v>82</v>
      </c>
      <c r="J131" s="13" t="s">
        <v>186</v>
      </c>
      <c r="K131" s="13" t="s">
        <v>122</v>
      </c>
      <c r="L131" s="13" t="s">
        <v>123</v>
      </c>
      <c r="M131" s="13" t="s">
        <v>137</v>
      </c>
      <c r="N131" s="18" t="s">
        <v>25</v>
      </c>
    </row>
    <row r="132" spans="1:14" x14ac:dyDescent="0.3">
      <c r="C132" s="26" t="s">
        <v>19</v>
      </c>
      <c r="D132" s="16" t="s">
        <v>75</v>
      </c>
      <c r="E132" s="17" t="s">
        <v>74</v>
      </c>
      <c r="F132" s="17" t="s">
        <v>115</v>
      </c>
      <c r="G132" s="17" t="s">
        <v>35</v>
      </c>
      <c r="H132" s="17" t="s">
        <v>135</v>
      </c>
      <c r="I132" s="13" t="s">
        <v>186</v>
      </c>
      <c r="J132" s="13" t="s">
        <v>140</v>
      </c>
      <c r="K132" s="13" t="s">
        <v>38</v>
      </c>
      <c r="L132" s="13" t="s">
        <v>195</v>
      </c>
      <c r="M132" s="13" t="s">
        <v>174</v>
      </c>
      <c r="N132" s="18" t="s">
        <v>24</v>
      </c>
    </row>
    <row r="133" spans="1:14" x14ac:dyDescent="0.3">
      <c r="C133" s="60" t="s">
        <v>249</v>
      </c>
      <c r="D133" s="61" t="s">
        <v>75</v>
      </c>
      <c r="E133" s="62" t="s">
        <v>74</v>
      </c>
      <c r="F133" s="62" t="s">
        <v>38</v>
      </c>
      <c r="G133" s="62" t="s">
        <v>153</v>
      </c>
      <c r="H133" s="62" t="s">
        <v>248</v>
      </c>
      <c r="I133" s="63" t="s">
        <v>186</v>
      </c>
      <c r="J133" s="63" t="s">
        <v>140</v>
      </c>
      <c r="K133" s="63" t="s">
        <v>115</v>
      </c>
      <c r="L133" s="63" t="s">
        <v>180</v>
      </c>
      <c r="M133" s="63" t="s">
        <v>179</v>
      </c>
      <c r="N133" s="64" t="s">
        <v>25</v>
      </c>
    </row>
    <row r="137" spans="1:14" x14ac:dyDescent="0.3">
      <c r="A137" s="22" t="s">
        <v>0</v>
      </c>
      <c r="C137" s="19" t="s">
        <v>0</v>
      </c>
      <c r="D137" s="19" t="s">
        <v>1</v>
      </c>
      <c r="E137" s="19" t="s">
        <v>308</v>
      </c>
      <c r="F137" s="19" t="s">
        <v>2</v>
      </c>
      <c r="G137" s="19" t="s">
        <v>3</v>
      </c>
      <c r="H137" s="19" t="s">
        <v>4</v>
      </c>
      <c r="I137" s="19" t="s">
        <v>219</v>
      </c>
      <c r="J137" s="19" t="s">
        <v>220</v>
      </c>
      <c r="K137" s="19" t="s">
        <v>221</v>
      </c>
      <c r="L137" s="19" t="s">
        <v>222</v>
      </c>
      <c r="M137" s="19" t="s">
        <v>223</v>
      </c>
      <c r="N137" s="19" t="s">
        <v>23</v>
      </c>
    </row>
    <row r="138" spans="1:14" x14ac:dyDescent="0.3">
      <c r="A138" s="23" t="s">
        <v>17</v>
      </c>
      <c r="C138" s="1" t="s">
        <v>17</v>
      </c>
      <c r="D138" s="2" t="s">
        <v>140</v>
      </c>
      <c r="E138" s="3" t="s">
        <v>125</v>
      </c>
      <c r="F138" s="3" t="s">
        <v>38</v>
      </c>
      <c r="G138" s="3" t="s">
        <v>81</v>
      </c>
      <c r="H138" s="3" t="s">
        <v>97</v>
      </c>
      <c r="I138" s="4" t="s">
        <v>115</v>
      </c>
      <c r="J138" s="4" t="s">
        <v>186</v>
      </c>
      <c r="K138" s="4" t="s">
        <v>133</v>
      </c>
      <c r="L138" s="4" t="s">
        <v>137</v>
      </c>
      <c r="M138" s="4" t="s">
        <v>80</v>
      </c>
      <c r="N138" s="5" t="s">
        <v>24</v>
      </c>
    </row>
    <row r="139" spans="1:14" x14ac:dyDescent="0.3">
      <c r="C139" s="10" t="s">
        <v>246</v>
      </c>
      <c r="D139" s="11" t="s">
        <v>64</v>
      </c>
      <c r="E139" s="12" t="s">
        <v>105</v>
      </c>
      <c r="F139" s="12" t="s">
        <v>162</v>
      </c>
      <c r="G139" s="12" t="s">
        <v>35</v>
      </c>
      <c r="H139" s="12" t="s">
        <v>135</v>
      </c>
      <c r="I139" s="13" t="s">
        <v>74</v>
      </c>
      <c r="J139" s="13" t="s">
        <v>38</v>
      </c>
      <c r="K139" s="13" t="s">
        <v>186</v>
      </c>
      <c r="L139" s="13" t="s">
        <v>114</v>
      </c>
      <c r="M139" s="13" t="s">
        <v>179</v>
      </c>
      <c r="N139" s="14" t="s">
        <v>24</v>
      </c>
    </row>
    <row r="140" spans="1:14" x14ac:dyDescent="0.3">
      <c r="C140" s="10" t="s">
        <v>17</v>
      </c>
      <c r="D140" s="11" t="s">
        <v>140</v>
      </c>
      <c r="E140" s="12" t="s">
        <v>40</v>
      </c>
      <c r="F140" s="12" t="s">
        <v>115</v>
      </c>
      <c r="G140" s="12" t="s">
        <v>35</v>
      </c>
      <c r="H140" s="12" t="s">
        <v>107</v>
      </c>
      <c r="I140" s="13" t="s">
        <v>75</v>
      </c>
      <c r="J140" s="13" t="s">
        <v>74</v>
      </c>
      <c r="K140" s="13" t="s">
        <v>129</v>
      </c>
      <c r="L140" s="13" t="s">
        <v>114</v>
      </c>
      <c r="M140" s="13" t="s">
        <v>41</v>
      </c>
      <c r="N140" s="14" t="s">
        <v>280</v>
      </c>
    </row>
    <row r="141" spans="1:14" x14ac:dyDescent="0.3">
      <c r="C141" s="10" t="s">
        <v>17</v>
      </c>
      <c r="D141" s="11" t="s">
        <v>288</v>
      </c>
      <c r="E141" s="12" t="s">
        <v>125</v>
      </c>
      <c r="F141" s="12" t="s">
        <v>160</v>
      </c>
      <c r="G141" s="12" t="s">
        <v>174</v>
      </c>
      <c r="H141" s="12" t="s">
        <v>37</v>
      </c>
      <c r="I141" s="13" t="s">
        <v>75</v>
      </c>
      <c r="J141" s="13" t="s">
        <v>74</v>
      </c>
      <c r="K141" s="13" t="s">
        <v>129</v>
      </c>
      <c r="L141" s="13" t="s">
        <v>158</v>
      </c>
      <c r="M141" s="13" t="s">
        <v>27</v>
      </c>
      <c r="N141" s="14" t="s">
        <v>280</v>
      </c>
    </row>
    <row r="142" spans="1:14" x14ac:dyDescent="0.3">
      <c r="C142" s="10" t="s">
        <v>17</v>
      </c>
      <c r="D142" s="11" t="s">
        <v>123</v>
      </c>
      <c r="E142" s="12" t="s">
        <v>105</v>
      </c>
      <c r="F142" s="12" t="s">
        <v>38</v>
      </c>
      <c r="G142" s="12" t="s">
        <v>82</v>
      </c>
      <c r="H142" s="12" t="s">
        <v>135</v>
      </c>
      <c r="I142" s="13" t="s">
        <v>75</v>
      </c>
      <c r="J142" s="13" t="s">
        <v>74</v>
      </c>
      <c r="K142" s="13" t="s">
        <v>158</v>
      </c>
      <c r="L142" s="13" t="s">
        <v>129</v>
      </c>
      <c r="M142" s="13" t="s">
        <v>37</v>
      </c>
      <c r="N142" s="14" t="s">
        <v>280</v>
      </c>
    </row>
    <row r="143" spans="1:14" x14ac:dyDescent="0.3">
      <c r="C143" s="10" t="s">
        <v>17</v>
      </c>
      <c r="D143" s="11" t="s">
        <v>26</v>
      </c>
      <c r="E143" s="12" t="s">
        <v>105</v>
      </c>
      <c r="F143" s="12" t="s">
        <v>77</v>
      </c>
      <c r="G143" s="12" t="s">
        <v>145</v>
      </c>
      <c r="H143" s="12" t="s">
        <v>161</v>
      </c>
      <c r="I143" s="13" t="s">
        <v>74</v>
      </c>
      <c r="J143" s="13" t="s">
        <v>38</v>
      </c>
      <c r="K143" s="13" t="s">
        <v>158</v>
      </c>
      <c r="L143" s="13" t="s">
        <v>144</v>
      </c>
      <c r="M143" s="13" t="s">
        <v>133</v>
      </c>
      <c r="N143" s="14" t="s">
        <v>284</v>
      </c>
    </row>
    <row r="144" spans="1:14" x14ac:dyDescent="0.3">
      <c r="C144" s="10" t="s">
        <v>17</v>
      </c>
      <c r="D144" s="11" t="s">
        <v>26</v>
      </c>
      <c r="E144" s="12" t="s">
        <v>105</v>
      </c>
      <c r="F144" s="12" t="s">
        <v>27</v>
      </c>
      <c r="G144" s="12" t="s">
        <v>82</v>
      </c>
      <c r="H144" s="12" t="s">
        <v>145</v>
      </c>
      <c r="I144" s="13" t="s">
        <v>38</v>
      </c>
      <c r="J144" s="13" t="s">
        <v>74</v>
      </c>
      <c r="K144" s="13" t="s">
        <v>37</v>
      </c>
      <c r="L144" s="13" t="s">
        <v>125</v>
      </c>
      <c r="M144" s="13" t="s">
        <v>190</v>
      </c>
      <c r="N144" s="14" t="s">
        <v>284</v>
      </c>
    </row>
    <row r="145" spans="1:14" x14ac:dyDescent="0.3">
      <c r="C145" s="10" t="s">
        <v>17</v>
      </c>
      <c r="D145" s="11" t="s">
        <v>226</v>
      </c>
      <c r="E145" s="25" t="s">
        <v>40</v>
      </c>
      <c r="F145" s="25" t="s">
        <v>38</v>
      </c>
      <c r="G145" s="25" t="s">
        <v>174</v>
      </c>
      <c r="H145" s="25" t="s">
        <v>39</v>
      </c>
      <c r="I145" s="13" t="s">
        <v>74</v>
      </c>
      <c r="J145" s="13" t="s">
        <v>37</v>
      </c>
      <c r="K145" s="13" t="s">
        <v>135</v>
      </c>
      <c r="L145" s="13" t="s">
        <v>185</v>
      </c>
      <c r="M145" s="13" t="s">
        <v>77</v>
      </c>
      <c r="N145" s="14" t="s">
        <v>284</v>
      </c>
    </row>
    <row r="146" spans="1:14" x14ac:dyDescent="0.3">
      <c r="C146" s="26" t="s">
        <v>246</v>
      </c>
      <c r="D146" s="16" t="s">
        <v>80</v>
      </c>
      <c r="E146" s="17" t="s">
        <v>179</v>
      </c>
      <c r="F146" s="17" t="s">
        <v>38</v>
      </c>
      <c r="G146" s="17" t="s">
        <v>81</v>
      </c>
      <c r="H146" s="17" t="s">
        <v>248</v>
      </c>
      <c r="I146" s="13" t="s">
        <v>53</v>
      </c>
      <c r="J146" s="13" t="s">
        <v>82</v>
      </c>
      <c r="K146" s="13" t="s">
        <v>105</v>
      </c>
      <c r="L146" s="13" t="s">
        <v>137</v>
      </c>
      <c r="M146" s="13" t="s">
        <v>96</v>
      </c>
      <c r="N146" s="18" t="s">
        <v>25</v>
      </c>
    </row>
    <row r="147" spans="1:14" x14ac:dyDescent="0.3">
      <c r="C147" s="26" t="s">
        <v>17</v>
      </c>
      <c r="D147" s="16" t="s">
        <v>140</v>
      </c>
      <c r="E147" s="17" t="s">
        <v>74</v>
      </c>
      <c r="F147" s="17" t="s">
        <v>122</v>
      </c>
      <c r="G147" s="17" t="s">
        <v>153</v>
      </c>
      <c r="H147" s="17" t="s">
        <v>97</v>
      </c>
      <c r="I147" s="13" t="s">
        <v>30</v>
      </c>
      <c r="J147" s="13" t="s">
        <v>186</v>
      </c>
      <c r="K147" s="13" t="s">
        <v>129</v>
      </c>
      <c r="L147" s="13" t="s">
        <v>179</v>
      </c>
      <c r="M147" s="13" t="s">
        <v>268</v>
      </c>
      <c r="N147" s="18" t="s">
        <v>25</v>
      </c>
    </row>
    <row r="148" spans="1:14" x14ac:dyDescent="0.3">
      <c r="C148" s="26" t="s">
        <v>246</v>
      </c>
      <c r="D148" s="16" t="s">
        <v>26</v>
      </c>
      <c r="E148" s="17" t="s">
        <v>133</v>
      </c>
      <c r="F148" s="17" t="s">
        <v>27</v>
      </c>
      <c r="G148" s="17" t="s">
        <v>82</v>
      </c>
      <c r="H148" s="17" t="s">
        <v>135</v>
      </c>
      <c r="I148" s="13" t="s">
        <v>206</v>
      </c>
      <c r="J148" s="13" t="s">
        <v>186</v>
      </c>
      <c r="K148" s="13" t="s">
        <v>38</v>
      </c>
      <c r="L148" s="13" t="s">
        <v>243</v>
      </c>
      <c r="M148" s="13" t="s">
        <v>278</v>
      </c>
      <c r="N148" s="18" t="s">
        <v>24</v>
      </c>
    </row>
    <row r="149" spans="1:14" x14ac:dyDescent="0.3">
      <c r="C149" s="26" t="s">
        <v>246</v>
      </c>
      <c r="D149" s="16" t="s">
        <v>26</v>
      </c>
      <c r="E149" s="17" t="s">
        <v>133</v>
      </c>
      <c r="F149" s="17" t="s">
        <v>115</v>
      </c>
      <c r="G149" s="17" t="s">
        <v>35</v>
      </c>
      <c r="H149" s="17" t="s">
        <v>135</v>
      </c>
      <c r="I149" s="13" t="s">
        <v>186</v>
      </c>
      <c r="J149" s="13" t="s">
        <v>74</v>
      </c>
      <c r="K149" s="13" t="s">
        <v>38</v>
      </c>
      <c r="L149" s="13" t="s">
        <v>227</v>
      </c>
      <c r="M149" s="13" t="s">
        <v>245</v>
      </c>
      <c r="N149" s="18" t="s">
        <v>24</v>
      </c>
    </row>
    <row r="150" spans="1:14" x14ac:dyDescent="0.3">
      <c r="C150" s="26" t="s">
        <v>17</v>
      </c>
      <c r="D150" s="16" t="s">
        <v>26</v>
      </c>
      <c r="E150" s="17" t="s">
        <v>125</v>
      </c>
      <c r="F150" s="17" t="s">
        <v>158</v>
      </c>
      <c r="G150" s="17" t="s">
        <v>195</v>
      </c>
      <c r="H150" s="17" t="s">
        <v>135</v>
      </c>
      <c r="I150" s="13" t="s">
        <v>186</v>
      </c>
      <c r="J150" s="13" t="s">
        <v>74</v>
      </c>
      <c r="K150" s="13" t="s">
        <v>105</v>
      </c>
      <c r="L150" s="13" t="s">
        <v>114</v>
      </c>
      <c r="M150" s="13" t="s">
        <v>72</v>
      </c>
      <c r="N150" s="18" t="s">
        <v>25</v>
      </c>
    </row>
    <row r="151" spans="1:14" x14ac:dyDescent="0.3">
      <c r="C151" s="26" t="s">
        <v>246</v>
      </c>
      <c r="D151" s="16" t="s">
        <v>80</v>
      </c>
      <c r="E151" s="17" t="s">
        <v>105</v>
      </c>
      <c r="F151" s="17" t="s">
        <v>38</v>
      </c>
      <c r="G151" s="17" t="s">
        <v>228</v>
      </c>
      <c r="H151" s="17" t="s">
        <v>102</v>
      </c>
      <c r="I151" s="13" t="s">
        <v>186</v>
      </c>
      <c r="J151" s="13" t="s">
        <v>74</v>
      </c>
      <c r="K151" s="13" t="s">
        <v>122</v>
      </c>
      <c r="L151" s="13" t="s">
        <v>114</v>
      </c>
      <c r="M151" s="13" t="s">
        <v>125</v>
      </c>
      <c r="N151" s="18" t="s">
        <v>24</v>
      </c>
    </row>
    <row r="152" spans="1:14" x14ac:dyDescent="0.3">
      <c r="C152" s="26" t="s">
        <v>246</v>
      </c>
      <c r="D152" s="16" t="s">
        <v>80</v>
      </c>
      <c r="E152" s="17" t="s">
        <v>133</v>
      </c>
      <c r="F152" s="17" t="s">
        <v>115</v>
      </c>
      <c r="G152" s="17" t="s">
        <v>35</v>
      </c>
      <c r="H152" s="17" t="s">
        <v>107</v>
      </c>
      <c r="I152" s="13" t="s">
        <v>186</v>
      </c>
      <c r="J152" s="13" t="s">
        <v>74</v>
      </c>
      <c r="K152" s="13" t="s">
        <v>105</v>
      </c>
      <c r="L152" s="13" t="s">
        <v>179</v>
      </c>
      <c r="M152" s="13" t="s">
        <v>75</v>
      </c>
      <c r="N152" s="18" t="s">
        <v>24</v>
      </c>
    </row>
    <row r="153" spans="1:14" x14ac:dyDescent="0.3">
      <c r="C153" s="26" t="s">
        <v>246</v>
      </c>
      <c r="D153" s="16" t="s">
        <v>26</v>
      </c>
      <c r="E153" s="17" t="s">
        <v>133</v>
      </c>
      <c r="F153" s="17" t="s">
        <v>115</v>
      </c>
      <c r="G153" s="17" t="s">
        <v>35</v>
      </c>
      <c r="H153" s="17" t="s">
        <v>107</v>
      </c>
      <c r="I153" s="13" t="s">
        <v>186</v>
      </c>
      <c r="J153" s="13" t="s">
        <v>74</v>
      </c>
      <c r="K153" s="13" t="s">
        <v>105</v>
      </c>
      <c r="L153" s="13" t="s">
        <v>145</v>
      </c>
      <c r="M153" s="13" t="s">
        <v>196</v>
      </c>
      <c r="N153" s="18" t="s">
        <v>24</v>
      </c>
    </row>
    <row r="154" spans="1:14" x14ac:dyDescent="0.3">
      <c r="C154" s="26" t="s">
        <v>246</v>
      </c>
      <c r="D154" s="16" t="s">
        <v>64</v>
      </c>
      <c r="E154" s="17" t="s">
        <v>105</v>
      </c>
      <c r="F154" s="17" t="s">
        <v>77</v>
      </c>
      <c r="G154" s="17" t="s">
        <v>45</v>
      </c>
      <c r="H154" s="17" t="s">
        <v>278</v>
      </c>
      <c r="I154" s="13" t="s">
        <v>186</v>
      </c>
      <c r="J154" s="13" t="s">
        <v>115</v>
      </c>
      <c r="K154" s="13" t="s">
        <v>122</v>
      </c>
      <c r="L154" s="13" t="s">
        <v>77</v>
      </c>
      <c r="M154" s="13" t="s">
        <v>125</v>
      </c>
      <c r="N154" s="18" t="s">
        <v>24</v>
      </c>
    </row>
    <row r="155" spans="1:14" x14ac:dyDescent="0.3">
      <c r="C155" s="26" t="s">
        <v>17</v>
      </c>
      <c r="D155" s="16" t="s">
        <v>26</v>
      </c>
      <c r="E155" s="17" t="s">
        <v>105</v>
      </c>
      <c r="F155" s="17" t="s">
        <v>38</v>
      </c>
      <c r="G155" s="17" t="s">
        <v>45</v>
      </c>
      <c r="H155" s="17" t="s">
        <v>287</v>
      </c>
      <c r="I155" s="13" t="s">
        <v>206</v>
      </c>
      <c r="J155" s="13" t="s">
        <v>115</v>
      </c>
      <c r="K155" s="13" t="s">
        <v>122</v>
      </c>
      <c r="L155" s="13" t="s">
        <v>133</v>
      </c>
      <c r="M155" s="13" t="s">
        <v>144</v>
      </c>
      <c r="N155" s="18" t="s">
        <v>284</v>
      </c>
    </row>
    <row r="156" spans="1:14" x14ac:dyDescent="0.3">
      <c r="C156" s="60" t="s">
        <v>17</v>
      </c>
      <c r="D156" s="61" t="s">
        <v>289</v>
      </c>
      <c r="E156" s="62" t="s">
        <v>133</v>
      </c>
      <c r="F156" s="62" t="s">
        <v>160</v>
      </c>
      <c r="G156" s="62" t="s">
        <v>37</v>
      </c>
      <c r="H156" s="62" t="s">
        <v>69</v>
      </c>
      <c r="I156" s="63" t="s">
        <v>115</v>
      </c>
      <c r="J156" s="63" t="s">
        <v>74</v>
      </c>
      <c r="K156" s="63" t="s">
        <v>179</v>
      </c>
      <c r="L156" s="63" t="s">
        <v>257</v>
      </c>
      <c r="M156" s="63" t="s">
        <v>129</v>
      </c>
      <c r="N156" s="64" t="s">
        <v>284</v>
      </c>
    </row>
    <row r="160" spans="1:14" x14ac:dyDescent="0.3">
      <c r="A160" s="22" t="s">
        <v>0</v>
      </c>
      <c r="C160" s="19" t="s">
        <v>0</v>
      </c>
      <c r="D160" s="19" t="s">
        <v>1</v>
      </c>
      <c r="E160" s="19" t="s">
        <v>308</v>
      </c>
      <c r="F160" s="19" t="s">
        <v>2</v>
      </c>
      <c r="G160" s="19" t="s">
        <v>3</v>
      </c>
      <c r="H160" s="19" t="s">
        <v>4</v>
      </c>
      <c r="I160" s="19" t="s">
        <v>219</v>
      </c>
      <c r="J160" s="19" t="s">
        <v>220</v>
      </c>
      <c r="K160" s="19" t="s">
        <v>221</v>
      </c>
      <c r="L160" s="19" t="s">
        <v>222</v>
      </c>
      <c r="M160" s="19" t="s">
        <v>223</v>
      </c>
      <c r="N160" s="19" t="s">
        <v>23</v>
      </c>
    </row>
    <row r="161" spans="1:14" x14ac:dyDescent="0.3">
      <c r="A161" s="23" t="s">
        <v>15</v>
      </c>
      <c r="C161" s="1" t="s">
        <v>240</v>
      </c>
      <c r="D161" s="2" t="s">
        <v>237</v>
      </c>
      <c r="E161" s="3" t="s">
        <v>235</v>
      </c>
      <c r="F161" s="3" t="s">
        <v>121</v>
      </c>
      <c r="G161" s="3" t="s">
        <v>53</v>
      </c>
      <c r="H161" s="3" t="s">
        <v>135</v>
      </c>
      <c r="I161" s="4" t="s">
        <v>228</v>
      </c>
      <c r="J161" s="4" t="s">
        <v>206</v>
      </c>
      <c r="K161" s="4" t="s">
        <v>95</v>
      </c>
      <c r="L161" s="4" t="s">
        <v>179</v>
      </c>
      <c r="M161" s="4" t="s">
        <v>140</v>
      </c>
      <c r="N161" s="5" t="s">
        <v>24</v>
      </c>
    </row>
    <row r="162" spans="1:14" x14ac:dyDescent="0.3">
      <c r="C162" s="10" t="s">
        <v>240</v>
      </c>
      <c r="D162" s="11" t="s">
        <v>190</v>
      </c>
      <c r="E162" s="12" t="s">
        <v>133</v>
      </c>
      <c r="F162" s="12" t="s">
        <v>122</v>
      </c>
      <c r="G162" s="12" t="s">
        <v>186</v>
      </c>
      <c r="H162" s="12" t="s">
        <v>129</v>
      </c>
      <c r="I162" s="13" t="s">
        <v>125</v>
      </c>
      <c r="J162" s="13" t="s">
        <v>140</v>
      </c>
      <c r="K162" s="13" t="s">
        <v>74</v>
      </c>
      <c r="L162" s="13" t="s">
        <v>236</v>
      </c>
      <c r="M162" s="13" t="s">
        <v>75</v>
      </c>
      <c r="N162" s="14" t="s">
        <v>24</v>
      </c>
    </row>
    <row r="163" spans="1:14" x14ac:dyDescent="0.3">
      <c r="C163" s="10" t="s">
        <v>240</v>
      </c>
      <c r="D163" s="11" t="s">
        <v>137</v>
      </c>
      <c r="E163" s="12" t="s">
        <v>105</v>
      </c>
      <c r="F163" s="12" t="s">
        <v>258</v>
      </c>
      <c r="G163" s="12" t="s">
        <v>57</v>
      </c>
      <c r="H163" s="12" t="s">
        <v>261</v>
      </c>
      <c r="I163" s="13" t="s">
        <v>179</v>
      </c>
      <c r="J163" s="13" t="s">
        <v>125</v>
      </c>
      <c r="K163" s="13" t="s">
        <v>74</v>
      </c>
      <c r="L163" s="13" t="s">
        <v>144</v>
      </c>
      <c r="M163" s="13" t="s">
        <v>140</v>
      </c>
      <c r="N163" s="14" t="s">
        <v>25</v>
      </c>
    </row>
    <row r="164" spans="1:14" x14ac:dyDescent="0.3">
      <c r="C164" s="10" t="s">
        <v>15</v>
      </c>
      <c r="D164" s="11" t="s">
        <v>80</v>
      </c>
      <c r="E164" s="12" t="s">
        <v>105</v>
      </c>
      <c r="F164" s="12" t="s">
        <v>162</v>
      </c>
      <c r="G164" s="12" t="s">
        <v>100</v>
      </c>
      <c r="H164" s="12" t="s">
        <v>114</v>
      </c>
      <c r="I164" s="13" t="s">
        <v>179</v>
      </c>
      <c r="J164" s="13" t="s">
        <v>125</v>
      </c>
      <c r="K164" s="13" t="s">
        <v>158</v>
      </c>
      <c r="L164" s="13" t="s">
        <v>115</v>
      </c>
      <c r="M164" s="13" t="s">
        <v>75</v>
      </c>
      <c r="N164" s="14" t="s">
        <v>25</v>
      </c>
    </row>
    <row r="165" spans="1:14" x14ac:dyDescent="0.3">
      <c r="C165" s="10" t="s">
        <v>15</v>
      </c>
      <c r="D165" s="11" t="s">
        <v>123</v>
      </c>
      <c r="E165" s="12" t="s">
        <v>125</v>
      </c>
      <c r="F165" s="12" t="s">
        <v>38</v>
      </c>
      <c r="G165" s="12" t="s">
        <v>186</v>
      </c>
      <c r="H165" s="12" t="s">
        <v>114</v>
      </c>
      <c r="I165" s="13" t="s">
        <v>145</v>
      </c>
      <c r="J165" s="13" t="s">
        <v>105</v>
      </c>
      <c r="K165" s="13" t="s">
        <v>122</v>
      </c>
      <c r="L165" s="13" t="s">
        <v>115</v>
      </c>
      <c r="M165" s="13" t="s">
        <v>35</v>
      </c>
      <c r="N165" s="14" t="s">
        <v>25</v>
      </c>
    </row>
    <row r="166" spans="1:14" x14ac:dyDescent="0.3">
      <c r="C166" s="10" t="s">
        <v>240</v>
      </c>
      <c r="D166" s="11" t="s">
        <v>125</v>
      </c>
      <c r="E166" s="12" t="s">
        <v>105</v>
      </c>
      <c r="F166" s="12" t="s">
        <v>77</v>
      </c>
      <c r="G166" s="12" t="s">
        <v>283</v>
      </c>
      <c r="H166" s="12" t="s">
        <v>277</v>
      </c>
      <c r="I166" s="13" t="s">
        <v>115</v>
      </c>
      <c r="J166" s="13" t="s">
        <v>129</v>
      </c>
      <c r="K166" s="13" t="s">
        <v>74</v>
      </c>
      <c r="L166" s="13" t="s">
        <v>39</v>
      </c>
      <c r="M166" s="13" t="s">
        <v>30</v>
      </c>
      <c r="N166" s="14" t="s">
        <v>25</v>
      </c>
    </row>
    <row r="167" spans="1:14" x14ac:dyDescent="0.3">
      <c r="C167" s="10" t="s">
        <v>240</v>
      </c>
      <c r="D167" s="11" t="s">
        <v>120</v>
      </c>
      <c r="E167" s="12" t="s">
        <v>118</v>
      </c>
      <c r="F167" s="12" t="s">
        <v>115</v>
      </c>
      <c r="G167" s="12" t="s">
        <v>81</v>
      </c>
      <c r="H167" s="12" t="s">
        <v>99</v>
      </c>
      <c r="I167" s="13" t="s">
        <v>135</v>
      </c>
      <c r="J167" s="13" t="s">
        <v>167</v>
      </c>
      <c r="K167" s="13" t="s">
        <v>30</v>
      </c>
      <c r="L167" s="13" t="s">
        <v>186</v>
      </c>
      <c r="M167" s="13" t="s">
        <v>75</v>
      </c>
      <c r="N167" s="14" t="s">
        <v>24</v>
      </c>
    </row>
    <row r="168" spans="1:14" x14ac:dyDescent="0.3">
      <c r="C168" s="26" t="s">
        <v>15</v>
      </c>
      <c r="D168" s="16" t="s">
        <v>75</v>
      </c>
      <c r="E168" s="17" t="s">
        <v>260</v>
      </c>
      <c r="F168" s="17" t="s">
        <v>160</v>
      </c>
      <c r="G168" s="17" t="s">
        <v>81</v>
      </c>
      <c r="H168" s="17" t="s">
        <v>132</v>
      </c>
      <c r="I168" s="13" t="s">
        <v>122</v>
      </c>
      <c r="J168" s="13" t="s">
        <v>186</v>
      </c>
      <c r="K168" s="13" t="s">
        <v>30</v>
      </c>
      <c r="L168" s="13" t="s">
        <v>129</v>
      </c>
      <c r="M168" s="13" t="s">
        <v>135</v>
      </c>
      <c r="N168" s="18" t="s">
        <v>25</v>
      </c>
    </row>
    <row r="169" spans="1:14" x14ac:dyDescent="0.3">
      <c r="C169" s="60" t="s">
        <v>15</v>
      </c>
      <c r="D169" s="61" t="s">
        <v>64</v>
      </c>
      <c r="E169" s="62" t="s">
        <v>105</v>
      </c>
      <c r="F169" s="62" t="s">
        <v>38</v>
      </c>
      <c r="G169" s="62" t="s">
        <v>81</v>
      </c>
      <c r="H169" s="62" t="s">
        <v>39</v>
      </c>
      <c r="I169" s="63" t="s">
        <v>186</v>
      </c>
      <c r="J169" s="63" t="s">
        <v>115</v>
      </c>
      <c r="K169" s="63" t="s">
        <v>75</v>
      </c>
      <c r="L169" s="63" t="s">
        <v>30</v>
      </c>
      <c r="M169" s="63" t="s">
        <v>34</v>
      </c>
      <c r="N169" s="64" t="s">
        <v>25</v>
      </c>
    </row>
    <row r="173" spans="1:14" x14ac:dyDescent="0.3">
      <c r="A173" s="22" t="s">
        <v>0</v>
      </c>
      <c r="C173" s="19" t="s">
        <v>0</v>
      </c>
      <c r="D173" s="19" t="s">
        <v>1</v>
      </c>
      <c r="E173" s="19" t="s">
        <v>308</v>
      </c>
      <c r="F173" s="19" t="s">
        <v>2</v>
      </c>
      <c r="G173" s="19" t="s">
        <v>3</v>
      </c>
      <c r="H173" s="19" t="s">
        <v>4</v>
      </c>
      <c r="I173" s="19" t="s">
        <v>219</v>
      </c>
      <c r="J173" s="19" t="s">
        <v>220</v>
      </c>
      <c r="K173" s="19" t="s">
        <v>221</v>
      </c>
      <c r="L173" s="19" t="s">
        <v>222</v>
      </c>
      <c r="M173" s="19" t="s">
        <v>223</v>
      </c>
      <c r="N173" s="19" t="s">
        <v>23</v>
      </c>
    </row>
    <row r="174" spans="1:14" x14ac:dyDescent="0.3">
      <c r="A174" s="23" t="s">
        <v>20</v>
      </c>
      <c r="C174" s="1" t="s">
        <v>250</v>
      </c>
      <c r="D174" s="2" t="s">
        <v>137</v>
      </c>
      <c r="E174" s="3" t="s">
        <v>133</v>
      </c>
      <c r="F174" s="3" t="s">
        <v>38</v>
      </c>
      <c r="G174" s="3" t="s">
        <v>186</v>
      </c>
      <c r="H174" s="3" t="s">
        <v>114</v>
      </c>
      <c r="I174" s="4" t="s">
        <v>160</v>
      </c>
      <c r="J174" s="4" t="s">
        <v>105</v>
      </c>
      <c r="K174" s="4" t="s">
        <v>140</v>
      </c>
      <c r="L174" s="4" t="s">
        <v>115</v>
      </c>
      <c r="M174" s="4" t="s">
        <v>96</v>
      </c>
      <c r="N174" s="5" t="s">
        <v>24</v>
      </c>
    </row>
    <row r="175" spans="1:14" x14ac:dyDescent="0.3">
      <c r="C175" s="10" t="s">
        <v>20</v>
      </c>
      <c r="D175" s="11" t="s">
        <v>75</v>
      </c>
      <c r="E175" s="12" t="s">
        <v>74</v>
      </c>
      <c r="F175" s="12" t="s">
        <v>160</v>
      </c>
      <c r="G175" s="12" t="s">
        <v>195</v>
      </c>
      <c r="H175" s="12" t="s">
        <v>129</v>
      </c>
      <c r="I175" s="13" t="s">
        <v>105</v>
      </c>
      <c r="J175" s="13" t="s">
        <v>82</v>
      </c>
      <c r="K175" s="13" t="s">
        <v>140</v>
      </c>
      <c r="L175" s="13" t="s">
        <v>30</v>
      </c>
      <c r="M175" s="13" t="s">
        <v>114</v>
      </c>
      <c r="N175" s="14" t="s">
        <v>24</v>
      </c>
    </row>
    <row r="176" spans="1:14" x14ac:dyDescent="0.3">
      <c r="C176" s="10" t="s">
        <v>20</v>
      </c>
      <c r="D176" s="11" t="s">
        <v>80</v>
      </c>
      <c r="E176" s="12" t="s">
        <v>144</v>
      </c>
      <c r="F176" s="12" t="s">
        <v>122</v>
      </c>
      <c r="G176" s="12" t="s">
        <v>35</v>
      </c>
      <c r="H176" s="12" t="s">
        <v>107</v>
      </c>
      <c r="I176" s="13" t="s">
        <v>115</v>
      </c>
      <c r="J176" s="13" t="s">
        <v>140</v>
      </c>
      <c r="K176" s="13" t="s">
        <v>82</v>
      </c>
      <c r="L176" s="13" t="s">
        <v>38</v>
      </c>
      <c r="M176" s="13" t="s">
        <v>160</v>
      </c>
      <c r="N176" s="14" t="s">
        <v>24</v>
      </c>
    </row>
    <row r="177" spans="1:14" x14ac:dyDescent="0.3">
      <c r="C177" s="10" t="s">
        <v>250</v>
      </c>
      <c r="D177" s="11" t="s">
        <v>120</v>
      </c>
      <c r="E177" s="12" t="s">
        <v>144</v>
      </c>
      <c r="F177" s="12" t="s">
        <v>158</v>
      </c>
      <c r="G177" s="12" t="s">
        <v>35</v>
      </c>
      <c r="H177" s="12" t="s">
        <v>30</v>
      </c>
      <c r="I177" s="13" t="s">
        <v>115</v>
      </c>
      <c r="J177" s="13" t="s">
        <v>140</v>
      </c>
      <c r="K177" s="13" t="s">
        <v>135</v>
      </c>
      <c r="L177" s="13" t="s">
        <v>82</v>
      </c>
      <c r="M177" s="13" t="s">
        <v>79</v>
      </c>
      <c r="N177" s="14" t="s">
        <v>25</v>
      </c>
    </row>
    <row r="178" spans="1:14" x14ac:dyDescent="0.3">
      <c r="C178" s="26" t="s">
        <v>20</v>
      </c>
      <c r="D178" s="16" t="s">
        <v>237</v>
      </c>
      <c r="E178" s="17" t="s">
        <v>201</v>
      </c>
      <c r="F178" s="17" t="s">
        <v>77</v>
      </c>
      <c r="G178" s="17" t="s">
        <v>57</v>
      </c>
      <c r="H178" s="17" t="s">
        <v>133</v>
      </c>
      <c r="I178" s="13" t="s">
        <v>122</v>
      </c>
      <c r="J178" s="13" t="s">
        <v>140</v>
      </c>
      <c r="K178" s="13" t="s">
        <v>105</v>
      </c>
      <c r="L178" s="13" t="s">
        <v>160</v>
      </c>
      <c r="M178" s="13" t="s">
        <v>115</v>
      </c>
      <c r="N178" s="18" t="s">
        <v>25</v>
      </c>
    </row>
    <row r="179" spans="1:14" x14ac:dyDescent="0.3">
      <c r="C179" s="26" t="s">
        <v>20</v>
      </c>
      <c r="D179" s="16" t="s">
        <v>125</v>
      </c>
      <c r="E179" s="17" t="s">
        <v>72</v>
      </c>
      <c r="F179" s="17" t="s">
        <v>28</v>
      </c>
      <c r="G179" s="17" t="s">
        <v>81</v>
      </c>
      <c r="H179" s="17" t="s">
        <v>30</v>
      </c>
      <c r="I179" s="13" t="s">
        <v>115</v>
      </c>
      <c r="J179" s="13" t="s">
        <v>105</v>
      </c>
      <c r="K179" s="13" t="s">
        <v>186</v>
      </c>
      <c r="L179" s="13" t="s">
        <v>96</v>
      </c>
      <c r="M179" s="13" t="s">
        <v>179</v>
      </c>
      <c r="N179" s="18" t="s">
        <v>25</v>
      </c>
    </row>
    <row r="180" spans="1:14" x14ac:dyDescent="0.3">
      <c r="C180" s="26" t="s">
        <v>20</v>
      </c>
      <c r="D180" s="16" t="s">
        <v>75</v>
      </c>
      <c r="E180" s="17" t="s">
        <v>96</v>
      </c>
      <c r="F180" s="17" t="s">
        <v>122</v>
      </c>
      <c r="G180" s="17" t="s">
        <v>57</v>
      </c>
      <c r="H180" s="17" t="s">
        <v>129</v>
      </c>
      <c r="I180" s="13" t="s">
        <v>105</v>
      </c>
      <c r="J180" s="13" t="s">
        <v>82</v>
      </c>
      <c r="K180" s="13" t="s">
        <v>144</v>
      </c>
      <c r="L180" s="13" t="s">
        <v>160</v>
      </c>
      <c r="M180" s="13" t="s">
        <v>30</v>
      </c>
      <c r="N180" s="18" t="s">
        <v>25</v>
      </c>
    </row>
    <row r="181" spans="1:14" x14ac:dyDescent="0.3">
      <c r="C181" s="26" t="s">
        <v>20</v>
      </c>
      <c r="D181" s="16" t="s">
        <v>140</v>
      </c>
      <c r="E181" s="17" t="s">
        <v>74</v>
      </c>
      <c r="F181" s="17" t="s">
        <v>158</v>
      </c>
      <c r="G181" s="17" t="s">
        <v>34</v>
      </c>
      <c r="H181" s="17" t="s">
        <v>133</v>
      </c>
      <c r="I181" s="13" t="s">
        <v>105</v>
      </c>
      <c r="J181" s="13" t="s">
        <v>82</v>
      </c>
      <c r="K181" s="13" t="s">
        <v>129</v>
      </c>
      <c r="L181" s="13" t="s">
        <v>28</v>
      </c>
      <c r="M181" s="13" t="s">
        <v>190</v>
      </c>
      <c r="N181" s="18" t="s">
        <v>24</v>
      </c>
    </row>
    <row r="182" spans="1:14" x14ac:dyDescent="0.3">
      <c r="C182" s="60" t="s">
        <v>250</v>
      </c>
      <c r="D182" s="61" t="s">
        <v>80</v>
      </c>
      <c r="E182" s="62" t="s">
        <v>96</v>
      </c>
      <c r="F182" s="62" t="s">
        <v>160</v>
      </c>
      <c r="G182" s="62" t="s">
        <v>82</v>
      </c>
      <c r="H182" s="62" t="s">
        <v>133</v>
      </c>
      <c r="I182" s="63" t="s">
        <v>115</v>
      </c>
      <c r="J182" s="63" t="s">
        <v>140</v>
      </c>
      <c r="K182" s="63" t="s">
        <v>122</v>
      </c>
      <c r="L182" s="63" t="s">
        <v>125</v>
      </c>
      <c r="M182" s="63" t="s">
        <v>28</v>
      </c>
      <c r="N182" s="64" t="s">
        <v>25</v>
      </c>
    </row>
    <row r="186" spans="1:14" x14ac:dyDescent="0.3">
      <c r="A186" s="22" t="s">
        <v>0</v>
      </c>
      <c r="C186" s="19" t="s">
        <v>0</v>
      </c>
      <c r="D186" s="19" t="s">
        <v>1</v>
      </c>
      <c r="E186" s="19" t="s">
        <v>308</v>
      </c>
      <c r="F186" s="19" t="s">
        <v>2</v>
      </c>
      <c r="G186" s="19" t="s">
        <v>3</v>
      </c>
      <c r="H186" s="19" t="s">
        <v>4</v>
      </c>
      <c r="I186" s="19" t="s">
        <v>219</v>
      </c>
      <c r="J186" s="19" t="s">
        <v>220</v>
      </c>
      <c r="K186" s="19" t="s">
        <v>221</v>
      </c>
      <c r="L186" s="19" t="s">
        <v>222</v>
      </c>
      <c r="M186" s="19" t="s">
        <v>223</v>
      </c>
      <c r="N186" s="19" t="s">
        <v>23</v>
      </c>
    </row>
    <row r="187" spans="1:14" x14ac:dyDescent="0.3">
      <c r="A187" s="23" t="s">
        <v>10</v>
      </c>
      <c r="C187" s="1" t="s">
        <v>205</v>
      </c>
      <c r="D187" s="2" t="s">
        <v>64</v>
      </c>
      <c r="E187" s="3" t="s">
        <v>40</v>
      </c>
      <c r="F187" s="3" t="s">
        <v>99</v>
      </c>
      <c r="G187" s="3" t="s">
        <v>186</v>
      </c>
      <c r="H187" s="3" t="s">
        <v>133</v>
      </c>
      <c r="I187" s="4" t="s">
        <v>105</v>
      </c>
      <c r="J187" s="4" t="s">
        <v>238</v>
      </c>
      <c r="K187" s="4" t="s">
        <v>122</v>
      </c>
      <c r="L187" s="4" t="s">
        <v>120</v>
      </c>
      <c r="M187" s="4" t="s">
        <v>63</v>
      </c>
      <c r="N187" s="5" t="s">
        <v>24</v>
      </c>
    </row>
    <row r="188" spans="1:14" x14ac:dyDescent="0.3">
      <c r="C188" s="10" t="s">
        <v>205</v>
      </c>
      <c r="D188" s="11" t="s">
        <v>80</v>
      </c>
      <c r="E188" s="12" t="s">
        <v>179</v>
      </c>
      <c r="F188" s="12" t="s">
        <v>158</v>
      </c>
      <c r="G188" s="12" t="s">
        <v>37</v>
      </c>
      <c r="H188" s="12" t="s">
        <v>30</v>
      </c>
      <c r="I188" s="13" t="s">
        <v>125</v>
      </c>
      <c r="J188" s="13" t="s">
        <v>105</v>
      </c>
      <c r="K188" s="13" t="s">
        <v>122</v>
      </c>
      <c r="L188" s="13" t="s">
        <v>162</v>
      </c>
      <c r="M188" s="13" t="s">
        <v>28</v>
      </c>
      <c r="N188" s="14" t="s">
        <v>25</v>
      </c>
    </row>
    <row r="189" spans="1:14" x14ac:dyDescent="0.3">
      <c r="C189" s="10" t="s">
        <v>205</v>
      </c>
      <c r="D189" s="11" t="s">
        <v>80</v>
      </c>
      <c r="E189" s="12" t="s">
        <v>179</v>
      </c>
      <c r="F189" s="12" t="s">
        <v>27</v>
      </c>
      <c r="G189" s="12" t="s">
        <v>82</v>
      </c>
      <c r="H189" s="12" t="s">
        <v>279</v>
      </c>
      <c r="I189" s="13" t="s">
        <v>125</v>
      </c>
      <c r="J189" s="13" t="s">
        <v>105</v>
      </c>
      <c r="K189" s="13" t="s">
        <v>122</v>
      </c>
      <c r="L189" s="13" t="s">
        <v>162</v>
      </c>
      <c r="M189" s="13" t="s">
        <v>158</v>
      </c>
      <c r="N189" s="14" t="s">
        <v>25</v>
      </c>
    </row>
    <row r="190" spans="1:14" x14ac:dyDescent="0.3">
      <c r="C190" s="26" t="s">
        <v>205</v>
      </c>
      <c r="D190" s="16" t="s">
        <v>67</v>
      </c>
      <c r="E190" s="17" t="s">
        <v>74</v>
      </c>
      <c r="F190" s="17" t="s">
        <v>159</v>
      </c>
      <c r="G190" s="17" t="s">
        <v>57</v>
      </c>
      <c r="H190" s="17" t="s">
        <v>129</v>
      </c>
      <c r="I190" s="13" t="s">
        <v>122</v>
      </c>
      <c r="J190" s="13" t="s">
        <v>234</v>
      </c>
      <c r="K190" s="13" t="s">
        <v>105</v>
      </c>
      <c r="L190" s="13" t="s">
        <v>114</v>
      </c>
      <c r="M190" s="13" t="s">
        <v>132</v>
      </c>
      <c r="N190" s="18" t="s">
        <v>25</v>
      </c>
    </row>
    <row r="191" spans="1:14" x14ac:dyDescent="0.3">
      <c r="C191" s="60" t="s">
        <v>10</v>
      </c>
      <c r="D191" s="61" t="s">
        <v>140</v>
      </c>
      <c r="E191" s="62" t="s">
        <v>74</v>
      </c>
      <c r="F191" s="62" t="s">
        <v>162</v>
      </c>
      <c r="G191" s="62" t="s">
        <v>267</v>
      </c>
      <c r="H191" s="62" t="s">
        <v>30</v>
      </c>
      <c r="I191" s="63" t="s">
        <v>122</v>
      </c>
      <c r="J191" s="63" t="s">
        <v>75</v>
      </c>
      <c r="K191" s="63" t="s">
        <v>186</v>
      </c>
      <c r="L191" s="63" t="s">
        <v>80</v>
      </c>
      <c r="M191" s="63" t="s">
        <v>190</v>
      </c>
      <c r="N191" s="64" t="s">
        <v>25</v>
      </c>
    </row>
    <row r="195" spans="1:14" x14ac:dyDescent="0.3">
      <c r="A195" s="22" t="s">
        <v>0</v>
      </c>
      <c r="C195" s="19" t="s">
        <v>0</v>
      </c>
      <c r="D195" s="19" t="s">
        <v>1</v>
      </c>
      <c r="E195" s="19" t="s">
        <v>308</v>
      </c>
      <c r="F195" s="19" t="s">
        <v>2</v>
      </c>
      <c r="G195" s="19" t="s">
        <v>3</v>
      </c>
      <c r="H195" s="19" t="s">
        <v>4</v>
      </c>
      <c r="I195" s="19" t="s">
        <v>219</v>
      </c>
      <c r="J195" s="19" t="s">
        <v>220</v>
      </c>
      <c r="K195" s="19" t="s">
        <v>221</v>
      </c>
      <c r="L195" s="19" t="s">
        <v>222</v>
      </c>
      <c r="M195" s="19" t="s">
        <v>223</v>
      </c>
      <c r="N195" s="19" t="s">
        <v>23</v>
      </c>
    </row>
    <row r="196" spans="1:14" x14ac:dyDescent="0.3">
      <c r="A196" s="23" t="s">
        <v>13</v>
      </c>
      <c r="C196" s="1" t="s">
        <v>215</v>
      </c>
      <c r="D196" s="2" t="s">
        <v>217</v>
      </c>
      <c r="E196" s="3" t="s">
        <v>212</v>
      </c>
      <c r="F196" s="3" t="s">
        <v>47</v>
      </c>
      <c r="G196" s="3" t="s">
        <v>186</v>
      </c>
      <c r="H196" s="3" t="s">
        <v>207</v>
      </c>
      <c r="I196" s="4" t="s">
        <v>225</v>
      </c>
      <c r="J196" s="4" t="s">
        <v>201</v>
      </c>
      <c r="K196" s="4" t="s">
        <v>226</v>
      </c>
      <c r="L196" s="4" t="s">
        <v>213</v>
      </c>
      <c r="M196" s="4" t="s">
        <v>137</v>
      </c>
      <c r="N196" s="5" t="s">
        <v>25</v>
      </c>
    </row>
    <row r="197" spans="1:14" x14ac:dyDescent="0.3">
      <c r="C197" s="26" t="s">
        <v>215</v>
      </c>
      <c r="D197" s="16" t="s">
        <v>237</v>
      </c>
      <c r="E197" s="17" t="s">
        <v>179</v>
      </c>
      <c r="F197" s="17" t="s">
        <v>38</v>
      </c>
      <c r="G197" s="17" t="s">
        <v>81</v>
      </c>
      <c r="H197" s="17" t="s">
        <v>30</v>
      </c>
      <c r="I197" s="13" t="s">
        <v>89</v>
      </c>
      <c r="J197" s="13" t="s">
        <v>129</v>
      </c>
      <c r="K197" s="13" t="s">
        <v>82</v>
      </c>
      <c r="L197" s="13" t="s">
        <v>74</v>
      </c>
      <c r="M197" s="13" t="s">
        <v>96</v>
      </c>
      <c r="N197" s="18" t="s">
        <v>25</v>
      </c>
    </row>
    <row r="198" spans="1:14" x14ac:dyDescent="0.3">
      <c r="C198" s="26" t="s">
        <v>13</v>
      </c>
      <c r="D198" s="16" t="s">
        <v>183</v>
      </c>
      <c r="E198" s="17" t="s">
        <v>96</v>
      </c>
      <c r="F198" s="17" t="s">
        <v>234</v>
      </c>
      <c r="G198" s="17" t="s">
        <v>81</v>
      </c>
      <c r="H198" s="17" t="s">
        <v>41</v>
      </c>
      <c r="I198" s="13" t="s">
        <v>82</v>
      </c>
      <c r="J198" s="13" t="s">
        <v>186</v>
      </c>
      <c r="K198" s="13" t="s">
        <v>74</v>
      </c>
      <c r="L198" s="13" t="s">
        <v>75</v>
      </c>
      <c r="M198" s="13" t="s">
        <v>64</v>
      </c>
      <c r="N198" s="18" t="s">
        <v>25</v>
      </c>
    </row>
    <row r="199" spans="1:14" x14ac:dyDescent="0.3">
      <c r="C199" s="60" t="s">
        <v>13</v>
      </c>
      <c r="D199" s="61" t="s">
        <v>140</v>
      </c>
      <c r="E199" s="62" t="s">
        <v>96</v>
      </c>
      <c r="F199" s="62" t="s">
        <v>38</v>
      </c>
      <c r="G199" s="62" t="s">
        <v>34</v>
      </c>
      <c r="H199" s="62" t="s">
        <v>30</v>
      </c>
      <c r="I199" s="63" t="s">
        <v>105</v>
      </c>
      <c r="J199" s="63" t="s">
        <v>50</v>
      </c>
      <c r="K199" s="63" t="s">
        <v>122</v>
      </c>
      <c r="L199" s="63" t="s">
        <v>179</v>
      </c>
      <c r="M199" s="63" t="s">
        <v>63</v>
      </c>
      <c r="N199" s="64" t="s">
        <v>25</v>
      </c>
    </row>
    <row r="203" spans="1:14" x14ac:dyDescent="0.3">
      <c r="A203" s="22" t="s">
        <v>0</v>
      </c>
      <c r="C203" s="19" t="s">
        <v>0</v>
      </c>
      <c r="D203" s="19" t="s">
        <v>1</v>
      </c>
      <c r="E203" s="19" t="s">
        <v>308</v>
      </c>
      <c r="F203" s="19" t="s">
        <v>2</v>
      </c>
      <c r="G203" s="19" t="s">
        <v>3</v>
      </c>
      <c r="H203" s="19" t="s">
        <v>4</v>
      </c>
      <c r="I203" s="19" t="s">
        <v>219</v>
      </c>
      <c r="J203" s="19" t="s">
        <v>220</v>
      </c>
      <c r="K203" s="19" t="s">
        <v>221</v>
      </c>
      <c r="L203" s="19" t="s">
        <v>222</v>
      </c>
      <c r="M203" s="19" t="s">
        <v>223</v>
      </c>
      <c r="N203" s="19" t="s">
        <v>23</v>
      </c>
    </row>
    <row r="204" spans="1:14" x14ac:dyDescent="0.3">
      <c r="A204" s="23" t="s">
        <v>18</v>
      </c>
      <c r="C204" s="1" t="s">
        <v>247</v>
      </c>
      <c r="D204" s="2" t="s">
        <v>75</v>
      </c>
      <c r="E204" s="3" t="s">
        <v>143</v>
      </c>
      <c r="F204" s="3" t="s">
        <v>121</v>
      </c>
      <c r="G204" s="3" t="s">
        <v>256</v>
      </c>
      <c r="H204" s="3" t="s">
        <v>257</v>
      </c>
      <c r="I204" s="4" t="s">
        <v>224</v>
      </c>
      <c r="J204" s="4" t="s">
        <v>115</v>
      </c>
      <c r="K204" s="4" t="s">
        <v>96</v>
      </c>
      <c r="L204" s="4" t="s">
        <v>89</v>
      </c>
      <c r="M204" s="4" t="s">
        <v>135</v>
      </c>
      <c r="N204" s="5" t="s">
        <v>24</v>
      </c>
    </row>
    <row r="205" spans="1:14" x14ac:dyDescent="0.3">
      <c r="C205" s="10" t="s">
        <v>18</v>
      </c>
      <c r="D205" s="11" t="s">
        <v>77</v>
      </c>
      <c r="E205" s="12" t="s">
        <v>105</v>
      </c>
      <c r="F205" s="12" t="s">
        <v>158</v>
      </c>
      <c r="G205" s="12" t="s">
        <v>81</v>
      </c>
      <c r="H205" s="12" t="s">
        <v>133</v>
      </c>
      <c r="I205" s="13" t="s">
        <v>260</v>
      </c>
      <c r="J205" s="13" t="s">
        <v>82</v>
      </c>
      <c r="K205" s="13" t="s">
        <v>89</v>
      </c>
      <c r="L205" s="13" t="s">
        <v>38</v>
      </c>
      <c r="M205" s="13" t="s">
        <v>266</v>
      </c>
      <c r="N205" s="14" t="s">
        <v>24</v>
      </c>
    </row>
    <row r="206" spans="1:14" x14ac:dyDescent="0.3">
      <c r="C206" s="10" t="s">
        <v>18</v>
      </c>
      <c r="D206" s="11" t="s">
        <v>80</v>
      </c>
      <c r="E206" s="12" t="s">
        <v>179</v>
      </c>
      <c r="F206" s="12" t="s">
        <v>115</v>
      </c>
      <c r="G206" s="12" t="s">
        <v>145</v>
      </c>
      <c r="H206" s="12" t="s">
        <v>257</v>
      </c>
      <c r="I206" s="13" t="s">
        <v>53</v>
      </c>
      <c r="J206" s="13" t="s">
        <v>82</v>
      </c>
      <c r="K206" s="13" t="s">
        <v>167</v>
      </c>
      <c r="L206" s="13" t="s">
        <v>120</v>
      </c>
      <c r="M206" s="13" t="s">
        <v>180</v>
      </c>
      <c r="N206" s="14" t="s">
        <v>24</v>
      </c>
    </row>
    <row r="207" spans="1:14" x14ac:dyDescent="0.3">
      <c r="C207" s="10" t="s">
        <v>18</v>
      </c>
      <c r="D207" s="11" t="s">
        <v>137</v>
      </c>
      <c r="E207" s="12" t="s">
        <v>180</v>
      </c>
      <c r="F207" s="12" t="s">
        <v>122</v>
      </c>
      <c r="G207" s="12" t="s">
        <v>145</v>
      </c>
      <c r="H207" s="12" t="s">
        <v>161</v>
      </c>
      <c r="I207" s="13" t="s">
        <v>135</v>
      </c>
      <c r="J207" s="13" t="s">
        <v>140</v>
      </c>
      <c r="K207" s="13" t="s">
        <v>38</v>
      </c>
      <c r="L207" s="13" t="s">
        <v>118</v>
      </c>
      <c r="M207" s="13" t="s">
        <v>64</v>
      </c>
      <c r="N207" s="14" t="s">
        <v>25</v>
      </c>
    </row>
    <row r="208" spans="1:14" x14ac:dyDescent="0.3">
      <c r="C208" s="10" t="s">
        <v>18</v>
      </c>
      <c r="D208" s="11" t="s">
        <v>80</v>
      </c>
      <c r="E208" s="12" t="s">
        <v>179</v>
      </c>
      <c r="F208" s="12" t="s">
        <v>122</v>
      </c>
      <c r="G208" s="12" t="s">
        <v>81</v>
      </c>
      <c r="H208" s="12" t="s">
        <v>30</v>
      </c>
      <c r="I208" s="13" t="s">
        <v>135</v>
      </c>
      <c r="J208" s="13" t="s">
        <v>140</v>
      </c>
      <c r="K208" s="13" t="s">
        <v>38</v>
      </c>
      <c r="L208" s="13" t="s">
        <v>64</v>
      </c>
      <c r="M208" s="13" t="s">
        <v>180</v>
      </c>
      <c r="N208" s="14" t="s">
        <v>25</v>
      </c>
    </row>
    <row r="209" spans="1:14" x14ac:dyDescent="0.3">
      <c r="C209" s="10" t="s">
        <v>18</v>
      </c>
      <c r="D209" s="11" t="s">
        <v>140</v>
      </c>
      <c r="E209" s="12" t="s">
        <v>144</v>
      </c>
      <c r="F209" s="12" t="s">
        <v>190</v>
      </c>
      <c r="G209" s="12" t="s">
        <v>57</v>
      </c>
      <c r="H209" s="12" t="s">
        <v>83</v>
      </c>
      <c r="I209" s="13" t="s">
        <v>135</v>
      </c>
      <c r="J209" s="13" t="s">
        <v>38</v>
      </c>
      <c r="K209" s="13" t="s">
        <v>35</v>
      </c>
      <c r="L209" s="13" t="s">
        <v>80</v>
      </c>
      <c r="M209" s="13" t="s">
        <v>167</v>
      </c>
      <c r="N209" s="14" t="s">
        <v>25</v>
      </c>
    </row>
    <row r="210" spans="1:14" x14ac:dyDescent="0.3">
      <c r="C210" s="26" t="s">
        <v>18</v>
      </c>
      <c r="D210" s="16" t="s">
        <v>123</v>
      </c>
      <c r="E210" s="17" t="s">
        <v>201</v>
      </c>
      <c r="F210" s="17" t="s">
        <v>77</v>
      </c>
      <c r="G210" s="17" t="s">
        <v>225</v>
      </c>
      <c r="H210" s="17" t="s">
        <v>30</v>
      </c>
      <c r="I210" s="13" t="s">
        <v>105</v>
      </c>
      <c r="J210" s="13" t="s">
        <v>122</v>
      </c>
      <c r="K210" s="13" t="s">
        <v>179</v>
      </c>
      <c r="L210" s="13" t="s">
        <v>114</v>
      </c>
      <c r="M210" s="13" t="s">
        <v>227</v>
      </c>
      <c r="N210" s="18" t="s">
        <v>25</v>
      </c>
    </row>
    <row r="211" spans="1:14" x14ac:dyDescent="0.3">
      <c r="C211" s="60" t="s">
        <v>18</v>
      </c>
      <c r="D211" s="61" t="s">
        <v>140</v>
      </c>
      <c r="E211" s="62" t="s">
        <v>74</v>
      </c>
      <c r="F211" s="62" t="s">
        <v>162</v>
      </c>
      <c r="G211" s="62" t="s">
        <v>153</v>
      </c>
      <c r="H211" s="62" t="s">
        <v>129</v>
      </c>
      <c r="I211" s="63" t="s">
        <v>53</v>
      </c>
      <c r="J211" s="63" t="s">
        <v>82</v>
      </c>
      <c r="K211" s="63" t="s">
        <v>180</v>
      </c>
      <c r="L211" s="63" t="s">
        <v>80</v>
      </c>
      <c r="M211" s="63" t="s">
        <v>75</v>
      </c>
      <c r="N211" s="64" t="s">
        <v>24</v>
      </c>
    </row>
    <row r="215" spans="1:14" x14ac:dyDescent="0.3">
      <c r="A215" s="22" t="s">
        <v>0</v>
      </c>
      <c r="C215" s="19" t="s">
        <v>0</v>
      </c>
      <c r="D215" s="19" t="s">
        <v>1</v>
      </c>
      <c r="E215" s="19" t="s">
        <v>308</v>
      </c>
      <c r="F215" s="19" t="s">
        <v>2</v>
      </c>
      <c r="G215" s="19" t="s">
        <v>3</v>
      </c>
      <c r="H215" s="19" t="s">
        <v>4</v>
      </c>
      <c r="I215" s="19" t="s">
        <v>219</v>
      </c>
      <c r="J215" s="19" t="s">
        <v>220</v>
      </c>
      <c r="K215" s="19" t="s">
        <v>221</v>
      </c>
      <c r="L215" s="19" t="s">
        <v>222</v>
      </c>
      <c r="M215" s="19" t="s">
        <v>223</v>
      </c>
      <c r="N215" s="19" t="s">
        <v>23</v>
      </c>
    </row>
    <row r="216" spans="1:14" x14ac:dyDescent="0.3">
      <c r="A216" s="23" t="s">
        <v>9</v>
      </c>
      <c r="C216" s="1" t="s">
        <v>204</v>
      </c>
      <c r="D216" s="2" t="s">
        <v>75</v>
      </c>
      <c r="E216" s="3" t="s">
        <v>162</v>
      </c>
      <c r="F216" s="3" t="s">
        <v>80</v>
      </c>
      <c r="G216" s="3" t="s">
        <v>186</v>
      </c>
      <c r="H216" s="3" t="s">
        <v>203</v>
      </c>
      <c r="I216" s="4" t="s">
        <v>232</v>
      </c>
      <c r="J216" s="4" t="s">
        <v>225</v>
      </c>
      <c r="K216" s="4" t="s">
        <v>230</v>
      </c>
      <c r="L216" s="4" t="s">
        <v>233</v>
      </c>
      <c r="M216" s="4" t="s">
        <v>210</v>
      </c>
      <c r="N216" s="5" t="s">
        <v>24</v>
      </c>
    </row>
    <row r="217" spans="1:14" x14ac:dyDescent="0.3">
      <c r="C217" s="10" t="s">
        <v>204</v>
      </c>
      <c r="D217" s="11" t="s">
        <v>237</v>
      </c>
      <c r="E217" s="12" t="s">
        <v>143</v>
      </c>
      <c r="F217" s="12" t="s">
        <v>160</v>
      </c>
      <c r="G217" s="12" t="s">
        <v>81</v>
      </c>
      <c r="H217" s="12" t="s">
        <v>129</v>
      </c>
      <c r="I217" s="13" t="s">
        <v>82</v>
      </c>
      <c r="J217" s="13" t="s">
        <v>105</v>
      </c>
      <c r="K217" s="13" t="s">
        <v>186</v>
      </c>
      <c r="L217" s="13" t="s">
        <v>125</v>
      </c>
      <c r="M217" s="13" t="s">
        <v>80</v>
      </c>
      <c r="N217" s="14" t="s">
        <v>25</v>
      </c>
    </row>
    <row r="218" spans="1:14" x14ac:dyDescent="0.3">
      <c r="C218" s="10" t="s">
        <v>9</v>
      </c>
      <c r="D218" s="11" t="s">
        <v>140</v>
      </c>
      <c r="E218" s="12" t="s">
        <v>74</v>
      </c>
      <c r="F218" s="12" t="s">
        <v>190</v>
      </c>
      <c r="G218" s="12" t="s">
        <v>186</v>
      </c>
      <c r="H218" s="12" t="s">
        <v>114</v>
      </c>
      <c r="I218" s="13" t="s">
        <v>38</v>
      </c>
      <c r="J218" s="13" t="s">
        <v>125</v>
      </c>
      <c r="K218" s="13" t="s">
        <v>137</v>
      </c>
      <c r="L218" s="13" t="s">
        <v>195</v>
      </c>
      <c r="M218" s="13" t="s">
        <v>133</v>
      </c>
      <c r="N218" s="14" t="s">
        <v>24</v>
      </c>
    </row>
    <row r="219" spans="1:14" x14ac:dyDescent="0.3">
      <c r="C219" s="10" t="s">
        <v>9</v>
      </c>
      <c r="D219" s="11" t="s">
        <v>75</v>
      </c>
      <c r="E219" s="12" t="s">
        <v>144</v>
      </c>
      <c r="F219" s="12" t="s">
        <v>94</v>
      </c>
      <c r="G219" s="12" t="s">
        <v>186</v>
      </c>
      <c r="H219" s="12" t="s">
        <v>30</v>
      </c>
      <c r="I219" s="13" t="s">
        <v>38</v>
      </c>
      <c r="J219" s="13" t="s">
        <v>122</v>
      </c>
      <c r="K219" s="13" t="s">
        <v>125</v>
      </c>
      <c r="L219" s="13" t="s">
        <v>277</v>
      </c>
      <c r="M219" s="13" t="s">
        <v>134</v>
      </c>
      <c r="N219" s="14" t="s">
        <v>25</v>
      </c>
    </row>
    <row r="220" spans="1:14" x14ac:dyDescent="0.3">
      <c r="C220" s="26" t="s">
        <v>204</v>
      </c>
      <c r="D220" s="16" t="s">
        <v>75</v>
      </c>
      <c r="E220" s="17" t="s">
        <v>40</v>
      </c>
      <c r="F220" s="17" t="s">
        <v>122</v>
      </c>
      <c r="G220" s="17" t="s">
        <v>195</v>
      </c>
      <c r="H220" s="17" t="s">
        <v>207</v>
      </c>
      <c r="I220" s="13" t="s">
        <v>45</v>
      </c>
      <c r="J220" s="13" t="s">
        <v>134</v>
      </c>
      <c r="K220" s="13" t="s">
        <v>38</v>
      </c>
      <c r="L220" s="13" t="s">
        <v>114</v>
      </c>
      <c r="M220" s="13" t="s">
        <v>30</v>
      </c>
      <c r="N220" s="18" t="s">
        <v>25</v>
      </c>
    </row>
    <row r="221" spans="1:14" x14ac:dyDescent="0.3">
      <c r="C221" s="60" t="s">
        <v>9</v>
      </c>
      <c r="D221" s="61" t="s">
        <v>137</v>
      </c>
      <c r="E221" s="62" t="s">
        <v>162</v>
      </c>
      <c r="F221" s="62" t="s">
        <v>80</v>
      </c>
      <c r="G221" s="62" t="s">
        <v>81</v>
      </c>
      <c r="H221" s="62" t="s">
        <v>133</v>
      </c>
      <c r="I221" s="63" t="s">
        <v>38</v>
      </c>
      <c r="J221" s="63" t="s">
        <v>186</v>
      </c>
      <c r="K221" s="63" t="s">
        <v>122</v>
      </c>
      <c r="L221" s="63" t="s">
        <v>35</v>
      </c>
      <c r="M221" s="63" t="s">
        <v>153</v>
      </c>
      <c r="N221" s="64" t="s">
        <v>25</v>
      </c>
    </row>
    <row r="225" spans="1:14" x14ac:dyDescent="0.3">
      <c r="A225" s="22" t="s">
        <v>0</v>
      </c>
      <c r="C225" s="19" t="s">
        <v>0</v>
      </c>
      <c r="D225" s="19" t="s">
        <v>1</v>
      </c>
      <c r="E225" s="19" t="s">
        <v>308</v>
      </c>
      <c r="F225" s="19" t="s">
        <v>2</v>
      </c>
      <c r="G225" s="19" t="s">
        <v>3</v>
      </c>
      <c r="H225" s="19" t="s">
        <v>4</v>
      </c>
      <c r="I225" s="19" t="s">
        <v>219</v>
      </c>
      <c r="J225" s="19" t="s">
        <v>220</v>
      </c>
      <c r="K225" s="19" t="s">
        <v>221</v>
      </c>
      <c r="L225" s="19" t="s">
        <v>222</v>
      </c>
      <c r="M225" s="19" t="s">
        <v>223</v>
      </c>
      <c r="N225" s="19" t="s">
        <v>23</v>
      </c>
    </row>
    <row r="226" spans="1:14" x14ac:dyDescent="0.3">
      <c r="A226" s="23" t="s">
        <v>8</v>
      </c>
      <c r="C226" s="1" t="s">
        <v>8</v>
      </c>
      <c r="D226" s="2" t="s">
        <v>80</v>
      </c>
      <c r="E226" s="3" t="s">
        <v>74</v>
      </c>
      <c r="F226" s="3" t="s">
        <v>122</v>
      </c>
      <c r="G226" s="3" t="s">
        <v>35</v>
      </c>
      <c r="H226" s="3" t="s">
        <v>166</v>
      </c>
      <c r="I226" s="4" t="s">
        <v>77</v>
      </c>
      <c r="J226" s="4" t="s">
        <v>160</v>
      </c>
      <c r="K226" s="4" t="s">
        <v>186</v>
      </c>
      <c r="L226" s="4" t="s">
        <v>81</v>
      </c>
      <c r="M226" s="4" t="s">
        <v>133</v>
      </c>
      <c r="N226" s="5" t="s">
        <v>25</v>
      </c>
    </row>
    <row r="227" spans="1:14" x14ac:dyDescent="0.3">
      <c r="C227" s="10" t="s">
        <v>8</v>
      </c>
      <c r="D227" s="11" t="s">
        <v>137</v>
      </c>
      <c r="E227" s="25" t="s">
        <v>91</v>
      </c>
      <c r="F227" s="25" t="s">
        <v>115</v>
      </c>
      <c r="G227" s="25" t="s">
        <v>186</v>
      </c>
      <c r="H227" s="25" t="s">
        <v>129</v>
      </c>
      <c r="I227" s="13" t="s">
        <v>140</v>
      </c>
      <c r="J227" s="13" t="s">
        <v>105</v>
      </c>
      <c r="K227" s="13" t="s">
        <v>122</v>
      </c>
      <c r="L227" s="13" t="s">
        <v>185</v>
      </c>
      <c r="M227" s="13" t="s">
        <v>118</v>
      </c>
      <c r="N227" s="14" t="s">
        <v>24</v>
      </c>
    </row>
    <row r="228" spans="1:14" x14ac:dyDescent="0.3">
      <c r="C228" s="26" t="s">
        <v>7</v>
      </c>
      <c r="D228" s="16" t="s">
        <v>80</v>
      </c>
      <c r="E228" s="24" t="s">
        <v>96</v>
      </c>
      <c r="F228" s="24" t="s">
        <v>160</v>
      </c>
      <c r="G228" s="24" t="s">
        <v>35</v>
      </c>
      <c r="H228" s="24" t="s">
        <v>133</v>
      </c>
      <c r="I228" s="13" t="s">
        <v>228</v>
      </c>
      <c r="J228" s="13" t="s">
        <v>229</v>
      </c>
      <c r="K228" s="13" t="s">
        <v>38</v>
      </c>
      <c r="L228" s="13" t="s">
        <v>206</v>
      </c>
      <c r="M228" s="13" t="s">
        <v>231</v>
      </c>
      <c r="N228" s="18" t="s">
        <v>25</v>
      </c>
    </row>
    <row r="229" spans="1:14" x14ac:dyDescent="0.3">
      <c r="C229" s="26" t="s">
        <v>7</v>
      </c>
      <c r="D229" s="16" t="s">
        <v>244</v>
      </c>
      <c r="E229" s="17" t="s">
        <v>180</v>
      </c>
      <c r="F229" s="17" t="s">
        <v>160</v>
      </c>
      <c r="G229" s="17" t="s">
        <v>82</v>
      </c>
      <c r="H229" s="17" t="s">
        <v>133</v>
      </c>
      <c r="I229" s="13" t="s">
        <v>77</v>
      </c>
      <c r="J229" s="13" t="s">
        <v>125</v>
      </c>
      <c r="K229" s="13" t="s">
        <v>38</v>
      </c>
      <c r="L229" s="13" t="s">
        <v>81</v>
      </c>
      <c r="M229" s="13" t="s">
        <v>186</v>
      </c>
      <c r="N229" s="18" t="s">
        <v>25</v>
      </c>
    </row>
    <row r="230" spans="1:14" x14ac:dyDescent="0.3">
      <c r="C230" s="60" t="s">
        <v>8</v>
      </c>
      <c r="D230" s="61" t="s">
        <v>75</v>
      </c>
      <c r="E230" s="62" t="s">
        <v>144</v>
      </c>
      <c r="F230" s="62" t="s">
        <v>27</v>
      </c>
      <c r="G230" s="62" t="s">
        <v>81</v>
      </c>
      <c r="H230" s="62" t="s">
        <v>129</v>
      </c>
      <c r="I230" s="63" t="s">
        <v>105</v>
      </c>
      <c r="J230" s="63" t="s">
        <v>140</v>
      </c>
      <c r="K230" s="63" t="s">
        <v>122</v>
      </c>
      <c r="L230" s="63" t="s">
        <v>114</v>
      </c>
      <c r="M230" s="63" t="s">
        <v>137</v>
      </c>
      <c r="N230" s="64" t="s">
        <v>25</v>
      </c>
    </row>
    <row r="234" spans="1:14" x14ac:dyDescent="0.3">
      <c r="A234" s="22" t="s">
        <v>0</v>
      </c>
      <c r="C234" s="19" t="s">
        <v>0</v>
      </c>
      <c r="D234" s="19" t="s">
        <v>1</v>
      </c>
      <c r="E234" s="19" t="s">
        <v>308</v>
      </c>
      <c r="F234" s="19" t="s">
        <v>2</v>
      </c>
      <c r="G234" s="19" t="s">
        <v>3</v>
      </c>
      <c r="H234" s="19" t="s">
        <v>4</v>
      </c>
      <c r="I234" s="19" t="s">
        <v>219</v>
      </c>
      <c r="J234" s="19" t="s">
        <v>220</v>
      </c>
      <c r="K234" s="19" t="s">
        <v>221</v>
      </c>
      <c r="L234" s="19" t="s">
        <v>222</v>
      </c>
      <c r="M234" s="19" t="s">
        <v>223</v>
      </c>
      <c r="N234" s="19" t="s">
        <v>23</v>
      </c>
    </row>
    <row r="235" spans="1:14" x14ac:dyDescent="0.3">
      <c r="A235" s="23" t="s">
        <v>12</v>
      </c>
      <c r="C235" s="1" t="s">
        <v>12</v>
      </c>
      <c r="D235" s="2" t="s">
        <v>80</v>
      </c>
      <c r="E235" s="3" t="s">
        <v>185</v>
      </c>
      <c r="F235" s="3" t="s">
        <v>160</v>
      </c>
      <c r="G235" s="3" t="s">
        <v>186</v>
      </c>
      <c r="H235" s="3" t="s">
        <v>133</v>
      </c>
      <c r="I235" s="4" t="s">
        <v>196</v>
      </c>
      <c r="J235" s="4" t="s">
        <v>115</v>
      </c>
      <c r="K235" s="4" t="s">
        <v>91</v>
      </c>
      <c r="L235" s="4" t="s">
        <v>206</v>
      </c>
      <c r="M235" s="4" t="s">
        <v>96</v>
      </c>
      <c r="N235" s="5" t="s">
        <v>24</v>
      </c>
    </row>
    <row r="236" spans="1:14" x14ac:dyDescent="0.3">
      <c r="C236" s="10" t="s">
        <v>209</v>
      </c>
      <c r="D236" s="11" t="s">
        <v>80</v>
      </c>
      <c r="E236" s="12" t="s">
        <v>118</v>
      </c>
      <c r="F236" s="12" t="s">
        <v>28</v>
      </c>
      <c r="G236" s="12" t="s">
        <v>81</v>
      </c>
      <c r="H236" s="12" t="s">
        <v>114</v>
      </c>
      <c r="I236" s="13" t="s">
        <v>45</v>
      </c>
      <c r="J236" s="13" t="s">
        <v>30</v>
      </c>
      <c r="K236" s="13" t="s">
        <v>135</v>
      </c>
      <c r="L236" s="13" t="s">
        <v>35</v>
      </c>
      <c r="M236" s="13" t="s">
        <v>115</v>
      </c>
      <c r="N236" s="14" t="s">
        <v>25</v>
      </c>
    </row>
    <row r="237" spans="1:14" x14ac:dyDescent="0.3">
      <c r="C237" s="26" t="s">
        <v>209</v>
      </c>
      <c r="D237" s="16" t="s">
        <v>200</v>
      </c>
      <c r="E237" s="17" t="s">
        <v>95</v>
      </c>
      <c r="F237" s="17" t="s">
        <v>213</v>
      </c>
      <c r="G237" s="17" t="s">
        <v>202</v>
      </c>
      <c r="H237" s="17" t="s">
        <v>214</v>
      </c>
      <c r="I237" s="13" t="s">
        <v>229</v>
      </c>
      <c r="J237" s="13" t="s">
        <v>207</v>
      </c>
      <c r="K237" s="13" t="s">
        <v>122</v>
      </c>
      <c r="L237" s="13" t="s">
        <v>201</v>
      </c>
      <c r="M237" s="13" t="s">
        <v>234</v>
      </c>
      <c r="N237" s="18" t="s">
        <v>25</v>
      </c>
    </row>
    <row r="238" spans="1:14" x14ac:dyDescent="0.3">
      <c r="C238" s="26" t="s">
        <v>209</v>
      </c>
      <c r="D238" s="16" t="s">
        <v>80</v>
      </c>
      <c r="E238" s="17" t="s">
        <v>144</v>
      </c>
      <c r="F238" s="17" t="s">
        <v>77</v>
      </c>
      <c r="G238" s="17" t="s">
        <v>81</v>
      </c>
      <c r="H238" s="17" t="s">
        <v>129</v>
      </c>
      <c r="I238" s="13" t="s">
        <v>125</v>
      </c>
      <c r="J238" s="13" t="s">
        <v>122</v>
      </c>
      <c r="K238" s="13" t="s">
        <v>162</v>
      </c>
      <c r="L238" s="13" t="s">
        <v>72</v>
      </c>
      <c r="M238" s="13" t="s">
        <v>206</v>
      </c>
      <c r="N238" s="18" t="s">
        <v>25</v>
      </c>
    </row>
    <row r="239" spans="1:14" x14ac:dyDescent="0.3">
      <c r="C239" s="26" t="s">
        <v>12</v>
      </c>
      <c r="D239" s="16" t="s">
        <v>140</v>
      </c>
      <c r="E239" s="17" t="s">
        <v>105</v>
      </c>
      <c r="F239" s="17" t="s">
        <v>167</v>
      </c>
      <c r="G239" s="17" t="s">
        <v>195</v>
      </c>
      <c r="H239" s="17" t="s">
        <v>129</v>
      </c>
      <c r="I239" s="13" t="s">
        <v>196</v>
      </c>
      <c r="J239" s="13" t="s">
        <v>96</v>
      </c>
      <c r="K239" s="13" t="s">
        <v>180</v>
      </c>
      <c r="L239" s="13" t="s">
        <v>82</v>
      </c>
      <c r="M239" s="13" t="s">
        <v>30</v>
      </c>
      <c r="N239" s="18" t="s">
        <v>24</v>
      </c>
    </row>
    <row r="240" spans="1:14" x14ac:dyDescent="0.3">
      <c r="C240" s="26" t="s">
        <v>12</v>
      </c>
      <c r="D240" s="16" t="s">
        <v>89</v>
      </c>
      <c r="E240" s="17" t="s">
        <v>179</v>
      </c>
      <c r="F240" s="17" t="s">
        <v>160</v>
      </c>
      <c r="G240" s="17" t="s">
        <v>242</v>
      </c>
      <c r="H240" s="17" t="s">
        <v>135</v>
      </c>
      <c r="I240" s="13" t="s">
        <v>196</v>
      </c>
      <c r="J240" s="13" t="s">
        <v>96</v>
      </c>
      <c r="K240" s="13" t="s">
        <v>180</v>
      </c>
      <c r="L240" s="13" t="s">
        <v>74</v>
      </c>
      <c r="M240" s="13" t="s">
        <v>75</v>
      </c>
      <c r="N240" s="18" t="s">
        <v>25</v>
      </c>
    </row>
    <row r="241" spans="3:14" x14ac:dyDescent="0.3">
      <c r="C241" s="60" t="s">
        <v>209</v>
      </c>
      <c r="D241" s="61" t="s">
        <v>140</v>
      </c>
      <c r="E241" s="62" t="s">
        <v>74</v>
      </c>
      <c r="F241" s="62" t="s">
        <v>122</v>
      </c>
      <c r="G241" s="62" t="s">
        <v>195</v>
      </c>
      <c r="H241" s="62" t="s">
        <v>129</v>
      </c>
      <c r="I241" s="63" t="s">
        <v>45</v>
      </c>
      <c r="J241" s="63" t="s">
        <v>30</v>
      </c>
      <c r="K241" s="63" t="s">
        <v>186</v>
      </c>
      <c r="L241" s="63" t="s">
        <v>115</v>
      </c>
      <c r="M241" s="63" t="s">
        <v>38</v>
      </c>
      <c r="N241" s="64" t="s">
        <v>25</v>
      </c>
    </row>
  </sheetData>
  <sortState xmlns:xlrd2="http://schemas.microsoft.com/office/spreadsheetml/2017/richdata2" ref="A2:J17">
    <sortCondition ref="A2:A17"/>
  </sortState>
  <phoneticPr fontId="1" type="noConversion"/>
  <conditionalFormatting sqref="E2:E17">
    <cfRule type="top10" dxfId="43" priority="7" bottom="1" rank="1"/>
  </conditionalFormatting>
  <conditionalFormatting sqref="J2:J17">
    <cfRule type="top10" dxfId="42" priority="6" rank="1"/>
  </conditionalFormatting>
  <conditionalFormatting sqref="G2:G17">
    <cfRule type="top10" dxfId="41" priority="5" rank="1"/>
  </conditionalFormatting>
  <conditionalFormatting sqref="H2:H17">
    <cfRule type="top10" dxfId="40" priority="4" rank="1"/>
  </conditionalFormatting>
  <conditionalFormatting sqref="I2:I17">
    <cfRule type="top10" dxfId="39" priority="3" rank="1"/>
  </conditionalFormatting>
  <conditionalFormatting sqref="F2:F17">
    <cfRule type="top10" dxfId="38" priority="2" rank="1"/>
  </conditionalFormatting>
  <conditionalFormatting sqref="D2:D17">
    <cfRule type="top10" dxfId="37" priority="1" bottom="1" rank="1"/>
  </conditionalFormatting>
  <pageMargins left="0.7" right="0.7" top="0.75" bottom="0.75" header="0.3" footer="0.3"/>
  <pageSetup paperSize="9"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5A323E-11CA-451A-90C2-1A21BBDF8B72}">
  <dimension ref="A1:Q208"/>
  <sheetViews>
    <sheetView zoomScaleNormal="100" workbookViewId="0">
      <selection activeCell="K204" sqref="K204"/>
    </sheetView>
  </sheetViews>
  <sheetFormatPr defaultRowHeight="15" x14ac:dyDescent="0.3"/>
  <cols>
    <col min="1" max="1" width="14" bestFit="1" customWidth="1"/>
    <col min="2" max="2" width="8.375" customWidth="1"/>
    <col min="3" max="13" width="13.625" customWidth="1"/>
    <col min="14" max="14" width="19.25" bestFit="1" customWidth="1"/>
    <col min="15" max="15" width="19" bestFit="1" customWidth="1"/>
    <col min="16" max="18" width="13.625" customWidth="1"/>
    <col min="19" max="19" width="11.375" bestFit="1" customWidth="1"/>
    <col min="20" max="22" width="13.625" customWidth="1"/>
  </cols>
  <sheetData>
    <row r="1" spans="1:17" ht="40.200000000000003" customHeight="1" x14ac:dyDescent="0.3">
      <c r="A1" s="38" t="s">
        <v>364</v>
      </c>
      <c r="B1" s="38" t="s">
        <v>365</v>
      </c>
      <c r="C1" s="38" t="s">
        <v>366</v>
      </c>
      <c r="D1" s="43" t="s">
        <v>367</v>
      </c>
      <c r="E1" s="44" t="s">
        <v>368</v>
      </c>
      <c r="F1" s="43" t="s">
        <v>369</v>
      </c>
      <c r="G1" s="43" t="s">
        <v>370</v>
      </c>
      <c r="H1" s="43" t="s">
        <v>371</v>
      </c>
      <c r="I1" s="38" t="s">
        <v>372</v>
      </c>
      <c r="J1" s="45" t="s">
        <v>373</v>
      </c>
      <c r="K1" s="38" t="s">
        <v>374</v>
      </c>
      <c r="L1" s="46" t="s">
        <v>375</v>
      </c>
      <c r="M1" s="38" t="s">
        <v>376</v>
      </c>
      <c r="N1" s="80" t="s">
        <v>377</v>
      </c>
      <c r="O1" s="80" t="s">
        <v>378</v>
      </c>
      <c r="P1" s="80" t="s">
        <v>379</v>
      </c>
      <c r="Q1" s="80" t="s">
        <v>380</v>
      </c>
    </row>
    <row r="2" spans="1:17" ht="40.200000000000003" customHeight="1" x14ac:dyDescent="0.3">
      <c r="A2" s="31" t="s">
        <v>26</v>
      </c>
      <c r="B2" s="32"/>
      <c r="C2" s="33">
        <f t="shared" ref="C2:C33" si="0">SUM(D2:H2)</f>
        <v>26</v>
      </c>
      <c r="D2" s="34">
        <f>COUNTIF(Sheet1!$B$2:$B$80, 角色!A2) + COUNTIF(Sheet1!$N$2:$N$80, 角色!A2)</f>
        <v>26</v>
      </c>
      <c r="E2" s="35">
        <f>COUNTIF(Sheet1!$C$2:$C$80, 角色!A2) + COUNTIF(Sheet1!$O$2:$O$80, 角色!A2)</f>
        <v>0</v>
      </c>
      <c r="F2" s="35">
        <f>COUNTIF(Sheet1!$D$2:$D$80, 角色!A2) + COUNTIF(Sheet1!$P$2:$P$80, 角色!A2)</f>
        <v>0</v>
      </c>
      <c r="G2" s="35">
        <f>COUNTIF(Sheet1!$E$2:$E$80, 角色!A2) + COUNTIF(Sheet1!$Q$2:$Q$80, 角色!A2)</f>
        <v>0</v>
      </c>
      <c r="H2" s="35">
        <f>COUNTIF(Sheet1!$F$2:$F$80, 角色!A2) + COUNTIF(Sheet1!$R$2:$R$80, 角色!A2)</f>
        <v>0</v>
      </c>
      <c r="I2" s="42">
        <f t="shared" ref="I2:I33" si="1">COUNTIF(D2:H2,"&gt;0")</f>
        <v>1</v>
      </c>
      <c r="J2" s="30" t="str">
        <f t="shared" ref="J2:J33" si="2">IF(C2&lt;&gt;0,  INDEX($D$1:$H$1, MATCH(MAX(D2:H2), D2:H2, 0)), "-")</f>
        <v>上路</v>
      </c>
      <c r="K2" s="65">
        <f>COUNTIF(Sheet1!$G$2:$K$80,A2)+COUNTIF(Sheet1!$S$2:$W$80,A2)</f>
        <v>3</v>
      </c>
      <c r="L2" s="70">
        <f t="shared" ref="L2:L33" si="3">(C2+K2)/79</f>
        <v>0.36708860759493672</v>
      </c>
      <c r="M2" s="75" cm="1">
        <f t="array" ref="M2">IF(C2&lt;&gt;0, (SUMPRODUCT((Sheet1!$B$2:$F$80=A2)*(Sheet1!$L$2:$L$80="WIN")) + SUMPRODUCT((Sheet1!$N$2:$R$80=A2)*(Sheet1!$X$2:$X$80="WIN")))/C2, "-")</f>
        <v>0.53846153846153844</v>
      </c>
      <c r="N2" s="54">
        <f t="shared" ref="N2:N33" si="4">_xlfn.RANK.EQ(C2,$C$2:$C$166)</f>
        <v>9</v>
      </c>
      <c r="O2" s="68">
        <f t="shared" ref="O2:O33" si="5">_xlfn.RANK.EQ(K2,$K$2:$K$166)</f>
        <v>43</v>
      </c>
      <c r="P2" s="73">
        <f t="shared" ref="P2:P33" si="6">_xlfn.RANK.EQ(L2,$L$2:$L$166)</f>
        <v>21</v>
      </c>
      <c r="Q2" s="78">
        <f t="shared" ref="Q2:Q33" si="7">IF(M2&lt;&gt;"-", _xlfn.RANK.EQ(M2,$M$2:$M$166), "-")</f>
        <v>33</v>
      </c>
    </row>
    <row r="3" spans="1:17" ht="40.200000000000003" customHeight="1" x14ac:dyDescent="0.3">
      <c r="A3" s="20" t="s">
        <v>27</v>
      </c>
      <c r="B3" s="21"/>
      <c r="C3" s="33">
        <f t="shared" si="0"/>
        <v>10</v>
      </c>
      <c r="D3" s="34">
        <f>COUNTIF(Sheet1!$B$2:$B$80, 角色!A3) + COUNTIF(Sheet1!$N$2:$N$80, 角色!A3)</f>
        <v>0</v>
      </c>
      <c r="E3" s="35">
        <f>COUNTIF(Sheet1!$C$2:$C$80, 角色!A3) + COUNTIF(Sheet1!$O$2:$O$80, 角色!A3)</f>
        <v>0</v>
      </c>
      <c r="F3" s="35">
        <f>COUNTIF(Sheet1!$D$2:$D$80, 角色!A3) + COUNTIF(Sheet1!$P$2:$P$80, 角色!A3)</f>
        <v>10</v>
      </c>
      <c r="G3" s="35">
        <f>COUNTIF(Sheet1!$E$2:$E$80, 角色!A3) + COUNTIF(Sheet1!$Q$2:$Q$80, 角色!A3)</f>
        <v>0</v>
      </c>
      <c r="H3" s="35">
        <f>COUNTIF(Sheet1!$F$2:$F$80, 角色!A3) + COUNTIF(Sheet1!$R$2:$R$80, 角色!A3)</f>
        <v>0</v>
      </c>
      <c r="I3" s="42">
        <f t="shared" si="1"/>
        <v>1</v>
      </c>
      <c r="J3" s="30" t="str">
        <f t="shared" si="2"/>
        <v>中路</v>
      </c>
      <c r="K3" s="66">
        <f>COUNTIF(Sheet1!$G$2:$K$80,A3)+COUNTIF(Sheet1!$S$2:$W$80,A3)</f>
        <v>4</v>
      </c>
      <c r="L3" s="71">
        <f t="shared" si="3"/>
        <v>0.17721518987341772</v>
      </c>
      <c r="M3" s="76" cm="1">
        <f t="array" ref="M3">IF(C3&lt;&gt;0, (SUMPRODUCT((Sheet1!$B$2:$F$80=A3)*(Sheet1!$L$2:$L$80="WIN")) + SUMPRODUCT((Sheet1!$N$2:$R$80=A3)*(Sheet1!$X$2:$X$80="WIN")))/C3, "-")</f>
        <v>0.5</v>
      </c>
      <c r="N3" s="55">
        <f t="shared" si="4"/>
        <v>29</v>
      </c>
      <c r="O3" s="68">
        <f t="shared" si="5"/>
        <v>39</v>
      </c>
      <c r="P3" s="73">
        <f t="shared" si="6"/>
        <v>32</v>
      </c>
      <c r="Q3" s="78">
        <f t="shared" si="7"/>
        <v>36</v>
      </c>
    </row>
    <row r="4" spans="1:17" ht="40.200000000000003" customHeight="1" x14ac:dyDescent="0.3">
      <c r="A4" s="20" t="s">
        <v>28</v>
      </c>
      <c r="B4" s="21"/>
      <c r="C4" s="33">
        <f t="shared" si="0"/>
        <v>11</v>
      </c>
      <c r="D4" s="34">
        <f>COUNTIF(Sheet1!$B$2:$B$80, 角色!A4) + COUNTIF(Sheet1!$N$2:$N$80, 角色!A4)</f>
        <v>0</v>
      </c>
      <c r="E4" s="35">
        <f>COUNTIF(Sheet1!$C$2:$C$80, 角色!A4) + COUNTIF(Sheet1!$O$2:$O$80, 角色!A4)</f>
        <v>0</v>
      </c>
      <c r="F4" s="35">
        <f>COUNTIF(Sheet1!$D$2:$D$80, 角色!A4) + COUNTIF(Sheet1!$P$2:$P$80, 角色!A4)</f>
        <v>11</v>
      </c>
      <c r="G4" s="35">
        <f>COUNTIF(Sheet1!$E$2:$E$80, 角色!A4) + COUNTIF(Sheet1!$Q$2:$Q$80, 角色!A4)</f>
        <v>0</v>
      </c>
      <c r="H4" s="35">
        <f>COUNTIF(Sheet1!$F$2:$F$80, 角色!A4) + COUNTIF(Sheet1!$R$2:$R$80, 角色!A4)</f>
        <v>0</v>
      </c>
      <c r="I4" s="42">
        <f t="shared" si="1"/>
        <v>1</v>
      </c>
      <c r="J4" s="30" t="str">
        <f t="shared" si="2"/>
        <v>中路</v>
      </c>
      <c r="K4" s="66">
        <f>COUNTIF(Sheet1!$G$2:$K$80,A4)+COUNTIF(Sheet1!$S$2:$W$80,A4)</f>
        <v>8</v>
      </c>
      <c r="L4" s="71">
        <f t="shared" si="3"/>
        <v>0.24050632911392406</v>
      </c>
      <c r="M4" s="76" cm="1">
        <f t="array" ref="M4">IF(C4&lt;&gt;0, (SUMPRODUCT((Sheet1!$B$2:$F$80=A4)*(Sheet1!$L$2:$L$80="WIN")) + SUMPRODUCT((Sheet1!$N$2:$R$80=A4)*(Sheet1!$X$2:$X$80="WIN")))/C4, "-")</f>
        <v>0.45454545454545453</v>
      </c>
      <c r="N4" s="55">
        <f t="shared" si="4"/>
        <v>27</v>
      </c>
      <c r="O4" s="68">
        <f t="shared" si="5"/>
        <v>28</v>
      </c>
      <c r="P4" s="73">
        <f t="shared" si="6"/>
        <v>29</v>
      </c>
      <c r="Q4" s="78">
        <f t="shared" si="7"/>
        <v>45</v>
      </c>
    </row>
    <row r="5" spans="1:17" ht="40.200000000000003" customHeight="1" x14ac:dyDescent="0.3">
      <c r="A5" s="20" t="s">
        <v>29</v>
      </c>
      <c r="B5" s="21"/>
      <c r="C5" s="33">
        <f t="shared" si="0"/>
        <v>0</v>
      </c>
      <c r="D5" s="34">
        <f>COUNTIF(Sheet1!$B$2:$B$80, 角色!A5) + COUNTIF(Sheet1!$N$2:$N$80, 角色!A5)</f>
        <v>0</v>
      </c>
      <c r="E5" s="35">
        <f>COUNTIF(Sheet1!$C$2:$C$80, 角色!A5) + COUNTIF(Sheet1!$O$2:$O$80, 角色!A5)</f>
        <v>0</v>
      </c>
      <c r="F5" s="35">
        <f>COUNTIF(Sheet1!$D$2:$D$80, 角色!A5) + COUNTIF(Sheet1!$P$2:$P$80, 角色!A5)</f>
        <v>0</v>
      </c>
      <c r="G5" s="35">
        <f>COUNTIF(Sheet1!$E$2:$E$80, 角色!A5) + COUNTIF(Sheet1!$Q$2:$Q$80, 角色!A5)</f>
        <v>0</v>
      </c>
      <c r="H5" s="35">
        <f>COUNTIF(Sheet1!$F$2:$F$80, 角色!A5) + COUNTIF(Sheet1!$R$2:$R$80, 角色!A5)</f>
        <v>0</v>
      </c>
      <c r="I5" s="42">
        <f t="shared" si="1"/>
        <v>0</v>
      </c>
      <c r="J5" s="30" t="str">
        <f t="shared" si="2"/>
        <v>-</v>
      </c>
      <c r="K5" s="66">
        <f>COUNTIF(Sheet1!$G$2:$K$80,A5)+COUNTIF(Sheet1!$S$2:$W$80,A5)</f>
        <v>0</v>
      </c>
      <c r="L5" s="71">
        <f t="shared" si="3"/>
        <v>0</v>
      </c>
      <c r="M5" s="76" t="str" cm="1">
        <f t="array" ref="M5">IF(C5&lt;&gt;0, (SUMPRODUCT((Sheet1!$B$2:$F$80=A5)*(Sheet1!$L$2:$L$80="WIN")) + SUMPRODUCT((Sheet1!$N$2:$R$80=A5)*(Sheet1!$X$2:$X$80="WIN")))/C5, "-")</f>
        <v>-</v>
      </c>
      <c r="N5" s="55">
        <f t="shared" si="4"/>
        <v>84</v>
      </c>
      <c r="O5" s="68">
        <f t="shared" si="5"/>
        <v>63</v>
      </c>
      <c r="P5" s="73">
        <f t="shared" si="6"/>
        <v>88</v>
      </c>
      <c r="Q5" s="78" t="str">
        <f t="shared" si="7"/>
        <v>-</v>
      </c>
    </row>
    <row r="6" spans="1:17" ht="40.200000000000003" customHeight="1" x14ac:dyDescent="0.3">
      <c r="A6" s="20" t="s">
        <v>30</v>
      </c>
      <c r="B6" s="21"/>
      <c r="C6" s="33">
        <f t="shared" si="0"/>
        <v>22</v>
      </c>
      <c r="D6" s="34">
        <f>COUNTIF(Sheet1!$B$2:$B$80, 角色!A6) + COUNTIF(Sheet1!$N$2:$N$80, 角色!A6)</f>
        <v>0</v>
      </c>
      <c r="E6" s="35">
        <f>COUNTIF(Sheet1!$C$2:$C$80, 角色!A6) + COUNTIF(Sheet1!$O$2:$O$80, 角色!A6)</f>
        <v>0</v>
      </c>
      <c r="F6" s="35">
        <f>COUNTIF(Sheet1!$D$2:$D$80, 角色!A6) + COUNTIF(Sheet1!$P$2:$P$80, 角色!A6)</f>
        <v>0</v>
      </c>
      <c r="G6" s="35">
        <f>COUNTIF(Sheet1!$E$2:$E$80, 角色!A6) + COUNTIF(Sheet1!$Q$2:$Q$80, 角色!A6)</f>
        <v>0</v>
      </c>
      <c r="H6" s="35">
        <f>COUNTIF(Sheet1!$F$2:$F$80, 角色!A6) + COUNTIF(Sheet1!$R$2:$R$80, 角色!A6)</f>
        <v>22</v>
      </c>
      <c r="I6" s="42">
        <f t="shared" si="1"/>
        <v>1</v>
      </c>
      <c r="J6" s="30" t="str">
        <f t="shared" si="2"/>
        <v>輔助</v>
      </c>
      <c r="K6" s="66">
        <f>COUNTIF(Sheet1!$G$2:$K$80,A6)+COUNTIF(Sheet1!$S$2:$W$80,A6)</f>
        <v>19</v>
      </c>
      <c r="L6" s="71">
        <f t="shared" si="3"/>
        <v>0.51898734177215189</v>
      </c>
      <c r="M6" s="76" cm="1">
        <f t="array" ref="M6">IF(C6&lt;&gt;0, (SUMPRODUCT((Sheet1!$B$2:$F$80=A6)*(Sheet1!$L$2:$L$80="WIN")) + SUMPRODUCT((Sheet1!$N$2:$R$80=A6)*(Sheet1!$X$2:$X$80="WIN")))/C6, "-")</f>
        <v>0.22727272727272727</v>
      </c>
      <c r="N6" s="55">
        <f t="shared" si="4"/>
        <v>13</v>
      </c>
      <c r="O6" s="68">
        <f t="shared" si="5"/>
        <v>14</v>
      </c>
      <c r="P6" s="73">
        <f t="shared" si="6"/>
        <v>16</v>
      </c>
      <c r="Q6" s="78">
        <f t="shared" si="7"/>
        <v>62</v>
      </c>
    </row>
    <row r="7" spans="1:17" ht="40.200000000000003" customHeight="1" x14ac:dyDescent="0.3">
      <c r="A7" s="20" t="s">
        <v>31</v>
      </c>
      <c r="B7" s="21"/>
      <c r="C7" s="33">
        <f t="shared" si="0"/>
        <v>0</v>
      </c>
      <c r="D7" s="34">
        <f>COUNTIF(Sheet1!$B$2:$B$80, 角色!A7) + COUNTIF(Sheet1!$N$2:$N$80, 角色!A7)</f>
        <v>0</v>
      </c>
      <c r="E7" s="35">
        <f>COUNTIF(Sheet1!$C$2:$C$80, 角色!A7) + COUNTIF(Sheet1!$O$2:$O$80, 角色!A7)</f>
        <v>0</v>
      </c>
      <c r="F7" s="35">
        <f>COUNTIF(Sheet1!$D$2:$D$80, 角色!A7) + COUNTIF(Sheet1!$P$2:$P$80, 角色!A7)</f>
        <v>0</v>
      </c>
      <c r="G7" s="35">
        <f>COUNTIF(Sheet1!$E$2:$E$80, 角色!A7) + COUNTIF(Sheet1!$Q$2:$Q$80, 角色!A7)</f>
        <v>0</v>
      </c>
      <c r="H7" s="35">
        <f>COUNTIF(Sheet1!$F$2:$F$80, 角色!A7) + COUNTIF(Sheet1!$R$2:$R$80, 角色!A7)</f>
        <v>0</v>
      </c>
      <c r="I7" s="42">
        <f t="shared" si="1"/>
        <v>0</v>
      </c>
      <c r="J7" s="30" t="str">
        <f t="shared" si="2"/>
        <v>-</v>
      </c>
      <c r="K7" s="66">
        <f>COUNTIF(Sheet1!$G$2:$K$80,A7)+COUNTIF(Sheet1!$S$2:$W$80,A7)</f>
        <v>0</v>
      </c>
      <c r="L7" s="71">
        <f t="shared" si="3"/>
        <v>0</v>
      </c>
      <c r="M7" s="76" t="str" cm="1">
        <f t="array" ref="M7">IF(C7&lt;&gt;0, (SUMPRODUCT((Sheet1!$B$2:$F$80=A7)*(Sheet1!$L$2:$L$80="WIN")) + SUMPRODUCT((Sheet1!$N$2:$R$80=A7)*(Sheet1!$X$2:$X$80="WIN")))/C7, "-")</f>
        <v>-</v>
      </c>
      <c r="N7" s="55">
        <f t="shared" si="4"/>
        <v>84</v>
      </c>
      <c r="O7" s="68">
        <f t="shared" si="5"/>
        <v>63</v>
      </c>
      <c r="P7" s="73">
        <f t="shared" si="6"/>
        <v>88</v>
      </c>
      <c r="Q7" s="78" t="str">
        <f t="shared" si="7"/>
        <v>-</v>
      </c>
    </row>
    <row r="8" spans="1:17" ht="40.200000000000003" customHeight="1" x14ac:dyDescent="0.3">
      <c r="A8" s="20" t="s">
        <v>32</v>
      </c>
      <c r="B8" s="21"/>
      <c r="C8" s="33">
        <f t="shared" si="0"/>
        <v>0</v>
      </c>
      <c r="D8" s="34">
        <f>COUNTIF(Sheet1!$B$2:$B$80, 角色!A8) + COUNTIF(Sheet1!$N$2:$N$80, 角色!A8)</f>
        <v>0</v>
      </c>
      <c r="E8" s="35">
        <f>COUNTIF(Sheet1!$C$2:$C$80, 角色!A8) + COUNTIF(Sheet1!$O$2:$O$80, 角色!A8)</f>
        <v>0</v>
      </c>
      <c r="F8" s="35">
        <f>COUNTIF(Sheet1!$D$2:$D$80, 角色!A8) + COUNTIF(Sheet1!$P$2:$P$80, 角色!A8)</f>
        <v>0</v>
      </c>
      <c r="G8" s="35">
        <f>COUNTIF(Sheet1!$E$2:$E$80, 角色!A8) + COUNTIF(Sheet1!$Q$2:$Q$80, 角色!A8)</f>
        <v>0</v>
      </c>
      <c r="H8" s="35">
        <f>COUNTIF(Sheet1!$F$2:$F$80, 角色!A8) + COUNTIF(Sheet1!$R$2:$R$80, 角色!A8)</f>
        <v>0</v>
      </c>
      <c r="I8" s="42">
        <f t="shared" si="1"/>
        <v>0</v>
      </c>
      <c r="J8" s="30" t="str">
        <f t="shared" si="2"/>
        <v>-</v>
      </c>
      <c r="K8" s="66">
        <f>COUNTIF(Sheet1!$G$2:$K$80,A8)+COUNTIF(Sheet1!$S$2:$W$80,A8)</f>
        <v>0</v>
      </c>
      <c r="L8" s="71">
        <f t="shared" si="3"/>
        <v>0</v>
      </c>
      <c r="M8" s="76" t="str" cm="1">
        <f t="array" ref="M8">IF(C8&lt;&gt;0, (SUMPRODUCT((Sheet1!$B$2:$F$80=A8)*(Sheet1!$L$2:$L$80="WIN")) + SUMPRODUCT((Sheet1!$N$2:$R$80=A8)*(Sheet1!$X$2:$X$80="WIN")))/C8, "-")</f>
        <v>-</v>
      </c>
      <c r="N8" s="55">
        <f t="shared" si="4"/>
        <v>84</v>
      </c>
      <c r="O8" s="68">
        <f t="shared" si="5"/>
        <v>63</v>
      </c>
      <c r="P8" s="73">
        <f t="shared" si="6"/>
        <v>88</v>
      </c>
      <c r="Q8" s="78" t="str">
        <f t="shared" si="7"/>
        <v>-</v>
      </c>
    </row>
    <row r="9" spans="1:17" ht="40.200000000000003" customHeight="1" x14ac:dyDescent="0.3">
      <c r="A9" s="20" t="s">
        <v>33</v>
      </c>
      <c r="B9" s="21"/>
      <c r="C9" s="33">
        <f t="shared" si="0"/>
        <v>0</v>
      </c>
      <c r="D9" s="34">
        <f>COUNTIF(Sheet1!$B$2:$B$80, 角色!A9) + COUNTIF(Sheet1!$N$2:$N$80, 角色!A9)</f>
        <v>0</v>
      </c>
      <c r="E9" s="35">
        <f>COUNTIF(Sheet1!$C$2:$C$80, 角色!A9) + COUNTIF(Sheet1!$O$2:$O$80, 角色!A9)</f>
        <v>0</v>
      </c>
      <c r="F9" s="35">
        <f>COUNTIF(Sheet1!$D$2:$D$80, 角色!A9) + COUNTIF(Sheet1!$P$2:$P$80, 角色!A9)</f>
        <v>0</v>
      </c>
      <c r="G9" s="35">
        <f>COUNTIF(Sheet1!$E$2:$E$80, 角色!A9) + COUNTIF(Sheet1!$Q$2:$Q$80, 角色!A9)</f>
        <v>0</v>
      </c>
      <c r="H9" s="35">
        <f>COUNTIF(Sheet1!$F$2:$F$80, 角色!A9) + COUNTIF(Sheet1!$R$2:$R$80, 角色!A9)</f>
        <v>0</v>
      </c>
      <c r="I9" s="42">
        <f t="shared" si="1"/>
        <v>0</v>
      </c>
      <c r="J9" s="30" t="str">
        <f t="shared" si="2"/>
        <v>-</v>
      </c>
      <c r="K9" s="66">
        <f>COUNTIF(Sheet1!$G$2:$K$80,A9)+COUNTIF(Sheet1!$S$2:$W$80,A9)</f>
        <v>0</v>
      </c>
      <c r="L9" s="71">
        <f t="shared" si="3"/>
        <v>0</v>
      </c>
      <c r="M9" s="76" t="str" cm="1">
        <f t="array" ref="M9">IF(C9&lt;&gt;0, (SUMPRODUCT((Sheet1!$B$2:$F$80=A9)*(Sheet1!$L$2:$L$80="WIN")) + SUMPRODUCT((Sheet1!$N$2:$R$80=A9)*(Sheet1!$X$2:$X$80="WIN")))/C9, "-")</f>
        <v>-</v>
      </c>
      <c r="N9" s="55">
        <f t="shared" si="4"/>
        <v>84</v>
      </c>
      <c r="O9" s="68">
        <f t="shared" si="5"/>
        <v>63</v>
      </c>
      <c r="P9" s="73">
        <f t="shared" si="6"/>
        <v>88</v>
      </c>
      <c r="Q9" s="78" t="str">
        <f t="shared" si="7"/>
        <v>-</v>
      </c>
    </row>
    <row r="10" spans="1:17" ht="40.200000000000003" customHeight="1" x14ac:dyDescent="0.3">
      <c r="A10" s="20" t="s">
        <v>35</v>
      </c>
      <c r="B10" s="21"/>
      <c r="C10" s="33">
        <f t="shared" si="0"/>
        <v>22</v>
      </c>
      <c r="D10" s="34">
        <f>COUNTIF(Sheet1!$B$2:$B$80, 角色!A10) + COUNTIF(Sheet1!$N$2:$N$80, 角色!A10)</f>
        <v>0</v>
      </c>
      <c r="E10" s="35">
        <f>COUNTIF(Sheet1!$C$2:$C$80, 角色!A10) + COUNTIF(Sheet1!$O$2:$O$80, 角色!A10)</f>
        <v>0</v>
      </c>
      <c r="F10" s="35">
        <f>COUNTIF(Sheet1!$D$2:$D$80, 角色!A10) + COUNTIF(Sheet1!$P$2:$P$80, 角色!A10)</f>
        <v>0</v>
      </c>
      <c r="G10" s="35">
        <f>COUNTIF(Sheet1!$E$2:$E$80, 角色!A10) + COUNTIF(Sheet1!$Q$2:$Q$80, 角色!A10)</f>
        <v>22</v>
      </c>
      <c r="H10" s="35">
        <f>COUNTIF(Sheet1!$F$2:$F$80, 角色!A10) + COUNTIF(Sheet1!$R$2:$R$80, 角色!A10)</f>
        <v>0</v>
      </c>
      <c r="I10" s="42">
        <f t="shared" si="1"/>
        <v>1</v>
      </c>
      <c r="J10" s="30" t="str">
        <f t="shared" si="2"/>
        <v>下路</v>
      </c>
      <c r="K10" s="66">
        <f>COUNTIF(Sheet1!$G$2:$K$80,A10)+COUNTIF(Sheet1!$S$2:$W$80,A10)</f>
        <v>10</v>
      </c>
      <c r="L10" s="71">
        <f t="shared" si="3"/>
        <v>0.4050632911392405</v>
      </c>
      <c r="M10" s="76" cm="1">
        <f t="array" ref="M10">IF(C10&lt;&gt;0, (SUMPRODUCT((Sheet1!$B$2:$F$80=A10)*(Sheet1!$L$2:$L$80="WIN")) + SUMPRODUCT((Sheet1!$N$2:$R$80=A10)*(Sheet1!$X$2:$X$80="WIN")))/C10, "-")</f>
        <v>0.45454545454545453</v>
      </c>
      <c r="N10" s="55">
        <f t="shared" si="4"/>
        <v>13</v>
      </c>
      <c r="O10" s="68">
        <f t="shared" si="5"/>
        <v>24</v>
      </c>
      <c r="P10" s="73">
        <f t="shared" si="6"/>
        <v>20</v>
      </c>
      <c r="Q10" s="78">
        <f t="shared" si="7"/>
        <v>45</v>
      </c>
    </row>
    <row r="11" spans="1:17" ht="40.200000000000003" customHeight="1" x14ac:dyDescent="0.3">
      <c r="A11" s="20" t="s">
        <v>37</v>
      </c>
      <c r="B11" s="21"/>
      <c r="C11" s="33">
        <f t="shared" si="0"/>
        <v>10</v>
      </c>
      <c r="D11" s="34">
        <f>COUNTIF(Sheet1!$B$2:$B$80, 角色!A11) + COUNTIF(Sheet1!$N$2:$N$80, 角色!A11)</f>
        <v>0</v>
      </c>
      <c r="E11" s="35">
        <f>COUNTIF(Sheet1!$C$2:$C$80, 角色!A11) + COUNTIF(Sheet1!$O$2:$O$80, 角色!A11)</f>
        <v>0</v>
      </c>
      <c r="F11" s="35">
        <f>COUNTIF(Sheet1!$D$2:$D$80, 角色!A11) + COUNTIF(Sheet1!$P$2:$P$80, 角色!A11)</f>
        <v>0</v>
      </c>
      <c r="G11" s="35">
        <f>COUNTIF(Sheet1!$E$2:$E$80, 角色!A11) + COUNTIF(Sheet1!$Q$2:$Q$80, 角色!A11)</f>
        <v>5</v>
      </c>
      <c r="H11" s="35">
        <f>COUNTIF(Sheet1!$F$2:$F$80, 角色!A11) + COUNTIF(Sheet1!$R$2:$R$80, 角色!A11)</f>
        <v>5</v>
      </c>
      <c r="I11" s="42">
        <f t="shared" si="1"/>
        <v>2</v>
      </c>
      <c r="J11" s="30" t="str">
        <f t="shared" si="2"/>
        <v>下路</v>
      </c>
      <c r="K11" s="66">
        <f>COUNTIF(Sheet1!$G$2:$K$80,A11)+COUNTIF(Sheet1!$S$2:$W$80,A11)</f>
        <v>7</v>
      </c>
      <c r="L11" s="71">
        <f t="shared" si="3"/>
        <v>0.21518987341772153</v>
      </c>
      <c r="M11" s="76" cm="1">
        <f t="array" ref="M11">IF(C11&lt;&gt;0, (SUMPRODUCT((Sheet1!$B$2:$F$80=A11)*(Sheet1!$L$2:$L$80="WIN")) + SUMPRODUCT((Sheet1!$N$2:$R$80=A11)*(Sheet1!$X$2:$X$80="WIN")))/C11, "-")</f>
        <v>0.5</v>
      </c>
      <c r="N11" s="55">
        <f t="shared" si="4"/>
        <v>29</v>
      </c>
      <c r="O11" s="68">
        <f t="shared" si="5"/>
        <v>30</v>
      </c>
      <c r="P11" s="73">
        <f t="shared" si="6"/>
        <v>30</v>
      </c>
      <c r="Q11" s="78">
        <f t="shared" si="7"/>
        <v>36</v>
      </c>
    </row>
    <row r="12" spans="1:17" ht="40.200000000000003" customHeight="1" x14ac:dyDescent="0.3">
      <c r="A12" s="20" t="s">
        <v>136</v>
      </c>
      <c r="B12" s="21"/>
      <c r="C12" s="33">
        <f t="shared" si="0"/>
        <v>0</v>
      </c>
      <c r="D12" s="34">
        <f>COUNTIF(Sheet1!$B$2:$B$80, 角色!A12) + COUNTIF(Sheet1!$N$2:$N$80, 角色!A12)</f>
        <v>0</v>
      </c>
      <c r="E12" s="35">
        <f>COUNTIF(Sheet1!$C$2:$C$80, 角色!A12) + COUNTIF(Sheet1!$O$2:$O$80, 角色!A12)</f>
        <v>0</v>
      </c>
      <c r="F12" s="35">
        <f>COUNTIF(Sheet1!$D$2:$D$80, 角色!A12) + COUNTIF(Sheet1!$P$2:$P$80, 角色!A12)</f>
        <v>0</v>
      </c>
      <c r="G12" s="35">
        <f>COUNTIF(Sheet1!$E$2:$E$80, 角色!A12) + COUNTIF(Sheet1!$Q$2:$Q$80, 角色!A12)</f>
        <v>0</v>
      </c>
      <c r="H12" s="35">
        <f>COUNTIF(Sheet1!$F$2:$F$80, 角色!A12) + COUNTIF(Sheet1!$R$2:$R$80, 角色!A12)</f>
        <v>0</v>
      </c>
      <c r="I12" s="42">
        <f t="shared" si="1"/>
        <v>0</v>
      </c>
      <c r="J12" s="30" t="str">
        <f t="shared" si="2"/>
        <v>-</v>
      </c>
      <c r="K12" s="66">
        <f>COUNTIF(Sheet1!$G$2:$K$80,A12)+COUNTIF(Sheet1!$S$2:$W$80,A12)</f>
        <v>0</v>
      </c>
      <c r="L12" s="71">
        <f t="shared" si="3"/>
        <v>0</v>
      </c>
      <c r="M12" s="76" t="str" cm="1">
        <f t="array" ref="M12">IF(C12&lt;&gt;0, (SUMPRODUCT((Sheet1!$B$2:$F$80=A12)*(Sheet1!$L$2:$L$80="WIN")) + SUMPRODUCT((Sheet1!$N$2:$R$80=A12)*(Sheet1!$X$2:$X$80="WIN")))/C12, "-")</f>
        <v>-</v>
      </c>
      <c r="N12" s="55">
        <f t="shared" si="4"/>
        <v>84</v>
      </c>
      <c r="O12" s="68">
        <f t="shared" si="5"/>
        <v>63</v>
      </c>
      <c r="P12" s="73">
        <f t="shared" si="6"/>
        <v>88</v>
      </c>
      <c r="Q12" s="78" t="str">
        <f t="shared" si="7"/>
        <v>-</v>
      </c>
    </row>
    <row r="13" spans="1:17" ht="40.200000000000003" customHeight="1" x14ac:dyDescent="0.3">
      <c r="A13" s="20" t="s">
        <v>38</v>
      </c>
      <c r="B13" s="21"/>
      <c r="C13" s="33">
        <f t="shared" si="0"/>
        <v>27</v>
      </c>
      <c r="D13" s="34">
        <f>COUNTIF(Sheet1!$B$2:$B$80, 角色!A13) + COUNTIF(Sheet1!$N$2:$N$80, 角色!A13)</f>
        <v>0</v>
      </c>
      <c r="E13" s="35">
        <f>COUNTIF(Sheet1!$C$2:$C$80, 角色!A13) + COUNTIF(Sheet1!$O$2:$O$80, 角色!A13)</f>
        <v>0</v>
      </c>
      <c r="F13" s="35">
        <f>COUNTIF(Sheet1!$D$2:$D$80, 角色!A13) + COUNTIF(Sheet1!$P$2:$P$80, 角色!A13)</f>
        <v>27</v>
      </c>
      <c r="G13" s="35">
        <f>COUNTIF(Sheet1!$E$2:$E$80, 角色!A13) + COUNTIF(Sheet1!$Q$2:$Q$80, 角色!A13)</f>
        <v>0</v>
      </c>
      <c r="H13" s="35">
        <f>COUNTIF(Sheet1!$F$2:$F$80, 角色!A13) + COUNTIF(Sheet1!$R$2:$R$80, 角色!A13)</f>
        <v>0</v>
      </c>
      <c r="I13" s="42">
        <f t="shared" si="1"/>
        <v>1</v>
      </c>
      <c r="J13" s="30" t="str">
        <f t="shared" si="2"/>
        <v>中路</v>
      </c>
      <c r="K13" s="66">
        <f>COUNTIF(Sheet1!$G$2:$K$80,A13)+COUNTIF(Sheet1!$S$2:$W$80,A13)</f>
        <v>34</v>
      </c>
      <c r="L13" s="71">
        <f t="shared" si="3"/>
        <v>0.77215189873417722</v>
      </c>
      <c r="M13" s="76" cm="1">
        <f t="array" ref="M13">IF(C13&lt;&gt;0, (SUMPRODUCT((Sheet1!$B$2:$F$80=A13)*(Sheet1!$L$2:$L$80="WIN")) + SUMPRODUCT((Sheet1!$N$2:$R$80=A13)*(Sheet1!$X$2:$X$80="WIN")))/C13, "-")</f>
        <v>0.40740740740740738</v>
      </c>
      <c r="N13" s="55">
        <f t="shared" si="4"/>
        <v>7</v>
      </c>
      <c r="O13" s="68">
        <f t="shared" si="5"/>
        <v>9</v>
      </c>
      <c r="P13" s="73">
        <f t="shared" si="6"/>
        <v>7</v>
      </c>
      <c r="Q13" s="78">
        <f t="shared" si="7"/>
        <v>52</v>
      </c>
    </row>
    <row r="14" spans="1:17" ht="40.200000000000003" customHeight="1" x14ac:dyDescent="0.3">
      <c r="A14" s="20" t="s">
        <v>39</v>
      </c>
      <c r="B14" s="21"/>
      <c r="C14" s="33">
        <f t="shared" si="0"/>
        <v>6</v>
      </c>
      <c r="D14" s="34">
        <f>COUNTIF(Sheet1!$B$2:$B$80, 角色!A14) + COUNTIF(Sheet1!$N$2:$N$80, 角色!A14)</f>
        <v>0</v>
      </c>
      <c r="E14" s="35">
        <f>COUNTIF(Sheet1!$C$2:$C$80, 角色!A14) + COUNTIF(Sheet1!$O$2:$O$80, 角色!A14)</f>
        <v>0</v>
      </c>
      <c r="F14" s="35">
        <f>COUNTIF(Sheet1!$D$2:$D$80, 角色!A14) + COUNTIF(Sheet1!$P$2:$P$80, 角色!A14)</f>
        <v>0</v>
      </c>
      <c r="G14" s="35">
        <f>COUNTIF(Sheet1!$E$2:$E$80, 角色!A14) + COUNTIF(Sheet1!$Q$2:$Q$80, 角色!A14)</f>
        <v>0</v>
      </c>
      <c r="H14" s="35">
        <f>COUNTIF(Sheet1!$F$2:$F$80, 角色!A14) + COUNTIF(Sheet1!$R$2:$R$80, 角色!A14)</f>
        <v>6</v>
      </c>
      <c r="I14" s="42">
        <f t="shared" si="1"/>
        <v>1</v>
      </c>
      <c r="J14" s="30" t="str">
        <f t="shared" si="2"/>
        <v>輔助</v>
      </c>
      <c r="K14" s="66">
        <f>COUNTIF(Sheet1!$G$2:$K$80,A14)+COUNTIF(Sheet1!$S$2:$W$80,A14)</f>
        <v>2</v>
      </c>
      <c r="L14" s="71">
        <f t="shared" si="3"/>
        <v>0.10126582278481013</v>
      </c>
      <c r="M14" s="76" cm="1">
        <f t="array" ref="M14">IF(C14&lt;&gt;0, (SUMPRODUCT((Sheet1!$B$2:$F$80=A14)*(Sheet1!$L$2:$L$80="WIN")) + SUMPRODUCT((Sheet1!$N$2:$R$80=A14)*(Sheet1!$X$2:$X$80="WIN")))/C14, "-")</f>
        <v>0.66666666666666663</v>
      </c>
      <c r="N14" s="55">
        <f t="shared" si="4"/>
        <v>38</v>
      </c>
      <c r="O14" s="68">
        <f t="shared" si="5"/>
        <v>54</v>
      </c>
      <c r="P14" s="73">
        <f t="shared" si="6"/>
        <v>45</v>
      </c>
      <c r="Q14" s="78">
        <f t="shared" si="7"/>
        <v>14</v>
      </c>
    </row>
    <row r="15" spans="1:17" ht="40.200000000000003" customHeight="1" x14ac:dyDescent="0.3">
      <c r="A15" s="20" t="s">
        <v>40</v>
      </c>
      <c r="B15" s="21"/>
      <c r="C15" s="33">
        <f t="shared" si="0"/>
        <v>6</v>
      </c>
      <c r="D15" s="34">
        <f>COUNTIF(Sheet1!$B$2:$B$80, 角色!A15) + COUNTIF(Sheet1!$N$2:$N$80, 角色!A15)</f>
        <v>0</v>
      </c>
      <c r="E15" s="35">
        <f>COUNTIF(Sheet1!$C$2:$C$80, 角色!A15) + COUNTIF(Sheet1!$O$2:$O$80, 角色!A15)</f>
        <v>6</v>
      </c>
      <c r="F15" s="35">
        <f>COUNTIF(Sheet1!$D$2:$D$80, 角色!A15) + COUNTIF(Sheet1!$P$2:$P$80, 角色!A15)</f>
        <v>0</v>
      </c>
      <c r="G15" s="35">
        <f>COUNTIF(Sheet1!$E$2:$E$80, 角色!A15) + COUNTIF(Sheet1!$Q$2:$Q$80, 角色!A15)</f>
        <v>0</v>
      </c>
      <c r="H15" s="35">
        <f>COUNTIF(Sheet1!$F$2:$F$80, 角色!A15) + COUNTIF(Sheet1!$R$2:$R$80, 角色!A15)</f>
        <v>0</v>
      </c>
      <c r="I15" s="42">
        <f t="shared" si="1"/>
        <v>1</v>
      </c>
      <c r="J15" s="30" t="str">
        <f t="shared" si="2"/>
        <v>打野</v>
      </c>
      <c r="K15" s="66">
        <f>COUNTIF(Sheet1!$G$2:$K$80,A15)+COUNTIF(Sheet1!$S$2:$W$80,A15)</f>
        <v>3</v>
      </c>
      <c r="L15" s="71">
        <f t="shared" si="3"/>
        <v>0.11392405063291139</v>
      </c>
      <c r="M15" s="76" cm="1">
        <f t="array" ref="M15">IF(C15&lt;&gt;0, (SUMPRODUCT((Sheet1!$B$2:$F$80=A15)*(Sheet1!$L$2:$L$80="WIN")) + SUMPRODUCT((Sheet1!$N$2:$R$80=A15)*(Sheet1!$X$2:$X$80="WIN")))/C15, "-")</f>
        <v>0.33333333333333331</v>
      </c>
      <c r="N15" s="55">
        <f t="shared" si="4"/>
        <v>38</v>
      </c>
      <c r="O15" s="68">
        <f t="shared" si="5"/>
        <v>43</v>
      </c>
      <c r="P15" s="73">
        <f t="shared" si="6"/>
        <v>41</v>
      </c>
      <c r="Q15" s="78">
        <f t="shared" si="7"/>
        <v>58</v>
      </c>
    </row>
    <row r="16" spans="1:17" ht="40.200000000000003" customHeight="1" x14ac:dyDescent="0.3">
      <c r="A16" s="20" t="s">
        <v>41</v>
      </c>
      <c r="B16" s="21"/>
      <c r="C16" s="33">
        <f t="shared" si="0"/>
        <v>3</v>
      </c>
      <c r="D16" s="34">
        <f>COUNTIF(Sheet1!$B$2:$B$80, 角色!A16) + COUNTIF(Sheet1!$N$2:$N$80, 角色!A16)</f>
        <v>0</v>
      </c>
      <c r="E16" s="35">
        <f>COUNTIF(Sheet1!$C$2:$C$80, 角色!A16) + COUNTIF(Sheet1!$O$2:$O$80, 角色!A16)</f>
        <v>0</v>
      </c>
      <c r="F16" s="35">
        <f>COUNTIF(Sheet1!$D$2:$D$80, 角色!A16) + COUNTIF(Sheet1!$P$2:$P$80, 角色!A16)</f>
        <v>0</v>
      </c>
      <c r="G16" s="35">
        <f>COUNTIF(Sheet1!$E$2:$E$80, 角色!A16) + COUNTIF(Sheet1!$Q$2:$Q$80, 角色!A16)</f>
        <v>0</v>
      </c>
      <c r="H16" s="35">
        <f>COUNTIF(Sheet1!$F$2:$F$80, 角色!A16) + COUNTIF(Sheet1!$R$2:$R$80, 角色!A16)</f>
        <v>3</v>
      </c>
      <c r="I16" s="42">
        <f t="shared" si="1"/>
        <v>1</v>
      </c>
      <c r="J16" s="30" t="str">
        <f t="shared" si="2"/>
        <v>輔助</v>
      </c>
      <c r="K16" s="66">
        <f>COUNTIF(Sheet1!$G$2:$K$80,A16)+COUNTIF(Sheet1!$S$2:$W$80,A16)</f>
        <v>6</v>
      </c>
      <c r="L16" s="71">
        <f t="shared" si="3"/>
        <v>0.11392405063291139</v>
      </c>
      <c r="M16" s="76" cm="1">
        <f t="array" ref="M16">IF(C16&lt;&gt;0, (SUMPRODUCT((Sheet1!$B$2:$F$80=A16)*(Sheet1!$L$2:$L$80="WIN")) + SUMPRODUCT((Sheet1!$N$2:$R$80=A16)*(Sheet1!$X$2:$X$80="WIN")))/C16, "-")</f>
        <v>0</v>
      </c>
      <c r="N16" s="55">
        <f t="shared" si="4"/>
        <v>51</v>
      </c>
      <c r="O16" s="68">
        <f t="shared" si="5"/>
        <v>33</v>
      </c>
      <c r="P16" s="73">
        <f t="shared" si="6"/>
        <v>41</v>
      </c>
      <c r="Q16" s="78">
        <f t="shared" si="7"/>
        <v>65</v>
      </c>
    </row>
    <row r="17" spans="1:17" ht="40.200000000000003" customHeight="1" x14ac:dyDescent="0.3">
      <c r="A17" s="20" t="s">
        <v>42</v>
      </c>
      <c r="B17" s="21"/>
      <c r="C17" s="33">
        <f t="shared" si="0"/>
        <v>0</v>
      </c>
      <c r="D17" s="34">
        <f>COUNTIF(Sheet1!$B$2:$B$80, 角色!A17) + COUNTIF(Sheet1!$N$2:$N$80, 角色!A17)</f>
        <v>0</v>
      </c>
      <c r="E17" s="35">
        <f>COUNTIF(Sheet1!$C$2:$C$80, 角色!A17) + COUNTIF(Sheet1!$O$2:$O$80, 角色!A17)</f>
        <v>0</v>
      </c>
      <c r="F17" s="35">
        <f>COUNTIF(Sheet1!$D$2:$D$80, 角色!A17) + COUNTIF(Sheet1!$P$2:$P$80, 角色!A17)</f>
        <v>0</v>
      </c>
      <c r="G17" s="35">
        <f>COUNTIF(Sheet1!$E$2:$E$80, 角色!A17) + COUNTIF(Sheet1!$Q$2:$Q$80, 角色!A17)</f>
        <v>0</v>
      </c>
      <c r="H17" s="35">
        <f>COUNTIF(Sheet1!$F$2:$F$80, 角色!A17) + COUNTIF(Sheet1!$R$2:$R$80, 角色!A17)</f>
        <v>0</v>
      </c>
      <c r="I17" s="42">
        <f t="shared" si="1"/>
        <v>0</v>
      </c>
      <c r="J17" s="30" t="str">
        <f t="shared" si="2"/>
        <v>-</v>
      </c>
      <c r="K17" s="66">
        <f>COUNTIF(Sheet1!$G$2:$K$80,A17)+COUNTIF(Sheet1!$S$2:$W$80,A17)</f>
        <v>0</v>
      </c>
      <c r="L17" s="71">
        <f t="shared" si="3"/>
        <v>0</v>
      </c>
      <c r="M17" s="76" t="str" cm="1">
        <f t="array" ref="M17">IF(C17&lt;&gt;0, (SUMPRODUCT((Sheet1!$B$2:$F$80=A17)*(Sheet1!$L$2:$L$80="WIN")) + SUMPRODUCT((Sheet1!$N$2:$R$80=A17)*(Sheet1!$X$2:$X$80="WIN")))/C17, "-")</f>
        <v>-</v>
      </c>
      <c r="N17" s="55">
        <f t="shared" si="4"/>
        <v>84</v>
      </c>
      <c r="O17" s="68">
        <f t="shared" si="5"/>
        <v>63</v>
      </c>
      <c r="P17" s="73">
        <f t="shared" si="6"/>
        <v>88</v>
      </c>
      <c r="Q17" s="78" t="str">
        <f t="shared" si="7"/>
        <v>-</v>
      </c>
    </row>
    <row r="18" spans="1:17" ht="40.200000000000003" customHeight="1" x14ac:dyDescent="0.3">
      <c r="A18" s="20" t="s">
        <v>43</v>
      </c>
      <c r="B18" s="21"/>
      <c r="C18" s="33">
        <f t="shared" si="0"/>
        <v>3</v>
      </c>
      <c r="D18" s="34">
        <f>COUNTIF(Sheet1!$B$2:$B$80, 角色!A18) + COUNTIF(Sheet1!$N$2:$N$80, 角色!A18)</f>
        <v>0</v>
      </c>
      <c r="E18" s="35">
        <f>COUNTIF(Sheet1!$C$2:$C$80, 角色!A18) + COUNTIF(Sheet1!$O$2:$O$80, 角色!A18)</f>
        <v>0</v>
      </c>
      <c r="F18" s="35">
        <f>COUNTIF(Sheet1!$D$2:$D$80, 角色!A18) + COUNTIF(Sheet1!$P$2:$P$80, 角色!A18)</f>
        <v>0</v>
      </c>
      <c r="G18" s="35">
        <f>COUNTIF(Sheet1!$E$2:$E$80, 角色!A18) + COUNTIF(Sheet1!$Q$2:$Q$80, 角色!A18)</f>
        <v>0</v>
      </c>
      <c r="H18" s="35">
        <f>COUNTIF(Sheet1!$F$2:$F$80, 角色!A18) + COUNTIF(Sheet1!$R$2:$R$80, 角色!A18)</f>
        <v>3</v>
      </c>
      <c r="I18" s="42">
        <f t="shared" si="1"/>
        <v>1</v>
      </c>
      <c r="J18" s="30" t="str">
        <f t="shared" si="2"/>
        <v>輔助</v>
      </c>
      <c r="K18" s="66">
        <f>COUNTIF(Sheet1!$G$2:$K$80,A18)+COUNTIF(Sheet1!$S$2:$W$80,A18)</f>
        <v>1</v>
      </c>
      <c r="L18" s="71">
        <f t="shared" si="3"/>
        <v>5.0632911392405063E-2</v>
      </c>
      <c r="M18" s="76" cm="1">
        <f t="array" ref="M18">IF(C18&lt;&gt;0, (SUMPRODUCT((Sheet1!$B$2:$F$80=A18)*(Sheet1!$L$2:$L$80="WIN")) + SUMPRODUCT((Sheet1!$N$2:$R$80=A18)*(Sheet1!$X$2:$X$80="WIN")))/C18, "-")</f>
        <v>0.33333333333333331</v>
      </c>
      <c r="N18" s="55">
        <f t="shared" si="4"/>
        <v>51</v>
      </c>
      <c r="O18" s="68">
        <f t="shared" si="5"/>
        <v>57</v>
      </c>
      <c r="P18" s="73">
        <f t="shared" si="6"/>
        <v>57</v>
      </c>
      <c r="Q18" s="78">
        <f t="shared" si="7"/>
        <v>58</v>
      </c>
    </row>
    <row r="19" spans="1:17" ht="40.200000000000003" customHeight="1" x14ac:dyDescent="0.3">
      <c r="A19" s="20" t="s">
        <v>44</v>
      </c>
      <c r="B19" s="21"/>
      <c r="C19" s="33">
        <f t="shared" si="0"/>
        <v>0</v>
      </c>
      <c r="D19" s="34">
        <f>COUNTIF(Sheet1!$B$2:$B$80, 角色!A19) + COUNTIF(Sheet1!$N$2:$N$80, 角色!A19)</f>
        <v>0</v>
      </c>
      <c r="E19" s="35">
        <f>COUNTIF(Sheet1!$C$2:$C$80, 角色!A19) + COUNTIF(Sheet1!$O$2:$O$80, 角色!A19)</f>
        <v>0</v>
      </c>
      <c r="F19" s="35">
        <f>COUNTIF(Sheet1!$D$2:$D$80, 角色!A19) + COUNTIF(Sheet1!$P$2:$P$80, 角色!A19)</f>
        <v>0</v>
      </c>
      <c r="G19" s="35">
        <f>COUNTIF(Sheet1!$E$2:$E$80, 角色!A19) + COUNTIF(Sheet1!$Q$2:$Q$80, 角色!A19)</f>
        <v>0</v>
      </c>
      <c r="H19" s="35">
        <f>COUNTIF(Sheet1!$F$2:$F$80, 角色!A19) + COUNTIF(Sheet1!$R$2:$R$80, 角色!A19)</f>
        <v>0</v>
      </c>
      <c r="I19" s="42">
        <f t="shared" si="1"/>
        <v>0</v>
      </c>
      <c r="J19" s="30" t="str">
        <f t="shared" si="2"/>
        <v>-</v>
      </c>
      <c r="K19" s="66">
        <f>COUNTIF(Sheet1!$G$2:$K$80,A19)+COUNTIF(Sheet1!$S$2:$W$80,A19)</f>
        <v>0</v>
      </c>
      <c r="L19" s="71">
        <f t="shared" si="3"/>
        <v>0</v>
      </c>
      <c r="M19" s="76" t="str" cm="1">
        <f t="array" ref="M19">IF(C19&lt;&gt;0, (SUMPRODUCT((Sheet1!$B$2:$F$80=A19)*(Sheet1!$L$2:$L$80="WIN")) + SUMPRODUCT((Sheet1!$N$2:$R$80=A19)*(Sheet1!$X$2:$X$80="WIN")))/C19, "-")</f>
        <v>-</v>
      </c>
      <c r="N19" s="55">
        <f t="shared" si="4"/>
        <v>84</v>
      </c>
      <c r="O19" s="68">
        <f t="shared" si="5"/>
        <v>63</v>
      </c>
      <c r="P19" s="73">
        <f t="shared" si="6"/>
        <v>88</v>
      </c>
      <c r="Q19" s="78" t="str">
        <f t="shared" si="7"/>
        <v>-</v>
      </c>
    </row>
    <row r="20" spans="1:17" ht="40.200000000000003" customHeight="1" x14ac:dyDescent="0.3">
      <c r="A20" s="20" t="s">
        <v>46</v>
      </c>
      <c r="B20" s="21"/>
      <c r="C20" s="33">
        <f t="shared" si="0"/>
        <v>1</v>
      </c>
      <c r="D20" s="34">
        <f>COUNTIF(Sheet1!$B$2:$B$80, 角色!A20) + COUNTIF(Sheet1!$N$2:$N$80, 角色!A20)</f>
        <v>1</v>
      </c>
      <c r="E20" s="35">
        <f>COUNTIF(Sheet1!$C$2:$C$80, 角色!A20) + COUNTIF(Sheet1!$O$2:$O$80, 角色!A20)</f>
        <v>0</v>
      </c>
      <c r="F20" s="35">
        <f>COUNTIF(Sheet1!$D$2:$D$80, 角色!A20) + COUNTIF(Sheet1!$P$2:$P$80, 角色!A20)</f>
        <v>0</v>
      </c>
      <c r="G20" s="35">
        <f>COUNTIF(Sheet1!$E$2:$E$80, 角色!A20) + COUNTIF(Sheet1!$Q$2:$Q$80, 角色!A20)</f>
        <v>0</v>
      </c>
      <c r="H20" s="35">
        <f>COUNTIF(Sheet1!$F$2:$F$80, 角色!A20) + COUNTIF(Sheet1!$R$2:$R$80, 角色!A20)</f>
        <v>0</v>
      </c>
      <c r="I20" s="42">
        <f t="shared" si="1"/>
        <v>1</v>
      </c>
      <c r="J20" s="30" t="str">
        <f t="shared" si="2"/>
        <v>上路</v>
      </c>
      <c r="K20" s="66">
        <f>COUNTIF(Sheet1!$G$2:$K$80,A20)+COUNTIF(Sheet1!$S$2:$W$80,A20)</f>
        <v>0</v>
      </c>
      <c r="L20" s="71">
        <f t="shared" si="3"/>
        <v>1.2658227848101266E-2</v>
      </c>
      <c r="M20" s="76" cm="1">
        <f t="array" ref="M20">IF(C20&lt;&gt;0, (SUMPRODUCT((Sheet1!$B$2:$F$80=A20)*(Sheet1!$L$2:$L$80="WIN")) + SUMPRODUCT((Sheet1!$N$2:$R$80=A20)*(Sheet1!$X$2:$X$80="WIN")))/C20, "-")</f>
        <v>0</v>
      </c>
      <c r="N20" s="55">
        <f t="shared" si="4"/>
        <v>63</v>
      </c>
      <c r="O20" s="68">
        <f t="shared" si="5"/>
        <v>63</v>
      </c>
      <c r="P20" s="73">
        <f t="shared" si="6"/>
        <v>69</v>
      </c>
      <c r="Q20" s="78">
        <f t="shared" si="7"/>
        <v>65</v>
      </c>
    </row>
    <row r="21" spans="1:17" ht="40.200000000000003" customHeight="1" x14ac:dyDescent="0.3">
      <c r="A21" s="20" t="s">
        <v>47</v>
      </c>
      <c r="B21" s="21"/>
      <c r="C21" s="33">
        <f t="shared" si="0"/>
        <v>1</v>
      </c>
      <c r="D21" s="34">
        <f>COUNTIF(Sheet1!$B$2:$B$80, 角色!A21) + COUNTIF(Sheet1!$N$2:$N$80, 角色!A21)</f>
        <v>0</v>
      </c>
      <c r="E21" s="35">
        <f>COUNTIF(Sheet1!$C$2:$C$80, 角色!A21) + COUNTIF(Sheet1!$O$2:$O$80, 角色!A21)</f>
        <v>0</v>
      </c>
      <c r="F21" s="35">
        <f>COUNTIF(Sheet1!$D$2:$D$80, 角色!A21) + COUNTIF(Sheet1!$P$2:$P$80, 角色!A21)</f>
        <v>1</v>
      </c>
      <c r="G21" s="35">
        <f>COUNTIF(Sheet1!$E$2:$E$80, 角色!A21) + COUNTIF(Sheet1!$Q$2:$Q$80, 角色!A21)</f>
        <v>0</v>
      </c>
      <c r="H21" s="35">
        <f>COUNTIF(Sheet1!$F$2:$F$80, 角色!A21) + COUNTIF(Sheet1!$R$2:$R$80, 角色!A21)</f>
        <v>0</v>
      </c>
      <c r="I21" s="42">
        <f t="shared" si="1"/>
        <v>1</v>
      </c>
      <c r="J21" s="30" t="str">
        <f t="shared" si="2"/>
        <v>中路</v>
      </c>
      <c r="K21" s="66">
        <f>COUNTIF(Sheet1!$G$2:$K$80,A21)+COUNTIF(Sheet1!$S$2:$W$80,A21)</f>
        <v>0</v>
      </c>
      <c r="L21" s="71">
        <f t="shared" si="3"/>
        <v>1.2658227848101266E-2</v>
      </c>
      <c r="M21" s="76" cm="1">
        <f t="array" ref="M21">IF(C21&lt;&gt;0, (SUMPRODUCT((Sheet1!$B$2:$F$80=A21)*(Sheet1!$L$2:$L$80="WIN")) + SUMPRODUCT((Sheet1!$N$2:$R$80=A21)*(Sheet1!$X$2:$X$80="WIN")))/C21, "-")</f>
        <v>0</v>
      </c>
      <c r="N21" s="55">
        <f t="shared" si="4"/>
        <v>63</v>
      </c>
      <c r="O21" s="68">
        <f t="shared" si="5"/>
        <v>63</v>
      </c>
      <c r="P21" s="73">
        <f t="shared" si="6"/>
        <v>69</v>
      </c>
      <c r="Q21" s="78">
        <f t="shared" si="7"/>
        <v>65</v>
      </c>
    </row>
    <row r="22" spans="1:17" ht="40.200000000000003" customHeight="1" x14ac:dyDescent="0.3">
      <c r="A22" s="20" t="s">
        <v>45</v>
      </c>
      <c r="B22" s="21"/>
      <c r="C22" s="33">
        <f t="shared" si="0"/>
        <v>8</v>
      </c>
      <c r="D22" s="34">
        <f>COUNTIF(Sheet1!$B$2:$B$80, 角色!A22) + COUNTIF(Sheet1!$N$2:$N$80, 角色!A22)</f>
        <v>0</v>
      </c>
      <c r="E22" s="35">
        <f>COUNTIF(Sheet1!$C$2:$C$80, 角色!A22) + COUNTIF(Sheet1!$O$2:$O$80, 角色!A22)</f>
        <v>0</v>
      </c>
      <c r="F22" s="35">
        <f>COUNTIF(Sheet1!$D$2:$D$80, 角色!A22) + COUNTIF(Sheet1!$P$2:$P$80, 角色!A22)</f>
        <v>0</v>
      </c>
      <c r="G22" s="35">
        <f>COUNTIF(Sheet1!$E$2:$E$80, 角色!A22) + COUNTIF(Sheet1!$Q$2:$Q$80, 角色!A22)</f>
        <v>7</v>
      </c>
      <c r="H22" s="35">
        <f>COUNTIF(Sheet1!$F$2:$F$80, 角色!A22) + COUNTIF(Sheet1!$R$2:$R$80, 角色!A22)</f>
        <v>1</v>
      </c>
      <c r="I22" s="42">
        <f t="shared" si="1"/>
        <v>2</v>
      </c>
      <c r="J22" s="30" t="str">
        <f t="shared" si="2"/>
        <v>下路</v>
      </c>
      <c r="K22" s="66">
        <f>COUNTIF(Sheet1!$G$2:$K$80,A22)+COUNTIF(Sheet1!$S$2:$W$80,A22)</f>
        <v>18</v>
      </c>
      <c r="L22" s="71">
        <f t="shared" si="3"/>
        <v>0.32911392405063289</v>
      </c>
      <c r="M22" s="76" cm="1">
        <f t="array" ref="M22">IF(C22&lt;&gt;0, (SUMPRODUCT((Sheet1!$B$2:$F$80=A22)*(Sheet1!$L$2:$L$80="WIN")) + SUMPRODUCT((Sheet1!$N$2:$R$80=A22)*(Sheet1!$X$2:$X$80="WIN")))/C22, "-")</f>
        <v>0.375</v>
      </c>
      <c r="N22" s="55">
        <f t="shared" si="4"/>
        <v>33</v>
      </c>
      <c r="O22" s="68">
        <f t="shared" si="5"/>
        <v>15</v>
      </c>
      <c r="P22" s="73">
        <f t="shared" si="6"/>
        <v>24</v>
      </c>
      <c r="Q22" s="78">
        <f t="shared" si="7"/>
        <v>55</v>
      </c>
    </row>
    <row r="23" spans="1:17" ht="40.200000000000003" customHeight="1" x14ac:dyDescent="0.3">
      <c r="A23" s="20" t="s">
        <v>48</v>
      </c>
      <c r="B23" s="21"/>
      <c r="C23" s="33">
        <f t="shared" si="0"/>
        <v>0</v>
      </c>
      <c r="D23" s="34">
        <f>COUNTIF(Sheet1!$B$2:$B$80, 角色!A23) + COUNTIF(Sheet1!$N$2:$N$80, 角色!A23)</f>
        <v>0</v>
      </c>
      <c r="E23" s="35">
        <f>COUNTIF(Sheet1!$C$2:$C$80, 角色!A23) + COUNTIF(Sheet1!$O$2:$O$80, 角色!A23)</f>
        <v>0</v>
      </c>
      <c r="F23" s="35">
        <f>COUNTIF(Sheet1!$D$2:$D$80, 角色!A23) + COUNTIF(Sheet1!$P$2:$P$80, 角色!A23)</f>
        <v>0</v>
      </c>
      <c r="G23" s="35">
        <f>COUNTIF(Sheet1!$E$2:$E$80, 角色!A23) + COUNTIF(Sheet1!$Q$2:$Q$80, 角色!A23)</f>
        <v>0</v>
      </c>
      <c r="H23" s="35">
        <f>COUNTIF(Sheet1!$F$2:$F$80, 角色!A23) + COUNTIF(Sheet1!$R$2:$R$80, 角色!A23)</f>
        <v>0</v>
      </c>
      <c r="I23" s="42">
        <f t="shared" si="1"/>
        <v>0</v>
      </c>
      <c r="J23" s="30" t="str">
        <f t="shared" si="2"/>
        <v>-</v>
      </c>
      <c r="K23" s="66">
        <f>COUNTIF(Sheet1!$G$2:$K$80,A23)+COUNTIF(Sheet1!$S$2:$W$80,A23)</f>
        <v>0</v>
      </c>
      <c r="L23" s="71">
        <f t="shared" si="3"/>
        <v>0</v>
      </c>
      <c r="M23" s="76" t="str" cm="1">
        <f t="array" ref="M23">IF(C23&lt;&gt;0, (SUMPRODUCT((Sheet1!$B$2:$F$80=A23)*(Sheet1!$L$2:$L$80="WIN")) + SUMPRODUCT((Sheet1!$N$2:$R$80=A23)*(Sheet1!$X$2:$X$80="WIN")))/C23, "-")</f>
        <v>-</v>
      </c>
      <c r="N23" s="55">
        <f t="shared" si="4"/>
        <v>84</v>
      </c>
      <c r="O23" s="68">
        <f t="shared" si="5"/>
        <v>63</v>
      </c>
      <c r="P23" s="73">
        <f t="shared" si="6"/>
        <v>88</v>
      </c>
      <c r="Q23" s="78" t="str">
        <f t="shared" si="7"/>
        <v>-</v>
      </c>
    </row>
    <row r="24" spans="1:17" ht="40.200000000000003" customHeight="1" x14ac:dyDescent="0.3">
      <c r="A24" s="20" t="s">
        <v>49</v>
      </c>
      <c r="B24" s="21"/>
      <c r="C24" s="33">
        <f t="shared" si="0"/>
        <v>0</v>
      </c>
      <c r="D24" s="34">
        <f>COUNTIF(Sheet1!$B$2:$B$80, 角色!A24) + COUNTIF(Sheet1!$N$2:$N$80, 角色!A24)</f>
        <v>0</v>
      </c>
      <c r="E24" s="35">
        <f>COUNTIF(Sheet1!$C$2:$C$80, 角色!A24) + COUNTIF(Sheet1!$O$2:$O$80, 角色!A24)</f>
        <v>0</v>
      </c>
      <c r="F24" s="35">
        <f>COUNTIF(Sheet1!$D$2:$D$80, 角色!A24) + COUNTIF(Sheet1!$P$2:$P$80, 角色!A24)</f>
        <v>0</v>
      </c>
      <c r="G24" s="35">
        <f>COUNTIF(Sheet1!$E$2:$E$80, 角色!A24) + COUNTIF(Sheet1!$Q$2:$Q$80, 角色!A24)</f>
        <v>0</v>
      </c>
      <c r="H24" s="35">
        <f>COUNTIF(Sheet1!$F$2:$F$80, 角色!A24) + COUNTIF(Sheet1!$R$2:$R$80, 角色!A24)</f>
        <v>0</v>
      </c>
      <c r="I24" s="42">
        <f t="shared" si="1"/>
        <v>0</v>
      </c>
      <c r="J24" s="30" t="str">
        <f t="shared" si="2"/>
        <v>-</v>
      </c>
      <c r="K24" s="66">
        <f>COUNTIF(Sheet1!$G$2:$K$80,A24)+COUNTIF(Sheet1!$S$2:$W$80,A24)</f>
        <v>0</v>
      </c>
      <c r="L24" s="71">
        <f t="shared" si="3"/>
        <v>0</v>
      </c>
      <c r="M24" s="76" t="str" cm="1">
        <f t="array" ref="M24">IF(C24&lt;&gt;0, (SUMPRODUCT((Sheet1!$B$2:$F$80=A24)*(Sheet1!$L$2:$L$80="WIN")) + SUMPRODUCT((Sheet1!$N$2:$R$80=A24)*(Sheet1!$X$2:$X$80="WIN")))/C24, "-")</f>
        <v>-</v>
      </c>
      <c r="N24" s="55">
        <f t="shared" si="4"/>
        <v>84</v>
      </c>
      <c r="O24" s="68">
        <f t="shared" si="5"/>
        <v>63</v>
      </c>
      <c r="P24" s="73">
        <f t="shared" si="6"/>
        <v>88</v>
      </c>
      <c r="Q24" s="78" t="str">
        <f t="shared" si="7"/>
        <v>-</v>
      </c>
    </row>
    <row r="25" spans="1:17" ht="40.200000000000003" customHeight="1" x14ac:dyDescent="0.3">
      <c r="A25" s="20" t="s">
        <v>50</v>
      </c>
      <c r="B25" s="21"/>
      <c r="C25" s="33">
        <f t="shared" si="0"/>
        <v>0</v>
      </c>
      <c r="D25" s="34">
        <f>COUNTIF(Sheet1!$B$2:$B$80, 角色!A25) + COUNTIF(Sheet1!$N$2:$N$80, 角色!A25)</f>
        <v>0</v>
      </c>
      <c r="E25" s="35">
        <f>COUNTIF(Sheet1!$C$2:$C$80, 角色!A25) + COUNTIF(Sheet1!$O$2:$O$80, 角色!A25)</f>
        <v>0</v>
      </c>
      <c r="F25" s="35">
        <f>COUNTIF(Sheet1!$D$2:$D$80, 角色!A25) + COUNTIF(Sheet1!$P$2:$P$80, 角色!A25)</f>
        <v>0</v>
      </c>
      <c r="G25" s="35">
        <f>COUNTIF(Sheet1!$E$2:$E$80, 角色!A25) + COUNTIF(Sheet1!$Q$2:$Q$80, 角色!A25)</f>
        <v>0</v>
      </c>
      <c r="H25" s="35">
        <f>COUNTIF(Sheet1!$F$2:$F$80, 角色!A25) + COUNTIF(Sheet1!$R$2:$R$80, 角色!A25)</f>
        <v>0</v>
      </c>
      <c r="I25" s="42">
        <f t="shared" si="1"/>
        <v>0</v>
      </c>
      <c r="J25" s="30" t="str">
        <f t="shared" si="2"/>
        <v>-</v>
      </c>
      <c r="K25" s="66">
        <f>COUNTIF(Sheet1!$G$2:$K$80,A25)+COUNTIF(Sheet1!$S$2:$W$80,A25)</f>
        <v>4</v>
      </c>
      <c r="L25" s="71">
        <f t="shared" si="3"/>
        <v>5.0632911392405063E-2</v>
      </c>
      <c r="M25" s="76" t="str" cm="1">
        <f t="array" ref="M25">IF(C25&lt;&gt;0, (SUMPRODUCT((Sheet1!$B$2:$F$80=A25)*(Sheet1!$L$2:$L$80="WIN")) + SUMPRODUCT((Sheet1!$N$2:$R$80=A25)*(Sheet1!$X$2:$X$80="WIN")))/C25, "-")</f>
        <v>-</v>
      </c>
      <c r="N25" s="55">
        <f t="shared" si="4"/>
        <v>84</v>
      </c>
      <c r="O25" s="68">
        <f t="shared" si="5"/>
        <v>39</v>
      </c>
      <c r="P25" s="73">
        <f t="shared" si="6"/>
        <v>57</v>
      </c>
      <c r="Q25" s="78" t="str">
        <f t="shared" si="7"/>
        <v>-</v>
      </c>
    </row>
    <row r="26" spans="1:17" ht="40.200000000000003" customHeight="1" x14ac:dyDescent="0.3">
      <c r="A26" s="20" t="s">
        <v>51</v>
      </c>
      <c r="B26" s="21"/>
      <c r="C26" s="33">
        <f t="shared" si="0"/>
        <v>0</v>
      </c>
      <c r="D26" s="34">
        <f>COUNTIF(Sheet1!$B$2:$B$80, 角色!A26) + COUNTIF(Sheet1!$N$2:$N$80, 角色!A26)</f>
        <v>0</v>
      </c>
      <c r="E26" s="35">
        <f>COUNTIF(Sheet1!$C$2:$C$80, 角色!A26) + COUNTIF(Sheet1!$O$2:$O$80, 角色!A26)</f>
        <v>0</v>
      </c>
      <c r="F26" s="35">
        <f>COUNTIF(Sheet1!$D$2:$D$80, 角色!A26) + COUNTIF(Sheet1!$P$2:$P$80, 角色!A26)</f>
        <v>0</v>
      </c>
      <c r="G26" s="35">
        <f>COUNTIF(Sheet1!$E$2:$E$80, 角色!A26) + COUNTIF(Sheet1!$Q$2:$Q$80, 角色!A26)</f>
        <v>0</v>
      </c>
      <c r="H26" s="35">
        <f>COUNTIF(Sheet1!$F$2:$F$80, 角色!A26) + COUNTIF(Sheet1!$R$2:$R$80, 角色!A26)</f>
        <v>0</v>
      </c>
      <c r="I26" s="42">
        <f t="shared" si="1"/>
        <v>0</v>
      </c>
      <c r="J26" s="30" t="str">
        <f t="shared" si="2"/>
        <v>-</v>
      </c>
      <c r="K26" s="66">
        <f>COUNTIF(Sheet1!$G$2:$K$80,A26)+COUNTIF(Sheet1!$S$2:$W$80,A26)</f>
        <v>0</v>
      </c>
      <c r="L26" s="71">
        <f t="shared" si="3"/>
        <v>0</v>
      </c>
      <c r="M26" s="76" t="str" cm="1">
        <f t="array" ref="M26">IF(C26&lt;&gt;0, (SUMPRODUCT((Sheet1!$B$2:$F$80=A26)*(Sheet1!$L$2:$L$80="WIN")) + SUMPRODUCT((Sheet1!$N$2:$R$80=A26)*(Sheet1!$X$2:$X$80="WIN")))/C26, "-")</f>
        <v>-</v>
      </c>
      <c r="N26" s="55">
        <f t="shared" si="4"/>
        <v>84</v>
      </c>
      <c r="O26" s="68">
        <f t="shared" si="5"/>
        <v>63</v>
      </c>
      <c r="P26" s="73">
        <f t="shared" si="6"/>
        <v>88</v>
      </c>
      <c r="Q26" s="78" t="str">
        <f t="shared" si="7"/>
        <v>-</v>
      </c>
    </row>
    <row r="27" spans="1:17" ht="40.200000000000003" customHeight="1" x14ac:dyDescent="0.3">
      <c r="A27" s="20" t="s">
        <v>52</v>
      </c>
      <c r="B27" s="21"/>
      <c r="C27" s="33">
        <f t="shared" si="0"/>
        <v>0</v>
      </c>
      <c r="D27" s="34">
        <f>COUNTIF(Sheet1!$B$2:$B$80, 角色!A27) + COUNTIF(Sheet1!$N$2:$N$80, 角色!A27)</f>
        <v>0</v>
      </c>
      <c r="E27" s="35">
        <f>COUNTIF(Sheet1!$C$2:$C$80, 角色!A27) + COUNTIF(Sheet1!$O$2:$O$80, 角色!A27)</f>
        <v>0</v>
      </c>
      <c r="F27" s="35">
        <f>COUNTIF(Sheet1!$D$2:$D$80, 角色!A27) + COUNTIF(Sheet1!$P$2:$P$80, 角色!A27)</f>
        <v>0</v>
      </c>
      <c r="G27" s="35">
        <f>COUNTIF(Sheet1!$E$2:$E$80, 角色!A27) + COUNTIF(Sheet1!$Q$2:$Q$80, 角色!A27)</f>
        <v>0</v>
      </c>
      <c r="H27" s="35">
        <f>COUNTIF(Sheet1!$F$2:$F$80, 角色!A27) + COUNTIF(Sheet1!$R$2:$R$80, 角色!A27)</f>
        <v>0</v>
      </c>
      <c r="I27" s="42">
        <f t="shared" si="1"/>
        <v>0</v>
      </c>
      <c r="J27" s="30" t="str">
        <f t="shared" si="2"/>
        <v>-</v>
      </c>
      <c r="K27" s="66">
        <f>COUNTIF(Sheet1!$G$2:$K$80,A27)+COUNTIF(Sheet1!$S$2:$W$80,A27)</f>
        <v>0</v>
      </c>
      <c r="L27" s="71">
        <f t="shared" si="3"/>
        <v>0</v>
      </c>
      <c r="M27" s="76" t="str" cm="1">
        <f t="array" ref="M27">IF(C27&lt;&gt;0, (SUMPRODUCT((Sheet1!$B$2:$F$80=A27)*(Sheet1!$L$2:$L$80="WIN")) + SUMPRODUCT((Sheet1!$N$2:$R$80=A27)*(Sheet1!$X$2:$X$80="WIN")))/C27, "-")</f>
        <v>-</v>
      </c>
      <c r="N27" s="55">
        <f t="shared" si="4"/>
        <v>84</v>
      </c>
      <c r="O27" s="68">
        <f t="shared" si="5"/>
        <v>63</v>
      </c>
      <c r="P27" s="73">
        <f t="shared" si="6"/>
        <v>88</v>
      </c>
      <c r="Q27" s="78" t="str">
        <f t="shared" si="7"/>
        <v>-</v>
      </c>
    </row>
    <row r="28" spans="1:17" ht="40.200000000000003" customHeight="1" x14ac:dyDescent="0.3">
      <c r="A28" s="20" t="s">
        <v>53</v>
      </c>
      <c r="B28" s="21"/>
      <c r="C28" s="33">
        <f t="shared" si="0"/>
        <v>3</v>
      </c>
      <c r="D28" s="34">
        <f>COUNTIF(Sheet1!$B$2:$B$80, 角色!A28) + COUNTIF(Sheet1!$N$2:$N$80, 角色!A28)</f>
        <v>0</v>
      </c>
      <c r="E28" s="35">
        <f>COUNTIF(Sheet1!$C$2:$C$80, 角色!A28) + COUNTIF(Sheet1!$O$2:$O$80, 角色!A28)</f>
        <v>0</v>
      </c>
      <c r="F28" s="35">
        <f>COUNTIF(Sheet1!$D$2:$D$80, 角色!A28) + COUNTIF(Sheet1!$P$2:$P$80, 角色!A28)</f>
        <v>0</v>
      </c>
      <c r="G28" s="35">
        <f>COUNTIF(Sheet1!$E$2:$E$80, 角色!A28) + COUNTIF(Sheet1!$Q$2:$Q$80, 角色!A28)</f>
        <v>3</v>
      </c>
      <c r="H28" s="35">
        <f>COUNTIF(Sheet1!$F$2:$F$80, 角色!A28) + COUNTIF(Sheet1!$R$2:$R$80, 角色!A28)</f>
        <v>0</v>
      </c>
      <c r="I28" s="42">
        <f t="shared" si="1"/>
        <v>1</v>
      </c>
      <c r="J28" s="30" t="str">
        <f t="shared" si="2"/>
        <v>下路</v>
      </c>
      <c r="K28" s="66">
        <f>COUNTIF(Sheet1!$G$2:$K$80,A28)+COUNTIF(Sheet1!$S$2:$W$80,A28)</f>
        <v>9</v>
      </c>
      <c r="L28" s="71">
        <f t="shared" si="3"/>
        <v>0.15189873417721519</v>
      </c>
      <c r="M28" s="76" cm="1">
        <f t="array" ref="M28">IF(C28&lt;&gt;0, (SUMPRODUCT((Sheet1!$B$2:$F$80=A28)*(Sheet1!$L$2:$L$80="WIN")) + SUMPRODUCT((Sheet1!$N$2:$R$80=A28)*(Sheet1!$X$2:$X$80="WIN")))/C28, "-")</f>
        <v>0.66666666666666663</v>
      </c>
      <c r="N28" s="55">
        <f t="shared" si="4"/>
        <v>51</v>
      </c>
      <c r="O28" s="68">
        <f t="shared" si="5"/>
        <v>26</v>
      </c>
      <c r="P28" s="73">
        <f t="shared" si="6"/>
        <v>36</v>
      </c>
      <c r="Q28" s="78">
        <f t="shared" si="7"/>
        <v>14</v>
      </c>
    </row>
    <row r="29" spans="1:17" ht="40.200000000000003" customHeight="1" x14ac:dyDescent="0.3">
      <c r="A29" s="20" t="s">
        <v>54</v>
      </c>
      <c r="B29" s="21"/>
      <c r="C29" s="33">
        <f t="shared" si="0"/>
        <v>0</v>
      </c>
      <c r="D29" s="34">
        <f>COUNTIF(Sheet1!$B$2:$B$80, 角色!A29) + COUNTIF(Sheet1!$N$2:$N$80, 角色!A29)</f>
        <v>0</v>
      </c>
      <c r="E29" s="35">
        <f>COUNTIF(Sheet1!$C$2:$C$80, 角色!A29) + COUNTIF(Sheet1!$O$2:$O$80, 角色!A29)</f>
        <v>0</v>
      </c>
      <c r="F29" s="35">
        <f>COUNTIF(Sheet1!$D$2:$D$80, 角色!A29) + COUNTIF(Sheet1!$P$2:$P$80, 角色!A29)</f>
        <v>0</v>
      </c>
      <c r="G29" s="35">
        <f>COUNTIF(Sheet1!$E$2:$E$80, 角色!A29) + COUNTIF(Sheet1!$Q$2:$Q$80, 角色!A29)</f>
        <v>0</v>
      </c>
      <c r="H29" s="35">
        <f>COUNTIF(Sheet1!$F$2:$F$80, 角色!A29) + COUNTIF(Sheet1!$R$2:$R$80, 角色!A29)</f>
        <v>0</v>
      </c>
      <c r="I29" s="42">
        <f t="shared" si="1"/>
        <v>0</v>
      </c>
      <c r="J29" s="30" t="str">
        <f t="shared" si="2"/>
        <v>-</v>
      </c>
      <c r="K29" s="66">
        <f>COUNTIF(Sheet1!$G$2:$K$80,A29)+COUNTIF(Sheet1!$S$2:$W$80,A29)</f>
        <v>0</v>
      </c>
      <c r="L29" s="71">
        <f t="shared" si="3"/>
        <v>0</v>
      </c>
      <c r="M29" s="76" t="str" cm="1">
        <f t="array" ref="M29">IF(C29&lt;&gt;0, (SUMPRODUCT((Sheet1!$B$2:$F$80=A29)*(Sheet1!$L$2:$L$80="WIN")) + SUMPRODUCT((Sheet1!$N$2:$R$80=A29)*(Sheet1!$X$2:$X$80="WIN")))/C29, "-")</f>
        <v>-</v>
      </c>
      <c r="N29" s="55">
        <f t="shared" si="4"/>
        <v>84</v>
      </c>
      <c r="O29" s="68">
        <f t="shared" si="5"/>
        <v>63</v>
      </c>
      <c r="P29" s="73">
        <f t="shared" si="6"/>
        <v>88</v>
      </c>
      <c r="Q29" s="78" t="str">
        <f t="shared" si="7"/>
        <v>-</v>
      </c>
    </row>
    <row r="30" spans="1:17" ht="40.200000000000003" customHeight="1" x14ac:dyDescent="0.3">
      <c r="A30" s="20" t="s">
        <v>55</v>
      </c>
      <c r="B30" s="21"/>
      <c r="C30" s="33">
        <f t="shared" si="0"/>
        <v>0</v>
      </c>
      <c r="D30" s="34">
        <f>COUNTIF(Sheet1!$B$2:$B$80, 角色!A30) + COUNTIF(Sheet1!$N$2:$N$80, 角色!A30)</f>
        <v>0</v>
      </c>
      <c r="E30" s="35">
        <f>COUNTIF(Sheet1!$C$2:$C$80, 角色!A30) + COUNTIF(Sheet1!$O$2:$O$80, 角色!A30)</f>
        <v>0</v>
      </c>
      <c r="F30" s="35">
        <f>COUNTIF(Sheet1!$D$2:$D$80, 角色!A30) + COUNTIF(Sheet1!$P$2:$P$80, 角色!A30)</f>
        <v>0</v>
      </c>
      <c r="G30" s="35">
        <f>COUNTIF(Sheet1!$E$2:$E$80, 角色!A30) + COUNTIF(Sheet1!$Q$2:$Q$80, 角色!A30)</f>
        <v>0</v>
      </c>
      <c r="H30" s="35">
        <f>COUNTIF(Sheet1!$F$2:$F$80, 角色!A30) + COUNTIF(Sheet1!$R$2:$R$80, 角色!A30)</f>
        <v>0</v>
      </c>
      <c r="I30" s="42">
        <f t="shared" si="1"/>
        <v>0</v>
      </c>
      <c r="J30" s="30" t="str">
        <f t="shared" si="2"/>
        <v>-</v>
      </c>
      <c r="K30" s="66">
        <f>COUNTIF(Sheet1!$G$2:$K$80,A30)+COUNTIF(Sheet1!$S$2:$W$80,A30)</f>
        <v>0</v>
      </c>
      <c r="L30" s="71">
        <f t="shared" si="3"/>
        <v>0</v>
      </c>
      <c r="M30" s="76" t="str" cm="1">
        <f t="array" ref="M30">IF(C30&lt;&gt;0, (SUMPRODUCT((Sheet1!$B$2:$F$80=A30)*(Sheet1!$L$2:$L$80="WIN")) + SUMPRODUCT((Sheet1!$N$2:$R$80=A30)*(Sheet1!$X$2:$X$80="WIN")))/C30, "-")</f>
        <v>-</v>
      </c>
      <c r="N30" s="55">
        <f t="shared" si="4"/>
        <v>84</v>
      </c>
      <c r="O30" s="68">
        <f t="shared" si="5"/>
        <v>63</v>
      </c>
      <c r="P30" s="73">
        <f t="shared" si="6"/>
        <v>88</v>
      </c>
      <c r="Q30" s="78" t="str">
        <f t="shared" si="7"/>
        <v>-</v>
      </c>
    </row>
    <row r="31" spans="1:17" ht="40.200000000000003" customHeight="1" x14ac:dyDescent="0.3">
      <c r="A31" s="20" t="s">
        <v>56</v>
      </c>
      <c r="B31" s="21"/>
      <c r="C31" s="33">
        <f t="shared" si="0"/>
        <v>0</v>
      </c>
      <c r="D31" s="34">
        <f>COUNTIF(Sheet1!$B$2:$B$80, 角色!A31) + COUNTIF(Sheet1!$N$2:$N$80, 角色!A31)</f>
        <v>0</v>
      </c>
      <c r="E31" s="35">
        <f>COUNTIF(Sheet1!$C$2:$C$80, 角色!A31) + COUNTIF(Sheet1!$O$2:$O$80, 角色!A31)</f>
        <v>0</v>
      </c>
      <c r="F31" s="35">
        <f>COUNTIF(Sheet1!$D$2:$D$80, 角色!A31) + COUNTIF(Sheet1!$P$2:$P$80, 角色!A31)</f>
        <v>0</v>
      </c>
      <c r="G31" s="35">
        <f>COUNTIF(Sheet1!$E$2:$E$80, 角色!A31) + COUNTIF(Sheet1!$Q$2:$Q$80, 角色!A31)</f>
        <v>0</v>
      </c>
      <c r="H31" s="35">
        <f>COUNTIF(Sheet1!$F$2:$F$80, 角色!A31) + COUNTIF(Sheet1!$R$2:$R$80, 角色!A31)</f>
        <v>0</v>
      </c>
      <c r="I31" s="42">
        <f t="shared" si="1"/>
        <v>0</v>
      </c>
      <c r="J31" s="30" t="str">
        <f t="shared" si="2"/>
        <v>-</v>
      </c>
      <c r="K31" s="66">
        <f>COUNTIF(Sheet1!$G$2:$K$80,A31)+COUNTIF(Sheet1!$S$2:$W$80,A31)</f>
        <v>0</v>
      </c>
      <c r="L31" s="71">
        <f t="shared" si="3"/>
        <v>0</v>
      </c>
      <c r="M31" s="76" t="str" cm="1">
        <f t="array" ref="M31">IF(C31&lt;&gt;0, (SUMPRODUCT((Sheet1!$B$2:$F$80=A31)*(Sheet1!$L$2:$L$80="WIN")) + SUMPRODUCT((Sheet1!$N$2:$R$80=A31)*(Sheet1!$X$2:$X$80="WIN")))/C31, "-")</f>
        <v>-</v>
      </c>
      <c r="N31" s="55">
        <f t="shared" si="4"/>
        <v>84</v>
      </c>
      <c r="O31" s="68">
        <f t="shared" si="5"/>
        <v>63</v>
      </c>
      <c r="P31" s="73">
        <f t="shared" si="6"/>
        <v>88</v>
      </c>
      <c r="Q31" s="78" t="str">
        <f t="shared" si="7"/>
        <v>-</v>
      </c>
    </row>
    <row r="32" spans="1:17" ht="40.200000000000003" customHeight="1" x14ac:dyDescent="0.3">
      <c r="A32" s="20" t="s">
        <v>57</v>
      </c>
      <c r="B32" s="21"/>
      <c r="C32" s="33">
        <f t="shared" si="0"/>
        <v>5</v>
      </c>
      <c r="D32" s="34">
        <f>COUNTIF(Sheet1!$B$2:$B$80, 角色!A32) + COUNTIF(Sheet1!$N$2:$N$80, 角色!A32)</f>
        <v>0</v>
      </c>
      <c r="E32" s="35">
        <f>COUNTIF(Sheet1!$C$2:$C$80, 角色!A32) + COUNTIF(Sheet1!$O$2:$O$80, 角色!A32)</f>
        <v>0</v>
      </c>
      <c r="F32" s="35">
        <f>COUNTIF(Sheet1!$D$2:$D$80, 角色!A32) + COUNTIF(Sheet1!$P$2:$P$80, 角色!A32)</f>
        <v>0</v>
      </c>
      <c r="G32" s="35">
        <f>COUNTIF(Sheet1!$E$2:$E$80, 角色!A32) + COUNTIF(Sheet1!$Q$2:$Q$80, 角色!A32)</f>
        <v>5</v>
      </c>
      <c r="H32" s="35">
        <f>COUNTIF(Sheet1!$F$2:$F$80, 角色!A32) + COUNTIF(Sheet1!$R$2:$R$80, 角色!A32)</f>
        <v>0</v>
      </c>
      <c r="I32" s="42">
        <f t="shared" si="1"/>
        <v>1</v>
      </c>
      <c r="J32" s="30" t="str">
        <f t="shared" si="2"/>
        <v>下路</v>
      </c>
      <c r="K32" s="66">
        <f>COUNTIF(Sheet1!$G$2:$K$80,A32)+COUNTIF(Sheet1!$S$2:$W$80,A32)</f>
        <v>0</v>
      </c>
      <c r="L32" s="71">
        <f t="shared" si="3"/>
        <v>6.3291139240506333E-2</v>
      </c>
      <c r="M32" s="76" cm="1">
        <f t="array" ref="M32">IF(C32&lt;&gt;0, (SUMPRODUCT((Sheet1!$B$2:$F$80=A32)*(Sheet1!$L$2:$L$80="WIN")) + SUMPRODUCT((Sheet1!$N$2:$R$80=A32)*(Sheet1!$X$2:$X$80="WIN")))/C32, "-")</f>
        <v>0</v>
      </c>
      <c r="N32" s="55">
        <f t="shared" si="4"/>
        <v>43</v>
      </c>
      <c r="O32" s="68">
        <f t="shared" si="5"/>
        <v>63</v>
      </c>
      <c r="P32" s="73">
        <f t="shared" si="6"/>
        <v>53</v>
      </c>
      <c r="Q32" s="78">
        <f t="shared" si="7"/>
        <v>65</v>
      </c>
    </row>
    <row r="33" spans="1:17" ht="40.200000000000003" customHeight="1" x14ac:dyDescent="0.3">
      <c r="A33" s="20" t="s">
        <v>58</v>
      </c>
      <c r="B33" s="21"/>
      <c r="C33" s="33">
        <f t="shared" si="0"/>
        <v>0</v>
      </c>
      <c r="D33" s="34">
        <f>COUNTIF(Sheet1!$B$2:$B$80, 角色!A33) + COUNTIF(Sheet1!$N$2:$N$80, 角色!A33)</f>
        <v>0</v>
      </c>
      <c r="E33" s="35">
        <f>COUNTIF(Sheet1!$C$2:$C$80, 角色!A33) + COUNTIF(Sheet1!$O$2:$O$80, 角色!A33)</f>
        <v>0</v>
      </c>
      <c r="F33" s="35">
        <f>COUNTIF(Sheet1!$D$2:$D$80, 角色!A33) + COUNTIF(Sheet1!$P$2:$P$80, 角色!A33)</f>
        <v>0</v>
      </c>
      <c r="G33" s="35">
        <f>COUNTIF(Sheet1!$E$2:$E$80, 角色!A33) + COUNTIF(Sheet1!$Q$2:$Q$80, 角色!A33)</f>
        <v>0</v>
      </c>
      <c r="H33" s="35">
        <f>COUNTIF(Sheet1!$F$2:$F$80, 角色!A33) + COUNTIF(Sheet1!$R$2:$R$80, 角色!A33)</f>
        <v>0</v>
      </c>
      <c r="I33" s="42">
        <f t="shared" si="1"/>
        <v>0</v>
      </c>
      <c r="J33" s="30" t="str">
        <f t="shared" si="2"/>
        <v>-</v>
      </c>
      <c r="K33" s="66">
        <f>COUNTIF(Sheet1!$G$2:$K$80,A33)+COUNTIF(Sheet1!$S$2:$W$80,A33)</f>
        <v>0</v>
      </c>
      <c r="L33" s="71">
        <f t="shared" si="3"/>
        <v>0</v>
      </c>
      <c r="M33" s="76" t="str" cm="1">
        <f t="array" ref="M33">IF(C33&lt;&gt;0, (SUMPRODUCT((Sheet1!$B$2:$F$80=A33)*(Sheet1!$L$2:$L$80="WIN")) + SUMPRODUCT((Sheet1!$N$2:$R$80=A33)*(Sheet1!$X$2:$X$80="WIN")))/C33, "-")</f>
        <v>-</v>
      </c>
      <c r="N33" s="55">
        <f t="shared" si="4"/>
        <v>84</v>
      </c>
      <c r="O33" s="68">
        <f t="shared" si="5"/>
        <v>63</v>
      </c>
      <c r="P33" s="73">
        <f t="shared" si="6"/>
        <v>88</v>
      </c>
      <c r="Q33" s="78" t="str">
        <f t="shared" si="7"/>
        <v>-</v>
      </c>
    </row>
    <row r="34" spans="1:17" ht="40.200000000000003" customHeight="1" x14ac:dyDescent="0.3">
      <c r="A34" s="20" t="s">
        <v>60</v>
      </c>
      <c r="B34" s="21"/>
      <c r="C34" s="33">
        <f t="shared" ref="C34:C65" si="8">SUM(D34:H34)</f>
        <v>0</v>
      </c>
      <c r="D34" s="34">
        <f>COUNTIF(Sheet1!$B$2:$B$80, 角色!A34) + COUNTIF(Sheet1!$N$2:$N$80, 角色!A34)</f>
        <v>0</v>
      </c>
      <c r="E34" s="35">
        <f>COUNTIF(Sheet1!$C$2:$C$80, 角色!A34) + COUNTIF(Sheet1!$O$2:$O$80, 角色!A34)</f>
        <v>0</v>
      </c>
      <c r="F34" s="35">
        <f>COUNTIF(Sheet1!$D$2:$D$80, 角色!A34) + COUNTIF(Sheet1!$P$2:$P$80, 角色!A34)</f>
        <v>0</v>
      </c>
      <c r="G34" s="35">
        <f>COUNTIF(Sheet1!$E$2:$E$80, 角色!A34) + COUNTIF(Sheet1!$Q$2:$Q$80, 角色!A34)</f>
        <v>0</v>
      </c>
      <c r="H34" s="35">
        <f>COUNTIF(Sheet1!$F$2:$F$80, 角色!A34) + COUNTIF(Sheet1!$R$2:$R$80, 角色!A34)</f>
        <v>0</v>
      </c>
      <c r="I34" s="42">
        <f t="shared" ref="I34:I65" si="9">COUNTIF(D34:H34,"&gt;0")</f>
        <v>0</v>
      </c>
      <c r="J34" s="30" t="str">
        <f t="shared" ref="J34:J65" si="10">IF(C34&lt;&gt;0,  INDEX($D$1:$H$1, MATCH(MAX(D34:H34), D34:H34, 0)), "-")</f>
        <v>-</v>
      </c>
      <c r="K34" s="66">
        <f>COUNTIF(Sheet1!$G$2:$K$80,A34)+COUNTIF(Sheet1!$S$2:$W$80,A34)</f>
        <v>0</v>
      </c>
      <c r="L34" s="71">
        <f t="shared" ref="L34:L65" si="11">(C34+K34)/79</f>
        <v>0</v>
      </c>
      <c r="M34" s="76" t="str" cm="1">
        <f t="array" ref="M34">IF(C34&lt;&gt;0, (SUMPRODUCT((Sheet1!$B$2:$F$80=A34)*(Sheet1!$L$2:$L$80="WIN")) + SUMPRODUCT((Sheet1!$N$2:$R$80=A34)*(Sheet1!$X$2:$X$80="WIN")))/C34, "-")</f>
        <v>-</v>
      </c>
      <c r="N34" s="55">
        <f t="shared" ref="N34:N65" si="12">_xlfn.RANK.EQ(C34,$C$2:$C$166)</f>
        <v>84</v>
      </c>
      <c r="O34" s="68">
        <f t="shared" ref="O34:O65" si="13">_xlfn.RANK.EQ(K34,$K$2:$K$166)</f>
        <v>63</v>
      </c>
      <c r="P34" s="73">
        <f t="shared" ref="P34:P65" si="14">_xlfn.RANK.EQ(L34,$L$2:$L$166)</f>
        <v>88</v>
      </c>
      <c r="Q34" s="78" t="str">
        <f t="shared" ref="Q34:Q65" si="15">IF(M34&lt;&gt;"-", _xlfn.RANK.EQ(M34,$M$2:$M$166), "-")</f>
        <v>-</v>
      </c>
    </row>
    <row r="35" spans="1:17" ht="40.200000000000003" customHeight="1" x14ac:dyDescent="0.3">
      <c r="A35" s="20" t="s">
        <v>59</v>
      </c>
      <c r="B35" s="21"/>
      <c r="C35" s="33">
        <f t="shared" si="8"/>
        <v>0</v>
      </c>
      <c r="D35" s="34">
        <f>COUNTIF(Sheet1!$B$2:$B$80, 角色!A35) + COUNTIF(Sheet1!$N$2:$N$80, 角色!A35)</f>
        <v>0</v>
      </c>
      <c r="E35" s="35">
        <f>COUNTIF(Sheet1!$C$2:$C$80, 角色!A35) + COUNTIF(Sheet1!$O$2:$O$80, 角色!A35)</f>
        <v>0</v>
      </c>
      <c r="F35" s="35">
        <f>COUNTIF(Sheet1!$D$2:$D$80, 角色!A35) + COUNTIF(Sheet1!$P$2:$P$80, 角色!A35)</f>
        <v>0</v>
      </c>
      <c r="G35" s="35">
        <f>COUNTIF(Sheet1!$E$2:$E$80, 角色!A35) + COUNTIF(Sheet1!$Q$2:$Q$80, 角色!A35)</f>
        <v>0</v>
      </c>
      <c r="H35" s="35">
        <f>COUNTIF(Sheet1!$F$2:$F$80, 角色!A35) + COUNTIF(Sheet1!$R$2:$R$80, 角色!A35)</f>
        <v>0</v>
      </c>
      <c r="I35" s="42">
        <f t="shared" si="9"/>
        <v>0</v>
      </c>
      <c r="J35" s="30" t="str">
        <f t="shared" si="10"/>
        <v>-</v>
      </c>
      <c r="K35" s="66">
        <f>COUNTIF(Sheet1!$G$2:$K$80,A35)+COUNTIF(Sheet1!$S$2:$W$80,A35)</f>
        <v>0</v>
      </c>
      <c r="L35" s="71">
        <f t="shared" si="11"/>
        <v>0</v>
      </c>
      <c r="M35" s="76" t="str" cm="1">
        <f t="array" ref="M35">IF(C35&lt;&gt;0, (SUMPRODUCT((Sheet1!$B$2:$F$80=A35)*(Sheet1!$L$2:$L$80="WIN")) + SUMPRODUCT((Sheet1!$N$2:$R$80=A35)*(Sheet1!$X$2:$X$80="WIN")))/C35, "-")</f>
        <v>-</v>
      </c>
      <c r="N35" s="55">
        <f t="shared" si="12"/>
        <v>84</v>
      </c>
      <c r="O35" s="68">
        <f t="shared" si="13"/>
        <v>63</v>
      </c>
      <c r="P35" s="73">
        <f t="shared" si="14"/>
        <v>88</v>
      </c>
      <c r="Q35" s="78" t="str">
        <f t="shared" si="15"/>
        <v>-</v>
      </c>
    </row>
    <row r="36" spans="1:17" ht="40.200000000000003" customHeight="1" x14ac:dyDescent="0.3">
      <c r="A36" s="20" t="s">
        <v>61</v>
      </c>
      <c r="B36" s="21"/>
      <c r="C36" s="33">
        <f t="shared" si="8"/>
        <v>0</v>
      </c>
      <c r="D36" s="34">
        <f>COUNTIF(Sheet1!$B$2:$B$80, 角色!A36) + COUNTIF(Sheet1!$N$2:$N$80, 角色!A36)</f>
        <v>0</v>
      </c>
      <c r="E36" s="35">
        <f>COUNTIF(Sheet1!$C$2:$C$80, 角色!A36) + COUNTIF(Sheet1!$O$2:$O$80, 角色!A36)</f>
        <v>0</v>
      </c>
      <c r="F36" s="35">
        <f>COUNTIF(Sheet1!$D$2:$D$80, 角色!A36) + COUNTIF(Sheet1!$P$2:$P$80, 角色!A36)</f>
        <v>0</v>
      </c>
      <c r="G36" s="35">
        <f>COUNTIF(Sheet1!$E$2:$E$80, 角色!A36) + COUNTIF(Sheet1!$Q$2:$Q$80, 角色!A36)</f>
        <v>0</v>
      </c>
      <c r="H36" s="35">
        <f>COUNTIF(Sheet1!$F$2:$F$80, 角色!A36) + COUNTIF(Sheet1!$R$2:$R$80, 角色!A36)</f>
        <v>0</v>
      </c>
      <c r="I36" s="42">
        <f t="shared" si="9"/>
        <v>0</v>
      </c>
      <c r="J36" s="30" t="str">
        <f t="shared" si="10"/>
        <v>-</v>
      </c>
      <c r="K36" s="66">
        <f>COUNTIF(Sheet1!$G$2:$K$80,A36)+COUNTIF(Sheet1!$S$2:$W$80,A36)</f>
        <v>0</v>
      </c>
      <c r="L36" s="71">
        <f t="shared" si="11"/>
        <v>0</v>
      </c>
      <c r="M36" s="76" t="str" cm="1">
        <f t="array" ref="M36">IF(C36&lt;&gt;0, (SUMPRODUCT((Sheet1!$B$2:$F$80=A36)*(Sheet1!$L$2:$L$80="WIN")) + SUMPRODUCT((Sheet1!$N$2:$R$80=A36)*(Sheet1!$X$2:$X$80="WIN")))/C36, "-")</f>
        <v>-</v>
      </c>
      <c r="N36" s="55">
        <f t="shared" si="12"/>
        <v>84</v>
      </c>
      <c r="O36" s="68">
        <f t="shared" si="13"/>
        <v>63</v>
      </c>
      <c r="P36" s="73">
        <f t="shared" si="14"/>
        <v>88</v>
      </c>
      <c r="Q36" s="78" t="str">
        <f t="shared" si="15"/>
        <v>-</v>
      </c>
    </row>
    <row r="37" spans="1:17" ht="40.200000000000003" customHeight="1" x14ac:dyDescent="0.3">
      <c r="A37" s="20" t="s">
        <v>62</v>
      </c>
      <c r="B37" s="21"/>
      <c r="C37" s="33">
        <f t="shared" si="8"/>
        <v>0</v>
      </c>
      <c r="D37" s="34">
        <f>COUNTIF(Sheet1!$B$2:$B$80, 角色!A37) + COUNTIF(Sheet1!$N$2:$N$80, 角色!A37)</f>
        <v>0</v>
      </c>
      <c r="E37" s="35">
        <f>COUNTIF(Sheet1!$C$2:$C$80, 角色!A37) + COUNTIF(Sheet1!$O$2:$O$80, 角色!A37)</f>
        <v>0</v>
      </c>
      <c r="F37" s="35">
        <f>COUNTIF(Sheet1!$D$2:$D$80, 角色!A37) + COUNTIF(Sheet1!$P$2:$P$80, 角色!A37)</f>
        <v>0</v>
      </c>
      <c r="G37" s="35">
        <f>COUNTIF(Sheet1!$E$2:$E$80, 角色!A37) + COUNTIF(Sheet1!$Q$2:$Q$80, 角色!A37)</f>
        <v>0</v>
      </c>
      <c r="H37" s="35">
        <f>COUNTIF(Sheet1!$F$2:$F$80, 角色!A37) + COUNTIF(Sheet1!$R$2:$R$80, 角色!A37)</f>
        <v>0</v>
      </c>
      <c r="I37" s="42">
        <f t="shared" si="9"/>
        <v>0</v>
      </c>
      <c r="J37" s="30" t="str">
        <f t="shared" si="10"/>
        <v>-</v>
      </c>
      <c r="K37" s="66">
        <f>COUNTIF(Sheet1!$G$2:$K$80,A37)+COUNTIF(Sheet1!$S$2:$W$80,A37)</f>
        <v>0</v>
      </c>
      <c r="L37" s="71">
        <f t="shared" si="11"/>
        <v>0</v>
      </c>
      <c r="M37" s="76" t="str" cm="1">
        <f t="array" ref="M37">IF(C37&lt;&gt;0, (SUMPRODUCT((Sheet1!$B$2:$F$80=A37)*(Sheet1!$L$2:$L$80="WIN")) + SUMPRODUCT((Sheet1!$N$2:$R$80=A37)*(Sheet1!$X$2:$X$80="WIN")))/C37, "-")</f>
        <v>-</v>
      </c>
      <c r="N37" s="55">
        <f t="shared" si="12"/>
        <v>84</v>
      </c>
      <c r="O37" s="68">
        <f t="shared" si="13"/>
        <v>63</v>
      </c>
      <c r="P37" s="73">
        <f t="shared" si="14"/>
        <v>88</v>
      </c>
      <c r="Q37" s="78" t="str">
        <f t="shared" si="15"/>
        <v>-</v>
      </c>
    </row>
    <row r="38" spans="1:17" ht="40.200000000000003" customHeight="1" x14ac:dyDescent="0.3">
      <c r="A38" s="20" t="s">
        <v>63</v>
      </c>
      <c r="B38" s="21"/>
      <c r="C38" s="33">
        <f t="shared" si="8"/>
        <v>1</v>
      </c>
      <c r="D38" s="34">
        <f>COUNTIF(Sheet1!$B$2:$B$80, 角色!A38) + COUNTIF(Sheet1!$N$2:$N$80, 角色!A38)</f>
        <v>1</v>
      </c>
      <c r="E38" s="35">
        <f>COUNTIF(Sheet1!$C$2:$C$80, 角色!A38) + COUNTIF(Sheet1!$O$2:$O$80, 角色!A38)</f>
        <v>0</v>
      </c>
      <c r="F38" s="35">
        <f>COUNTIF(Sheet1!$D$2:$D$80, 角色!A38) + COUNTIF(Sheet1!$P$2:$P$80, 角色!A38)</f>
        <v>0</v>
      </c>
      <c r="G38" s="35">
        <f>COUNTIF(Sheet1!$E$2:$E$80, 角色!A38) + COUNTIF(Sheet1!$Q$2:$Q$80, 角色!A38)</f>
        <v>0</v>
      </c>
      <c r="H38" s="35">
        <f>COUNTIF(Sheet1!$F$2:$F$80, 角色!A38) + COUNTIF(Sheet1!$R$2:$R$80, 角色!A38)</f>
        <v>0</v>
      </c>
      <c r="I38" s="42">
        <f t="shared" si="9"/>
        <v>1</v>
      </c>
      <c r="J38" s="30" t="str">
        <f t="shared" si="10"/>
        <v>上路</v>
      </c>
      <c r="K38" s="66">
        <f>COUNTIF(Sheet1!$G$2:$K$80,A38)+COUNTIF(Sheet1!$S$2:$W$80,A38)</f>
        <v>3</v>
      </c>
      <c r="L38" s="71">
        <f t="shared" si="11"/>
        <v>5.0632911392405063E-2</v>
      </c>
      <c r="M38" s="76" cm="1">
        <f t="array" ref="M38">IF(C38&lt;&gt;0, (SUMPRODUCT((Sheet1!$B$2:$F$80=A38)*(Sheet1!$L$2:$L$80="WIN")) + SUMPRODUCT((Sheet1!$N$2:$R$80=A38)*(Sheet1!$X$2:$X$80="WIN")))/C38, "-")</f>
        <v>0</v>
      </c>
      <c r="N38" s="55">
        <f t="shared" si="12"/>
        <v>63</v>
      </c>
      <c r="O38" s="68">
        <f t="shared" si="13"/>
        <v>43</v>
      </c>
      <c r="P38" s="73">
        <f t="shared" si="14"/>
        <v>57</v>
      </c>
      <c r="Q38" s="78">
        <f t="shared" si="15"/>
        <v>65</v>
      </c>
    </row>
    <row r="39" spans="1:17" ht="40.200000000000003" customHeight="1" x14ac:dyDescent="0.3">
      <c r="A39" s="20" t="s">
        <v>64</v>
      </c>
      <c r="B39" s="21"/>
      <c r="C39" s="33">
        <f t="shared" si="8"/>
        <v>7</v>
      </c>
      <c r="D39" s="34">
        <f>COUNTIF(Sheet1!$B$2:$B$80, 角色!A39) + COUNTIF(Sheet1!$N$2:$N$80, 角色!A39)</f>
        <v>7</v>
      </c>
      <c r="E39" s="35">
        <f>COUNTIF(Sheet1!$C$2:$C$80, 角色!A39) + COUNTIF(Sheet1!$O$2:$O$80, 角色!A39)</f>
        <v>0</v>
      </c>
      <c r="F39" s="35">
        <f>COUNTIF(Sheet1!$D$2:$D$80, 角色!A39) + COUNTIF(Sheet1!$P$2:$P$80, 角色!A39)</f>
        <v>0</v>
      </c>
      <c r="G39" s="35">
        <f>COUNTIF(Sheet1!$E$2:$E$80, 角色!A39) + COUNTIF(Sheet1!$Q$2:$Q$80, 角色!A39)</f>
        <v>0</v>
      </c>
      <c r="H39" s="35">
        <f>COUNTIF(Sheet1!$F$2:$F$80, 角色!A39) + COUNTIF(Sheet1!$R$2:$R$80, 角色!A39)</f>
        <v>0</v>
      </c>
      <c r="I39" s="42">
        <f t="shared" si="9"/>
        <v>1</v>
      </c>
      <c r="J39" s="30" t="str">
        <f t="shared" si="10"/>
        <v>上路</v>
      </c>
      <c r="K39" s="66">
        <f>COUNTIF(Sheet1!$G$2:$K$80,A39)+COUNTIF(Sheet1!$S$2:$W$80,A39)</f>
        <v>6</v>
      </c>
      <c r="L39" s="71">
        <f t="shared" si="11"/>
        <v>0.16455696202531644</v>
      </c>
      <c r="M39" s="76" cm="1">
        <f t="array" ref="M39">IF(C39&lt;&gt;0, (SUMPRODUCT((Sheet1!$B$2:$F$80=A39)*(Sheet1!$L$2:$L$80="WIN")) + SUMPRODUCT((Sheet1!$N$2:$R$80=A39)*(Sheet1!$X$2:$X$80="WIN")))/C39, "-")</f>
        <v>0.7142857142857143</v>
      </c>
      <c r="N39" s="55">
        <f t="shared" si="12"/>
        <v>35</v>
      </c>
      <c r="O39" s="68">
        <f t="shared" si="13"/>
        <v>33</v>
      </c>
      <c r="P39" s="73">
        <f t="shared" si="14"/>
        <v>34</v>
      </c>
      <c r="Q39" s="78">
        <f t="shared" si="15"/>
        <v>12</v>
      </c>
    </row>
    <row r="40" spans="1:17" ht="40.200000000000003" customHeight="1" x14ac:dyDescent="0.3">
      <c r="A40" s="20" t="s">
        <v>65</v>
      </c>
      <c r="B40" s="21"/>
      <c r="C40" s="33">
        <f t="shared" si="8"/>
        <v>2</v>
      </c>
      <c r="D40" s="34">
        <f>COUNTIF(Sheet1!$B$2:$B$80, 角色!A40) + COUNTIF(Sheet1!$N$2:$N$80, 角色!A40)</f>
        <v>2</v>
      </c>
      <c r="E40" s="35">
        <f>COUNTIF(Sheet1!$C$2:$C$80, 角色!A40) + COUNTIF(Sheet1!$O$2:$O$80, 角色!A40)</f>
        <v>0</v>
      </c>
      <c r="F40" s="35">
        <f>COUNTIF(Sheet1!$D$2:$D$80, 角色!A40) + COUNTIF(Sheet1!$P$2:$P$80, 角色!A40)</f>
        <v>0</v>
      </c>
      <c r="G40" s="35">
        <f>COUNTIF(Sheet1!$E$2:$E$80, 角色!A40) + COUNTIF(Sheet1!$Q$2:$Q$80, 角色!A40)</f>
        <v>0</v>
      </c>
      <c r="H40" s="35">
        <f>COUNTIF(Sheet1!$F$2:$F$80, 角色!A40) + COUNTIF(Sheet1!$R$2:$R$80, 角色!A40)</f>
        <v>0</v>
      </c>
      <c r="I40" s="42">
        <f t="shared" si="9"/>
        <v>1</v>
      </c>
      <c r="J40" s="30" t="str">
        <f t="shared" si="10"/>
        <v>上路</v>
      </c>
      <c r="K40" s="66">
        <f>COUNTIF(Sheet1!$G$2:$K$80,A40)+COUNTIF(Sheet1!$S$2:$W$80,A40)</f>
        <v>0</v>
      </c>
      <c r="L40" s="71">
        <f t="shared" si="11"/>
        <v>2.5316455696202531E-2</v>
      </c>
      <c r="M40" s="76" cm="1">
        <f t="array" ref="M40">IF(C40&lt;&gt;0, (SUMPRODUCT((Sheet1!$B$2:$F$80=A40)*(Sheet1!$L$2:$L$80="WIN")) + SUMPRODUCT((Sheet1!$N$2:$R$80=A40)*(Sheet1!$X$2:$X$80="WIN")))/C40, "-")</f>
        <v>1</v>
      </c>
      <c r="N40" s="55">
        <f t="shared" si="12"/>
        <v>58</v>
      </c>
      <c r="O40" s="68">
        <f t="shared" si="13"/>
        <v>63</v>
      </c>
      <c r="P40" s="73">
        <f t="shared" si="14"/>
        <v>66</v>
      </c>
      <c r="Q40" s="78">
        <f t="shared" si="15"/>
        <v>1</v>
      </c>
    </row>
    <row r="41" spans="1:17" ht="40.200000000000003" customHeight="1" x14ac:dyDescent="0.3">
      <c r="A41" s="20" t="s">
        <v>66</v>
      </c>
      <c r="B41" s="21"/>
      <c r="C41" s="33">
        <f t="shared" si="8"/>
        <v>1</v>
      </c>
      <c r="D41" s="34">
        <f>COUNTIF(Sheet1!$B$2:$B$80, 角色!A41) + COUNTIF(Sheet1!$N$2:$N$80, 角色!A41)</f>
        <v>1</v>
      </c>
      <c r="E41" s="35">
        <f>COUNTIF(Sheet1!$C$2:$C$80, 角色!A41) + COUNTIF(Sheet1!$O$2:$O$80, 角色!A41)</f>
        <v>0</v>
      </c>
      <c r="F41" s="35">
        <f>COUNTIF(Sheet1!$D$2:$D$80, 角色!A41) + COUNTIF(Sheet1!$P$2:$P$80, 角色!A41)</f>
        <v>0</v>
      </c>
      <c r="G41" s="35">
        <f>COUNTIF(Sheet1!$E$2:$E$80, 角色!A41) + COUNTIF(Sheet1!$Q$2:$Q$80, 角色!A41)</f>
        <v>0</v>
      </c>
      <c r="H41" s="35">
        <f>COUNTIF(Sheet1!$F$2:$F$80, 角色!A41) + COUNTIF(Sheet1!$R$2:$R$80, 角色!A41)</f>
        <v>0</v>
      </c>
      <c r="I41" s="42">
        <f t="shared" si="9"/>
        <v>1</v>
      </c>
      <c r="J41" s="30" t="str">
        <f t="shared" si="10"/>
        <v>上路</v>
      </c>
      <c r="K41" s="66">
        <f>COUNTIF(Sheet1!$G$2:$K$80,A41)+COUNTIF(Sheet1!$S$2:$W$80,A41)</f>
        <v>0</v>
      </c>
      <c r="L41" s="71">
        <f t="shared" si="11"/>
        <v>1.2658227848101266E-2</v>
      </c>
      <c r="M41" s="76" cm="1">
        <f t="array" ref="M41">IF(C41&lt;&gt;0, (SUMPRODUCT((Sheet1!$B$2:$F$80=A41)*(Sheet1!$L$2:$L$80="WIN")) + SUMPRODUCT((Sheet1!$N$2:$R$80=A41)*(Sheet1!$X$2:$X$80="WIN")))/C41, "-")</f>
        <v>1</v>
      </c>
      <c r="N41" s="55">
        <f t="shared" si="12"/>
        <v>63</v>
      </c>
      <c r="O41" s="68">
        <f t="shared" si="13"/>
        <v>63</v>
      </c>
      <c r="P41" s="73">
        <f t="shared" si="14"/>
        <v>69</v>
      </c>
      <c r="Q41" s="78">
        <f t="shared" si="15"/>
        <v>1</v>
      </c>
    </row>
    <row r="42" spans="1:17" ht="40.200000000000003" customHeight="1" x14ac:dyDescent="0.3">
      <c r="A42" s="20" t="s">
        <v>67</v>
      </c>
      <c r="B42" s="21"/>
      <c r="C42" s="33">
        <f t="shared" si="8"/>
        <v>4</v>
      </c>
      <c r="D42" s="34">
        <f>COUNTIF(Sheet1!$B$2:$B$80, 角色!A42) + COUNTIF(Sheet1!$N$2:$N$80, 角色!A42)</f>
        <v>4</v>
      </c>
      <c r="E42" s="35">
        <f>COUNTIF(Sheet1!$C$2:$C$80, 角色!A42) + COUNTIF(Sheet1!$O$2:$O$80, 角色!A42)</f>
        <v>0</v>
      </c>
      <c r="F42" s="35">
        <f>COUNTIF(Sheet1!$D$2:$D$80, 角色!A42) + COUNTIF(Sheet1!$P$2:$P$80, 角色!A42)</f>
        <v>0</v>
      </c>
      <c r="G42" s="35">
        <f>COUNTIF(Sheet1!$E$2:$E$80, 角色!A42) + COUNTIF(Sheet1!$Q$2:$Q$80, 角色!A42)</f>
        <v>0</v>
      </c>
      <c r="H42" s="35">
        <f>COUNTIF(Sheet1!$F$2:$F$80, 角色!A42) + COUNTIF(Sheet1!$R$2:$R$80, 角色!A42)</f>
        <v>0</v>
      </c>
      <c r="I42" s="42">
        <f t="shared" si="9"/>
        <v>1</v>
      </c>
      <c r="J42" s="30" t="str">
        <f t="shared" si="10"/>
        <v>上路</v>
      </c>
      <c r="K42" s="66">
        <f>COUNTIF(Sheet1!$G$2:$K$80,A42)+COUNTIF(Sheet1!$S$2:$W$80,A42)</f>
        <v>3</v>
      </c>
      <c r="L42" s="71">
        <f t="shared" si="11"/>
        <v>8.8607594936708861E-2</v>
      </c>
      <c r="M42" s="76" cm="1">
        <f t="array" ref="M42">IF(C42&lt;&gt;0, (SUMPRODUCT((Sheet1!$B$2:$F$80=A42)*(Sheet1!$L$2:$L$80="WIN")) + SUMPRODUCT((Sheet1!$N$2:$R$80=A42)*(Sheet1!$X$2:$X$80="WIN")))/C42, "-")</f>
        <v>0.25</v>
      </c>
      <c r="N42" s="55">
        <f t="shared" si="12"/>
        <v>48</v>
      </c>
      <c r="O42" s="68">
        <f t="shared" si="13"/>
        <v>43</v>
      </c>
      <c r="P42" s="73">
        <f t="shared" si="14"/>
        <v>46</v>
      </c>
      <c r="Q42" s="78">
        <f t="shared" si="15"/>
        <v>61</v>
      </c>
    </row>
    <row r="43" spans="1:17" ht="40.200000000000003" customHeight="1" x14ac:dyDescent="0.3">
      <c r="A43" s="20" t="s">
        <v>68</v>
      </c>
      <c r="B43" s="21"/>
      <c r="C43" s="33">
        <f t="shared" si="8"/>
        <v>0</v>
      </c>
      <c r="D43" s="34">
        <f>COUNTIF(Sheet1!$B$2:$B$80, 角色!A43) + COUNTIF(Sheet1!$N$2:$N$80, 角色!A43)</f>
        <v>0</v>
      </c>
      <c r="E43" s="35">
        <f>COUNTIF(Sheet1!$C$2:$C$80, 角色!A43) + COUNTIF(Sheet1!$O$2:$O$80, 角色!A43)</f>
        <v>0</v>
      </c>
      <c r="F43" s="35">
        <f>COUNTIF(Sheet1!$D$2:$D$80, 角色!A43) + COUNTIF(Sheet1!$P$2:$P$80, 角色!A43)</f>
        <v>0</v>
      </c>
      <c r="G43" s="35">
        <f>COUNTIF(Sheet1!$E$2:$E$80, 角色!A43) + COUNTIF(Sheet1!$Q$2:$Q$80, 角色!A43)</f>
        <v>0</v>
      </c>
      <c r="H43" s="35">
        <f>COUNTIF(Sheet1!$F$2:$F$80, 角色!A43) + COUNTIF(Sheet1!$R$2:$R$80, 角色!A43)</f>
        <v>0</v>
      </c>
      <c r="I43" s="42">
        <f t="shared" si="9"/>
        <v>0</v>
      </c>
      <c r="J43" s="30" t="str">
        <f t="shared" si="10"/>
        <v>-</v>
      </c>
      <c r="K43" s="66">
        <f>COUNTIF(Sheet1!$G$2:$K$80,A43)+COUNTIF(Sheet1!$S$2:$W$80,A43)</f>
        <v>0</v>
      </c>
      <c r="L43" s="71">
        <f t="shared" si="11"/>
        <v>0</v>
      </c>
      <c r="M43" s="76" t="str" cm="1">
        <f t="array" ref="M43">IF(C43&lt;&gt;0, (SUMPRODUCT((Sheet1!$B$2:$F$80=A43)*(Sheet1!$L$2:$L$80="WIN")) + SUMPRODUCT((Sheet1!$N$2:$R$80=A43)*(Sheet1!$X$2:$X$80="WIN")))/C43, "-")</f>
        <v>-</v>
      </c>
      <c r="N43" s="55">
        <f t="shared" si="12"/>
        <v>84</v>
      </c>
      <c r="O43" s="68">
        <f t="shared" si="13"/>
        <v>63</v>
      </c>
      <c r="P43" s="73">
        <f t="shared" si="14"/>
        <v>88</v>
      </c>
      <c r="Q43" s="78" t="str">
        <f t="shared" si="15"/>
        <v>-</v>
      </c>
    </row>
    <row r="44" spans="1:17" ht="40.200000000000003" customHeight="1" x14ac:dyDescent="0.3">
      <c r="A44" s="20" t="s">
        <v>69</v>
      </c>
      <c r="B44" s="21"/>
      <c r="C44" s="33">
        <f t="shared" si="8"/>
        <v>2</v>
      </c>
      <c r="D44" s="34">
        <f>COUNTIF(Sheet1!$B$2:$B$80, 角色!A44) + COUNTIF(Sheet1!$N$2:$N$80, 角色!A44)</f>
        <v>0</v>
      </c>
      <c r="E44" s="35">
        <f>COUNTIF(Sheet1!$C$2:$C$80, 角色!A44) + COUNTIF(Sheet1!$O$2:$O$80, 角色!A44)</f>
        <v>0</v>
      </c>
      <c r="F44" s="35">
        <f>COUNTIF(Sheet1!$D$2:$D$80, 角色!A44) + COUNTIF(Sheet1!$P$2:$P$80, 角色!A44)</f>
        <v>0</v>
      </c>
      <c r="G44" s="35">
        <f>COUNTIF(Sheet1!$E$2:$E$80, 角色!A44) + COUNTIF(Sheet1!$Q$2:$Q$80, 角色!A44)</f>
        <v>0</v>
      </c>
      <c r="H44" s="35">
        <f>COUNTIF(Sheet1!$F$2:$F$80, 角色!A44) + COUNTIF(Sheet1!$R$2:$R$80, 角色!A44)</f>
        <v>2</v>
      </c>
      <c r="I44" s="42">
        <f t="shared" si="9"/>
        <v>1</v>
      </c>
      <c r="J44" s="30" t="str">
        <f t="shared" si="10"/>
        <v>輔助</v>
      </c>
      <c r="K44" s="66">
        <f>COUNTIF(Sheet1!$G$2:$K$80,A44)+COUNTIF(Sheet1!$S$2:$W$80,A44)</f>
        <v>1</v>
      </c>
      <c r="L44" s="71">
        <f t="shared" si="11"/>
        <v>3.7974683544303799E-2</v>
      </c>
      <c r="M44" s="76" cm="1">
        <f t="array" ref="M44">IF(C44&lt;&gt;0, (SUMPRODUCT((Sheet1!$B$2:$F$80=A44)*(Sheet1!$L$2:$L$80="WIN")) + SUMPRODUCT((Sheet1!$N$2:$R$80=A44)*(Sheet1!$X$2:$X$80="WIN")))/C44, "-")</f>
        <v>0.5</v>
      </c>
      <c r="N44" s="55">
        <f t="shared" si="12"/>
        <v>58</v>
      </c>
      <c r="O44" s="68">
        <f t="shared" si="13"/>
        <v>57</v>
      </c>
      <c r="P44" s="73">
        <f t="shared" si="14"/>
        <v>63</v>
      </c>
      <c r="Q44" s="78">
        <f t="shared" si="15"/>
        <v>36</v>
      </c>
    </row>
    <row r="45" spans="1:17" ht="40.200000000000003" customHeight="1" x14ac:dyDescent="0.3">
      <c r="A45" s="20" t="s">
        <v>70</v>
      </c>
      <c r="B45" s="21"/>
      <c r="C45" s="33">
        <f t="shared" si="8"/>
        <v>0</v>
      </c>
      <c r="D45" s="34">
        <f>COUNTIF(Sheet1!$B$2:$B$80, 角色!A45) + COUNTIF(Sheet1!$N$2:$N$80, 角色!A45)</f>
        <v>0</v>
      </c>
      <c r="E45" s="35">
        <f>COUNTIF(Sheet1!$C$2:$C$80, 角色!A45) + COUNTIF(Sheet1!$O$2:$O$80, 角色!A45)</f>
        <v>0</v>
      </c>
      <c r="F45" s="35">
        <f>COUNTIF(Sheet1!$D$2:$D$80, 角色!A45) + COUNTIF(Sheet1!$P$2:$P$80, 角色!A45)</f>
        <v>0</v>
      </c>
      <c r="G45" s="35">
        <f>COUNTIF(Sheet1!$E$2:$E$80, 角色!A45) + COUNTIF(Sheet1!$Q$2:$Q$80, 角色!A45)</f>
        <v>0</v>
      </c>
      <c r="H45" s="35">
        <f>COUNTIF(Sheet1!$F$2:$F$80, 角色!A45) + COUNTIF(Sheet1!$R$2:$R$80, 角色!A45)</f>
        <v>0</v>
      </c>
      <c r="I45" s="42">
        <f t="shared" si="9"/>
        <v>0</v>
      </c>
      <c r="J45" s="30" t="str">
        <f t="shared" si="10"/>
        <v>-</v>
      </c>
      <c r="K45" s="66">
        <f>COUNTIF(Sheet1!$G$2:$K$80,A45)+COUNTIF(Sheet1!$S$2:$W$80,A45)</f>
        <v>0</v>
      </c>
      <c r="L45" s="71">
        <f t="shared" si="11"/>
        <v>0</v>
      </c>
      <c r="M45" s="76" t="str" cm="1">
        <f t="array" ref="M45">IF(C45&lt;&gt;0, (SUMPRODUCT((Sheet1!$B$2:$F$80=A45)*(Sheet1!$L$2:$L$80="WIN")) + SUMPRODUCT((Sheet1!$N$2:$R$80=A45)*(Sheet1!$X$2:$X$80="WIN")))/C45, "-")</f>
        <v>-</v>
      </c>
      <c r="N45" s="55">
        <f t="shared" si="12"/>
        <v>84</v>
      </c>
      <c r="O45" s="68">
        <f t="shared" si="13"/>
        <v>63</v>
      </c>
      <c r="P45" s="73">
        <f t="shared" si="14"/>
        <v>88</v>
      </c>
      <c r="Q45" s="78" t="str">
        <f t="shared" si="15"/>
        <v>-</v>
      </c>
    </row>
    <row r="46" spans="1:17" ht="40.200000000000003" customHeight="1" x14ac:dyDescent="0.3">
      <c r="A46" s="20" t="s">
        <v>71</v>
      </c>
      <c r="B46" s="21"/>
      <c r="C46" s="33">
        <f t="shared" si="8"/>
        <v>0</v>
      </c>
      <c r="D46" s="34">
        <f>COUNTIF(Sheet1!$B$2:$B$80, 角色!A46) + COUNTIF(Sheet1!$N$2:$N$80, 角色!A46)</f>
        <v>0</v>
      </c>
      <c r="E46" s="35">
        <f>COUNTIF(Sheet1!$C$2:$C$80, 角色!A46) + COUNTIF(Sheet1!$O$2:$O$80, 角色!A46)</f>
        <v>0</v>
      </c>
      <c r="F46" s="35">
        <f>COUNTIF(Sheet1!$D$2:$D$80, 角色!A46) + COUNTIF(Sheet1!$P$2:$P$80, 角色!A46)</f>
        <v>0</v>
      </c>
      <c r="G46" s="35">
        <f>COUNTIF(Sheet1!$E$2:$E$80, 角色!A46) + COUNTIF(Sheet1!$Q$2:$Q$80, 角色!A46)</f>
        <v>0</v>
      </c>
      <c r="H46" s="35">
        <f>COUNTIF(Sheet1!$F$2:$F$80, 角色!A46) + COUNTIF(Sheet1!$R$2:$R$80, 角色!A46)</f>
        <v>0</v>
      </c>
      <c r="I46" s="42">
        <f t="shared" si="9"/>
        <v>0</v>
      </c>
      <c r="J46" s="30" t="str">
        <f t="shared" si="10"/>
        <v>-</v>
      </c>
      <c r="K46" s="66">
        <f>COUNTIF(Sheet1!$G$2:$K$80,A46)+COUNTIF(Sheet1!$S$2:$W$80,A46)</f>
        <v>0</v>
      </c>
      <c r="L46" s="71">
        <f t="shared" si="11"/>
        <v>0</v>
      </c>
      <c r="M46" s="76" t="str" cm="1">
        <f t="array" ref="M46">IF(C46&lt;&gt;0, (SUMPRODUCT((Sheet1!$B$2:$F$80=A46)*(Sheet1!$L$2:$L$80="WIN")) + SUMPRODUCT((Sheet1!$N$2:$R$80=A46)*(Sheet1!$X$2:$X$80="WIN")))/C46, "-")</f>
        <v>-</v>
      </c>
      <c r="N46" s="55">
        <f t="shared" si="12"/>
        <v>84</v>
      </c>
      <c r="O46" s="68">
        <f t="shared" si="13"/>
        <v>63</v>
      </c>
      <c r="P46" s="73">
        <f t="shared" si="14"/>
        <v>88</v>
      </c>
      <c r="Q46" s="78" t="str">
        <f t="shared" si="15"/>
        <v>-</v>
      </c>
    </row>
    <row r="47" spans="1:17" ht="40.200000000000003" customHeight="1" x14ac:dyDescent="0.3">
      <c r="A47" s="20" t="s">
        <v>72</v>
      </c>
      <c r="B47" s="21"/>
      <c r="C47" s="33">
        <f t="shared" si="8"/>
        <v>1</v>
      </c>
      <c r="D47" s="34">
        <f>COUNTIF(Sheet1!$B$2:$B$80, 角色!A47) + COUNTIF(Sheet1!$N$2:$N$80, 角色!A47)</f>
        <v>0</v>
      </c>
      <c r="E47" s="35">
        <f>COUNTIF(Sheet1!$C$2:$C$80, 角色!A47) + COUNTIF(Sheet1!$O$2:$O$80, 角色!A47)</f>
        <v>1</v>
      </c>
      <c r="F47" s="35">
        <f>COUNTIF(Sheet1!$D$2:$D$80, 角色!A47) + COUNTIF(Sheet1!$P$2:$P$80, 角色!A47)</f>
        <v>0</v>
      </c>
      <c r="G47" s="35">
        <f>COUNTIF(Sheet1!$E$2:$E$80, 角色!A47) + COUNTIF(Sheet1!$Q$2:$Q$80, 角色!A47)</f>
        <v>0</v>
      </c>
      <c r="H47" s="35">
        <f>COUNTIF(Sheet1!$F$2:$F$80, 角色!A47) + COUNTIF(Sheet1!$R$2:$R$80, 角色!A47)</f>
        <v>0</v>
      </c>
      <c r="I47" s="42">
        <f t="shared" si="9"/>
        <v>1</v>
      </c>
      <c r="J47" s="30" t="str">
        <f t="shared" si="10"/>
        <v>打野</v>
      </c>
      <c r="K47" s="66">
        <f>COUNTIF(Sheet1!$G$2:$K$80,A47)+COUNTIF(Sheet1!$S$2:$W$80,A47)</f>
        <v>3</v>
      </c>
      <c r="L47" s="71">
        <f t="shared" si="11"/>
        <v>5.0632911392405063E-2</v>
      </c>
      <c r="M47" s="76" cm="1">
        <f t="array" ref="M47">IF(C47&lt;&gt;0, (SUMPRODUCT((Sheet1!$B$2:$F$80=A47)*(Sheet1!$L$2:$L$80="WIN")) + SUMPRODUCT((Sheet1!$N$2:$R$80=A47)*(Sheet1!$X$2:$X$80="WIN")))/C47, "-")</f>
        <v>0</v>
      </c>
      <c r="N47" s="55">
        <f t="shared" si="12"/>
        <v>63</v>
      </c>
      <c r="O47" s="68">
        <f t="shared" si="13"/>
        <v>43</v>
      </c>
      <c r="P47" s="73">
        <f t="shared" si="14"/>
        <v>57</v>
      </c>
      <c r="Q47" s="78">
        <f t="shared" si="15"/>
        <v>65</v>
      </c>
    </row>
    <row r="48" spans="1:17" ht="40.200000000000003" customHeight="1" x14ac:dyDescent="0.3">
      <c r="A48" s="20" t="s">
        <v>73</v>
      </c>
      <c r="B48" s="21"/>
      <c r="C48" s="33">
        <f t="shared" si="8"/>
        <v>0</v>
      </c>
      <c r="D48" s="34">
        <f>COUNTIF(Sheet1!$B$2:$B$80, 角色!A48) + COUNTIF(Sheet1!$N$2:$N$80, 角色!A48)</f>
        <v>0</v>
      </c>
      <c r="E48" s="35">
        <f>COUNTIF(Sheet1!$C$2:$C$80, 角色!A48) + COUNTIF(Sheet1!$O$2:$O$80, 角色!A48)</f>
        <v>0</v>
      </c>
      <c r="F48" s="35">
        <f>COUNTIF(Sheet1!$D$2:$D$80, 角色!A48) + COUNTIF(Sheet1!$P$2:$P$80, 角色!A48)</f>
        <v>0</v>
      </c>
      <c r="G48" s="35">
        <f>COUNTIF(Sheet1!$E$2:$E$80, 角色!A48) + COUNTIF(Sheet1!$Q$2:$Q$80, 角色!A48)</f>
        <v>0</v>
      </c>
      <c r="H48" s="35">
        <f>COUNTIF(Sheet1!$F$2:$F$80, 角色!A48) + COUNTIF(Sheet1!$R$2:$R$80, 角色!A48)</f>
        <v>0</v>
      </c>
      <c r="I48" s="42">
        <f t="shared" si="9"/>
        <v>0</v>
      </c>
      <c r="J48" s="30" t="str">
        <f t="shared" si="10"/>
        <v>-</v>
      </c>
      <c r="K48" s="66">
        <f>COUNTIF(Sheet1!$G$2:$K$80,A48)+COUNTIF(Sheet1!$S$2:$W$80,A48)</f>
        <v>0</v>
      </c>
      <c r="L48" s="71">
        <f t="shared" si="11"/>
        <v>0</v>
      </c>
      <c r="M48" s="76" t="str" cm="1">
        <f t="array" ref="M48">IF(C48&lt;&gt;0, (SUMPRODUCT((Sheet1!$B$2:$F$80=A48)*(Sheet1!$L$2:$L$80="WIN")) + SUMPRODUCT((Sheet1!$N$2:$R$80=A48)*(Sheet1!$X$2:$X$80="WIN")))/C48, "-")</f>
        <v>-</v>
      </c>
      <c r="N48" s="55">
        <f t="shared" si="12"/>
        <v>84</v>
      </c>
      <c r="O48" s="68">
        <f t="shared" si="13"/>
        <v>63</v>
      </c>
      <c r="P48" s="73">
        <f t="shared" si="14"/>
        <v>88</v>
      </c>
      <c r="Q48" s="78" t="str">
        <f t="shared" si="15"/>
        <v>-</v>
      </c>
    </row>
    <row r="49" spans="1:17" ht="40.200000000000003" customHeight="1" x14ac:dyDescent="0.3">
      <c r="A49" s="20" t="s">
        <v>74</v>
      </c>
      <c r="B49" s="21"/>
      <c r="C49" s="33">
        <f t="shared" si="8"/>
        <v>30</v>
      </c>
      <c r="D49" s="34">
        <f>COUNTIF(Sheet1!$B$2:$B$80, 角色!A49) + COUNTIF(Sheet1!$N$2:$N$80, 角色!A49)</f>
        <v>0</v>
      </c>
      <c r="E49" s="35">
        <f>COUNTIF(Sheet1!$C$2:$C$80, 角色!A49) + COUNTIF(Sheet1!$O$2:$O$80, 角色!A49)</f>
        <v>30</v>
      </c>
      <c r="F49" s="35">
        <f>COUNTIF(Sheet1!$D$2:$D$80, 角色!A49) + COUNTIF(Sheet1!$P$2:$P$80, 角色!A49)</f>
        <v>0</v>
      </c>
      <c r="G49" s="35">
        <f>COUNTIF(Sheet1!$E$2:$E$80, 角色!A49) + COUNTIF(Sheet1!$Q$2:$Q$80, 角色!A49)</f>
        <v>0</v>
      </c>
      <c r="H49" s="35">
        <f>COUNTIF(Sheet1!$F$2:$F$80, 角色!A49) + COUNTIF(Sheet1!$R$2:$R$80, 角色!A49)</f>
        <v>0</v>
      </c>
      <c r="I49" s="42">
        <f t="shared" si="9"/>
        <v>1</v>
      </c>
      <c r="J49" s="30" t="str">
        <f t="shared" si="10"/>
        <v>打野</v>
      </c>
      <c r="K49" s="66">
        <f>COUNTIF(Sheet1!$G$2:$K$80,A49)+COUNTIF(Sheet1!$S$2:$W$80,A49)</f>
        <v>36</v>
      </c>
      <c r="L49" s="71">
        <f t="shared" si="11"/>
        <v>0.83544303797468356</v>
      </c>
      <c r="M49" s="76" cm="1">
        <f t="array" ref="M49">IF(C49&lt;&gt;0, (SUMPRODUCT((Sheet1!$B$2:$F$80=A49)*(Sheet1!$L$2:$L$80="WIN")) + SUMPRODUCT((Sheet1!$N$2:$R$80=A49)*(Sheet1!$X$2:$X$80="WIN")))/C49, "-")</f>
        <v>0.53333333333333333</v>
      </c>
      <c r="N49" s="55">
        <f t="shared" si="12"/>
        <v>4</v>
      </c>
      <c r="O49" s="68">
        <f t="shared" si="13"/>
        <v>7</v>
      </c>
      <c r="P49" s="73">
        <f t="shared" si="14"/>
        <v>3</v>
      </c>
      <c r="Q49" s="78">
        <f t="shared" si="15"/>
        <v>34</v>
      </c>
    </row>
    <row r="50" spans="1:17" ht="40.200000000000003" customHeight="1" x14ac:dyDescent="0.3">
      <c r="A50" s="20" t="s">
        <v>75</v>
      </c>
      <c r="B50" s="21"/>
      <c r="C50" s="33">
        <f t="shared" si="8"/>
        <v>24</v>
      </c>
      <c r="D50" s="34">
        <f>COUNTIF(Sheet1!$B$2:$B$80, 角色!A50) + COUNTIF(Sheet1!$N$2:$N$80, 角色!A50)</f>
        <v>24</v>
      </c>
      <c r="E50" s="35">
        <f>COUNTIF(Sheet1!$C$2:$C$80, 角色!A50) + COUNTIF(Sheet1!$O$2:$O$80, 角色!A50)</f>
        <v>0</v>
      </c>
      <c r="F50" s="35">
        <f>COUNTIF(Sheet1!$D$2:$D$80, 角色!A50) + COUNTIF(Sheet1!$P$2:$P$80, 角色!A50)</f>
        <v>0</v>
      </c>
      <c r="G50" s="35">
        <f>COUNTIF(Sheet1!$E$2:$E$80, 角色!A50) + COUNTIF(Sheet1!$Q$2:$Q$80, 角色!A50)</f>
        <v>0</v>
      </c>
      <c r="H50" s="35">
        <f>COUNTIF(Sheet1!$F$2:$F$80, 角色!A50) + COUNTIF(Sheet1!$R$2:$R$80, 角色!A50)</f>
        <v>0</v>
      </c>
      <c r="I50" s="42">
        <f t="shared" si="9"/>
        <v>1</v>
      </c>
      <c r="J50" s="30" t="str">
        <f t="shared" si="10"/>
        <v>上路</v>
      </c>
      <c r="K50" s="66">
        <f>COUNTIF(Sheet1!$G$2:$K$80,A50)+COUNTIF(Sheet1!$S$2:$W$80,A50)</f>
        <v>25</v>
      </c>
      <c r="L50" s="71">
        <f t="shared" si="11"/>
        <v>0.620253164556962</v>
      </c>
      <c r="M50" s="76" cm="1">
        <f t="array" ref="M50">IF(C50&lt;&gt;0, (SUMPRODUCT((Sheet1!$B$2:$F$80=A50)*(Sheet1!$L$2:$L$80="WIN")) + SUMPRODUCT((Sheet1!$N$2:$R$80=A50)*(Sheet1!$X$2:$X$80="WIN")))/C50, "-")</f>
        <v>0.5</v>
      </c>
      <c r="N50" s="55">
        <f t="shared" si="12"/>
        <v>10</v>
      </c>
      <c r="O50" s="68">
        <f t="shared" si="13"/>
        <v>12</v>
      </c>
      <c r="P50" s="73">
        <f t="shared" si="14"/>
        <v>11</v>
      </c>
      <c r="Q50" s="78">
        <f t="shared" si="15"/>
        <v>36</v>
      </c>
    </row>
    <row r="51" spans="1:17" ht="40.200000000000003" customHeight="1" x14ac:dyDescent="0.3">
      <c r="A51" s="20" t="s">
        <v>77</v>
      </c>
      <c r="B51" s="21"/>
      <c r="C51" s="33">
        <f t="shared" si="8"/>
        <v>16</v>
      </c>
      <c r="D51" s="34">
        <f>COUNTIF(Sheet1!$B$2:$B$80, 角色!A51) + COUNTIF(Sheet1!$N$2:$N$80, 角色!A51)</f>
        <v>4</v>
      </c>
      <c r="E51" s="35">
        <f>COUNTIF(Sheet1!$C$2:$C$80, 角色!A51) + COUNTIF(Sheet1!$O$2:$O$80, 角色!A51)</f>
        <v>0</v>
      </c>
      <c r="F51" s="35">
        <f>COUNTIF(Sheet1!$D$2:$D$80, 角色!A51) + COUNTIF(Sheet1!$P$2:$P$80, 角色!A51)</f>
        <v>12</v>
      </c>
      <c r="G51" s="35">
        <f>COUNTIF(Sheet1!$E$2:$E$80, 角色!A51) + COUNTIF(Sheet1!$Q$2:$Q$80, 角色!A51)</f>
        <v>0</v>
      </c>
      <c r="H51" s="35">
        <f>COUNTIF(Sheet1!$F$2:$F$80, 角色!A51) + COUNTIF(Sheet1!$R$2:$R$80, 角色!A51)</f>
        <v>0</v>
      </c>
      <c r="I51" s="42">
        <f t="shared" si="9"/>
        <v>2</v>
      </c>
      <c r="J51" s="30" t="str">
        <f t="shared" si="10"/>
        <v>中路</v>
      </c>
      <c r="K51" s="66">
        <f>COUNTIF(Sheet1!$G$2:$K$80,A51)+COUNTIF(Sheet1!$S$2:$W$80,A51)</f>
        <v>9</v>
      </c>
      <c r="L51" s="71">
        <f t="shared" si="11"/>
        <v>0.31645569620253167</v>
      </c>
      <c r="M51" s="76" cm="1">
        <f t="array" ref="M51">IF(C51&lt;&gt;0, (SUMPRODUCT((Sheet1!$B$2:$F$80=A51)*(Sheet1!$L$2:$L$80="WIN")) + SUMPRODUCT((Sheet1!$N$2:$R$80=A51)*(Sheet1!$X$2:$X$80="WIN")))/C51, "-")</f>
        <v>0.375</v>
      </c>
      <c r="N51" s="55">
        <f t="shared" si="12"/>
        <v>20</v>
      </c>
      <c r="O51" s="68">
        <f t="shared" si="13"/>
        <v>26</v>
      </c>
      <c r="P51" s="73">
        <f t="shared" si="14"/>
        <v>25</v>
      </c>
      <c r="Q51" s="78">
        <f t="shared" si="15"/>
        <v>55</v>
      </c>
    </row>
    <row r="52" spans="1:17" ht="40.200000000000003" customHeight="1" x14ac:dyDescent="0.3">
      <c r="A52" s="20" t="s">
        <v>78</v>
      </c>
      <c r="B52" s="21"/>
      <c r="C52" s="33">
        <f t="shared" si="8"/>
        <v>1</v>
      </c>
      <c r="D52" s="34">
        <f>COUNTIF(Sheet1!$B$2:$B$80, 角色!A52) + COUNTIF(Sheet1!$N$2:$N$80, 角色!A52)</f>
        <v>0</v>
      </c>
      <c r="E52" s="35">
        <f>COUNTIF(Sheet1!$C$2:$C$80, 角色!A52) + COUNTIF(Sheet1!$O$2:$O$80, 角色!A52)</f>
        <v>0</v>
      </c>
      <c r="F52" s="35">
        <f>COUNTIF(Sheet1!$D$2:$D$80, 角色!A52) + COUNTIF(Sheet1!$P$2:$P$80, 角色!A52)</f>
        <v>0</v>
      </c>
      <c r="G52" s="35">
        <f>COUNTIF(Sheet1!$E$2:$E$80, 角色!A52) + COUNTIF(Sheet1!$Q$2:$Q$80, 角色!A52)</f>
        <v>1</v>
      </c>
      <c r="H52" s="35">
        <f>COUNTIF(Sheet1!$F$2:$F$80, 角色!A52) + COUNTIF(Sheet1!$R$2:$R$80, 角色!A52)</f>
        <v>0</v>
      </c>
      <c r="I52" s="42">
        <f t="shared" si="9"/>
        <v>1</v>
      </c>
      <c r="J52" s="30" t="str">
        <f t="shared" si="10"/>
        <v>下路</v>
      </c>
      <c r="K52" s="66">
        <f>COUNTIF(Sheet1!$G$2:$K$80,A52)+COUNTIF(Sheet1!$S$2:$W$80,A52)</f>
        <v>0</v>
      </c>
      <c r="L52" s="71">
        <f t="shared" si="11"/>
        <v>1.2658227848101266E-2</v>
      </c>
      <c r="M52" s="76" cm="1">
        <f t="array" ref="M52">IF(C52&lt;&gt;0, (SUMPRODUCT((Sheet1!$B$2:$F$80=A52)*(Sheet1!$L$2:$L$80="WIN")) + SUMPRODUCT((Sheet1!$N$2:$R$80=A52)*(Sheet1!$X$2:$X$80="WIN")))/C52, "-")</f>
        <v>1</v>
      </c>
      <c r="N52" s="55">
        <f t="shared" si="12"/>
        <v>63</v>
      </c>
      <c r="O52" s="68">
        <f t="shared" si="13"/>
        <v>63</v>
      </c>
      <c r="P52" s="73">
        <f t="shared" si="14"/>
        <v>69</v>
      </c>
      <c r="Q52" s="78">
        <f t="shared" si="15"/>
        <v>1</v>
      </c>
    </row>
    <row r="53" spans="1:17" ht="40.200000000000003" customHeight="1" x14ac:dyDescent="0.3">
      <c r="A53" s="20" t="s">
        <v>79</v>
      </c>
      <c r="B53" s="21"/>
      <c r="C53" s="33">
        <f t="shared" si="8"/>
        <v>3</v>
      </c>
      <c r="D53" s="34">
        <f>COUNTIF(Sheet1!$B$2:$B$80, 角色!A53) + COUNTIF(Sheet1!$N$2:$N$80, 角色!A53)</f>
        <v>0</v>
      </c>
      <c r="E53" s="35">
        <f>COUNTIF(Sheet1!$C$2:$C$80, 角色!A53) + COUNTIF(Sheet1!$O$2:$O$80, 角色!A53)</f>
        <v>0</v>
      </c>
      <c r="F53" s="35">
        <f>COUNTIF(Sheet1!$D$2:$D$80, 角色!A53) + COUNTIF(Sheet1!$P$2:$P$80, 角色!A53)</f>
        <v>0</v>
      </c>
      <c r="G53" s="35">
        <f>COUNTIF(Sheet1!$E$2:$E$80, 角色!A53) + COUNTIF(Sheet1!$Q$2:$Q$80, 角色!A53)</f>
        <v>3</v>
      </c>
      <c r="H53" s="35">
        <f>COUNTIF(Sheet1!$F$2:$F$80, 角色!A53) + COUNTIF(Sheet1!$R$2:$R$80, 角色!A53)</f>
        <v>0</v>
      </c>
      <c r="I53" s="42">
        <f t="shared" si="9"/>
        <v>1</v>
      </c>
      <c r="J53" s="30" t="str">
        <f t="shared" si="10"/>
        <v>下路</v>
      </c>
      <c r="K53" s="66">
        <f>COUNTIF(Sheet1!$G$2:$K$80,A53)+COUNTIF(Sheet1!$S$2:$W$80,A53)</f>
        <v>2</v>
      </c>
      <c r="L53" s="71">
        <f t="shared" si="11"/>
        <v>6.3291139240506333E-2</v>
      </c>
      <c r="M53" s="76" cm="1">
        <f t="array" ref="M53">IF(C53&lt;&gt;0, (SUMPRODUCT((Sheet1!$B$2:$F$80=A53)*(Sheet1!$L$2:$L$80="WIN")) + SUMPRODUCT((Sheet1!$N$2:$R$80=A53)*(Sheet1!$X$2:$X$80="WIN")))/C53, "-")</f>
        <v>0.66666666666666663</v>
      </c>
      <c r="N53" s="55">
        <f t="shared" si="12"/>
        <v>51</v>
      </c>
      <c r="O53" s="68">
        <f t="shared" si="13"/>
        <v>54</v>
      </c>
      <c r="P53" s="73">
        <f t="shared" si="14"/>
        <v>53</v>
      </c>
      <c r="Q53" s="78">
        <f t="shared" si="15"/>
        <v>14</v>
      </c>
    </row>
    <row r="54" spans="1:17" ht="40.200000000000003" customHeight="1" x14ac:dyDescent="0.3">
      <c r="A54" s="20" t="s">
        <v>81</v>
      </c>
      <c r="B54" s="21"/>
      <c r="C54" s="33">
        <f t="shared" si="8"/>
        <v>33</v>
      </c>
      <c r="D54" s="34">
        <f>COUNTIF(Sheet1!$B$2:$B$80, 角色!A54) + COUNTIF(Sheet1!$N$2:$N$80, 角色!A54)</f>
        <v>0</v>
      </c>
      <c r="E54" s="35">
        <f>COUNTIF(Sheet1!$C$2:$C$80, 角色!A54) + COUNTIF(Sheet1!$O$2:$O$80, 角色!A54)</f>
        <v>0</v>
      </c>
      <c r="F54" s="35">
        <f>COUNTIF(Sheet1!$D$2:$D$80, 角色!A54) + COUNTIF(Sheet1!$P$2:$P$80, 角色!A54)</f>
        <v>0</v>
      </c>
      <c r="G54" s="35">
        <f>COUNTIF(Sheet1!$E$2:$E$80, 角色!A54) + COUNTIF(Sheet1!$Q$2:$Q$80, 角色!A54)</f>
        <v>33</v>
      </c>
      <c r="H54" s="35">
        <f>COUNTIF(Sheet1!$F$2:$F$80, 角色!A54) + COUNTIF(Sheet1!$R$2:$R$80, 角色!A54)</f>
        <v>0</v>
      </c>
      <c r="I54" s="42">
        <f t="shared" si="9"/>
        <v>1</v>
      </c>
      <c r="J54" s="30" t="str">
        <f t="shared" si="10"/>
        <v>下路</v>
      </c>
      <c r="K54" s="66">
        <f>COUNTIF(Sheet1!$G$2:$K$80,A54)+COUNTIF(Sheet1!$S$2:$W$80,A54)</f>
        <v>12</v>
      </c>
      <c r="L54" s="71">
        <f t="shared" si="11"/>
        <v>0.569620253164557</v>
      </c>
      <c r="M54" s="76" cm="1">
        <f t="array" ref="M54">IF(C54&lt;&gt;0, (SUMPRODUCT((Sheet1!$B$2:$F$80=A54)*(Sheet1!$L$2:$L$80="WIN")) + SUMPRODUCT((Sheet1!$N$2:$R$80=A54)*(Sheet1!$X$2:$X$80="WIN")))/C54, "-")</f>
        <v>0.42424242424242425</v>
      </c>
      <c r="N54" s="55">
        <f t="shared" si="12"/>
        <v>2</v>
      </c>
      <c r="O54" s="68">
        <f t="shared" si="13"/>
        <v>22</v>
      </c>
      <c r="P54" s="73">
        <f t="shared" si="14"/>
        <v>13</v>
      </c>
      <c r="Q54" s="78">
        <f t="shared" si="15"/>
        <v>51</v>
      </c>
    </row>
    <row r="55" spans="1:17" ht="40.200000000000003" customHeight="1" x14ac:dyDescent="0.3">
      <c r="A55" s="20" t="s">
        <v>82</v>
      </c>
      <c r="B55" s="21"/>
      <c r="C55" s="33">
        <f t="shared" si="8"/>
        <v>14</v>
      </c>
      <c r="D55" s="34">
        <f>COUNTIF(Sheet1!$B$2:$B$80, 角色!A55) + COUNTIF(Sheet1!$N$2:$N$80, 角色!A55)</f>
        <v>0</v>
      </c>
      <c r="E55" s="35">
        <f>COUNTIF(Sheet1!$C$2:$C$80, 角色!A55) + COUNTIF(Sheet1!$O$2:$O$80, 角色!A55)</f>
        <v>0</v>
      </c>
      <c r="F55" s="35">
        <f>COUNTIF(Sheet1!$D$2:$D$80, 角色!A55) + COUNTIF(Sheet1!$P$2:$P$80, 角色!A55)</f>
        <v>0</v>
      </c>
      <c r="G55" s="35">
        <f>COUNTIF(Sheet1!$E$2:$E$80, 角色!A55) + COUNTIF(Sheet1!$Q$2:$Q$80, 角色!A55)</f>
        <v>14</v>
      </c>
      <c r="H55" s="35">
        <f>COUNTIF(Sheet1!$F$2:$F$80, 角色!A55) + COUNTIF(Sheet1!$R$2:$R$80, 角色!A55)</f>
        <v>0</v>
      </c>
      <c r="I55" s="42">
        <f t="shared" si="9"/>
        <v>1</v>
      </c>
      <c r="J55" s="30" t="str">
        <f t="shared" si="10"/>
        <v>下路</v>
      </c>
      <c r="K55" s="66">
        <f>COUNTIF(Sheet1!$G$2:$K$80,A55)+COUNTIF(Sheet1!$S$2:$W$80,A55)</f>
        <v>50</v>
      </c>
      <c r="L55" s="71">
        <f t="shared" si="11"/>
        <v>0.810126582278481</v>
      </c>
      <c r="M55" s="76" cm="1">
        <f t="array" ref="M55">IF(C55&lt;&gt;0, (SUMPRODUCT((Sheet1!$B$2:$F$80=A55)*(Sheet1!$L$2:$L$80="WIN")) + SUMPRODUCT((Sheet1!$N$2:$R$80=A55)*(Sheet1!$X$2:$X$80="WIN")))/C55, "-")</f>
        <v>0.5714285714285714</v>
      </c>
      <c r="N55" s="55">
        <f t="shared" si="12"/>
        <v>21</v>
      </c>
      <c r="O55" s="68">
        <f t="shared" si="13"/>
        <v>1</v>
      </c>
      <c r="P55" s="73">
        <f t="shared" si="14"/>
        <v>5</v>
      </c>
      <c r="Q55" s="78">
        <f t="shared" si="15"/>
        <v>29</v>
      </c>
    </row>
    <row r="56" spans="1:17" ht="40.200000000000003" customHeight="1" x14ac:dyDescent="0.3">
      <c r="A56" s="20" t="s">
        <v>83</v>
      </c>
      <c r="B56" s="21"/>
      <c r="C56" s="33">
        <f t="shared" si="8"/>
        <v>1</v>
      </c>
      <c r="D56" s="34">
        <f>COUNTIF(Sheet1!$B$2:$B$80, 角色!A56) + COUNTIF(Sheet1!$N$2:$N$80, 角色!A56)</f>
        <v>0</v>
      </c>
      <c r="E56" s="35">
        <f>COUNTIF(Sheet1!$C$2:$C$80, 角色!A56) + COUNTIF(Sheet1!$O$2:$O$80, 角色!A56)</f>
        <v>0</v>
      </c>
      <c r="F56" s="35">
        <f>COUNTIF(Sheet1!$D$2:$D$80, 角色!A56) + COUNTIF(Sheet1!$P$2:$P$80, 角色!A56)</f>
        <v>0</v>
      </c>
      <c r="G56" s="35">
        <f>COUNTIF(Sheet1!$E$2:$E$80, 角色!A56) + COUNTIF(Sheet1!$Q$2:$Q$80, 角色!A56)</f>
        <v>0</v>
      </c>
      <c r="H56" s="35">
        <f>COUNTIF(Sheet1!$F$2:$F$80, 角色!A56) + COUNTIF(Sheet1!$R$2:$R$80, 角色!A56)</f>
        <v>1</v>
      </c>
      <c r="I56" s="42">
        <f t="shared" si="9"/>
        <v>1</v>
      </c>
      <c r="J56" s="30" t="str">
        <f t="shared" si="10"/>
        <v>輔助</v>
      </c>
      <c r="K56" s="66">
        <f>COUNTIF(Sheet1!$G$2:$K$80,A56)+COUNTIF(Sheet1!$S$2:$W$80,A56)</f>
        <v>0</v>
      </c>
      <c r="L56" s="71">
        <f t="shared" si="11"/>
        <v>1.2658227848101266E-2</v>
      </c>
      <c r="M56" s="76" cm="1">
        <f t="array" ref="M56">IF(C56&lt;&gt;0, (SUMPRODUCT((Sheet1!$B$2:$F$80=A56)*(Sheet1!$L$2:$L$80="WIN")) + SUMPRODUCT((Sheet1!$N$2:$R$80=A56)*(Sheet1!$X$2:$X$80="WIN")))/C56, "-")</f>
        <v>0</v>
      </c>
      <c r="N56" s="55">
        <f t="shared" si="12"/>
        <v>63</v>
      </c>
      <c r="O56" s="68">
        <f t="shared" si="13"/>
        <v>63</v>
      </c>
      <c r="P56" s="73">
        <f t="shared" si="14"/>
        <v>69</v>
      </c>
      <c r="Q56" s="78">
        <f t="shared" si="15"/>
        <v>65</v>
      </c>
    </row>
    <row r="57" spans="1:17" ht="40.200000000000003" customHeight="1" x14ac:dyDescent="0.3">
      <c r="A57" s="20" t="s">
        <v>84</v>
      </c>
      <c r="B57" s="21"/>
      <c r="C57" s="33">
        <f t="shared" si="8"/>
        <v>0</v>
      </c>
      <c r="D57" s="34">
        <f>COUNTIF(Sheet1!$B$2:$B$80, 角色!A57) + COUNTIF(Sheet1!$N$2:$N$80, 角色!A57)</f>
        <v>0</v>
      </c>
      <c r="E57" s="35">
        <f>COUNTIF(Sheet1!$C$2:$C$80, 角色!A57) + COUNTIF(Sheet1!$O$2:$O$80, 角色!A57)</f>
        <v>0</v>
      </c>
      <c r="F57" s="35">
        <f>COUNTIF(Sheet1!$D$2:$D$80, 角色!A57) + COUNTIF(Sheet1!$P$2:$P$80, 角色!A57)</f>
        <v>0</v>
      </c>
      <c r="G57" s="35">
        <f>COUNTIF(Sheet1!$E$2:$E$80, 角色!A57) + COUNTIF(Sheet1!$Q$2:$Q$80, 角色!A57)</f>
        <v>0</v>
      </c>
      <c r="H57" s="35">
        <f>COUNTIF(Sheet1!$F$2:$F$80, 角色!A57) + COUNTIF(Sheet1!$R$2:$R$80, 角色!A57)</f>
        <v>0</v>
      </c>
      <c r="I57" s="42">
        <f t="shared" si="9"/>
        <v>0</v>
      </c>
      <c r="J57" s="30" t="str">
        <f t="shared" si="10"/>
        <v>-</v>
      </c>
      <c r="K57" s="66">
        <f>COUNTIF(Sheet1!$G$2:$K$80,A57)+COUNTIF(Sheet1!$S$2:$W$80,A57)</f>
        <v>0</v>
      </c>
      <c r="L57" s="71">
        <f t="shared" si="11"/>
        <v>0</v>
      </c>
      <c r="M57" s="76" t="str" cm="1">
        <f t="array" ref="M57">IF(C57&lt;&gt;0, (SUMPRODUCT((Sheet1!$B$2:$F$80=A57)*(Sheet1!$L$2:$L$80="WIN")) + SUMPRODUCT((Sheet1!$N$2:$R$80=A57)*(Sheet1!$X$2:$X$80="WIN")))/C57, "-")</f>
        <v>-</v>
      </c>
      <c r="N57" s="55">
        <f t="shared" si="12"/>
        <v>84</v>
      </c>
      <c r="O57" s="68">
        <f t="shared" si="13"/>
        <v>63</v>
      </c>
      <c r="P57" s="73">
        <f t="shared" si="14"/>
        <v>88</v>
      </c>
      <c r="Q57" s="78" t="str">
        <f t="shared" si="15"/>
        <v>-</v>
      </c>
    </row>
    <row r="58" spans="1:17" ht="40.200000000000003" customHeight="1" x14ac:dyDescent="0.3">
      <c r="A58" s="20" t="s">
        <v>85</v>
      </c>
      <c r="B58" s="21"/>
      <c r="C58" s="33">
        <f t="shared" si="8"/>
        <v>0</v>
      </c>
      <c r="D58" s="34">
        <f>COUNTIF(Sheet1!$B$2:$B$80, 角色!A58) + COUNTIF(Sheet1!$N$2:$N$80, 角色!A58)</f>
        <v>0</v>
      </c>
      <c r="E58" s="35">
        <f>COUNTIF(Sheet1!$C$2:$C$80, 角色!A58) + COUNTIF(Sheet1!$O$2:$O$80, 角色!A58)</f>
        <v>0</v>
      </c>
      <c r="F58" s="35">
        <f>COUNTIF(Sheet1!$D$2:$D$80, 角色!A58) + COUNTIF(Sheet1!$P$2:$P$80, 角色!A58)</f>
        <v>0</v>
      </c>
      <c r="G58" s="35">
        <f>COUNTIF(Sheet1!$E$2:$E$80, 角色!A58) + COUNTIF(Sheet1!$Q$2:$Q$80, 角色!A58)</f>
        <v>0</v>
      </c>
      <c r="H58" s="35">
        <f>COUNTIF(Sheet1!$F$2:$F$80, 角色!A58) + COUNTIF(Sheet1!$R$2:$R$80, 角色!A58)</f>
        <v>0</v>
      </c>
      <c r="I58" s="42">
        <f t="shared" si="9"/>
        <v>0</v>
      </c>
      <c r="J58" s="30" t="str">
        <f t="shared" si="10"/>
        <v>-</v>
      </c>
      <c r="K58" s="66">
        <f>COUNTIF(Sheet1!$G$2:$K$80,A58)+COUNTIF(Sheet1!$S$2:$W$80,A58)</f>
        <v>0</v>
      </c>
      <c r="L58" s="71">
        <f t="shared" si="11"/>
        <v>0</v>
      </c>
      <c r="M58" s="76" t="str" cm="1">
        <f t="array" ref="M58">IF(C58&lt;&gt;0, (SUMPRODUCT((Sheet1!$B$2:$F$80=A58)*(Sheet1!$L$2:$L$80="WIN")) + SUMPRODUCT((Sheet1!$N$2:$R$80=A58)*(Sheet1!$X$2:$X$80="WIN")))/C58, "-")</f>
        <v>-</v>
      </c>
      <c r="N58" s="55">
        <f t="shared" si="12"/>
        <v>84</v>
      </c>
      <c r="O58" s="68">
        <f t="shared" si="13"/>
        <v>63</v>
      </c>
      <c r="P58" s="73">
        <f t="shared" si="14"/>
        <v>88</v>
      </c>
      <c r="Q58" s="78" t="str">
        <f t="shared" si="15"/>
        <v>-</v>
      </c>
    </row>
    <row r="59" spans="1:17" ht="40.200000000000003" customHeight="1" x14ac:dyDescent="0.3">
      <c r="A59" s="20" t="s">
        <v>86</v>
      </c>
      <c r="B59" s="21"/>
      <c r="C59" s="33">
        <f t="shared" si="8"/>
        <v>0</v>
      </c>
      <c r="D59" s="34">
        <f>COUNTIF(Sheet1!$B$2:$B$80, 角色!A59) + COUNTIF(Sheet1!$N$2:$N$80, 角色!A59)</f>
        <v>0</v>
      </c>
      <c r="E59" s="35">
        <f>COUNTIF(Sheet1!$C$2:$C$80, 角色!A59) + COUNTIF(Sheet1!$O$2:$O$80, 角色!A59)</f>
        <v>0</v>
      </c>
      <c r="F59" s="35">
        <f>COUNTIF(Sheet1!$D$2:$D$80, 角色!A59) + COUNTIF(Sheet1!$P$2:$P$80, 角色!A59)</f>
        <v>0</v>
      </c>
      <c r="G59" s="35">
        <f>COUNTIF(Sheet1!$E$2:$E$80, 角色!A59) + COUNTIF(Sheet1!$Q$2:$Q$80, 角色!A59)</f>
        <v>0</v>
      </c>
      <c r="H59" s="35">
        <f>COUNTIF(Sheet1!$F$2:$F$80, 角色!A59) + COUNTIF(Sheet1!$R$2:$R$80, 角色!A59)</f>
        <v>0</v>
      </c>
      <c r="I59" s="42">
        <f t="shared" si="9"/>
        <v>0</v>
      </c>
      <c r="J59" s="30" t="str">
        <f t="shared" si="10"/>
        <v>-</v>
      </c>
      <c r="K59" s="66">
        <f>COUNTIF(Sheet1!$G$2:$K$80,A59)+COUNTIF(Sheet1!$S$2:$W$80,A59)</f>
        <v>0</v>
      </c>
      <c r="L59" s="71">
        <f t="shared" si="11"/>
        <v>0</v>
      </c>
      <c r="M59" s="76" t="str" cm="1">
        <f t="array" ref="M59">IF(C59&lt;&gt;0, (SUMPRODUCT((Sheet1!$B$2:$F$80=A59)*(Sheet1!$L$2:$L$80="WIN")) + SUMPRODUCT((Sheet1!$N$2:$R$80=A59)*(Sheet1!$X$2:$X$80="WIN")))/C59, "-")</f>
        <v>-</v>
      </c>
      <c r="N59" s="55">
        <f t="shared" si="12"/>
        <v>84</v>
      </c>
      <c r="O59" s="68">
        <f t="shared" si="13"/>
        <v>63</v>
      </c>
      <c r="P59" s="73">
        <f t="shared" si="14"/>
        <v>88</v>
      </c>
      <c r="Q59" s="78" t="str">
        <f t="shared" si="15"/>
        <v>-</v>
      </c>
    </row>
    <row r="60" spans="1:17" ht="40.200000000000003" customHeight="1" x14ac:dyDescent="0.3">
      <c r="A60" s="20" t="s">
        <v>87</v>
      </c>
      <c r="B60" s="21"/>
      <c r="C60" s="33">
        <f t="shared" si="8"/>
        <v>0</v>
      </c>
      <c r="D60" s="34">
        <f>COUNTIF(Sheet1!$B$2:$B$80, 角色!A60) + COUNTIF(Sheet1!$N$2:$N$80, 角色!A60)</f>
        <v>0</v>
      </c>
      <c r="E60" s="35">
        <f>COUNTIF(Sheet1!$C$2:$C$80, 角色!A60) + COUNTIF(Sheet1!$O$2:$O$80, 角色!A60)</f>
        <v>0</v>
      </c>
      <c r="F60" s="35">
        <f>COUNTIF(Sheet1!$D$2:$D$80, 角色!A60) + COUNTIF(Sheet1!$P$2:$P$80, 角色!A60)</f>
        <v>0</v>
      </c>
      <c r="G60" s="35">
        <f>COUNTIF(Sheet1!$E$2:$E$80, 角色!A60) + COUNTIF(Sheet1!$Q$2:$Q$80, 角色!A60)</f>
        <v>0</v>
      </c>
      <c r="H60" s="35">
        <f>COUNTIF(Sheet1!$F$2:$F$80, 角色!A60) + COUNTIF(Sheet1!$R$2:$R$80, 角色!A60)</f>
        <v>0</v>
      </c>
      <c r="I60" s="42">
        <f t="shared" si="9"/>
        <v>0</v>
      </c>
      <c r="J60" s="30" t="str">
        <f t="shared" si="10"/>
        <v>-</v>
      </c>
      <c r="K60" s="66">
        <f>COUNTIF(Sheet1!$G$2:$K$80,A60)+COUNTIF(Sheet1!$S$2:$W$80,A60)</f>
        <v>0</v>
      </c>
      <c r="L60" s="71">
        <f t="shared" si="11"/>
        <v>0</v>
      </c>
      <c r="M60" s="76" t="str" cm="1">
        <f t="array" ref="M60">IF(C60&lt;&gt;0, (SUMPRODUCT((Sheet1!$B$2:$F$80=A60)*(Sheet1!$L$2:$L$80="WIN")) + SUMPRODUCT((Sheet1!$N$2:$R$80=A60)*(Sheet1!$X$2:$X$80="WIN")))/C60, "-")</f>
        <v>-</v>
      </c>
      <c r="N60" s="55">
        <f t="shared" si="12"/>
        <v>84</v>
      </c>
      <c r="O60" s="68">
        <f t="shared" si="13"/>
        <v>63</v>
      </c>
      <c r="P60" s="73">
        <f t="shared" si="14"/>
        <v>88</v>
      </c>
      <c r="Q60" s="78" t="str">
        <f t="shared" si="15"/>
        <v>-</v>
      </c>
    </row>
    <row r="61" spans="1:17" ht="40.200000000000003" customHeight="1" x14ac:dyDescent="0.3">
      <c r="A61" s="20" t="s">
        <v>88</v>
      </c>
      <c r="B61" s="21"/>
      <c r="C61" s="33">
        <f t="shared" si="8"/>
        <v>0</v>
      </c>
      <c r="D61" s="34">
        <f>COUNTIF(Sheet1!$B$2:$B$80, 角色!A61) + COUNTIF(Sheet1!$N$2:$N$80, 角色!A61)</f>
        <v>0</v>
      </c>
      <c r="E61" s="35">
        <f>COUNTIF(Sheet1!$C$2:$C$80, 角色!A61) + COUNTIF(Sheet1!$O$2:$O$80, 角色!A61)</f>
        <v>0</v>
      </c>
      <c r="F61" s="35">
        <f>COUNTIF(Sheet1!$D$2:$D$80, 角色!A61) + COUNTIF(Sheet1!$P$2:$P$80, 角色!A61)</f>
        <v>0</v>
      </c>
      <c r="G61" s="35">
        <f>COUNTIF(Sheet1!$E$2:$E$80, 角色!A61) + COUNTIF(Sheet1!$Q$2:$Q$80, 角色!A61)</f>
        <v>0</v>
      </c>
      <c r="H61" s="35">
        <f>COUNTIF(Sheet1!$F$2:$F$80, 角色!A61) + COUNTIF(Sheet1!$R$2:$R$80, 角色!A61)</f>
        <v>0</v>
      </c>
      <c r="I61" s="42">
        <f t="shared" si="9"/>
        <v>0</v>
      </c>
      <c r="J61" s="30" t="str">
        <f t="shared" si="10"/>
        <v>-</v>
      </c>
      <c r="K61" s="66">
        <f>COUNTIF(Sheet1!$G$2:$K$80,A61)+COUNTIF(Sheet1!$S$2:$W$80,A61)</f>
        <v>0</v>
      </c>
      <c r="L61" s="71">
        <f t="shared" si="11"/>
        <v>0</v>
      </c>
      <c r="M61" s="76" t="str" cm="1">
        <f t="array" ref="M61">IF(C61&lt;&gt;0, (SUMPRODUCT((Sheet1!$B$2:$F$80=A61)*(Sheet1!$L$2:$L$80="WIN")) + SUMPRODUCT((Sheet1!$N$2:$R$80=A61)*(Sheet1!$X$2:$X$80="WIN")))/C61, "-")</f>
        <v>-</v>
      </c>
      <c r="N61" s="55">
        <f t="shared" si="12"/>
        <v>84</v>
      </c>
      <c r="O61" s="68">
        <f t="shared" si="13"/>
        <v>63</v>
      </c>
      <c r="P61" s="73">
        <f t="shared" si="14"/>
        <v>88</v>
      </c>
      <c r="Q61" s="78" t="str">
        <f t="shared" si="15"/>
        <v>-</v>
      </c>
    </row>
    <row r="62" spans="1:17" ht="40.200000000000003" customHeight="1" x14ac:dyDescent="0.3">
      <c r="A62" s="20" t="s">
        <v>89</v>
      </c>
      <c r="B62" s="21"/>
      <c r="C62" s="33">
        <f t="shared" si="8"/>
        <v>2</v>
      </c>
      <c r="D62" s="34">
        <f>COUNTIF(Sheet1!$B$2:$B$80, 角色!A62) + COUNTIF(Sheet1!$N$2:$N$80, 角色!A62)</f>
        <v>2</v>
      </c>
      <c r="E62" s="35">
        <f>COUNTIF(Sheet1!$C$2:$C$80, 角色!A62) + COUNTIF(Sheet1!$O$2:$O$80, 角色!A62)</f>
        <v>0</v>
      </c>
      <c r="F62" s="35">
        <f>COUNTIF(Sheet1!$D$2:$D$80, 角色!A62) + COUNTIF(Sheet1!$P$2:$P$80, 角色!A62)</f>
        <v>0</v>
      </c>
      <c r="G62" s="35">
        <f>COUNTIF(Sheet1!$E$2:$E$80, 角色!A62) + COUNTIF(Sheet1!$Q$2:$Q$80, 角色!A62)</f>
        <v>0</v>
      </c>
      <c r="H62" s="35">
        <f>COUNTIF(Sheet1!$F$2:$F$80, 角色!A62) + COUNTIF(Sheet1!$R$2:$R$80, 角色!A62)</f>
        <v>0</v>
      </c>
      <c r="I62" s="42">
        <f t="shared" si="9"/>
        <v>1</v>
      </c>
      <c r="J62" s="30" t="str">
        <f t="shared" si="10"/>
        <v>上路</v>
      </c>
      <c r="K62" s="66">
        <f>COUNTIF(Sheet1!$G$2:$K$80,A62)+COUNTIF(Sheet1!$S$2:$W$80,A62)</f>
        <v>5</v>
      </c>
      <c r="L62" s="71">
        <f t="shared" si="11"/>
        <v>8.8607594936708861E-2</v>
      </c>
      <c r="M62" s="76" cm="1">
        <f t="array" ref="M62">IF(C62&lt;&gt;0, (SUMPRODUCT((Sheet1!$B$2:$F$80=A62)*(Sheet1!$L$2:$L$80="WIN")) + SUMPRODUCT((Sheet1!$N$2:$R$80=A62)*(Sheet1!$X$2:$X$80="WIN")))/C62, "-")</f>
        <v>0</v>
      </c>
      <c r="N62" s="55">
        <f t="shared" si="12"/>
        <v>58</v>
      </c>
      <c r="O62" s="68">
        <f t="shared" si="13"/>
        <v>38</v>
      </c>
      <c r="P62" s="73">
        <f t="shared" si="14"/>
        <v>46</v>
      </c>
      <c r="Q62" s="78">
        <f t="shared" si="15"/>
        <v>65</v>
      </c>
    </row>
    <row r="63" spans="1:17" ht="40.200000000000003" customHeight="1" x14ac:dyDescent="0.3">
      <c r="A63" s="20" t="s">
        <v>90</v>
      </c>
      <c r="B63" s="21"/>
      <c r="C63" s="33">
        <f t="shared" si="8"/>
        <v>1</v>
      </c>
      <c r="D63" s="34">
        <f>COUNTIF(Sheet1!$B$2:$B$80, 角色!A63) + COUNTIF(Sheet1!$N$2:$N$80, 角色!A63)</f>
        <v>0</v>
      </c>
      <c r="E63" s="35">
        <f>COUNTIF(Sheet1!$C$2:$C$80, 角色!A63) + COUNTIF(Sheet1!$O$2:$O$80, 角色!A63)</f>
        <v>1</v>
      </c>
      <c r="F63" s="35">
        <f>COUNTIF(Sheet1!$D$2:$D$80, 角色!A63) + COUNTIF(Sheet1!$P$2:$P$80, 角色!A63)</f>
        <v>0</v>
      </c>
      <c r="G63" s="35">
        <f>COUNTIF(Sheet1!$E$2:$E$80, 角色!A63) + COUNTIF(Sheet1!$Q$2:$Q$80, 角色!A63)</f>
        <v>0</v>
      </c>
      <c r="H63" s="35">
        <f>COUNTIF(Sheet1!$F$2:$F$80, 角色!A63) + COUNTIF(Sheet1!$R$2:$R$80, 角色!A63)</f>
        <v>0</v>
      </c>
      <c r="I63" s="42">
        <f t="shared" si="9"/>
        <v>1</v>
      </c>
      <c r="J63" s="30" t="str">
        <f t="shared" si="10"/>
        <v>打野</v>
      </c>
      <c r="K63" s="66">
        <f>COUNTIF(Sheet1!$G$2:$K$80,A63)+COUNTIF(Sheet1!$S$2:$W$80,A63)</f>
        <v>0</v>
      </c>
      <c r="L63" s="71">
        <f t="shared" si="11"/>
        <v>1.2658227848101266E-2</v>
      </c>
      <c r="M63" s="76" cm="1">
        <f t="array" ref="M63">IF(C63&lt;&gt;0, (SUMPRODUCT((Sheet1!$B$2:$F$80=A63)*(Sheet1!$L$2:$L$80="WIN")) + SUMPRODUCT((Sheet1!$N$2:$R$80=A63)*(Sheet1!$X$2:$X$80="WIN")))/C63, "-")</f>
        <v>1</v>
      </c>
      <c r="N63" s="55">
        <f t="shared" si="12"/>
        <v>63</v>
      </c>
      <c r="O63" s="68">
        <f t="shared" si="13"/>
        <v>63</v>
      </c>
      <c r="P63" s="73">
        <f t="shared" si="14"/>
        <v>69</v>
      </c>
      <c r="Q63" s="78">
        <f t="shared" si="15"/>
        <v>1</v>
      </c>
    </row>
    <row r="64" spans="1:17" ht="40.200000000000003" customHeight="1" x14ac:dyDescent="0.3">
      <c r="A64" s="20" t="s">
        <v>91</v>
      </c>
      <c r="B64" s="21"/>
      <c r="C64" s="33">
        <f t="shared" si="8"/>
        <v>1</v>
      </c>
      <c r="D64" s="34">
        <f>COUNTIF(Sheet1!$B$2:$B$80, 角色!A64) + COUNTIF(Sheet1!$N$2:$N$80, 角色!A64)</f>
        <v>0</v>
      </c>
      <c r="E64" s="35">
        <f>COUNTIF(Sheet1!$C$2:$C$80, 角色!A64) + COUNTIF(Sheet1!$O$2:$O$80, 角色!A64)</f>
        <v>1</v>
      </c>
      <c r="F64" s="35">
        <f>COUNTIF(Sheet1!$D$2:$D$80, 角色!A64) + COUNTIF(Sheet1!$P$2:$P$80, 角色!A64)</f>
        <v>0</v>
      </c>
      <c r="G64" s="35">
        <f>COUNTIF(Sheet1!$E$2:$E$80, 角色!A64) + COUNTIF(Sheet1!$Q$2:$Q$80, 角色!A64)</f>
        <v>0</v>
      </c>
      <c r="H64" s="35">
        <f>COUNTIF(Sheet1!$F$2:$F$80, 角色!A64) + COUNTIF(Sheet1!$R$2:$R$80, 角色!A64)</f>
        <v>0</v>
      </c>
      <c r="I64" s="42">
        <f t="shared" si="9"/>
        <v>1</v>
      </c>
      <c r="J64" s="30" t="str">
        <f t="shared" si="10"/>
        <v>打野</v>
      </c>
      <c r="K64" s="66">
        <f>COUNTIF(Sheet1!$G$2:$K$80,A64)+COUNTIF(Sheet1!$S$2:$W$80,A64)</f>
        <v>1</v>
      </c>
      <c r="L64" s="71">
        <f t="shared" si="11"/>
        <v>2.5316455696202531E-2</v>
      </c>
      <c r="M64" s="76" cm="1">
        <f t="array" ref="M64">IF(C64&lt;&gt;0, (SUMPRODUCT((Sheet1!$B$2:$F$80=A64)*(Sheet1!$L$2:$L$80="WIN")) + SUMPRODUCT((Sheet1!$N$2:$R$80=A64)*(Sheet1!$X$2:$X$80="WIN")))/C64, "-")</f>
        <v>1</v>
      </c>
      <c r="N64" s="55">
        <f t="shared" si="12"/>
        <v>63</v>
      </c>
      <c r="O64" s="68">
        <f t="shared" si="13"/>
        <v>57</v>
      </c>
      <c r="P64" s="73">
        <f t="shared" si="14"/>
        <v>66</v>
      </c>
      <c r="Q64" s="78">
        <f t="shared" si="15"/>
        <v>1</v>
      </c>
    </row>
    <row r="65" spans="1:17" ht="40.200000000000003" customHeight="1" x14ac:dyDescent="0.3">
      <c r="A65" s="20" t="s">
        <v>92</v>
      </c>
      <c r="B65" s="21"/>
      <c r="C65" s="33">
        <f t="shared" si="8"/>
        <v>0</v>
      </c>
      <c r="D65" s="34">
        <f>COUNTIF(Sheet1!$B$2:$B$80, 角色!A65) + COUNTIF(Sheet1!$N$2:$N$80, 角色!A65)</f>
        <v>0</v>
      </c>
      <c r="E65" s="35">
        <f>COUNTIF(Sheet1!$C$2:$C$80, 角色!A65) + COUNTIF(Sheet1!$O$2:$O$80, 角色!A65)</f>
        <v>0</v>
      </c>
      <c r="F65" s="35">
        <f>COUNTIF(Sheet1!$D$2:$D$80, 角色!A65) + COUNTIF(Sheet1!$P$2:$P$80, 角色!A65)</f>
        <v>0</v>
      </c>
      <c r="G65" s="35">
        <f>COUNTIF(Sheet1!$E$2:$E$80, 角色!A65) + COUNTIF(Sheet1!$Q$2:$Q$80, 角色!A65)</f>
        <v>0</v>
      </c>
      <c r="H65" s="35">
        <f>COUNTIF(Sheet1!$F$2:$F$80, 角色!A65) + COUNTIF(Sheet1!$R$2:$R$80, 角色!A65)</f>
        <v>0</v>
      </c>
      <c r="I65" s="42">
        <f t="shared" si="9"/>
        <v>0</v>
      </c>
      <c r="J65" s="30" t="str">
        <f t="shared" si="10"/>
        <v>-</v>
      </c>
      <c r="K65" s="66">
        <f>COUNTIF(Sheet1!$G$2:$K$80,A65)+COUNTIF(Sheet1!$S$2:$W$80,A65)</f>
        <v>0</v>
      </c>
      <c r="L65" s="71">
        <f t="shared" si="11"/>
        <v>0</v>
      </c>
      <c r="M65" s="76" t="str" cm="1">
        <f t="array" ref="M65">IF(C65&lt;&gt;0, (SUMPRODUCT((Sheet1!$B$2:$F$80=A65)*(Sheet1!$L$2:$L$80="WIN")) + SUMPRODUCT((Sheet1!$N$2:$R$80=A65)*(Sheet1!$X$2:$X$80="WIN")))/C65, "-")</f>
        <v>-</v>
      </c>
      <c r="N65" s="55">
        <f t="shared" si="12"/>
        <v>84</v>
      </c>
      <c r="O65" s="68">
        <f t="shared" si="13"/>
        <v>63</v>
      </c>
      <c r="P65" s="73">
        <f t="shared" si="14"/>
        <v>88</v>
      </c>
      <c r="Q65" s="78" t="str">
        <f t="shared" si="15"/>
        <v>-</v>
      </c>
    </row>
    <row r="66" spans="1:17" ht="40.200000000000003" customHeight="1" x14ac:dyDescent="0.3">
      <c r="A66" s="20" t="s">
        <v>93</v>
      </c>
      <c r="B66" s="21"/>
      <c r="C66" s="33">
        <f t="shared" ref="C66:C97" si="16">SUM(D66:H66)</f>
        <v>1</v>
      </c>
      <c r="D66" s="34">
        <f>COUNTIF(Sheet1!$B$2:$B$80, 角色!A66) + COUNTIF(Sheet1!$N$2:$N$80, 角色!A66)</f>
        <v>0</v>
      </c>
      <c r="E66" s="35">
        <f>COUNTIF(Sheet1!$C$2:$C$80, 角色!A66) + COUNTIF(Sheet1!$O$2:$O$80, 角色!A66)</f>
        <v>0</v>
      </c>
      <c r="F66" s="35">
        <f>COUNTIF(Sheet1!$D$2:$D$80, 角色!A66) + COUNTIF(Sheet1!$P$2:$P$80, 角色!A66)</f>
        <v>0</v>
      </c>
      <c r="G66" s="35">
        <f>COUNTIF(Sheet1!$E$2:$E$80, 角色!A66) + COUNTIF(Sheet1!$Q$2:$Q$80, 角色!A66)</f>
        <v>1</v>
      </c>
      <c r="H66" s="35">
        <f>COUNTIF(Sheet1!$F$2:$F$80, 角色!A66) + COUNTIF(Sheet1!$R$2:$R$80, 角色!A66)</f>
        <v>0</v>
      </c>
      <c r="I66" s="42">
        <f t="shared" ref="I66:I97" si="17">COUNTIF(D66:H66,"&gt;0")</f>
        <v>1</v>
      </c>
      <c r="J66" s="30" t="str">
        <f t="shared" ref="J66:J97" si="18">IF(C66&lt;&gt;0,  INDEX($D$1:$H$1, MATCH(MAX(D66:H66), D66:H66, 0)), "-")</f>
        <v>下路</v>
      </c>
      <c r="K66" s="66">
        <f>COUNTIF(Sheet1!$G$2:$K$80,A66)+COUNTIF(Sheet1!$S$2:$W$80,A66)</f>
        <v>0</v>
      </c>
      <c r="L66" s="71">
        <f t="shared" ref="L66:L97" si="19">(C66+K66)/79</f>
        <v>1.2658227848101266E-2</v>
      </c>
      <c r="M66" s="76" cm="1">
        <f t="array" ref="M66">IF(C66&lt;&gt;0, (SUMPRODUCT((Sheet1!$B$2:$F$80=A66)*(Sheet1!$L$2:$L$80="WIN")) + SUMPRODUCT((Sheet1!$N$2:$R$80=A66)*(Sheet1!$X$2:$X$80="WIN")))/C66, "-")</f>
        <v>0</v>
      </c>
      <c r="N66" s="55">
        <f t="shared" ref="N66:N97" si="20">_xlfn.RANK.EQ(C66,$C$2:$C$166)</f>
        <v>63</v>
      </c>
      <c r="O66" s="68">
        <f t="shared" ref="O66:O97" si="21">_xlfn.RANK.EQ(K66,$K$2:$K$166)</f>
        <v>63</v>
      </c>
      <c r="P66" s="73">
        <f t="shared" ref="P66:P97" si="22">_xlfn.RANK.EQ(L66,$L$2:$L$166)</f>
        <v>69</v>
      </c>
      <c r="Q66" s="78">
        <f t="shared" ref="Q66:Q97" si="23">IF(M66&lt;&gt;"-", _xlfn.RANK.EQ(M66,$M$2:$M$166), "-")</f>
        <v>65</v>
      </c>
    </row>
    <row r="67" spans="1:17" ht="40.200000000000003" customHeight="1" x14ac:dyDescent="0.3">
      <c r="A67" s="20" t="s">
        <v>80</v>
      </c>
      <c r="B67" s="21"/>
      <c r="C67" s="33">
        <f t="shared" si="16"/>
        <v>29</v>
      </c>
      <c r="D67" s="34">
        <f>COUNTIF(Sheet1!$B$2:$B$80, 角色!A67) + COUNTIF(Sheet1!$N$2:$N$80, 角色!A67)</f>
        <v>27</v>
      </c>
      <c r="E67" s="35">
        <f>COUNTIF(Sheet1!$C$2:$C$80, 角色!A67) + COUNTIF(Sheet1!$O$2:$O$80, 角色!A67)</f>
        <v>0</v>
      </c>
      <c r="F67" s="35">
        <f>COUNTIF(Sheet1!$D$2:$D$80, 角色!A67) + COUNTIF(Sheet1!$P$2:$P$80, 角色!A67)</f>
        <v>2</v>
      </c>
      <c r="G67" s="35">
        <f>COUNTIF(Sheet1!$E$2:$E$80, 角色!A67) + COUNTIF(Sheet1!$Q$2:$Q$80, 角色!A67)</f>
        <v>0</v>
      </c>
      <c r="H67" s="35">
        <f>COUNTIF(Sheet1!$F$2:$F$80, 角色!A67) + COUNTIF(Sheet1!$R$2:$R$80, 角色!A67)</f>
        <v>0</v>
      </c>
      <c r="I67" s="42">
        <f t="shared" si="17"/>
        <v>2</v>
      </c>
      <c r="J67" s="30" t="str">
        <f t="shared" si="18"/>
        <v>上路</v>
      </c>
      <c r="K67" s="66">
        <f>COUNTIF(Sheet1!$G$2:$K$80,A67)+COUNTIF(Sheet1!$S$2:$W$80,A67)</f>
        <v>15</v>
      </c>
      <c r="L67" s="71">
        <f t="shared" si="19"/>
        <v>0.55696202531645567</v>
      </c>
      <c r="M67" s="76" cm="1">
        <f t="array" ref="M67">IF(C67&lt;&gt;0, (SUMPRODUCT((Sheet1!$B$2:$F$80=A67)*(Sheet1!$L$2:$L$80="WIN")) + SUMPRODUCT((Sheet1!$N$2:$R$80=A67)*(Sheet1!$X$2:$X$80="WIN")))/C67, "-")</f>
        <v>0.44827586206896552</v>
      </c>
      <c r="N67" s="55">
        <f t="shared" si="20"/>
        <v>6</v>
      </c>
      <c r="O67" s="68">
        <f t="shared" si="21"/>
        <v>17</v>
      </c>
      <c r="P67" s="73">
        <f t="shared" si="22"/>
        <v>14</v>
      </c>
      <c r="Q67" s="78">
        <f t="shared" si="23"/>
        <v>49</v>
      </c>
    </row>
    <row r="68" spans="1:17" ht="40.200000000000003" customHeight="1" x14ac:dyDescent="0.3">
      <c r="A68" s="20" t="s">
        <v>94</v>
      </c>
      <c r="B68" s="21"/>
      <c r="C68" s="33">
        <f t="shared" si="16"/>
        <v>2</v>
      </c>
      <c r="D68" s="34">
        <f>COUNTIF(Sheet1!$B$2:$B$80, 角色!A68) + COUNTIF(Sheet1!$N$2:$N$80, 角色!A68)</f>
        <v>0</v>
      </c>
      <c r="E68" s="35">
        <f>COUNTIF(Sheet1!$C$2:$C$80, 角色!A68) + COUNTIF(Sheet1!$O$2:$O$80, 角色!A68)</f>
        <v>0</v>
      </c>
      <c r="F68" s="35">
        <f>COUNTIF(Sheet1!$D$2:$D$80, 角色!A68) + COUNTIF(Sheet1!$P$2:$P$80, 角色!A68)</f>
        <v>2</v>
      </c>
      <c r="G68" s="35">
        <f>COUNTIF(Sheet1!$E$2:$E$80, 角色!A68) + COUNTIF(Sheet1!$Q$2:$Q$80, 角色!A68)</f>
        <v>0</v>
      </c>
      <c r="H68" s="35">
        <f>COUNTIF(Sheet1!$F$2:$F$80, 角色!A68) + COUNTIF(Sheet1!$R$2:$R$80, 角色!A68)</f>
        <v>0</v>
      </c>
      <c r="I68" s="42">
        <f t="shared" si="17"/>
        <v>1</v>
      </c>
      <c r="J68" s="30" t="str">
        <f t="shared" si="18"/>
        <v>中路</v>
      </c>
      <c r="K68" s="66">
        <f>COUNTIF(Sheet1!$G$2:$K$80,A68)+COUNTIF(Sheet1!$S$2:$W$80,A68)</f>
        <v>3</v>
      </c>
      <c r="L68" s="71">
        <f t="shared" si="19"/>
        <v>6.3291139240506333E-2</v>
      </c>
      <c r="M68" s="76" cm="1">
        <f t="array" ref="M68">IF(C68&lt;&gt;0, (SUMPRODUCT((Sheet1!$B$2:$F$80=A68)*(Sheet1!$L$2:$L$80="WIN")) + SUMPRODUCT((Sheet1!$N$2:$R$80=A68)*(Sheet1!$X$2:$X$80="WIN")))/C68, "-")</f>
        <v>0</v>
      </c>
      <c r="N68" s="55">
        <f t="shared" si="20"/>
        <v>58</v>
      </c>
      <c r="O68" s="68">
        <f t="shared" si="21"/>
        <v>43</v>
      </c>
      <c r="P68" s="73">
        <f t="shared" si="22"/>
        <v>53</v>
      </c>
      <c r="Q68" s="78">
        <f t="shared" si="23"/>
        <v>65</v>
      </c>
    </row>
    <row r="69" spans="1:17" ht="40.200000000000003" customHeight="1" x14ac:dyDescent="0.3">
      <c r="A69" s="20" t="s">
        <v>96</v>
      </c>
      <c r="B69" s="21"/>
      <c r="C69" s="33">
        <f t="shared" si="16"/>
        <v>14</v>
      </c>
      <c r="D69" s="34">
        <f>COUNTIF(Sheet1!$B$2:$B$80, 角色!A69) + COUNTIF(Sheet1!$N$2:$N$80, 角色!A69)</f>
        <v>0</v>
      </c>
      <c r="E69" s="35">
        <f>COUNTIF(Sheet1!$C$2:$C$80, 角色!A69) + COUNTIF(Sheet1!$O$2:$O$80, 角色!A69)</f>
        <v>14</v>
      </c>
      <c r="F69" s="35">
        <f>COUNTIF(Sheet1!$D$2:$D$80, 角色!A69) + COUNTIF(Sheet1!$P$2:$P$80, 角色!A69)</f>
        <v>0</v>
      </c>
      <c r="G69" s="35">
        <f>COUNTIF(Sheet1!$E$2:$E$80, 角色!A69) + COUNTIF(Sheet1!$Q$2:$Q$80, 角色!A69)</f>
        <v>0</v>
      </c>
      <c r="H69" s="35">
        <f>COUNTIF(Sheet1!$F$2:$F$80, 角色!A69) + COUNTIF(Sheet1!$R$2:$R$80, 角色!A69)</f>
        <v>0</v>
      </c>
      <c r="I69" s="42">
        <f t="shared" si="17"/>
        <v>1</v>
      </c>
      <c r="J69" s="30" t="str">
        <f t="shared" si="18"/>
        <v>打野</v>
      </c>
      <c r="K69" s="66">
        <f>COUNTIF(Sheet1!$G$2:$K$80,A69)+COUNTIF(Sheet1!$S$2:$W$80,A69)</f>
        <v>14</v>
      </c>
      <c r="L69" s="71">
        <f t="shared" si="19"/>
        <v>0.35443037974683544</v>
      </c>
      <c r="M69" s="76" cm="1">
        <f t="array" ref="M69">IF(C69&lt;&gt;0, (SUMPRODUCT((Sheet1!$B$2:$F$80=A69)*(Sheet1!$L$2:$L$80="WIN")) + SUMPRODUCT((Sheet1!$N$2:$R$80=A69)*(Sheet1!$X$2:$X$80="WIN")))/C69, "-")</f>
        <v>0.5</v>
      </c>
      <c r="N69" s="55">
        <f t="shared" si="20"/>
        <v>21</v>
      </c>
      <c r="O69" s="68">
        <f t="shared" si="21"/>
        <v>19</v>
      </c>
      <c r="P69" s="73">
        <f t="shared" si="22"/>
        <v>23</v>
      </c>
      <c r="Q69" s="78">
        <f t="shared" si="23"/>
        <v>36</v>
      </c>
    </row>
    <row r="70" spans="1:17" ht="40.200000000000003" customHeight="1" x14ac:dyDescent="0.3">
      <c r="A70" s="20" t="s">
        <v>97</v>
      </c>
      <c r="B70" s="21"/>
      <c r="C70" s="33">
        <f t="shared" si="16"/>
        <v>5</v>
      </c>
      <c r="D70" s="34">
        <f>COUNTIF(Sheet1!$B$2:$B$80, 角色!A70) + COUNTIF(Sheet1!$N$2:$N$80, 角色!A70)</f>
        <v>0</v>
      </c>
      <c r="E70" s="35">
        <f>COUNTIF(Sheet1!$C$2:$C$80, 角色!A70) + COUNTIF(Sheet1!$O$2:$O$80, 角色!A70)</f>
        <v>0</v>
      </c>
      <c r="F70" s="35">
        <f>COUNTIF(Sheet1!$D$2:$D$80, 角色!A70) + COUNTIF(Sheet1!$P$2:$P$80, 角色!A70)</f>
        <v>0</v>
      </c>
      <c r="G70" s="35">
        <f>COUNTIF(Sheet1!$E$2:$E$80, 角色!A70) + COUNTIF(Sheet1!$Q$2:$Q$80, 角色!A70)</f>
        <v>0</v>
      </c>
      <c r="H70" s="35">
        <f>COUNTIF(Sheet1!$F$2:$F$80, 角色!A70) + COUNTIF(Sheet1!$R$2:$R$80, 角色!A70)</f>
        <v>5</v>
      </c>
      <c r="I70" s="42">
        <f t="shared" si="17"/>
        <v>1</v>
      </c>
      <c r="J70" s="30" t="str">
        <f t="shared" si="18"/>
        <v>輔助</v>
      </c>
      <c r="K70" s="66">
        <f>COUNTIF(Sheet1!$G$2:$K$80,A70)+COUNTIF(Sheet1!$S$2:$W$80,A70)</f>
        <v>0</v>
      </c>
      <c r="L70" s="71">
        <f t="shared" si="19"/>
        <v>6.3291139240506333E-2</v>
      </c>
      <c r="M70" s="76" cm="1">
        <f t="array" ref="M70">IF(C70&lt;&gt;0, (SUMPRODUCT((Sheet1!$B$2:$F$80=A70)*(Sheet1!$L$2:$L$80="WIN")) + SUMPRODUCT((Sheet1!$N$2:$R$80=A70)*(Sheet1!$X$2:$X$80="WIN")))/C70, "-")</f>
        <v>0.2</v>
      </c>
      <c r="N70" s="55">
        <f t="shared" si="20"/>
        <v>43</v>
      </c>
      <c r="O70" s="68">
        <f t="shared" si="21"/>
        <v>63</v>
      </c>
      <c r="P70" s="73">
        <f t="shared" si="22"/>
        <v>53</v>
      </c>
      <c r="Q70" s="78">
        <f t="shared" si="23"/>
        <v>64</v>
      </c>
    </row>
    <row r="71" spans="1:17" ht="40.200000000000003" customHeight="1" x14ac:dyDescent="0.3">
      <c r="A71" s="20" t="s">
        <v>98</v>
      </c>
      <c r="B71" s="21"/>
      <c r="C71" s="33">
        <f t="shared" si="16"/>
        <v>0</v>
      </c>
      <c r="D71" s="34">
        <f>COUNTIF(Sheet1!$B$2:$B$80, 角色!A71) + COUNTIF(Sheet1!$N$2:$N$80, 角色!A71)</f>
        <v>0</v>
      </c>
      <c r="E71" s="35">
        <f>COUNTIF(Sheet1!$C$2:$C$80, 角色!A71) + COUNTIF(Sheet1!$O$2:$O$80, 角色!A71)</f>
        <v>0</v>
      </c>
      <c r="F71" s="35">
        <f>COUNTIF(Sheet1!$D$2:$D$80, 角色!A71) + COUNTIF(Sheet1!$P$2:$P$80, 角色!A71)</f>
        <v>0</v>
      </c>
      <c r="G71" s="35">
        <f>COUNTIF(Sheet1!$E$2:$E$80, 角色!A71) + COUNTIF(Sheet1!$Q$2:$Q$80, 角色!A71)</f>
        <v>0</v>
      </c>
      <c r="H71" s="35">
        <f>COUNTIF(Sheet1!$F$2:$F$80, 角色!A71) + COUNTIF(Sheet1!$R$2:$R$80, 角色!A71)</f>
        <v>0</v>
      </c>
      <c r="I71" s="42">
        <f t="shared" si="17"/>
        <v>0</v>
      </c>
      <c r="J71" s="30" t="str">
        <f t="shared" si="18"/>
        <v>-</v>
      </c>
      <c r="K71" s="66">
        <f>COUNTIF(Sheet1!$G$2:$K$80,A71)+COUNTIF(Sheet1!$S$2:$W$80,A71)</f>
        <v>0</v>
      </c>
      <c r="L71" s="71">
        <f t="shared" si="19"/>
        <v>0</v>
      </c>
      <c r="M71" s="76" t="str" cm="1">
        <f t="array" ref="M71">IF(C71&lt;&gt;0, (SUMPRODUCT((Sheet1!$B$2:$F$80=A71)*(Sheet1!$L$2:$L$80="WIN")) + SUMPRODUCT((Sheet1!$N$2:$R$80=A71)*(Sheet1!$X$2:$X$80="WIN")))/C71, "-")</f>
        <v>-</v>
      </c>
      <c r="N71" s="55">
        <f t="shared" si="20"/>
        <v>84</v>
      </c>
      <c r="O71" s="68">
        <f t="shared" si="21"/>
        <v>63</v>
      </c>
      <c r="P71" s="73">
        <f t="shared" si="22"/>
        <v>88</v>
      </c>
      <c r="Q71" s="78" t="str">
        <f t="shared" si="23"/>
        <v>-</v>
      </c>
    </row>
    <row r="72" spans="1:17" ht="40.200000000000003" customHeight="1" x14ac:dyDescent="0.3">
      <c r="A72" s="20" t="s">
        <v>99</v>
      </c>
      <c r="B72" s="21"/>
      <c r="C72" s="33">
        <f t="shared" si="16"/>
        <v>3</v>
      </c>
      <c r="D72" s="34">
        <f>COUNTIF(Sheet1!$B$2:$B$80, 角色!A72) + COUNTIF(Sheet1!$N$2:$N$80, 角色!A72)</f>
        <v>0</v>
      </c>
      <c r="E72" s="35">
        <f>COUNTIF(Sheet1!$C$2:$C$80, 角色!A72) + COUNTIF(Sheet1!$O$2:$O$80, 角色!A72)</f>
        <v>0</v>
      </c>
      <c r="F72" s="35">
        <f>COUNTIF(Sheet1!$D$2:$D$80, 角色!A72) + COUNTIF(Sheet1!$P$2:$P$80, 角色!A72)</f>
        <v>1</v>
      </c>
      <c r="G72" s="35">
        <f>COUNTIF(Sheet1!$E$2:$E$80, 角色!A72) + COUNTIF(Sheet1!$Q$2:$Q$80, 角色!A72)</f>
        <v>0</v>
      </c>
      <c r="H72" s="35">
        <f>COUNTIF(Sheet1!$F$2:$F$80, 角色!A72) + COUNTIF(Sheet1!$R$2:$R$80, 角色!A72)</f>
        <v>2</v>
      </c>
      <c r="I72" s="42">
        <f t="shared" si="17"/>
        <v>2</v>
      </c>
      <c r="J72" s="30" t="str">
        <f t="shared" si="18"/>
        <v>輔助</v>
      </c>
      <c r="K72" s="66">
        <f>COUNTIF(Sheet1!$G$2:$K$80,A72)+COUNTIF(Sheet1!$S$2:$W$80,A72)</f>
        <v>0</v>
      </c>
      <c r="L72" s="71">
        <f t="shared" si="19"/>
        <v>3.7974683544303799E-2</v>
      </c>
      <c r="M72" s="76" cm="1">
        <f t="array" ref="M72">IF(C72&lt;&gt;0, (SUMPRODUCT((Sheet1!$B$2:$F$80=A72)*(Sheet1!$L$2:$L$80="WIN")) + SUMPRODUCT((Sheet1!$N$2:$R$80=A72)*(Sheet1!$X$2:$X$80="WIN")))/C72, "-")</f>
        <v>0.66666666666666663</v>
      </c>
      <c r="N72" s="55">
        <f t="shared" si="20"/>
        <v>51</v>
      </c>
      <c r="O72" s="68">
        <f t="shared" si="21"/>
        <v>63</v>
      </c>
      <c r="P72" s="73">
        <f t="shared" si="22"/>
        <v>63</v>
      </c>
      <c r="Q72" s="78">
        <f t="shared" si="23"/>
        <v>14</v>
      </c>
    </row>
    <row r="73" spans="1:17" ht="40.200000000000003" customHeight="1" x14ac:dyDescent="0.3">
      <c r="A73" s="20" t="s">
        <v>100</v>
      </c>
      <c r="B73" s="21"/>
      <c r="C73" s="33">
        <f t="shared" si="16"/>
        <v>1</v>
      </c>
      <c r="D73" s="34">
        <f>COUNTIF(Sheet1!$B$2:$B$80, 角色!A73) + COUNTIF(Sheet1!$N$2:$N$80, 角色!A73)</f>
        <v>0</v>
      </c>
      <c r="E73" s="35">
        <f>COUNTIF(Sheet1!$C$2:$C$80, 角色!A73) + COUNTIF(Sheet1!$O$2:$O$80, 角色!A73)</f>
        <v>0</v>
      </c>
      <c r="F73" s="35">
        <f>COUNTIF(Sheet1!$D$2:$D$80, 角色!A73) + COUNTIF(Sheet1!$P$2:$P$80, 角色!A73)</f>
        <v>0</v>
      </c>
      <c r="G73" s="35">
        <f>COUNTIF(Sheet1!$E$2:$E$80, 角色!A73) + COUNTIF(Sheet1!$Q$2:$Q$80, 角色!A73)</f>
        <v>1</v>
      </c>
      <c r="H73" s="35">
        <f>COUNTIF(Sheet1!$F$2:$F$80, 角色!A73) + COUNTIF(Sheet1!$R$2:$R$80, 角色!A73)</f>
        <v>0</v>
      </c>
      <c r="I73" s="42">
        <f t="shared" si="17"/>
        <v>1</v>
      </c>
      <c r="J73" s="30" t="str">
        <f t="shared" si="18"/>
        <v>下路</v>
      </c>
      <c r="K73" s="66">
        <f>COUNTIF(Sheet1!$G$2:$K$80,A73)+COUNTIF(Sheet1!$S$2:$W$80,A73)</f>
        <v>0</v>
      </c>
      <c r="L73" s="71">
        <f t="shared" si="19"/>
        <v>1.2658227848101266E-2</v>
      </c>
      <c r="M73" s="76" cm="1">
        <f t="array" ref="M73">IF(C73&lt;&gt;0, (SUMPRODUCT((Sheet1!$B$2:$F$80=A73)*(Sheet1!$L$2:$L$80="WIN")) + SUMPRODUCT((Sheet1!$N$2:$R$80=A73)*(Sheet1!$X$2:$X$80="WIN")))/C73, "-")</f>
        <v>0</v>
      </c>
      <c r="N73" s="55">
        <f t="shared" si="20"/>
        <v>63</v>
      </c>
      <c r="O73" s="68">
        <f t="shared" si="21"/>
        <v>63</v>
      </c>
      <c r="P73" s="73">
        <f t="shared" si="22"/>
        <v>69</v>
      </c>
      <c r="Q73" s="78">
        <f t="shared" si="23"/>
        <v>65</v>
      </c>
    </row>
    <row r="74" spans="1:17" ht="40.200000000000003" customHeight="1" x14ac:dyDescent="0.3">
      <c r="A74" s="20" t="s">
        <v>101</v>
      </c>
      <c r="B74" s="21"/>
      <c r="C74" s="33">
        <f t="shared" si="16"/>
        <v>4</v>
      </c>
      <c r="D74" s="34">
        <f>COUNTIF(Sheet1!$B$2:$B$80, 角色!A74) + COUNTIF(Sheet1!$N$2:$N$80, 角色!A74)</f>
        <v>0</v>
      </c>
      <c r="E74" s="35">
        <f>COUNTIF(Sheet1!$C$2:$C$80, 角色!A74) + COUNTIF(Sheet1!$O$2:$O$80, 角色!A74)</f>
        <v>0</v>
      </c>
      <c r="F74" s="35">
        <f>COUNTIF(Sheet1!$D$2:$D$80, 角色!A74) + COUNTIF(Sheet1!$P$2:$P$80, 角色!A74)</f>
        <v>0</v>
      </c>
      <c r="G74" s="35">
        <f>COUNTIF(Sheet1!$E$2:$E$80, 角色!A74) + COUNTIF(Sheet1!$Q$2:$Q$80, 角色!A74)</f>
        <v>0</v>
      </c>
      <c r="H74" s="35">
        <f>COUNTIF(Sheet1!$F$2:$F$80, 角色!A74) + COUNTIF(Sheet1!$R$2:$R$80, 角色!A74)</f>
        <v>4</v>
      </c>
      <c r="I74" s="42">
        <f t="shared" si="17"/>
        <v>1</v>
      </c>
      <c r="J74" s="30" t="str">
        <f t="shared" si="18"/>
        <v>輔助</v>
      </c>
      <c r="K74" s="66">
        <f>COUNTIF(Sheet1!$G$2:$K$80,A74)+COUNTIF(Sheet1!$S$2:$W$80,A74)</f>
        <v>0</v>
      </c>
      <c r="L74" s="71">
        <f t="shared" si="19"/>
        <v>5.0632911392405063E-2</v>
      </c>
      <c r="M74" s="76" cm="1">
        <f t="array" ref="M74">IF(C74&lt;&gt;0, (SUMPRODUCT((Sheet1!$B$2:$F$80=A74)*(Sheet1!$L$2:$L$80="WIN")) + SUMPRODUCT((Sheet1!$N$2:$R$80=A74)*(Sheet1!$X$2:$X$80="WIN")))/C74, "-")</f>
        <v>0.5</v>
      </c>
      <c r="N74" s="55">
        <f t="shared" si="20"/>
        <v>48</v>
      </c>
      <c r="O74" s="68">
        <f t="shared" si="21"/>
        <v>63</v>
      </c>
      <c r="P74" s="73">
        <f t="shared" si="22"/>
        <v>57</v>
      </c>
      <c r="Q74" s="78">
        <f t="shared" si="23"/>
        <v>36</v>
      </c>
    </row>
    <row r="75" spans="1:17" ht="40.200000000000003" customHeight="1" x14ac:dyDescent="0.3">
      <c r="A75" s="20" t="s">
        <v>102</v>
      </c>
      <c r="B75" s="21"/>
      <c r="C75" s="33">
        <f t="shared" si="16"/>
        <v>4</v>
      </c>
      <c r="D75" s="34">
        <f>COUNTIF(Sheet1!$B$2:$B$80, 角色!A75) + COUNTIF(Sheet1!$N$2:$N$80, 角色!A75)</f>
        <v>0</v>
      </c>
      <c r="E75" s="35">
        <f>COUNTIF(Sheet1!$C$2:$C$80, 角色!A75) + COUNTIF(Sheet1!$O$2:$O$80, 角色!A75)</f>
        <v>0</v>
      </c>
      <c r="F75" s="35">
        <f>COUNTIF(Sheet1!$D$2:$D$80, 角色!A75) + COUNTIF(Sheet1!$P$2:$P$80, 角色!A75)</f>
        <v>0</v>
      </c>
      <c r="G75" s="35">
        <f>COUNTIF(Sheet1!$E$2:$E$80, 角色!A75) + COUNTIF(Sheet1!$Q$2:$Q$80, 角色!A75)</f>
        <v>0</v>
      </c>
      <c r="H75" s="35">
        <f>COUNTIF(Sheet1!$F$2:$F$80, 角色!A75) + COUNTIF(Sheet1!$R$2:$R$80, 角色!A75)</f>
        <v>4</v>
      </c>
      <c r="I75" s="42">
        <f t="shared" si="17"/>
        <v>1</v>
      </c>
      <c r="J75" s="30" t="str">
        <f t="shared" si="18"/>
        <v>輔助</v>
      </c>
      <c r="K75" s="66">
        <f>COUNTIF(Sheet1!$G$2:$K$80,A75)+COUNTIF(Sheet1!$S$2:$W$80,A75)</f>
        <v>0</v>
      </c>
      <c r="L75" s="71">
        <f t="shared" si="19"/>
        <v>5.0632911392405063E-2</v>
      </c>
      <c r="M75" s="76" cm="1">
        <f t="array" ref="M75">IF(C75&lt;&gt;0, (SUMPRODUCT((Sheet1!$B$2:$F$80=A75)*(Sheet1!$L$2:$L$80="WIN")) + SUMPRODUCT((Sheet1!$N$2:$R$80=A75)*(Sheet1!$X$2:$X$80="WIN")))/C75, "-")</f>
        <v>0.5</v>
      </c>
      <c r="N75" s="55">
        <f t="shared" si="20"/>
        <v>48</v>
      </c>
      <c r="O75" s="68">
        <f t="shared" si="21"/>
        <v>63</v>
      </c>
      <c r="P75" s="73">
        <f t="shared" si="22"/>
        <v>57</v>
      </c>
      <c r="Q75" s="78">
        <f t="shared" si="23"/>
        <v>36</v>
      </c>
    </row>
    <row r="76" spans="1:17" ht="40.200000000000003" customHeight="1" x14ac:dyDescent="0.3">
      <c r="A76" s="20" t="s">
        <v>104</v>
      </c>
      <c r="B76" s="21"/>
      <c r="C76" s="33">
        <f t="shared" si="16"/>
        <v>0</v>
      </c>
      <c r="D76" s="34">
        <f>COUNTIF(Sheet1!$B$2:$B$80, 角色!A76) + COUNTIF(Sheet1!$N$2:$N$80, 角色!A76)</f>
        <v>0</v>
      </c>
      <c r="E76" s="35">
        <f>COUNTIF(Sheet1!$C$2:$C$80, 角色!A76) + COUNTIF(Sheet1!$O$2:$O$80, 角色!A76)</f>
        <v>0</v>
      </c>
      <c r="F76" s="35">
        <f>COUNTIF(Sheet1!$D$2:$D$80, 角色!A76) + COUNTIF(Sheet1!$P$2:$P$80, 角色!A76)</f>
        <v>0</v>
      </c>
      <c r="G76" s="35">
        <f>COUNTIF(Sheet1!$E$2:$E$80, 角色!A76) + COUNTIF(Sheet1!$Q$2:$Q$80, 角色!A76)</f>
        <v>0</v>
      </c>
      <c r="H76" s="35">
        <f>COUNTIF(Sheet1!$F$2:$F$80, 角色!A76) + COUNTIF(Sheet1!$R$2:$R$80, 角色!A76)</f>
        <v>0</v>
      </c>
      <c r="I76" s="42">
        <f t="shared" si="17"/>
        <v>0</v>
      </c>
      <c r="J76" s="30" t="str">
        <f t="shared" si="18"/>
        <v>-</v>
      </c>
      <c r="K76" s="66">
        <f>COUNTIF(Sheet1!$G$2:$K$80,A76)+COUNTIF(Sheet1!$S$2:$W$80,A76)</f>
        <v>0</v>
      </c>
      <c r="L76" s="71">
        <f t="shared" si="19"/>
        <v>0</v>
      </c>
      <c r="M76" s="76" t="str" cm="1">
        <f t="array" ref="M76">IF(C76&lt;&gt;0, (SUMPRODUCT((Sheet1!$B$2:$F$80=A76)*(Sheet1!$L$2:$L$80="WIN")) + SUMPRODUCT((Sheet1!$N$2:$R$80=A76)*(Sheet1!$X$2:$X$80="WIN")))/C76, "-")</f>
        <v>-</v>
      </c>
      <c r="N76" s="55">
        <f t="shared" si="20"/>
        <v>84</v>
      </c>
      <c r="O76" s="68">
        <f t="shared" si="21"/>
        <v>63</v>
      </c>
      <c r="P76" s="73">
        <f t="shared" si="22"/>
        <v>88</v>
      </c>
      <c r="Q76" s="78" t="str">
        <f t="shared" si="23"/>
        <v>-</v>
      </c>
    </row>
    <row r="77" spans="1:17" ht="40.200000000000003" customHeight="1" x14ac:dyDescent="0.3">
      <c r="A77" s="20" t="s">
        <v>103</v>
      </c>
      <c r="B77" s="21"/>
      <c r="C77" s="33">
        <f t="shared" si="16"/>
        <v>0</v>
      </c>
      <c r="D77" s="34">
        <f>COUNTIF(Sheet1!$B$2:$B$80, 角色!A77) + COUNTIF(Sheet1!$N$2:$N$80, 角色!A77)</f>
        <v>0</v>
      </c>
      <c r="E77" s="35">
        <f>COUNTIF(Sheet1!$C$2:$C$80, 角色!A77) + COUNTIF(Sheet1!$O$2:$O$80, 角色!A77)</f>
        <v>0</v>
      </c>
      <c r="F77" s="35">
        <f>COUNTIF(Sheet1!$D$2:$D$80, 角色!A77) + COUNTIF(Sheet1!$P$2:$P$80, 角色!A77)</f>
        <v>0</v>
      </c>
      <c r="G77" s="35">
        <f>COUNTIF(Sheet1!$E$2:$E$80, 角色!A77) + COUNTIF(Sheet1!$Q$2:$Q$80, 角色!A77)</f>
        <v>0</v>
      </c>
      <c r="H77" s="35">
        <f>COUNTIF(Sheet1!$F$2:$F$80, 角色!A77) + COUNTIF(Sheet1!$R$2:$R$80, 角色!A77)</f>
        <v>0</v>
      </c>
      <c r="I77" s="42">
        <f t="shared" si="17"/>
        <v>0</v>
      </c>
      <c r="J77" s="30" t="str">
        <f t="shared" si="18"/>
        <v>-</v>
      </c>
      <c r="K77" s="66">
        <f>COUNTIF(Sheet1!$G$2:$K$80,A77)+COUNTIF(Sheet1!$S$2:$W$80,A77)</f>
        <v>1</v>
      </c>
      <c r="L77" s="71">
        <f t="shared" si="19"/>
        <v>1.2658227848101266E-2</v>
      </c>
      <c r="M77" s="76" t="str" cm="1">
        <f t="array" ref="M77">IF(C77&lt;&gt;0, (SUMPRODUCT((Sheet1!$B$2:$F$80=A77)*(Sheet1!$L$2:$L$80="WIN")) + SUMPRODUCT((Sheet1!$N$2:$R$80=A77)*(Sheet1!$X$2:$X$80="WIN")))/C77, "-")</f>
        <v>-</v>
      </c>
      <c r="N77" s="55">
        <f t="shared" si="20"/>
        <v>84</v>
      </c>
      <c r="O77" s="68">
        <f t="shared" si="21"/>
        <v>57</v>
      </c>
      <c r="P77" s="73">
        <f t="shared" si="22"/>
        <v>69</v>
      </c>
      <c r="Q77" s="78" t="str">
        <f t="shared" si="23"/>
        <v>-</v>
      </c>
    </row>
    <row r="78" spans="1:17" ht="40.200000000000003" customHeight="1" x14ac:dyDescent="0.3">
      <c r="A78" s="20" t="s">
        <v>105</v>
      </c>
      <c r="B78" s="21"/>
      <c r="C78" s="33">
        <f t="shared" si="16"/>
        <v>22</v>
      </c>
      <c r="D78" s="34">
        <f>COUNTIF(Sheet1!$B$2:$B$80, 角色!A78) + COUNTIF(Sheet1!$N$2:$N$80, 角色!A78)</f>
        <v>0</v>
      </c>
      <c r="E78" s="35">
        <f>COUNTIF(Sheet1!$C$2:$C$80, 角色!A78) + COUNTIF(Sheet1!$O$2:$O$80, 角色!A78)</f>
        <v>22</v>
      </c>
      <c r="F78" s="35">
        <f>COUNTIF(Sheet1!$D$2:$D$80, 角色!A78) + COUNTIF(Sheet1!$P$2:$P$80, 角色!A78)</f>
        <v>0</v>
      </c>
      <c r="G78" s="35">
        <f>COUNTIF(Sheet1!$E$2:$E$80, 角色!A78) + COUNTIF(Sheet1!$Q$2:$Q$80, 角色!A78)</f>
        <v>0</v>
      </c>
      <c r="H78" s="35">
        <f>COUNTIF(Sheet1!$F$2:$F$80, 角色!A78) + COUNTIF(Sheet1!$R$2:$R$80, 角色!A78)</f>
        <v>0</v>
      </c>
      <c r="I78" s="42">
        <f t="shared" si="17"/>
        <v>1</v>
      </c>
      <c r="J78" s="30" t="str">
        <f t="shared" si="18"/>
        <v>打野</v>
      </c>
      <c r="K78" s="66">
        <f>COUNTIF(Sheet1!$G$2:$K$80,A78)+COUNTIF(Sheet1!$S$2:$W$80,A78)</f>
        <v>39</v>
      </c>
      <c r="L78" s="71">
        <f t="shared" si="19"/>
        <v>0.77215189873417722</v>
      </c>
      <c r="M78" s="76" cm="1">
        <f t="array" ref="M78">IF(C78&lt;&gt;0, (SUMPRODUCT((Sheet1!$B$2:$F$80=A78)*(Sheet1!$L$2:$L$80="WIN")) + SUMPRODUCT((Sheet1!$N$2:$R$80=A78)*(Sheet1!$X$2:$X$80="WIN")))/C78, "-")</f>
        <v>0.45454545454545453</v>
      </c>
      <c r="N78" s="55">
        <f t="shared" si="20"/>
        <v>13</v>
      </c>
      <c r="O78" s="68">
        <f t="shared" si="21"/>
        <v>6</v>
      </c>
      <c r="P78" s="73">
        <f t="shared" si="22"/>
        <v>7</v>
      </c>
      <c r="Q78" s="78">
        <f t="shared" si="23"/>
        <v>45</v>
      </c>
    </row>
    <row r="79" spans="1:17" ht="40.200000000000003" customHeight="1" x14ac:dyDescent="0.3">
      <c r="A79" s="20" t="s">
        <v>106</v>
      </c>
      <c r="B79" s="21"/>
      <c r="C79" s="33">
        <f t="shared" si="16"/>
        <v>0</v>
      </c>
      <c r="D79" s="34">
        <f>COUNTIF(Sheet1!$B$2:$B$80, 角色!A79) + COUNTIF(Sheet1!$N$2:$N$80, 角色!A79)</f>
        <v>0</v>
      </c>
      <c r="E79" s="35">
        <f>COUNTIF(Sheet1!$C$2:$C$80, 角色!A79) + COUNTIF(Sheet1!$O$2:$O$80, 角色!A79)</f>
        <v>0</v>
      </c>
      <c r="F79" s="35">
        <f>COUNTIF(Sheet1!$D$2:$D$80, 角色!A79) + COUNTIF(Sheet1!$P$2:$P$80, 角色!A79)</f>
        <v>0</v>
      </c>
      <c r="G79" s="35">
        <f>COUNTIF(Sheet1!$E$2:$E$80, 角色!A79) + COUNTIF(Sheet1!$Q$2:$Q$80, 角色!A79)</f>
        <v>0</v>
      </c>
      <c r="H79" s="35">
        <f>COUNTIF(Sheet1!$F$2:$F$80, 角色!A79) + COUNTIF(Sheet1!$R$2:$R$80, 角色!A79)</f>
        <v>0</v>
      </c>
      <c r="I79" s="42">
        <f t="shared" si="17"/>
        <v>0</v>
      </c>
      <c r="J79" s="30" t="str">
        <f t="shared" si="18"/>
        <v>-</v>
      </c>
      <c r="K79" s="66">
        <f>COUNTIF(Sheet1!$G$2:$K$80,A79)+COUNTIF(Sheet1!$S$2:$W$80,A79)</f>
        <v>0</v>
      </c>
      <c r="L79" s="71">
        <f t="shared" si="19"/>
        <v>0</v>
      </c>
      <c r="M79" s="76" t="str" cm="1">
        <f t="array" ref="M79">IF(C79&lt;&gt;0, (SUMPRODUCT((Sheet1!$B$2:$F$80=A79)*(Sheet1!$L$2:$L$80="WIN")) + SUMPRODUCT((Sheet1!$N$2:$R$80=A79)*(Sheet1!$X$2:$X$80="WIN")))/C79, "-")</f>
        <v>-</v>
      </c>
      <c r="N79" s="55">
        <f t="shared" si="20"/>
        <v>84</v>
      </c>
      <c r="O79" s="68">
        <f t="shared" si="21"/>
        <v>63</v>
      </c>
      <c r="P79" s="73">
        <f t="shared" si="22"/>
        <v>88</v>
      </c>
      <c r="Q79" s="78" t="str">
        <f t="shared" si="23"/>
        <v>-</v>
      </c>
    </row>
    <row r="80" spans="1:17" ht="40.200000000000003" customHeight="1" x14ac:dyDescent="0.3">
      <c r="A80" s="20" t="s">
        <v>107</v>
      </c>
      <c r="B80" s="21"/>
      <c r="C80" s="33">
        <f t="shared" si="16"/>
        <v>7</v>
      </c>
      <c r="D80" s="34">
        <f>COUNTIF(Sheet1!$B$2:$B$80, 角色!A80) + COUNTIF(Sheet1!$N$2:$N$80, 角色!A80)</f>
        <v>0</v>
      </c>
      <c r="E80" s="35">
        <f>COUNTIF(Sheet1!$C$2:$C$80, 角色!A80) + COUNTIF(Sheet1!$O$2:$O$80, 角色!A80)</f>
        <v>0</v>
      </c>
      <c r="F80" s="35">
        <f>COUNTIF(Sheet1!$D$2:$D$80, 角色!A80) + COUNTIF(Sheet1!$P$2:$P$80, 角色!A80)</f>
        <v>0</v>
      </c>
      <c r="G80" s="35">
        <f>COUNTIF(Sheet1!$E$2:$E$80, 角色!A80) + COUNTIF(Sheet1!$Q$2:$Q$80, 角色!A80)</f>
        <v>0</v>
      </c>
      <c r="H80" s="35">
        <f>COUNTIF(Sheet1!$F$2:$F$80, 角色!A80) + COUNTIF(Sheet1!$R$2:$R$80, 角色!A80)</f>
        <v>7</v>
      </c>
      <c r="I80" s="42">
        <f t="shared" si="17"/>
        <v>1</v>
      </c>
      <c r="J80" s="30" t="str">
        <f t="shared" si="18"/>
        <v>輔助</v>
      </c>
      <c r="K80" s="66">
        <f>COUNTIF(Sheet1!$G$2:$K$80,A80)+COUNTIF(Sheet1!$S$2:$W$80,A80)</f>
        <v>0</v>
      </c>
      <c r="L80" s="71">
        <f t="shared" si="19"/>
        <v>8.8607594936708861E-2</v>
      </c>
      <c r="M80" s="76" cm="1">
        <f t="array" ref="M80">IF(C80&lt;&gt;0, (SUMPRODUCT((Sheet1!$B$2:$F$80=A80)*(Sheet1!$L$2:$L$80="WIN")) + SUMPRODUCT((Sheet1!$N$2:$R$80=A80)*(Sheet1!$X$2:$X$80="WIN")))/C80, "-")</f>
        <v>0.7142857142857143</v>
      </c>
      <c r="N80" s="55">
        <f t="shared" si="20"/>
        <v>35</v>
      </c>
      <c r="O80" s="68">
        <f t="shared" si="21"/>
        <v>63</v>
      </c>
      <c r="P80" s="73">
        <f t="shared" si="22"/>
        <v>46</v>
      </c>
      <c r="Q80" s="78">
        <f t="shared" si="23"/>
        <v>12</v>
      </c>
    </row>
    <row r="81" spans="1:17" ht="40.200000000000003" customHeight="1" x14ac:dyDescent="0.3">
      <c r="A81" s="20" t="s">
        <v>108</v>
      </c>
      <c r="B81" s="21"/>
      <c r="C81" s="33">
        <f t="shared" si="16"/>
        <v>0</v>
      </c>
      <c r="D81" s="34">
        <f>COUNTIF(Sheet1!$B$2:$B$80, 角色!A81) + COUNTIF(Sheet1!$N$2:$N$80, 角色!A81)</f>
        <v>0</v>
      </c>
      <c r="E81" s="35">
        <f>COUNTIF(Sheet1!$C$2:$C$80, 角色!A81) + COUNTIF(Sheet1!$O$2:$O$80, 角色!A81)</f>
        <v>0</v>
      </c>
      <c r="F81" s="35">
        <f>COUNTIF(Sheet1!$D$2:$D$80, 角色!A81) + COUNTIF(Sheet1!$P$2:$P$80, 角色!A81)</f>
        <v>0</v>
      </c>
      <c r="G81" s="35">
        <f>COUNTIF(Sheet1!$E$2:$E$80, 角色!A81) + COUNTIF(Sheet1!$Q$2:$Q$80, 角色!A81)</f>
        <v>0</v>
      </c>
      <c r="H81" s="35">
        <f>COUNTIF(Sheet1!$F$2:$F$80, 角色!A81) + COUNTIF(Sheet1!$R$2:$R$80, 角色!A81)</f>
        <v>0</v>
      </c>
      <c r="I81" s="42">
        <f t="shared" si="17"/>
        <v>0</v>
      </c>
      <c r="J81" s="30" t="str">
        <f t="shared" si="18"/>
        <v>-</v>
      </c>
      <c r="K81" s="66">
        <f>COUNTIF(Sheet1!$G$2:$K$80,A81)+COUNTIF(Sheet1!$S$2:$W$80,A81)</f>
        <v>0</v>
      </c>
      <c r="L81" s="71">
        <f t="shared" si="19"/>
        <v>0</v>
      </c>
      <c r="M81" s="76" t="str" cm="1">
        <f t="array" ref="M81">IF(C81&lt;&gt;0, (SUMPRODUCT((Sheet1!$B$2:$F$80=A81)*(Sheet1!$L$2:$L$80="WIN")) + SUMPRODUCT((Sheet1!$N$2:$R$80=A81)*(Sheet1!$X$2:$X$80="WIN")))/C81, "-")</f>
        <v>-</v>
      </c>
      <c r="N81" s="55">
        <f t="shared" si="20"/>
        <v>84</v>
      </c>
      <c r="O81" s="68">
        <f t="shared" si="21"/>
        <v>63</v>
      </c>
      <c r="P81" s="73">
        <f t="shared" si="22"/>
        <v>88</v>
      </c>
      <c r="Q81" s="78" t="str">
        <f t="shared" si="23"/>
        <v>-</v>
      </c>
    </row>
    <row r="82" spans="1:17" ht="40.200000000000003" customHeight="1" x14ac:dyDescent="0.3">
      <c r="A82" s="20" t="s">
        <v>109</v>
      </c>
      <c r="B82" s="21"/>
      <c r="C82" s="33">
        <f t="shared" si="16"/>
        <v>0</v>
      </c>
      <c r="D82" s="34">
        <f>COUNTIF(Sheet1!$B$2:$B$80, 角色!A82) + COUNTIF(Sheet1!$N$2:$N$80, 角色!A82)</f>
        <v>0</v>
      </c>
      <c r="E82" s="35">
        <f>COUNTIF(Sheet1!$C$2:$C$80, 角色!A82) + COUNTIF(Sheet1!$O$2:$O$80, 角色!A82)</f>
        <v>0</v>
      </c>
      <c r="F82" s="35">
        <f>COUNTIF(Sheet1!$D$2:$D$80, 角色!A82) + COUNTIF(Sheet1!$P$2:$P$80, 角色!A82)</f>
        <v>0</v>
      </c>
      <c r="G82" s="35">
        <f>COUNTIF(Sheet1!$E$2:$E$80, 角色!A82) + COUNTIF(Sheet1!$Q$2:$Q$80, 角色!A82)</f>
        <v>0</v>
      </c>
      <c r="H82" s="35">
        <f>COUNTIF(Sheet1!$F$2:$F$80, 角色!A82) + COUNTIF(Sheet1!$R$2:$R$80, 角色!A82)</f>
        <v>0</v>
      </c>
      <c r="I82" s="42">
        <f t="shared" si="17"/>
        <v>0</v>
      </c>
      <c r="J82" s="30" t="str">
        <f t="shared" si="18"/>
        <v>-</v>
      </c>
      <c r="K82" s="66">
        <f>COUNTIF(Sheet1!$G$2:$K$80,A82)+COUNTIF(Sheet1!$S$2:$W$80,A82)</f>
        <v>0</v>
      </c>
      <c r="L82" s="71">
        <f t="shared" si="19"/>
        <v>0</v>
      </c>
      <c r="M82" s="76" t="str" cm="1">
        <f t="array" ref="M82">IF(C82&lt;&gt;0, (SUMPRODUCT((Sheet1!$B$2:$F$80=A82)*(Sheet1!$L$2:$L$80="WIN")) + SUMPRODUCT((Sheet1!$N$2:$R$80=A82)*(Sheet1!$X$2:$X$80="WIN")))/C82, "-")</f>
        <v>-</v>
      </c>
      <c r="N82" s="55">
        <f t="shared" si="20"/>
        <v>84</v>
      </c>
      <c r="O82" s="68">
        <f t="shared" si="21"/>
        <v>63</v>
      </c>
      <c r="P82" s="73">
        <f t="shared" si="22"/>
        <v>88</v>
      </c>
      <c r="Q82" s="78" t="str">
        <f t="shared" si="23"/>
        <v>-</v>
      </c>
    </row>
    <row r="83" spans="1:17" ht="40.200000000000003" customHeight="1" x14ac:dyDescent="0.3">
      <c r="A83" s="20" t="s">
        <v>110</v>
      </c>
      <c r="B83" s="21"/>
      <c r="C83" s="33">
        <f t="shared" si="16"/>
        <v>0</v>
      </c>
      <c r="D83" s="34">
        <f>COUNTIF(Sheet1!$B$2:$B$80, 角色!A83) + COUNTIF(Sheet1!$N$2:$N$80, 角色!A83)</f>
        <v>0</v>
      </c>
      <c r="E83" s="35">
        <f>COUNTIF(Sheet1!$C$2:$C$80, 角色!A83) + COUNTIF(Sheet1!$O$2:$O$80, 角色!A83)</f>
        <v>0</v>
      </c>
      <c r="F83" s="35">
        <f>COUNTIF(Sheet1!$D$2:$D$80, 角色!A83) + COUNTIF(Sheet1!$P$2:$P$80, 角色!A83)</f>
        <v>0</v>
      </c>
      <c r="G83" s="35">
        <f>COUNTIF(Sheet1!$E$2:$E$80, 角色!A83) + COUNTIF(Sheet1!$Q$2:$Q$80, 角色!A83)</f>
        <v>0</v>
      </c>
      <c r="H83" s="35">
        <f>COUNTIF(Sheet1!$F$2:$F$80, 角色!A83) + COUNTIF(Sheet1!$R$2:$R$80, 角色!A83)</f>
        <v>0</v>
      </c>
      <c r="I83" s="42">
        <f t="shared" si="17"/>
        <v>0</v>
      </c>
      <c r="J83" s="30" t="str">
        <f t="shared" si="18"/>
        <v>-</v>
      </c>
      <c r="K83" s="66">
        <f>COUNTIF(Sheet1!$G$2:$K$80,A83)+COUNTIF(Sheet1!$S$2:$W$80,A83)</f>
        <v>0</v>
      </c>
      <c r="L83" s="71">
        <f t="shared" si="19"/>
        <v>0</v>
      </c>
      <c r="M83" s="76" t="str" cm="1">
        <f t="array" ref="M83">IF(C83&lt;&gt;0, (SUMPRODUCT((Sheet1!$B$2:$F$80=A83)*(Sheet1!$L$2:$L$80="WIN")) + SUMPRODUCT((Sheet1!$N$2:$R$80=A83)*(Sheet1!$X$2:$X$80="WIN")))/C83, "-")</f>
        <v>-</v>
      </c>
      <c r="N83" s="55">
        <f t="shared" si="20"/>
        <v>84</v>
      </c>
      <c r="O83" s="68">
        <f t="shared" si="21"/>
        <v>63</v>
      </c>
      <c r="P83" s="73">
        <f t="shared" si="22"/>
        <v>88</v>
      </c>
      <c r="Q83" s="78" t="str">
        <f t="shared" si="23"/>
        <v>-</v>
      </c>
    </row>
    <row r="84" spans="1:17" ht="40.200000000000003" customHeight="1" x14ac:dyDescent="0.3">
      <c r="A84" s="20" t="s">
        <v>111</v>
      </c>
      <c r="B84" s="21"/>
      <c r="C84" s="33">
        <f t="shared" si="16"/>
        <v>0</v>
      </c>
      <c r="D84" s="34">
        <f>COUNTIF(Sheet1!$B$2:$B$80, 角色!A84) + COUNTIF(Sheet1!$N$2:$N$80, 角色!A84)</f>
        <v>0</v>
      </c>
      <c r="E84" s="35">
        <f>COUNTIF(Sheet1!$C$2:$C$80, 角色!A84) + COUNTIF(Sheet1!$O$2:$O$80, 角色!A84)</f>
        <v>0</v>
      </c>
      <c r="F84" s="35">
        <f>COUNTIF(Sheet1!$D$2:$D$80, 角色!A84) + COUNTIF(Sheet1!$P$2:$P$80, 角色!A84)</f>
        <v>0</v>
      </c>
      <c r="G84" s="35">
        <f>COUNTIF(Sheet1!$E$2:$E$80, 角色!A84) + COUNTIF(Sheet1!$Q$2:$Q$80, 角色!A84)</f>
        <v>0</v>
      </c>
      <c r="H84" s="35">
        <f>COUNTIF(Sheet1!$F$2:$F$80, 角色!A84) + COUNTIF(Sheet1!$R$2:$R$80, 角色!A84)</f>
        <v>0</v>
      </c>
      <c r="I84" s="42">
        <f t="shared" si="17"/>
        <v>0</v>
      </c>
      <c r="J84" s="30" t="str">
        <f t="shared" si="18"/>
        <v>-</v>
      </c>
      <c r="K84" s="66">
        <f>COUNTIF(Sheet1!$G$2:$K$80,A84)+COUNTIF(Sheet1!$S$2:$W$80,A84)</f>
        <v>0</v>
      </c>
      <c r="L84" s="71">
        <f t="shared" si="19"/>
        <v>0</v>
      </c>
      <c r="M84" s="76" t="str" cm="1">
        <f t="array" ref="M84">IF(C84&lt;&gt;0, (SUMPRODUCT((Sheet1!$B$2:$F$80=A84)*(Sheet1!$L$2:$L$80="WIN")) + SUMPRODUCT((Sheet1!$N$2:$R$80=A84)*(Sheet1!$X$2:$X$80="WIN")))/C84, "-")</f>
        <v>-</v>
      </c>
      <c r="N84" s="55">
        <f t="shared" si="20"/>
        <v>84</v>
      </c>
      <c r="O84" s="68">
        <f t="shared" si="21"/>
        <v>63</v>
      </c>
      <c r="P84" s="73">
        <f t="shared" si="22"/>
        <v>88</v>
      </c>
      <c r="Q84" s="78" t="str">
        <f t="shared" si="23"/>
        <v>-</v>
      </c>
    </row>
    <row r="85" spans="1:17" ht="40.200000000000003" customHeight="1" x14ac:dyDescent="0.3">
      <c r="A85" s="20" t="s">
        <v>112</v>
      </c>
      <c r="B85" s="21"/>
      <c r="C85" s="33">
        <f t="shared" si="16"/>
        <v>0</v>
      </c>
      <c r="D85" s="34">
        <f>COUNTIF(Sheet1!$B$2:$B$80, 角色!A85) + COUNTIF(Sheet1!$N$2:$N$80, 角色!A85)</f>
        <v>0</v>
      </c>
      <c r="E85" s="35">
        <f>COUNTIF(Sheet1!$C$2:$C$80, 角色!A85) + COUNTIF(Sheet1!$O$2:$O$80, 角色!A85)</f>
        <v>0</v>
      </c>
      <c r="F85" s="35">
        <f>COUNTIF(Sheet1!$D$2:$D$80, 角色!A85) + COUNTIF(Sheet1!$P$2:$P$80, 角色!A85)</f>
        <v>0</v>
      </c>
      <c r="G85" s="35">
        <f>COUNTIF(Sheet1!$E$2:$E$80, 角色!A85) + COUNTIF(Sheet1!$Q$2:$Q$80, 角色!A85)</f>
        <v>0</v>
      </c>
      <c r="H85" s="35">
        <f>COUNTIF(Sheet1!$F$2:$F$80, 角色!A85) + COUNTIF(Sheet1!$R$2:$R$80, 角色!A85)</f>
        <v>0</v>
      </c>
      <c r="I85" s="42">
        <f t="shared" si="17"/>
        <v>0</v>
      </c>
      <c r="J85" s="30" t="str">
        <f t="shared" si="18"/>
        <v>-</v>
      </c>
      <c r="K85" s="66">
        <f>COUNTIF(Sheet1!$G$2:$K$80,A85)+COUNTIF(Sheet1!$S$2:$W$80,A85)</f>
        <v>0</v>
      </c>
      <c r="L85" s="71">
        <f t="shared" si="19"/>
        <v>0</v>
      </c>
      <c r="M85" s="76" t="str" cm="1">
        <f t="array" ref="M85">IF(C85&lt;&gt;0, (SUMPRODUCT((Sheet1!$B$2:$F$80=A85)*(Sheet1!$L$2:$L$80="WIN")) + SUMPRODUCT((Sheet1!$N$2:$R$80=A85)*(Sheet1!$X$2:$X$80="WIN")))/C85, "-")</f>
        <v>-</v>
      </c>
      <c r="N85" s="55">
        <f t="shared" si="20"/>
        <v>84</v>
      </c>
      <c r="O85" s="68">
        <f t="shared" si="21"/>
        <v>63</v>
      </c>
      <c r="P85" s="73">
        <f t="shared" si="22"/>
        <v>88</v>
      </c>
      <c r="Q85" s="78" t="str">
        <f t="shared" si="23"/>
        <v>-</v>
      </c>
    </row>
    <row r="86" spans="1:17" ht="40.200000000000003" customHeight="1" x14ac:dyDescent="0.3">
      <c r="A86" s="20" t="s">
        <v>113</v>
      </c>
      <c r="B86" s="21"/>
      <c r="C86" s="33">
        <f t="shared" si="16"/>
        <v>0</v>
      </c>
      <c r="D86" s="34">
        <f>COUNTIF(Sheet1!$B$2:$B$80, 角色!A86) + COUNTIF(Sheet1!$N$2:$N$80, 角色!A86)</f>
        <v>0</v>
      </c>
      <c r="E86" s="35">
        <f>COUNTIF(Sheet1!$C$2:$C$80, 角色!A86) + COUNTIF(Sheet1!$O$2:$O$80, 角色!A86)</f>
        <v>0</v>
      </c>
      <c r="F86" s="35">
        <f>COUNTIF(Sheet1!$D$2:$D$80, 角色!A86) + COUNTIF(Sheet1!$P$2:$P$80, 角色!A86)</f>
        <v>0</v>
      </c>
      <c r="G86" s="35">
        <f>COUNTIF(Sheet1!$E$2:$E$80, 角色!A86) + COUNTIF(Sheet1!$Q$2:$Q$80, 角色!A86)</f>
        <v>0</v>
      </c>
      <c r="H86" s="35">
        <f>COUNTIF(Sheet1!$F$2:$F$80, 角色!A86) + COUNTIF(Sheet1!$R$2:$R$80, 角色!A86)</f>
        <v>0</v>
      </c>
      <c r="I86" s="42">
        <f t="shared" si="17"/>
        <v>0</v>
      </c>
      <c r="J86" s="30" t="str">
        <f t="shared" si="18"/>
        <v>-</v>
      </c>
      <c r="K86" s="66">
        <f>COUNTIF(Sheet1!$G$2:$K$80,A86)+COUNTIF(Sheet1!$S$2:$W$80,A86)</f>
        <v>0</v>
      </c>
      <c r="L86" s="71">
        <f t="shared" si="19"/>
        <v>0</v>
      </c>
      <c r="M86" s="76" t="str" cm="1">
        <f t="array" ref="M86">IF(C86&lt;&gt;0, (SUMPRODUCT((Sheet1!$B$2:$F$80=A86)*(Sheet1!$L$2:$L$80="WIN")) + SUMPRODUCT((Sheet1!$N$2:$R$80=A86)*(Sheet1!$X$2:$X$80="WIN")))/C86, "-")</f>
        <v>-</v>
      </c>
      <c r="N86" s="55">
        <f t="shared" si="20"/>
        <v>84</v>
      </c>
      <c r="O86" s="68">
        <f t="shared" si="21"/>
        <v>63</v>
      </c>
      <c r="P86" s="73">
        <f t="shared" si="22"/>
        <v>88</v>
      </c>
      <c r="Q86" s="78" t="str">
        <f t="shared" si="23"/>
        <v>-</v>
      </c>
    </row>
    <row r="87" spans="1:17" ht="40.200000000000003" customHeight="1" x14ac:dyDescent="0.3">
      <c r="A87" s="20" t="s">
        <v>114</v>
      </c>
      <c r="B87" s="21"/>
      <c r="C87" s="33">
        <f t="shared" si="16"/>
        <v>12</v>
      </c>
      <c r="D87" s="34">
        <f>COUNTIF(Sheet1!$B$2:$B$80, 角色!A87) + COUNTIF(Sheet1!$N$2:$N$80, 角色!A87)</f>
        <v>0</v>
      </c>
      <c r="E87" s="35">
        <f>COUNTIF(Sheet1!$C$2:$C$80, 角色!A87) + COUNTIF(Sheet1!$O$2:$O$80, 角色!A87)</f>
        <v>0</v>
      </c>
      <c r="F87" s="35">
        <f>COUNTIF(Sheet1!$D$2:$D$80, 角色!A87) + COUNTIF(Sheet1!$P$2:$P$80, 角色!A87)</f>
        <v>0</v>
      </c>
      <c r="G87" s="35">
        <f>COUNTIF(Sheet1!$E$2:$E$80, 角色!A87) + COUNTIF(Sheet1!$Q$2:$Q$80, 角色!A87)</f>
        <v>0</v>
      </c>
      <c r="H87" s="35">
        <f>COUNTIF(Sheet1!$F$2:$F$80, 角色!A87) + COUNTIF(Sheet1!$R$2:$R$80, 角色!A87)</f>
        <v>12</v>
      </c>
      <c r="I87" s="42">
        <f t="shared" si="17"/>
        <v>1</v>
      </c>
      <c r="J87" s="30" t="str">
        <f t="shared" si="18"/>
        <v>輔助</v>
      </c>
      <c r="K87" s="66">
        <f>COUNTIF(Sheet1!$G$2:$K$80,A87)+COUNTIF(Sheet1!$S$2:$W$80,A87)</f>
        <v>21</v>
      </c>
      <c r="L87" s="71">
        <f t="shared" si="19"/>
        <v>0.41772151898734178</v>
      </c>
      <c r="M87" s="76" cm="1">
        <f t="array" ref="M87">IF(C87&lt;&gt;0, (SUMPRODUCT((Sheet1!$B$2:$F$80=A87)*(Sheet1!$L$2:$L$80="WIN")) + SUMPRODUCT((Sheet1!$N$2:$R$80=A87)*(Sheet1!$X$2:$X$80="WIN")))/C87, "-")</f>
        <v>0.58333333333333337</v>
      </c>
      <c r="N87" s="55">
        <f t="shared" si="20"/>
        <v>25</v>
      </c>
      <c r="O87" s="68">
        <f t="shared" si="21"/>
        <v>13</v>
      </c>
      <c r="P87" s="73">
        <f t="shared" si="22"/>
        <v>19</v>
      </c>
      <c r="Q87" s="78">
        <f t="shared" si="23"/>
        <v>27</v>
      </c>
    </row>
    <row r="88" spans="1:17" ht="40.200000000000003" customHeight="1" x14ac:dyDescent="0.3">
      <c r="A88" s="20" t="s">
        <v>115</v>
      </c>
      <c r="B88" s="21"/>
      <c r="C88" s="33">
        <f t="shared" si="16"/>
        <v>18</v>
      </c>
      <c r="D88" s="34">
        <f>COUNTIF(Sheet1!$B$2:$B$80, 角色!A88) + COUNTIF(Sheet1!$N$2:$N$80, 角色!A88)</f>
        <v>0</v>
      </c>
      <c r="E88" s="35">
        <f>COUNTIF(Sheet1!$C$2:$C$80, 角色!A88) + COUNTIF(Sheet1!$O$2:$O$80, 角色!A88)</f>
        <v>0</v>
      </c>
      <c r="F88" s="35">
        <f>COUNTIF(Sheet1!$D$2:$D$80, 角色!A88) + COUNTIF(Sheet1!$P$2:$P$80, 角色!A88)</f>
        <v>18</v>
      </c>
      <c r="G88" s="35">
        <f>COUNTIF(Sheet1!$E$2:$E$80, 角色!A88) + COUNTIF(Sheet1!$Q$2:$Q$80, 角色!A88)</f>
        <v>0</v>
      </c>
      <c r="H88" s="35">
        <f>COUNTIF(Sheet1!$F$2:$F$80, 角色!A88) + COUNTIF(Sheet1!$R$2:$R$80, 角色!A88)</f>
        <v>0</v>
      </c>
      <c r="I88" s="42">
        <f t="shared" si="17"/>
        <v>1</v>
      </c>
      <c r="J88" s="30" t="str">
        <f t="shared" si="18"/>
        <v>中路</v>
      </c>
      <c r="K88" s="66">
        <f>COUNTIF(Sheet1!$G$2:$K$80,A88)+COUNTIF(Sheet1!$S$2:$W$80,A88)</f>
        <v>45</v>
      </c>
      <c r="L88" s="71">
        <f t="shared" si="19"/>
        <v>0.79746835443037978</v>
      </c>
      <c r="M88" s="76" cm="1">
        <f t="array" ref="M88">IF(C88&lt;&gt;0, (SUMPRODUCT((Sheet1!$B$2:$F$80=A88)*(Sheet1!$L$2:$L$80="WIN")) + SUMPRODUCT((Sheet1!$N$2:$R$80=A88)*(Sheet1!$X$2:$X$80="WIN")))/C88, "-")</f>
        <v>0.83333333333333337</v>
      </c>
      <c r="N88" s="55">
        <f t="shared" si="20"/>
        <v>17</v>
      </c>
      <c r="O88" s="68">
        <f t="shared" si="21"/>
        <v>3</v>
      </c>
      <c r="P88" s="73">
        <f t="shared" si="22"/>
        <v>6</v>
      </c>
      <c r="Q88" s="78">
        <f t="shared" si="23"/>
        <v>8</v>
      </c>
    </row>
    <row r="89" spans="1:17" ht="40.200000000000003" customHeight="1" x14ac:dyDescent="0.3">
      <c r="A89" s="20" t="s">
        <v>116</v>
      </c>
      <c r="B89" s="21"/>
      <c r="C89" s="33">
        <f t="shared" si="16"/>
        <v>1</v>
      </c>
      <c r="D89" s="34">
        <f>COUNTIF(Sheet1!$B$2:$B$80, 角色!A89) + COUNTIF(Sheet1!$N$2:$N$80, 角色!A89)</f>
        <v>0</v>
      </c>
      <c r="E89" s="35">
        <f>COUNTIF(Sheet1!$C$2:$C$80, 角色!A89) + COUNTIF(Sheet1!$O$2:$O$80, 角色!A89)</f>
        <v>1</v>
      </c>
      <c r="F89" s="35">
        <f>COUNTIF(Sheet1!$D$2:$D$80, 角色!A89) + COUNTIF(Sheet1!$P$2:$P$80, 角色!A89)</f>
        <v>0</v>
      </c>
      <c r="G89" s="35">
        <f>COUNTIF(Sheet1!$E$2:$E$80, 角色!A89) + COUNTIF(Sheet1!$Q$2:$Q$80, 角色!A89)</f>
        <v>0</v>
      </c>
      <c r="H89" s="35">
        <f>COUNTIF(Sheet1!$F$2:$F$80, 角色!A89) + COUNTIF(Sheet1!$R$2:$R$80, 角色!A89)</f>
        <v>0</v>
      </c>
      <c r="I89" s="42">
        <f t="shared" si="17"/>
        <v>1</v>
      </c>
      <c r="J89" s="30" t="str">
        <f t="shared" si="18"/>
        <v>打野</v>
      </c>
      <c r="K89" s="66">
        <f>COUNTIF(Sheet1!$G$2:$K$80,A89)+COUNTIF(Sheet1!$S$2:$W$80,A89)</f>
        <v>0</v>
      </c>
      <c r="L89" s="71">
        <f t="shared" si="19"/>
        <v>1.2658227848101266E-2</v>
      </c>
      <c r="M89" s="76" cm="1">
        <f t="array" ref="M89">IF(C89&lt;&gt;0, (SUMPRODUCT((Sheet1!$B$2:$F$80=A89)*(Sheet1!$L$2:$L$80="WIN")) + SUMPRODUCT((Sheet1!$N$2:$R$80=A89)*(Sheet1!$X$2:$X$80="WIN")))/C89, "-")</f>
        <v>0</v>
      </c>
      <c r="N89" s="55">
        <f t="shared" si="20"/>
        <v>63</v>
      </c>
      <c r="O89" s="68">
        <f t="shared" si="21"/>
        <v>63</v>
      </c>
      <c r="P89" s="73">
        <f t="shared" si="22"/>
        <v>69</v>
      </c>
      <c r="Q89" s="78">
        <f t="shared" si="23"/>
        <v>65</v>
      </c>
    </row>
    <row r="90" spans="1:17" ht="40.200000000000003" customHeight="1" x14ac:dyDescent="0.3">
      <c r="A90" s="20" t="s">
        <v>117</v>
      </c>
      <c r="B90" s="21"/>
      <c r="C90" s="33">
        <f t="shared" si="16"/>
        <v>2</v>
      </c>
      <c r="D90" s="34">
        <f>COUNTIF(Sheet1!$B$2:$B$80, 角色!A90) + COUNTIF(Sheet1!$N$2:$N$80, 角色!A90)</f>
        <v>0</v>
      </c>
      <c r="E90" s="35">
        <f>COUNTIF(Sheet1!$C$2:$C$80, 角色!A90) + COUNTIF(Sheet1!$O$2:$O$80, 角色!A90)</f>
        <v>0</v>
      </c>
      <c r="F90" s="35">
        <f>COUNTIF(Sheet1!$D$2:$D$80, 角色!A90) + COUNTIF(Sheet1!$P$2:$P$80, 角色!A90)</f>
        <v>0</v>
      </c>
      <c r="G90" s="35">
        <f>COUNTIF(Sheet1!$E$2:$E$80, 角色!A90) + COUNTIF(Sheet1!$Q$2:$Q$80, 角色!A90)</f>
        <v>2</v>
      </c>
      <c r="H90" s="35">
        <f>COUNTIF(Sheet1!$F$2:$F$80, 角色!A90) + COUNTIF(Sheet1!$R$2:$R$80, 角色!A90)</f>
        <v>0</v>
      </c>
      <c r="I90" s="42">
        <f t="shared" si="17"/>
        <v>1</v>
      </c>
      <c r="J90" s="30" t="str">
        <f t="shared" si="18"/>
        <v>下路</v>
      </c>
      <c r="K90" s="66">
        <f>COUNTIF(Sheet1!$G$2:$K$80,A90)+COUNTIF(Sheet1!$S$2:$W$80,A90)</f>
        <v>0</v>
      </c>
      <c r="L90" s="71">
        <f t="shared" si="19"/>
        <v>2.5316455696202531E-2</v>
      </c>
      <c r="M90" s="76" cm="1">
        <f t="array" ref="M90">IF(C90&lt;&gt;0, (SUMPRODUCT((Sheet1!$B$2:$F$80=A90)*(Sheet1!$L$2:$L$80="WIN")) + SUMPRODUCT((Sheet1!$N$2:$R$80=A90)*(Sheet1!$X$2:$X$80="WIN")))/C90, "-")</f>
        <v>0.5</v>
      </c>
      <c r="N90" s="55">
        <f t="shared" si="20"/>
        <v>58</v>
      </c>
      <c r="O90" s="68">
        <f t="shared" si="21"/>
        <v>63</v>
      </c>
      <c r="P90" s="73">
        <f t="shared" si="22"/>
        <v>66</v>
      </c>
      <c r="Q90" s="78">
        <f t="shared" si="23"/>
        <v>36</v>
      </c>
    </row>
    <row r="91" spans="1:17" ht="40.200000000000003" customHeight="1" x14ac:dyDescent="0.3">
      <c r="A91" s="20" t="s">
        <v>118</v>
      </c>
      <c r="B91" s="21"/>
      <c r="C91" s="33">
        <f t="shared" si="16"/>
        <v>3</v>
      </c>
      <c r="D91" s="34">
        <f>COUNTIF(Sheet1!$B$2:$B$80, 角色!A91) + COUNTIF(Sheet1!$N$2:$N$80, 角色!A91)</f>
        <v>0</v>
      </c>
      <c r="E91" s="35">
        <f>COUNTIF(Sheet1!$C$2:$C$80, 角色!A91) + COUNTIF(Sheet1!$O$2:$O$80, 角色!A91)</f>
        <v>3</v>
      </c>
      <c r="F91" s="35">
        <f>COUNTIF(Sheet1!$D$2:$D$80, 角色!A91) + COUNTIF(Sheet1!$P$2:$P$80, 角色!A91)</f>
        <v>0</v>
      </c>
      <c r="G91" s="35">
        <f>COUNTIF(Sheet1!$E$2:$E$80, 角色!A91) + COUNTIF(Sheet1!$Q$2:$Q$80, 角色!A91)</f>
        <v>0</v>
      </c>
      <c r="H91" s="35">
        <f>COUNTIF(Sheet1!$F$2:$F$80, 角色!A91) + COUNTIF(Sheet1!$R$2:$R$80, 角色!A91)</f>
        <v>0</v>
      </c>
      <c r="I91" s="42">
        <f t="shared" si="17"/>
        <v>1</v>
      </c>
      <c r="J91" s="30" t="str">
        <f t="shared" si="18"/>
        <v>打野</v>
      </c>
      <c r="K91" s="66">
        <f>COUNTIF(Sheet1!$G$2:$K$80,A91)+COUNTIF(Sheet1!$S$2:$W$80,A91)</f>
        <v>3</v>
      </c>
      <c r="L91" s="71">
        <f t="shared" si="19"/>
        <v>7.5949367088607597E-2</v>
      </c>
      <c r="M91" s="76" cm="1">
        <f t="array" ref="M91">IF(C91&lt;&gt;0, (SUMPRODUCT((Sheet1!$B$2:$F$80=A91)*(Sheet1!$L$2:$L$80="WIN")) + SUMPRODUCT((Sheet1!$N$2:$R$80=A91)*(Sheet1!$X$2:$X$80="WIN")))/C91, "-")</f>
        <v>0.66666666666666663</v>
      </c>
      <c r="N91" s="55">
        <f t="shared" si="20"/>
        <v>51</v>
      </c>
      <c r="O91" s="68">
        <f t="shared" si="21"/>
        <v>43</v>
      </c>
      <c r="P91" s="73">
        <f t="shared" si="22"/>
        <v>51</v>
      </c>
      <c r="Q91" s="78">
        <f t="shared" si="23"/>
        <v>14</v>
      </c>
    </row>
    <row r="92" spans="1:17" ht="40.200000000000003" customHeight="1" x14ac:dyDescent="0.3">
      <c r="A92" s="20" t="s">
        <v>119</v>
      </c>
      <c r="B92" s="21"/>
      <c r="C92" s="33">
        <f t="shared" si="16"/>
        <v>0</v>
      </c>
      <c r="D92" s="34">
        <f>COUNTIF(Sheet1!$B$2:$B$80, 角色!A92) + COUNTIF(Sheet1!$N$2:$N$80, 角色!A92)</f>
        <v>0</v>
      </c>
      <c r="E92" s="35">
        <f>COUNTIF(Sheet1!$C$2:$C$80, 角色!A92) + COUNTIF(Sheet1!$O$2:$O$80, 角色!A92)</f>
        <v>0</v>
      </c>
      <c r="F92" s="35">
        <f>COUNTIF(Sheet1!$D$2:$D$80, 角色!A92) + COUNTIF(Sheet1!$P$2:$P$80, 角色!A92)</f>
        <v>0</v>
      </c>
      <c r="G92" s="35">
        <f>COUNTIF(Sheet1!$E$2:$E$80, 角色!A92) + COUNTIF(Sheet1!$Q$2:$Q$80, 角色!A92)</f>
        <v>0</v>
      </c>
      <c r="H92" s="35">
        <f>COUNTIF(Sheet1!$F$2:$F$80, 角色!A92) + COUNTIF(Sheet1!$R$2:$R$80, 角色!A92)</f>
        <v>0</v>
      </c>
      <c r="I92" s="42">
        <f t="shared" si="17"/>
        <v>0</v>
      </c>
      <c r="J92" s="30" t="str">
        <f t="shared" si="18"/>
        <v>-</v>
      </c>
      <c r="K92" s="66">
        <f>COUNTIF(Sheet1!$G$2:$K$80,A92)+COUNTIF(Sheet1!$S$2:$W$80,A92)</f>
        <v>0</v>
      </c>
      <c r="L92" s="71">
        <f t="shared" si="19"/>
        <v>0</v>
      </c>
      <c r="M92" s="76" t="str" cm="1">
        <f t="array" ref="M92">IF(C92&lt;&gt;0, (SUMPRODUCT((Sheet1!$B$2:$F$80=A92)*(Sheet1!$L$2:$L$80="WIN")) + SUMPRODUCT((Sheet1!$N$2:$R$80=A92)*(Sheet1!$X$2:$X$80="WIN")))/C92, "-")</f>
        <v>-</v>
      </c>
      <c r="N92" s="55">
        <f t="shared" si="20"/>
        <v>84</v>
      </c>
      <c r="O92" s="68">
        <f t="shared" si="21"/>
        <v>63</v>
      </c>
      <c r="P92" s="73">
        <f t="shared" si="22"/>
        <v>88</v>
      </c>
      <c r="Q92" s="78" t="str">
        <f t="shared" si="23"/>
        <v>-</v>
      </c>
    </row>
    <row r="93" spans="1:17" ht="40.200000000000003" customHeight="1" x14ac:dyDescent="0.3">
      <c r="A93" s="20" t="s">
        <v>120</v>
      </c>
      <c r="B93" s="21"/>
      <c r="C93" s="33">
        <f t="shared" si="16"/>
        <v>3</v>
      </c>
      <c r="D93" s="34">
        <f>COUNTIF(Sheet1!$B$2:$B$80, 角色!A93) + COUNTIF(Sheet1!$N$2:$N$80, 角色!A93)</f>
        <v>3</v>
      </c>
      <c r="E93" s="35">
        <f>COUNTIF(Sheet1!$C$2:$C$80, 角色!A93) + COUNTIF(Sheet1!$O$2:$O$80, 角色!A93)</f>
        <v>0</v>
      </c>
      <c r="F93" s="35">
        <f>COUNTIF(Sheet1!$D$2:$D$80, 角色!A93) + COUNTIF(Sheet1!$P$2:$P$80, 角色!A93)</f>
        <v>0</v>
      </c>
      <c r="G93" s="35">
        <f>COUNTIF(Sheet1!$E$2:$E$80, 角色!A93) + COUNTIF(Sheet1!$Q$2:$Q$80, 角色!A93)</f>
        <v>0</v>
      </c>
      <c r="H93" s="35">
        <f>COUNTIF(Sheet1!$F$2:$F$80, 角色!A93) + COUNTIF(Sheet1!$R$2:$R$80, 角色!A93)</f>
        <v>0</v>
      </c>
      <c r="I93" s="42">
        <f t="shared" si="17"/>
        <v>1</v>
      </c>
      <c r="J93" s="30" t="str">
        <f t="shared" si="18"/>
        <v>上路</v>
      </c>
      <c r="K93" s="66">
        <f>COUNTIF(Sheet1!$G$2:$K$80,A93)+COUNTIF(Sheet1!$S$2:$W$80,A93)</f>
        <v>3</v>
      </c>
      <c r="L93" s="71">
        <f t="shared" si="19"/>
        <v>7.5949367088607597E-2</v>
      </c>
      <c r="M93" s="76" cm="1">
        <f t="array" ref="M93">IF(C93&lt;&gt;0, (SUMPRODUCT((Sheet1!$B$2:$F$80=A93)*(Sheet1!$L$2:$L$80="WIN")) + SUMPRODUCT((Sheet1!$N$2:$R$80=A93)*(Sheet1!$X$2:$X$80="WIN")))/C93, "-")</f>
        <v>0.66666666666666663</v>
      </c>
      <c r="N93" s="55">
        <f t="shared" si="20"/>
        <v>51</v>
      </c>
      <c r="O93" s="68">
        <f t="shared" si="21"/>
        <v>43</v>
      </c>
      <c r="P93" s="73">
        <f t="shared" si="22"/>
        <v>51</v>
      </c>
      <c r="Q93" s="78">
        <f t="shared" si="23"/>
        <v>14</v>
      </c>
    </row>
    <row r="94" spans="1:17" ht="40.200000000000003" customHeight="1" x14ac:dyDescent="0.3">
      <c r="A94" s="20" t="s">
        <v>122</v>
      </c>
      <c r="B94" s="21"/>
      <c r="C94" s="33">
        <f t="shared" si="16"/>
        <v>33</v>
      </c>
      <c r="D94" s="34">
        <f>COUNTIF(Sheet1!$B$2:$B$80, 角色!A94) + COUNTIF(Sheet1!$N$2:$N$80, 角色!A94)</f>
        <v>0</v>
      </c>
      <c r="E94" s="35">
        <f>COUNTIF(Sheet1!$C$2:$C$80, 角色!A94) + COUNTIF(Sheet1!$O$2:$O$80, 角色!A94)</f>
        <v>0</v>
      </c>
      <c r="F94" s="35">
        <f>COUNTIF(Sheet1!$D$2:$D$80, 角色!A94) + COUNTIF(Sheet1!$P$2:$P$80, 角色!A94)</f>
        <v>33</v>
      </c>
      <c r="G94" s="35">
        <f>COUNTIF(Sheet1!$E$2:$E$80, 角色!A94) + COUNTIF(Sheet1!$Q$2:$Q$80, 角色!A94)</f>
        <v>0</v>
      </c>
      <c r="H94" s="35">
        <f>COUNTIF(Sheet1!$F$2:$F$80, 角色!A94) + COUNTIF(Sheet1!$R$2:$R$80, 角色!A94)</f>
        <v>0</v>
      </c>
      <c r="I94" s="42">
        <f t="shared" si="17"/>
        <v>1</v>
      </c>
      <c r="J94" s="30" t="str">
        <f t="shared" si="18"/>
        <v>中路</v>
      </c>
      <c r="K94" s="66">
        <f>COUNTIF(Sheet1!$G$2:$K$80,A94)+COUNTIF(Sheet1!$S$2:$W$80,A94)</f>
        <v>41</v>
      </c>
      <c r="L94" s="71">
        <f t="shared" si="19"/>
        <v>0.93670886075949367</v>
      </c>
      <c r="M94" s="76" cm="1">
        <f t="array" ref="M94">IF(C94&lt;&gt;0, (SUMPRODUCT((Sheet1!$B$2:$F$80=A94)*(Sheet1!$L$2:$L$80="WIN")) + SUMPRODUCT((Sheet1!$N$2:$R$80=A94)*(Sheet1!$X$2:$X$80="WIN")))/C94, "-")</f>
        <v>0.5757575757575758</v>
      </c>
      <c r="N94" s="55">
        <f t="shared" si="20"/>
        <v>2</v>
      </c>
      <c r="O94" s="68">
        <f t="shared" si="21"/>
        <v>5</v>
      </c>
      <c r="P94" s="73">
        <f t="shared" si="22"/>
        <v>1</v>
      </c>
      <c r="Q94" s="78">
        <f t="shared" si="23"/>
        <v>28</v>
      </c>
    </row>
    <row r="95" spans="1:17" ht="40.200000000000003" customHeight="1" x14ac:dyDescent="0.3">
      <c r="A95" s="20" t="s">
        <v>123</v>
      </c>
      <c r="B95" s="21"/>
      <c r="C95" s="33">
        <f t="shared" si="16"/>
        <v>5</v>
      </c>
      <c r="D95" s="34">
        <f>COUNTIF(Sheet1!$B$2:$B$80, 角色!A95) + COUNTIF(Sheet1!$N$2:$N$80, 角色!A95)</f>
        <v>5</v>
      </c>
      <c r="E95" s="35">
        <f>COUNTIF(Sheet1!$C$2:$C$80, 角色!A95) + COUNTIF(Sheet1!$O$2:$O$80, 角色!A95)</f>
        <v>0</v>
      </c>
      <c r="F95" s="35">
        <f>COUNTIF(Sheet1!$D$2:$D$80, 角色!A95) + COUNTIF(Sheet1!$P$2:$P$80, 角色!A95)</f>
        <v>0</v>
      </c>
      <c r="G95" s="35">
        <f>COUNTIF(Sheet1!$E$2:$E$80, 角色!A95) + COUNTIF(Sheet1!$Q$2:$Q$80, 角色!A95)</f>
        <v>0</v>
      </c>
      <c r="H95" s="35">
        <f>COUNTIF(Sheet1!$F$2:$F$80, 角色!A95) + COUNTIF(Sheet1!$R$2:$R$80, 角色!A95)</f>
        <v>0</v>
      </c>
      <c r="I95" s="42">
        <f t="shared" si="17"/>
        <v>1</v>
      </c>
      <c r="J95" s="30" t="str">
        <f t="shared" si="18"/>
        <v>上路</v>
      </c>
      <c r="K95" s="66">
        <f>COUNTIF(Sheet1!$G$2:$K$80,A95)+COUNTIF(Sheet1!$S$2:$W$80,A95)</f>
        <v>4</v>
      </c>
      <c r="L95" s="71">
        <f t="shared" si="19"/>
        <v>0.11392405063291139</v>
      </c>
      <c r="M95" s="76" cm="1">
        <f t="array" ref="M95">IF(C95&lt;&gt;0, (SUMPRODUCT((Sheet1!$B$2:$F$80=A95)*(Sheet1!$L$2:$L$80="WIN")) + SUMPRODUCT((Sheet1!$N$2:$R$80=A95)*(Sheet1!$X$2:$X$80="WIN")))/C95, "-")</f>
        <v>0.4</v>
      </c>
      <c r="N95" s="55">
        <f t="shared" si="20"/>
        <v>43</v>
      </c>
      <c r="O95" s="68">
        <f t="shared" si="21"/>
        <v>39</v>
      </c>
      <c r="P95" s="73">
        <f t="shared" si="22"/>
        <v>41</v>
      </c>
      <c r="Q95" s="78">
        <f t="shared" si="23"/>
        <v>53</v>
      </c>
    </row>
    <row r="96" spans="1:17" ht="40.200000000000003" customHeight="1" x14ac:dyDescent="0.3">
      <c r="A96" s="20" t="s">
        <v>124</v>
      </c>
      <c r="B96" s="21"/>
      <c r="C96" s="33">
        <f t="shared" si="16"/>
        <v>0</v>
      </c>
      <c r="D96" s="34">
        <f>COUNTIF(Sheet1!$B$2:$B$80, 角色!A96) + COUNTIF(Sheet1!$N$2:$N$80, 角色!A96)</f>
        <v>0</v>
      </c>
      <c r="E96" s="35">
        <f>COUNTIF(Sheet1!$C$2:$C$80, 角色!A96) + COUNTIF(Sheet1!$O$2:$O$80, 角色!A96)</f>
        <v>0</v>
      </c>
      <c r="F96" s="35">
        <f>COUNTIF(Sheet1!$D$2:$D$80, 角色!A96) + COUNTIF(Sheet1!$P$2:$P$80, 角色!A96)</f>
        <v>0</v>
      </c>
      <c r="G96" s="35">
        <f>COUNTIF(Sheet1!$E$2:$E$80, 角色!A96) + COUNTIF(Sheet1!$Q$2:$Q$80, 角色!A96)</f>
        <v>0</v>
      </c>
      <c r="H96" s="35">
        <f>COUNTIF(Sheet1!$F$2:$F$80, 角色!A96) + COUNTIF(Sheet1!$R$2:$R$80, 角色!A96)</f>
        <v>0</v>
      </c>
      <c r="I96" s="42">
        <f t="shared" si="17"/>
        <v>0</v>
      </c>
      <c r="J96" s="30" t="str">
        <f t="shared" si="18"/>
        <v>-</v>
      </c>
      <c r="K96" s="66">
        <f>COUNTIF(Sheet1!$G$2:$K$80,A96)+COUNTIF(Sheet1!$S$2:$W$80,A96)</f>
        <v>0</v>
      </c>
      <c r="L96" s="71">
        <f t="shared" si="19"/>
        <v>0</v>
      </c>
      <c r="M96" s="76" t="str" cm="1">
        <f t="array" ref="M96">IF(C96&lt;&gt;0, (SUMPRODUCT((Sheet1!$B$2:$F$80=A96)*(Sheet1!$L$2:$L$80="WIN")) + SUMPRODUCT((Sheet1!$N$2:$R$80=A96)*(Sheet1!$X$2:$X$80="WIN")))/C96, "-")</f>
        <v>-</v>
      </c>
      <c r="N96" s="55">
        <f t="shared" si="20"/>
        <v>84</v>
      </c>
      <c r="O96" s="68">
        <f t="shared" si="21"/>
        <v>63</v>
      </c>
      <c r="P96" s="73">
        <f t="shared" si="22"/>
        <v>88</v>
      </c>
      <c r="Q96" s="78" t="str">
        <f t="shared" si="23"/>
        <v>-</v>
      </c>
    </row>
    <row r="97" spans="1:17" ht="40.200000000000003" customHeight="1" x14ac:dyDescent="0.3">
      <c r="A97" s="20" t="s">
        <v>125</v>
      </c>
      <c r="B97" s="21"/>
      <c r="C97" s="33">
        <f t="shared" si="16"/>
        <v>7</v>
      </c>
      <c r="D97" s="34">
        <f>COUNTIF(Sheet1!$B$2:$B$80, 角色!A97) + COUNTIF(Sheet1!$N$2:$N$80, 角色!A97)</f>
        <v>2</v>
      </c>
      <c r="E97" s="35">
        <f>COUNTIF(Sheet1!$C$2:$C$80, 角色!A97) + COUNTIF(Sheet1!$O$2:$O$80, 角色!A97)</f>
        <v>5</v>
      </c>
      <c r="F97" s="35">
        <f>COUNTIF(Sheet1!$D$2:$D$80, 角色!A97) + COUNTIF(Sheet1!$P$2:$P$80, 角色!A97)</f>
        <v>0</v>
      </c>
      <c r="G97" s="35">
        <f>COUNTIF(Sheet1!$E$2:$E$80, 角色!A97) + COUNTIF(Sheet1!$Q$2:$Q$80, 角色!A97)</f>
        <v>0</v>
      </c>
      <c r="H97" s="35">
        <f>COUNTIF(Sheet1!$F$2:$F$80, 角色!A97) + COUNTIF(Sheet1!$R$2:$R$80, 角色!A97)</f>
        <v>0</v>
      </c>
      <c r="I97" s="42">
        <f t="shared" si="17"/>
        <v>2</v>
      </c>
      <c r="J97" s="30" t="str">
        <f t="shared" si="18"/>
        <v>打野</v>
      </c>
      <c r="K97" s="66">
        <f>COUNTIF(Sheet1!$G$2:$K$80,A97)+COUNTIF(Sheet1!$S$2:$W$80,A97)</f>
        <v>35</v>
      </c>
      <c r="L97" s="71">
        <f t="shared" si="19"/>
        <v>0.53164556962025311</v>
      </c>
      <c r="M97" s="76" cm="1">
        <f t="array" ref="M97">IF(C97&lt;&gt;0, (SUMPRODUCT((Sheet1!$B$2:$F$80=A97)*(Sheet1!$L$2:$L$80="WIN")) + SUMPRODUCT((Sheet1!$N$2:$R$80=A97)*(Sheet1!$X$2:$X$80="WIN")))/C97, "-")</f>
        <v>0.42857142857142855</v>
      </c>
      <c r="N97" s="55">
        <f t="shared" si="20"/>
        <v>35</v>
      </c>
      <c r="O97" s="68">
        <f t="shared" si="21"/>
        <v>8</v>
      </c>
      <c r="P97" s="73">
        <f t="shared" si="22"/>
        <v>15</v>
      </c>
      <c r="Q97" s="78">
        <f t="shared" si="23"/>
        <v>50</v>
      </c>
    </row>
    <row r="98" spans="1:17" ht="40.200000000000003" customHeight="1" x14ac:dyDescent="0.3">
      <c r="A98" s="20" t="s">
        <v>126</v>
      </c>
      <c r="B98" s="21"/>
      <c r="C98" s="33">
        <f t="shared" ref="C98:C129" si="24">SUM(D98:H98)</f>
        <v>0</v>
      </c>
      <c r="D98" s="34">
        <f>COUNTIF(Sheet1!$B$2:$B$80, 角色!A98) + COUNTIF(Sheet1!$N$2:$N$80, 角色!A98)</f>
        <v>0</v>
      </c>
      <c r="E98" s="35">
        <f>COUNTIF(Sheet1!$C$2:$C$80, 角色!A98) + COUNTIF(Sheet1!$O$2:$O$80, 角色!A98)</f>
        <v>0</v>
      </c>
      <c r="F98" s="35">
        <f>COUNTIF(Sheet1!$D$2:$D$80, 角色!A98) + COUNTIF(Sheet1!$P$2:$P$80, 角色!A98)</f>
        <v>0</v>
      </c>
      <c r="G98" s="35">
        <f>COUNTIF(Sheet1!$E$2:$E$80, 角色!A98) + COUNTIF(Sheet1!$Q$2:$Q$80, 角色!A98)</f>
        <v>0</v>
      </c>
      <c r="H98" s="35">
        <f>COUNTIF(Sheet1!$F$2:$F$80, 角色!A98) + COUNTIF(Sheet1!$R$2:$R$80, 角色!A98)</f>
        <v>0</v>
      </c>
      <c r="I98" s="42">
        <f t="shared" ref="I98:I129" si="25">COUNTIF(D98:H98,"&gt;0")</f>
        <v>0</v>
      </c>
      <c r="J98" s="30" t="str">
        <f t="shared" ref="J98:J129" si="26">IF(C98&lt;&gt;0,  INDEX($D$1:$H$1, MATCH(MAX(D98:H98), D98:H98, 0)), "-")</f>
        <v>-</v>
      </c>
      <c r="K98" s="66">
        <f>COUNTIF(Sheet1!$G$2:$K$80,A98)+COUNTIF(Sheet1!$S$2:$W$80,A98)</f>
        <v>3</v>
      </c>
      <c r="L98" s="71">
        <f t="shared" ref="L98:L129" si="27">(C98+K98)/79</f>
        <v>3.7974683544303799E-2</v>
      </c>
      <c r="M98" s="76" t="str" cm="1">
        <f t="array" ref="M98">IF(C98&lt;&gt;0, (SUMPRODUCT((Sheet1!$B$2:$F$80=A98)*(Sheet1!$L$2:$L$80="WIN")) + SUMPRODUCT((Sheet1!$N$2:$R$80=A98)*(Sheet1!$X$2:$X$80="WIN")))/C98, "-")</f>
        <v>-</v>
      </c>
      <c r="N98" s="55">
        <f t="shared" ref="N98:N129" si="28">_xlfn.RANK.EQ(C98,$C$2:$C$166)</f>
        <v>84</v>
      </c>
      <c r="O98" s="68">
        <f t="shared" ref="O98:O129" si="29">_xlfn.RANK.EQ(K98,$K$2:$K$166)</f>
        <v>43</v>
      </c>
      <c r="P98" s="73">
        <f t="shared" ref="P98:P129" si="30">_xlfn.RANK.EQ(L98,$L$2:$L$166)</f>
        <v>63</v>
      </c>
      <c r="Q98" s="78" t="str">
        <f t="shared" ref="Q98:Q129" si="31">IF(M98&lt;&gt;"-", _xlfn.RANK.EQ(M98,$M$2:$M$166), "-")</f>
        <v>-</v>
      </c>
    </row>
    <row r="99" spans="1:17" ht="40.200000000000003" customHeight="1" x14ac:dyDescent="0.3">
      <c r="A99" s="20" t="s">
        <v>127</v>
      </c>
      <c r="B99" s="21"/>
      <c r="C99" s="33">
        <f t="shared" si="24"/>
        <v>0</v>
      </c>
      <c r="D99" s="34">
        <f>COUNTIF(Sheet1!$B$2:$B$80, 角色!A99) + COUNTIF(Sheet1!$N$2:$N$80, 角色!A99)</f>
        <v>0</v>
      </c>
      <c r="E99" s="35">
        <f>COUNTIF(Sheet1!$C$2:$C$80, 角色!A99) + COUNTIF(Sheet1!$O$2:$O$80, 角色!A99)</f>
        <v>0</v>
      </c>
      <c r="F99" s="35">
        <f>COUNTIF(Sheet1!$D$2:$D$80, 角色!A99) + COUNTIF(Sheet1!$P$2:$P$80, 角色!A99)</f>
        <v>0</v>
      </c>
      <c r="G99" s="35">
        <f>COUNTIF(Sheet1!$E$2:$E$80, 角色!A99) + COUNTIF(Sheet1!$Q$2:$Q$80, 角色!A99)</f>
        <v>0</v>
      </c>
      <c r="H99" s="35">
        <f>COUNTIF(Sheet1!$F$2:$F$80, 角色!A99) + COUNTIF(Sheet1!$R$2:$R$80, 角色!A99)</f>
        <v>0</v>
      </c>
      <c r="I99" s="42">
        <f t="shared" si="25"/>
        <v>0</v>
      </c>
      <c r="J99" s="30" t="str">
        <f t="shared" si="26"/>
        <v>-</v>
      </c>
      <c r="K99" s="66">
        <f>COUNTIF(Sheet1!$G$2:$K$80,A99)+COUNTIF(Sheet1!$S$2:$W$80,A99)</f>
        <v>0</v>
      </c>
      <c r="L99" s="71">
        <f t="shared" si="27"/>
        <v>0</v>
      </c>
      <c r="M99" s="76" t="str" cm="1">
        <f t="array" ref="M99">IF(C99&lt;&gt;0, (SUMPRODUCT((Sheet1!$B$2:$F$80=A99)*(Sheet1!$L$2:$L$80="WIN")) + SUMPRODUCT((Sheet1!$N$2:$R$80=A99)*(Sheet1!$X$2:$X$80="WIN")))/C99, "-")</f>
        <v>-</v>
      </c>
      <c r="N99" s="55">
        <f t="shared" si="28"/>
        <v>84</v>
      </c>
      <c r="O99" s="68">
        <f t="shared" si="29"/>
        <v>63</v>
      </c>
      <c r="P99" s="73">
        <f t="shared" si="30"/>
        <v>88</v>
      </c>
      <c r="Q99" s="78" t="str">
        <f t="shared" si="31"/>
        <v>-</v>
      </c>
    </row>
    <row r="100" spans="1:17" ht="40.200000000000003" customHeight="1" x14ac:dyDescent="0.3">
      <c r="A100" s="20" t="s">
        <v>128</v>
      </c>
      <c r="B100" s="21"/>
      <c r="C100" s="33">
        <f t="shared" si="24"/>
        <v>1</v>
      </c>
      <c r="D100" s="34">
        <f>COUNTIF(Sheet1!$B$2:$B$80, 角色!A100) + COUNTIF(Sheet1!$N$2:$N$80, 角色!A100)</f>
        <v>1</v>
      </c>
      <c r="E100" s="35">
        <f>COUNTIF(Sheet1!$C$2:$C$80, 角色!A100) + COUNTIF(Sheet1!$O$2:$O$80, 角色!A100)</f>
        <v>0</v>
      </c>
      <c r="F100" s="35">
        <f>COUNTIF(Sheet1!$D$2:$D$80, 角色!A100) + COUNTIF(Sheet1!$P$2:$P$80, 角色!A100)</f>
        <v>0</v>
      </c>
      <c r="G100" s="35">
        <f>COUNTIF(Sheet1!$E$2:$E$80, 角色!A100) + COUNTIF(Sheet1!$Q$2:$Q$80, 角色!A100)</f>
        <v>0</v>
      </c>
      <c r="H100" s="35">
        <f>COUNTIF(Sheet1!$F$2:$F$80, 角色!A100) + COUNTIF(Sheet1!$R$2:$R$80, 角色!A100)</f>
        <v>0</v>
      </c>
      <c r="I100" s="42">
        <f t="shared" si="25"/>
        <v>1</v>
      </c>
      <c r="J100" s="30" t="str">
        <f t="shared" si="26"/>
        <v>上路</v>
      </c>
      <c r="K100" s="66">
        <f>COUNTIF(Sheet1!$G$2:$K$80,A100)+COUNTIF(Sheet1!$S$2:$W$80,A100)</f>
        <v>0</v>
      </c>
      <c r="L100" s="71">
        <f t="shared" si="27"/>
        <v>1.2658227848101266E-2</v>
      </c>
      <c r="M100" s="76" cm="1">
        <f t="array" ref="M100">IF(C100&lt;&gt;0, (SUMPRODUCT((Sheet1!$B$2:$F$80=A100)*(Sheet1!$L$2:$L$80="WIN")) + SUMPRODUCT((Sheet1!$N$2:$R$80=A100)*(Sheet1!$X$2:$X$80="WIN")))/C100, "-")</f>
        <v>0</v>
      </c>
      <c r="N100" s="55">
        <f t="shared" si="28"/>
        <v>63</v>
      </c>
      <c r="O100" s="68">
        <f t="shared" si="29"/>
        <v>63</v>
      </c>
      <c r="P100" s="73">
        <f t="shared" si="30"/>
        <v>69</v>
      </c>
      <c r="Q100" s="78">
        <f t="shared" si="31"/>
        <v>65</v>
      </c>
    </row>
    <row r="101" spans="1:17" ht="40.200000000000003" customHeight="1" x14ac:dyDescent="0.3">
      <c r="A101" s="20" t="s">
        <v>129</v>
      </c>
      <c r="B101" s="21"/>
      <c r="C101" s="33">
        <f t="shared" si="24"/>
        <v>30</v>
      </c>
      <c r="D101" s="34">
        <f>COUNTIF(Sheet1!$B$2:$B$80, 角色!A101) + COUNTIF(Sheet1!$N$2:$N$80, 角色!A101)</f>
        <v>0</v>
      </c>
      <c r="E101" s="35">
        <f>COUNTIF(Sheet1!$C$2:$C$80, 角色!A101) + COUNTIF(Sheet1!$O$2:$O$80, 角色!A101)</f>
        <v>0</v>
      </c>
      <c r="F101" s="35">
        <f>COUNTIF(Sheet1!$D$2:$D$80, 角色!A101) + COUNTIF(Sheet1!$P$2:$P$80, 角色!A101)</f>
        <v>0</v>
      </c>
      <c r="G101" s="35">
        <f>COUNTIF(Sheet1!$E$2:$E$80, 角色!A101) + COUNTIF(Sheet1!$Q$2:$Q$80, 角色!A101)</f>
        <v>0</v>
      </c>
      <c r="H101" s="35">
        <f>COUNTIF(Sheet1!$F$2:$F$80, 角色!A101) + COUNTIF(Sheet1!$R$2:$R$80, 角色!A101)</f>
        <v>30</v>
      </c>
      <c r="I101" s="42">
        <f t="shared" si="25"/>
        <v>1</v>
      </c>
      <c r="J101" s="30" t="str">
        <f t="shared" si="26"/>
        <v>輔助</v>
      </c>
      <c r="K101" s="66">
        <f>COUNTIF(Sheet1!$G$2:$K$80,A101)+COUNTIF(Sheet1!$S$2:$W$80,A101)</f>
        <v>27</v>
      </c>
      <c r="L101" s="71">
        <f t="shared" si="27"/>
        <v>0.72151898734177211</v>
      </c>
      <c r="M101" s="76" cm="1">
        <f t="array" ref="M101">IF(C101&lt;&gt;0, (SUMPRODUCT((Sheet1!$B$2:$F$80=A101)*(Sheet1!$L$2:$L$80="WIN")) + SUMPRODUCT((Sheet1!$N$2:$R$80=A101)*(Sheet1!$X$2:$X$80="WIN")))/C101, "-")</f>
        <v>0.56666666666666665</v>
      </c>
      <c r="N101" s="55">
        <f t="shared" si="28"/>
        <v>4</v>
      </c>
      <c r="O101" s="68">
        <f t="shared" si="29"/>
        <v>11</v>
      </c>
      <c r="P101" s="73">
        <f t="shared" si="30"/>
        <v>9</v>
      </c>
      <c r="Q101" s="78">
        <f t="shared" si="31"/>
        <v>31</v>
      </c>
    </row>
    <row r="102" spans="1:17" ht="40.200000000000003" customHeight="1" x14ac:dyDescent="0.3">
      <c r="A102" s="20" t="s">
        <v>130</v>
      </c>
      <c r="B102" s="21"/>
      <c r="C102" s="33">
        <f t="shared" si="24"/>
        <v>0</v>
      </c>
      <c r="D102" s="34">
        <f>COUNTIF(Sheet1!$B$2:$B$80, 角色!A102) + COUNTIF(Sheet1!$N$2:$N$80, 角色!A102)</f>
        <v>0</v>
      </c>
      <c r="E102" s="35">
        <f>COUNTIF(Sheet1!$C$2:$C$80, 角色!A102) + COUNTIF(Sheet1!$O$2:$O$80, 角色!A102)</f>
        <v>0</v>
      </c>
      <c r="F102" s="35">
        <f>COUNTIF(Sheet1!$D$2:$D$80, 角色!A102) + COUNTIF(Sheet1!$P$2:$P$80, 角色!A102)</f>
        <v>0</v>
      </c>
      <c r="G102" s="35">
        <f>COUNTIF(Sheet1!$E$2:$E$80, 角色!A102) + COUNTIF(Sheet1!$Q$2:$Q$80, 角色!A102)</f>
        <v>0</v>
      </c>
      <c r="H102" s="35">
        <f>COUNTIF(Sheet1!$F$2:$F$80, 角色!A102) + COUNTIF(Sheet1!$R$2:$R$80, 角色!A102)</f>
        <v>0</v>
      </c>
      <c r="I102" s="42">
        <f t="shared" si="25"/>
        <v>0</v>
      </c>
      <c r="J102" s="30" t="str">
        <f t="shared" si="26"/>
        <v>-</v>
      </c>
      <c r="K102" s="66">
        <f>COUNTIF(Sheet1!$G$2:$K$80,A102)+COUNTIF(Sheet1!$S$2:$W$80,A102)</f>
        <v>0</v>
      </c>
      <c r="L102" s="71">
        <f t="shared" si="27"/>
        <v>0</v>
      </c>
      <c r="M102" s="76" t="str" cm="1">
        <f t="array" ref="M102">IF(C102&lt;&gt;0, (SUMPRODUCT((Sheet1!$B$2:$F$80=A102)*(Sheet1!$L$2:$L$80="WIN")) + SUMPRODUCT((Sheet1!$N$2:$R$80=A102)*(Sheet1!$X$2:$X$80="WIN")))/C102, "-")</f>
        <v>-</v>
      </c>
      <c r="N102" s="55">
        <f t="shared" si="28"/>
        <v>84</v>
      </c>
      <c r="O102" s="68">
        <f t="shared" si="29"/>
        <v>63</v>
      </c>
      <c r="P102" s="73">
        <f t="shared" si="30"/>
        <v>88</v>
      </c>
      <c r="Q102" s="78" t="str">
        <f t="shared" si="31"/>
        <v>-</v>
      </c>
    </row>
    <row r="103" spans="1:17" ht="40.200000000000003" customHeight="1" x14ac:dyDescent="0.3">
      <c r="A103" s="20" t="s">
        <v>131</v>
      </c>
      <c r="B103" s="21"/>
      <c r="C103" s="33">
        <f t="shared" si="24"/>
        <v>0</v>
      </c>
      <c r="D103" s="34">
        <f>COUNTIF(Sheet1!$B$2:$B$80, 角色!A103) + COUNTIF(Sheet1!$N$2:$N$80, 角色!A103)</f>
        <v>0</v>
      </c>
      <c r="E103" s="35">
        <f>COUNTIF(Sheet1!$C$2:$C$80, 角色!A103) + COUNTIF(Sheet1!$O$2:$O$80, 角色!A103)</f>
        <v>0</v>
      </c>
      <c r="F103" s="35">
        <f>COUNTIF(Sheet1!$D$2:$D$80, 角色!A103) + COUNTIF(Sheet1!$P$2:$P$80, 角色!A103)</f>
        <v>0</v>
      </c>
      <c r="G103" s="35">
        <f>COUNTIF(Sheet1!$E$2:$E$80, 角色!A103) + COUNTIF(Sheet1!$Q$2:$Q$80, 角色!A103)</f>
        <v>0</v>
      </c>
      <c r="H103" s="35">
        <f>COUNTIF(Sheet1!$F$2:$F$80, 角色!A103) + COUNTIF(Sheet1!$R$2:$R$80, 角色!A103)</f>
        <v>0</v>
      </c>
      <c r="I103" s="42">
        <f t="shared" si="25"/>
        <v>0</v>
      </c>
      <c r="J103" s="30" t="str">
        <f t="shared" si="26"/>
        <v>-</v>
      </c>
      <c r="K103" s="66">
        <f>COUNTIF(Sheet1!$G$2:$K$80,A103)+COUNTIF(Sheet1!$S$2:$W$80,A103)</f>
        <v>0</v>
      </c>
      <c r="L103" s="71">
        <f t="shared" si="27"/>
        <v>0</v>
      </c>
      <c r="M103" s="76" t="str" cm="1">
        <f t="array" ref="M103">IF(C103&lt;&gt;0, (SUMPRODUCT((Sheet1!$B$2:$F$80=A103)*(Sheet1!$L$2:$L$80="WIN")) + SUMPRODUCT((Sheet1!$N$2:$R$80=A103)*(Sheet1!$X$2:$X$80="WIN")))/C103, "-")</f>
        <v>-</v>
      </c>
      <c r="N103" s="55">
        <f t="shared" si="28"/>
        <v>84</v>
      </c>
      <c r="O103" s="68">
        <f t="shared" si="29"/>
        <v>63</v>
      </c>
      <c r="P103" s="73">
        <f t="shared" si="30"/>
        <v>88</v>
      </c>
      <c r="Q103" s="78" t="str">
        <f t="shared" si="31"/>
        <v>-</v>
      </c>
    </row>
    <row r="104" spans="1:17" ht="40.200000000000003" customHeight="1" x14ac:dyDescent="0.3">
      <c r="A104" s="20" t="s">
        <v>133</v>
      </c>
      <c r="B104" s="21"/>
      <c r="C104" s="33">
        <f t="shared" si="24"/>
        <v>35</v>
      </c>
      <c r="D104" s="34">
        <f>COUNTIF(Sheet1!$B$2:$B$80, 角色!A104) + COUNTIF(Sheet1!$N$2:$N$80, 角色!A104)</f>
        <v>0</v>
      </c>
      <c r="E104" s="35">
        <f>COUNTIF(Sheet1!$C$2:$C$80, 角色!A104) + COUNTIF(Sheet1!$O$2:$O$80, 角色!A104)</f>
        <v>16</v>
      </c>
      <c r="F104" s="35">
        <f>COUNTIF(Sheet1!$D$2:$D$80, 角色!A104) + COUNTIF(Sheet1!$P$2:$P$80, 角色!A104)</f>
        <v>0</v>
      </c>
      <c r="G104" s="35">
        <f>COUNTIF(Sheet1!$E$2:$E$80, 角色!A104) + COUNTIF(Sheet1!$Q$2:$Q$80, 角色!A104)</f>
        <v>0</v>
      </c>
      <c r="H104" s="35">
        <f>COUNTIF(Sheet1!$F$2:$F$80, 角色!A104) + COUNTIF(Sheet1!$R$2:$R$80, 角色!A104)</f>
        <v>19</v>
      </c>
      <c r="I104" s="42">
        <f t="shared" si="25"/>
        <v>2</v>
      </c>
      <c r="J104" s="30" t="str">
        <f t="shared" si="26"/>
        <v>輔助</v>
      </c>
      <c r="K104" s="66">
        <f>COUNTIF(Sheet1!$G$2:$K$80,A104)+COUNTIF(Sheet1!$S$2:$W$80,A104)</f>
        <v>15</v>
      </c>
      <c r="L104" s="71">
        <f t="shared" si="27"/>
        <v>0.63291139240506333</v>
      </c>
      <c r="M104" s="76" cm="1">
        <f t="array" ref="M104">IF(C104&lt;&gt;0, (SUMPRODUCT((Sheet1!$B$2:$F$80=A104)*(Sheet1!$L$2:$L$80="WIN")) + SUMPRODUCT((Sheet1!$N$2:$R$80=A104)*(Sheet1!$X$2:$X$80="WIN")))/C104, "-")</f>
        <v>0.5714285714285714</v>
      </c>
      <c r="N104" s="55">
        <f t="shared" si="28"/>
        <v>1</v>
      </c>
      <c r="O104" s="68">
        <f t="shared" si="29"/>
        <v>17</v>
      </c>
      <c r="P104" s="73">
        <f t="shared" si="30"/>
        <v>10</v>
      </c>
      <c r="Q104" s="78">
        <f t="shared" si="31"/>
        <v>29</v>
      </c>
    </row>
    <row r="105" spans="1:17" ht="40.200000000000003" customHeight="1" x14ac:dyDescent="0.3">
      <c r="A105" s="20" t="s">
        <v>135</v>
      </c>
      <c r="B105" s="21"/>
      <c r="C105" s="33">
        <f t="shared" si="24"/>
        <v>17</v>
      </c>
      <c r="D105" s="34">
        <f>COUNTIF(Sheet1!$B$2:$B$80, 角色!A105) + COUNTIF(Sheet1!$N$2:$N$80, 角色!A105)</f>
        <v>0</v>
      </c>
      <c r="E105" s="35">
        <f>COUNTIF(Sheet1!$C$2:$C$80, 角色!A105) + COUNTIF(Sheet1!$O$2:$O$80, 角色!A105)</f>
        <v>0</v>
      </c>
      <c r="F105" s="35">
        <f>COUNTIF(Sheet1!$D$2:$D$80, 角色!A105) + COUNTIF(Sheet1!$P$2:$P$80, 角色!A105)</f>
        <v>0</v>
      </c>
      <c r="G105" s="35">
        <f>COUNTIF(Sheet1!$E$2:$E$80, 角色!A105) + COUNTIF(Sheet1!$Q$2:$Q$80, 角色!A105)</f>
        <v>0</v>
      </c>
      <c r="H105" s="35">
        <f>COUNTIF(Sheet1!$F$2:$F$80, 角色!A105) + COUNTIF(Sheet1!$R$2:$R$80, 角色!A105)</f>
        <v>17</v>
      </c>
      <c r="I105" s="42">
        <f t="shared" si="25"/>
        <v>1</v>
      </c>
      <c r="J105" s="30" t="str">
        <f t="shared" si="26"/>
        <v>輔助</v>
      </c>
      <c r="K105" s="66">
        <f>COUNTIF(Sheet1!$G$2:$K$80,A105)+COUNTIF(Sheet1!$S$2:$W$80,A105)</f>
        <v>30</v>
      </c>
      <c r="L105" s="71">
        <f t="shared" si="27"/>
        <v>0.59493670886075944</v>
      </c>
      <c r="M105" s="76" cm="1">
        <f t="array" ref="M105">IF(C105&lt;&gt;0, (SUMPRODUCT((Sheet1!$B$2:$F$80=A105)*(Sheet1!$L$2:$L$80="WIN")) + SUMPRODUCT((Sheet1!$N$2:$R$80=A105)*(Sheet1!$X$2:$X$80="WIN")))/C105, "-")</f>
        <v>0.82352941176470584</v>
      </c>
      <c r="N105" s="55">
        <f t="shared" si="28"/>
        <v>18</v>
      </c>
      <c r="O105" s="68">
        <f t="shared" si="29"/>
        <v>10</v>
      </c>
      <c r="P105" s="73">
        <f t="shared" si="30"/>
        <v>12</v>
      </c>
      <c r="Q105" s="78">
        <f t="shared" si="31"/>
        <v>11</v>
      </c>
    </row>
    <row r="106" spans="1:17" ht="40.200000000000003" customHeight="1" x14ac:dyDescent="0.3">
      <c r="A106" s="20" t="s">
        <v>137</v>
      </c>
      <c r="B106" s="21"/>
      <c r="C106" s="33">
        <f t="shared" si="24"/>
        <v>23</v>
      </c>
      <c r="D106" s="34">
        <f>COUNTIF(Sheet1!$B$2:$B$80, 角色!A106) + COUNTIF(Sheet1!$N$2:$N$80, 角色!A106)</f>
        <v>23</v>
      </c>
      <c r="E106" s="35">
        <f>COUNTIF(Sheet1!$C$2:$C$80, 角色!A106) + COUNTIF(Sheet1!$O$2:$O$80, 角色!A106)</f>
        <v>0</v>
      </c>
      <c r="F106" s="35">
        <f>COUNTIF(Sheet1!$D$2:$D$80, 角色!A106) + COUNTIF(Sheet1!$P$2:$P$80, 角色!A106)</f>
        <v>0</v>
      </c>
      <c r="G106" s="35">
        <f>COUNTIF(Sheet1!$E$2:$E$80, 角色!A106) + COUNTIF(Sheet1!$Q$2:$Q$80, 角色!A106)</f>
        <v>0</v>
      </c>
      <c r="H106" s="35">
        <f>COUNTIF(Sheet1!$F$2:$F$80, 角色!A106) + COUNTIF(Sheet1!$R$2:$R$80, 角色!A106)</f>
        <v>0</v>
      </c>
      <c r="I106" s="42">
        <f t="shared" si="25"/>
        <v>1</v>
      </c>
      <c r="J106" s="30" t="str">
        <f t="shared" si="26"/>
        <v>上路</v>
      </c>
      <c r="K106" s="66">
        <f>COUNTIF(Sheet1!$G$2:$K$80,A106)+COUNTIF(Sheet1!$S$2:$W$80,A106)</f>
        <v>13</v>
      </c>
      <c r="L106" s="71">
        <f t="shared" si="27"/>
        <v>0.45569620253164556</v>
      </c>
      <c r="M106" s="76" cm="1">
        <f t="array" ref="M106">IF(C106&lt;&gt;0, (SUMPRODUCT((Sheet1!$B$2:$F$80=A106)*(Sheet1!$L$2:$L$80="WIN")) + SUMPRODUCT((Sheet1!$N$2:$R$80=A106)*(Sheet1!$X$2:$X$80="WIN")))/C106, "-")</f>
        <v>0.34782608695652173</v>
      </c>
      <c r="N106" s="55">
        <f t="shared" si="28"/>
        <v>12</v>
      </c>
      <c r="O106" s="68">
        <f t="shared" si="29"/>
        <v>20</v>
      </c>
      <c r="P106" s="73">
        <f t="shared" si="30"/>
        <v>18</v>
      </c>
      <c r="Q106" s="78">
        <f t="shared" si="31"/>
        <v>57</v>
      </c>
    </row>
    <row r="107" spans="1:17" ht="40.200000000000003" customHeight="1" x14ac:dyDescent="0.3">
      <c r="A107" s="20" t="s">
        <v>138</v>
      </c>
      <c r="B107" s="21"/>
      <c r="C107" s="33">
        <f t="shared" si="24"/>
        <v>0</v>
      </c>
      <c r="D107" s="34">
        <f>COUNTIF(Sheet1!$B$2:$B$80, 角色!A107) + COUNTIF(Sheet1!$N$2:$N$80, 角色!A107)</f>
        <v>0</v>
      </c>
      <c r="E107" s="35">
        <f>COUNTIF(Sheet1!$C$2:$C$80, 角色!A107) + COUNTIF(Sheet1!$O$2:$O$80, 角色!A107)</f>
        <v>0</v>
      </c>
      <c r="F107" s="35">
        <f>COUNTIF(Sheet1!$D$2:$D$80, 角色!A107) + COUNTIF(Sheet1!$P$2:$P$80, 角色!A107)</f>
        <v>0</v>
      </c>
      <c r="G107" s="35">
        <f>COUNTIF(Sheet1!$E$2:$E$80, 角色!A107) + COUNTIF(Sheet1!$Q$2:$Q$80, 角色!A107)</f>
        <v>0</v>
      </c>
      <c r="H107" s="35">
        <f>COUNTIF(Sheet1!$F$2:$F$80, 角色!A107) + COUNTIF(Sheet1!$R$2:$R$80, 角色!A107)</f>
        <v>0</v>
      </c>
      <c r="I107" s="42">
        <f t="shared" si="25"/>
        <v>0</v>
      </c>
      <c r="J107" s="30" t="str">
        <f t="shared" si="26"/>
        <v>-</v>
      </c>
      <c r="K107" s="66">
        <f>COUNTIF(Sheet1!$G$2:$K$80,A107)+COUNTIF(Sheet1!$S$2:$W$80,A107)</f>
        <v>0</v>
      </c>
      <c r="L107" s="71">
        <f t="shared" si="27"/>
        <v>0</v>
      </c>
      <c r="M107" s="76" t="str" cm="1">
        <f t="array" ref="M107">IF(C107&lt;&gt;0, (SUMPRODUCT((Sheet1!$B$2:$F$80=A107)*(Sheet1!$L$2:$L$80="WIN")) + SUMPRODUCT((Sheet1!$N$2:$R$80=A107)*(Sheet1!$X$2:$X$80="WIN")))/C107, "-")</f>
        <v>-</v>
      </c>
      <c r="N107" s="55">
        <f t="shared" si="28"/>
        <v>84</v>
      </c>
      <c r="O107" s="68">
        <f t="shared" si="29"/>
        <v>63</v>
      </c>
      <c r="P107" s="73">
        <f t="shared" si="30"/>
        <v>88</v>
      </c>
      <c r="Q107" s="78" t="str">
        <f t="shared" si="31"/>
        <v>-</v>
      </c>
    </row>
    <row r="108" spans="1:17" ht="40.200000000000003" customHeight="1" x14ac:dyDescent="0.3">
      <c r="A108" s="20" t="s">
        <v>139</v>
      </c>
      <c r="B108" s="21"/>
      <c r="C108" s="33">
        <f t="shared" si="24"/>
        <v>0</v>
      </c>
      <c r="D108" s="34">
        <f>COUNTIF(Sheet1!$B$2:$B$80, 角色!A108) + COUNTIF(Sheet1!$N$2:$N$80, 角色!A108)</f>
        <v>0</v>
      </c>
      <c r="E108" s="35">
        <f>COUNTIF(Sheet1!$C$2:$C$80, 角色!A108) + COUNTIF(Sheet1!$O$2:$O$80, 角色!A108)</f>
        <v>0</v>
      </c>
      <c r="F108" s="35">
        <f>COUNTIF(Sheet1!$D$2:$D$80, 角色!A108) + COUNTIF(Sheet1!$P$2:$P$80, 角色!A108)</f>
        <v>0</v>
      </c>
      <c r="G108" s="35">
        <f>COUNTIF(Sheet1!$E$2:$E$80, 角色!A108) + COUNTIF(Sheet1!$Q$2:$Q$80, 角色!A108)</f>
        <v>0</v>
      </c>
      <c r="H108" s="35">
        <f>COUNTIF(Sheet1!$F$2:$F$80, 角色!A108) + COUNTIF(Sheet1!$R$2:$R$80, 角色!A108)</f>
        <v>0</v>
      </c>
      <c r="I108" s="42">
        <f t="shared" si="25"/>
        <v>0</v>
      </c>
      <c r="J108" s="30" t="str">
        <f t="shared" si="26"/>
        <v>-</v>
      </c>
      <c r="K108" s="66">
        <f>COUNTIF(Sheet1!$G$2:$K$80,A108)+COUNTIF(Sheet1!$S$2:$W$80,A108)</f>
        <v>0</v>
      </c>
      <c r="L108" s="71">
        <f t="shared" si="27"/>
        <v>0</v>
      </c>
      <c r="M108" s="76" t="str" cm="1">
        <f t="array" ref="M108">IF(C108&lt;&gt;0, (SUMPRODUCT((Sheet1!$B$2:$F$80=A108)*(Sheet1!$L$2:$L$80="WIN")) + SUMPRODUCT((Sheet1!$N$2:$R$80=A108)*(Sheet1!$X$2:$X$80="WIN")))/C108, "-")</f>
        <v>-</v>
      </c>
      <c r="N108" s="55">
        <f t="shared" si="28"/>
        <v>84</v>
      </c>
      <c r="O108" s="68">
        <f t="shared" si="29"/>
        <v>63</v>
      </c>
      <c r="P108" s="73">
        <f t="shared" si="30"/>
        <v>88</v>
      </c>
      <c r="Q108" s="78" t="str">
        <f t="shared" si="31"/>
        <v>-</v>
      </c>
    </row>
    <row r="109" spans="1:17" ht="40.200000000000003" customHeight="1" x14ac:dyDescent="0.3">
      <c r="A109" s="20" t="s">
        <v>140</v>
      </c>
      <c r="B109" s="21"/>
      <c r="C109" s="33">
        <f t="shared" si="24"/>
        <v>20</v>
      </c>
      <c r="D109" s="34">
        <f>COUNTIF(Sheet1!$B$2:$B$80, 角色!A109) + COUNTIF(Sheet1!$N$2:$N$80, 角色!A109)</f>
        <v>20</v>
      </c>
      <c r="E109" s="35">
        <f>COUNTIF(Sheet1!$C$2:$C$80, 角色!A109) + COUNTIF(Sheet1!$O$2:$O$80, 角色!A109)</f>
        <v>0</v>
      </c>
      <c r="F109" s="35">
        <f>COUNTIF(Sheet1!$D$2:$D$80, 角色!A109) + COUNTIF(Sheet1!$P$2:$P$80, 角色!A109)</f>
        <v>0</v>
      </c>
      <c r="G109" s="35">
        <f>COUNTIF(Sheet1!$E$2:$E$80, 角色!A109) + COUNTIF(Sheet1!$Q$2:$Q$80, 角色!A109)</f>
        <v>0</v>
      </c>
      <c r="H109" s="35">
        <f>COUNTIF(Sheet1!$F$2:$F$80, 角色!A109) + COUNTIF(Sheet1!$R$2:$R$80, 角色!A109)</f>
        <v>0</v>
      </c>
      <c r="I109" s="42">
        <f t="shared" si="25"/>
        <v>1</v>
      </c>
      <c r="J109" s="30" t="str">
        <f t="shared" si="26"/>
        <v>上路</v>
      </c>
      <c r="K109" s="66">
        <f>COUNTIF(Sheet1!$G$2:$K$80,A109)+COUNTIF(Sheet1!$S$2:$W$80,A109)</f>
        <v>46</v>
      </c>
      <c r="L109" s="71">
        <f t="shared" si="27"/>
        <v>0.83544303797468356</v>
      </c>
      <c r="M109" s="76" cm="1">
        <f t="array" ref="M109">IF(C109&lt;&gt;0, (SUMPRODUCT((Sheet1!$B$2:$F$80=A109)*(Sheet1!$L$2:$L$80="WIN")) + SUMPRODUCT((Sheet1!$N$2:$R$80=A109)*(Sheet1!$X$2:$X$80="WIN")))/C109, "-")</f>
        <v>0.65</v>
      </c>
      <c r="N109" s="55">
        <f t="shared" si="28"/>
        <v>16</v>
      </c>
      <c r="O109" s="68">
        <f t="shared" si="29"/>
        <v>2</v>
      </c>
      <c r="P109" s="73">
        <f t="shared" si="30"/>
        <v>3</v>
      </c>
      <c r="Q109" s="78">
        <f t="shared" si="31"/>
        <v>22</v>
      </c>
    </row>
    <row r="110" spans="1:17" ht="40.200000000000003" customHeight="1" x14ac:dyDescent="0.3">
      <c r="A110" s="20" t="s">
        <v>141</v>
      </c>
      <c r="B110" s="21"/>
      <c r="C110" s="33">
        <f t="shared" si="24"/>
        <v>1</v>
      </c>
      <c r="D110" s="34">
        <f>COUNTIF(Sheet1!$B$2:$B$80, 角色!A110) + COUNTIF(Sheet1!$N$2:$N$80, 角色!A110)</f>
        <v>1</v>
      </c>
      <c r="E110" s="35">
        <f>COUNTIF(Sheet1!$C$2:$C$80, 角色!A110) + COUNTIF(Sheet1!$O$2:$O$80, 角色!A110)</f>
        <v>0</v>
      </c>
      <c r="F110" s="35">
        <f>COUNTIF(Sheet1!$D$2:$D$80, 角色!A110) + COUNTIF(Sheet1!$P$2:$P$80, 角色!A110)</f>
        <v>0</v>
      </c>
      <c r="G110" s="35">
        <f>COUNTIF(Sheet1!$E$2:$E$80, 角色!A110) + COUNTIF(Sheet1!$Q$2:$Q$80, 角色!A110)</f>
        <v>0</v>
      </c>
      <c r="H110" s="35">
        <f>COUNTIF(Sheet1!$F$2:$F$80, 角色!A110) + COUNTIF(Sheet1!$R$2:$R$80, 角色!A110)</f>
        <v>0</v>
      </c>
      <c r="I110" s="42">
        <f t="shared" si="25"/>
        <v>1</v>
      </c>
      <c r="J110" s="30" t="str">
        <f t="shared" si="26"/>
        <v>上路</v>
      </c>
      <c r="K110" s="66">
        <f>COUNTIF(Sheet1!$G$2:$K$80,A110)+COUNTIF(Sheet1!$S$2:$W$80,A110)</f>
        <v>0</v>
      </c>
      <c r="L110" s="71">
        <f t="shared" si="27"/>
        <v>1.2658227848101266E-2</v>
      </c>
      <c r="M110" s="76" cm="1">
        <f t="array" ref="M110">IF(C110&lt;&gt;0, (SUMPRODUCT((Sheet1!$B$2:$F$80=A110)*(Sheet1!$L$2:$L$80="WIN")) + SUMPRODUCT((Sheet1!$N$2:$R$80=A110)*(Sheet1!$X$2:$X$80="WIN")))/C110, "-")</f>
        <v>1</v>
      </c>
      <c r="N110" s="55">
        <f t="shared" si="28"/>
        <v>63</v>
      </c>
      <c r="O110" s="68">
        <f t="shared" si="29"/>
        <v>63</v>
      </c>
      <c r="P110" s="73">
        <f t="shared" si="30"/>
        <v>69</v>
      </c>
      <c r="Q110" s="78">
        <f t="shared" si="31"/>
        <v>1</v>
      </c>
    </row>
    <row r="111" spans="1:17" ht="40.200000000000003" customHeight="1" x14ac:dyDescent="0.3">
      <c r="A111" s="20" t="s">
        <v>142</v>
      </c>
      <c r="B111" s="21"/>
      <c r="C111" s="33">
        <f t="shared" si="24"/>
        <v>0</v>
      </c>
      <c r="D111" s="34">
        <f>COUNTIF(Sheet1!$B$2:$B$80, 角色!A111) + COUNTIF(Sheet1!$N$2:$N$80, 角色!A111)</f>
        <v>0</v>
      </c>
      <c r="E111" s="35">
        <f>COUNTIF(Sheet1!$C$2:$C$80, 角色!A111) + COUNTIF(Sheet1!$O$2:$O$80, 角色!A111)</f>
        <v>0</v>
      </c>
      <c r="F111" s="35">
        <f>COUNTIF(Sheet1!$D$2:$D$80, 角色!A111) + COUNTIF(Sheet1!$P$2:$P$80, 角色!A111)</f>
        <v>0</v>
      </c>
      <c r="G111" s="35">
        <f>COUNTIF(Sheet1!$E$2:$E$80, 角色!A111) + COUNTIF(Sheet1!$Q$2:$Q$80, 角色!A111)</f>
        <v>0</v>
      </c>
      <c r="H111" s="35">
        <f>COUNTIF(Sheet1!$F$2:$F$80, 角色!A111) + COUNTIF(Sheet1!$R$2:$R$80, 角色!A111)</f>
        <v>0</v>
      </c>
      <c r="I111" s="42">
        <f t="shared" si="25"/>
        <v>0</v>
      </c>
      <c r="J111" s="30" t="str">
        <f t="shared" si="26"/>
        <v>-</v>
      </c>
      <c r="K111" s="66">
        <f>COUNTIF(Sheet1!$G$2:$K$80,A111)+COUNTIF(Sheet1!$S$2:$W$80,A111)</f>
        <v>0</v>
      </c>
      <c r="L111" s="71">
        <f t="shared" si="27"/>
        <v>0</v>
      </c>
      <c r="M111" s="76" t="str" cm="1">
        <f t="array" ref="M111">IF(C111&lt;&gt;0, (SUMPRODUCT((Sheet1!$B$2:$F$80=A111)*(Sheet1!$L$2:$L$80="WIN")) + SUMPRODUCT((Sheet1!$N$2:$R$80=A111)*(Sheet1!$X$2:$X$80="WIN")))/C111, "-")</f>
        <v>-</v>
      </c>
      <c r="N111" s="55">
        <f t="shared" si="28"/>
        <v>84</v>
      </c>
      <c r="O111" s="68">
        <f t="shared" si="29"/>
        <v>63</v>
      </c>
      <c r="P111" s="73">
        <f t="shared" si="30"/>
        <v>88</v>
      </c>
      <c r="Q111" s="78" t="str">
        <f t="shared" si="31"/>
        <v>-</v>
      </c>
    </row>
    <row r="112" spans="1:17" ht="40.200000000000003" customHeight="1" x14ac:dyDescent="0.3">
      <c r="A112" s="20" t="s">
        <v>144</v>
      </c>
      <c r="B112" s="21"/>
      <c r="C112" s="33">
        <f t="shared" si="24"/>
        <v>17</v>
      </c>
      <c r="D112" s="34">
        <f>COUNTIF(Sheet1!$B$2:$B$80, 角色!A112) + COUNTIF(Sheet1!$N$2:$N$80, 角色!A112)</f>
        <v>0</v>
      </c>
      <c r="E112" s="35">
        <f>COUNTIF(Sheet1!$C$2:$C$80, 角色!A112) + COUNTIF(Sheet1!$O$2:$O$80, 角色!A112)</f>
        <v>17</v>
      </c>
      <c r="F112" s="35">
        <f>COUNTIF(Sheet1!$D$2:$D$80, 角色!A112) + COUNTIF(Sheet1!$P$2:$P$80, 角色!A112)</f>
        <v>0</v>
      </c>
      <c r="G112" s="35">
        <f>COUNTIF(Sheet1!$E$2:$E$80, 角色!A112) + COUNTIF(Sheet1!$Q$2:$Q$80, 角色!A112)</f>
        <v>0</v>
      </c>
      <c r="H112" s="35">
        <f>COUNTIF(Sheet1!$F$2:$F$80, 角色!A112) + COUNTIF(Sheet1!$R$2:$R$80, 角色!A112)</f>
        <v>0</v>
      </c>
      <c r="I112" s="42">
        <f t="shared" si="25"/>
        <v>1</v>
      </c>
      <c r="J112" s="30" t="str">
        <f t="shared" si="26"/>
        <v>打野</v>
      </c>
      <c r="K112" s="66">
        <f>COUNTIF(Sheet1!$G$2:$K$80,A112)+COUNTIF(Sheet1!$S$2:$W$80,A112)</f>
        <v>12</v>
      </c>
      <c r="L112" s="71">
        <f t="shared" si="27"/>
        <v>0.36708860759493672</v>
      </c>
      <c r="M112" s="76" cm="1">
        <f t="array" ref="M112">IF(C112&lt;&gt;0, (SUMPRODUCT((Sheet1!$B$2:$F$80=A112)*(Sheet1!$L$2:$L$80="WIN")) + SUMPRODUCT((Sheet1!$N$2:$R$80=A112)*(Sheet1!$X$2:$X$80="WIN")))/C112, "-")</f>
        <v>0.52941176470588236</v>
      </c>
      <c r="N112" s="55">
        <f t="shared" si="28"/>
        <v>18</v>
      </c>
      <c r="O112" s="68">
        <f t="shared" si="29"/>
        <v>22</v>
      </c>
      <c r="P112" s="73">
        <f t="shared" si="30"/>
        <v>21</v>
      </c>
      <c r="Q112" s="78">
        <f t="shared" si="31"/>
        <v>35</v>
      </c>
    </row>
    <row r="113" spans="1:17" ht="40.200000000000003" customHeight="1" x14ac:dyDescent="0.3">
      <c r="A113" s="20" t="s">
        <v>145</v>
      </c>
      <c r="B113" s="21"/>
      <c r="C113" s="33">
        <f t="shared" si="24"/>
        <v>9</v>
      </c>
      <c r="D113" s="34">
        <f>COUNTIF(Sheet1!$B$2:$B$80, 角色!A113) + COUNTIF(Sheet1!$N$2:$N$80, 角色!A113)</f>
        <v>0</v>
      </c>
      <c r="E113" s="35">
        <f>COUNTIF(Sheet1!$C$2:$C$80, 角色!A113) + COUNTIF(Sheet1!$O$2:$O$80, 角色!A113)</f>
        <v>0</v>
      </c>
      <c r="F113" s="35">
        <f>COUNTIF(Sheet1!$D$2:$D$80, 角色!A113) + COUNTIF(Sheet1!$P$2:$P$80, 角色!A113)</f>
        <v>0</v>
      </c>
      <c r="G113" s="35">
        <f>COUNTIF(Sheet1!$E$2:$E$80, 角色!A113) + COUNTIF(Sheet1!$Q$2:$Q$80, 角色!A113)</f>
        <v>6</v>
      </c>
      <c r="H113" s="35">
        <f>COUNTIF(Sheet1!$F$2:$F$80, 角色!A113) + COUNTIF(Sheet1!$R$2:$R$80, 角色!A113)</f>
        <v>3</v>
      </c>
      <c r="I113" s="42">
        <f t="shared" si="25"/>
        <v>2</v>
      </c>
      <c r="J113" s="30" t="str">
        <f t="shared" si="26"/>
        <v>下路</v>
      </c>
      <c r="K113" s="66">
        <f>COUNTIF(Sheet1!$G$2:$K$80,A113)+COUNTIF(Sheet1!$S$2:$W$80,A113)</f>
        <v>3</v>
      </c>
      <c r="L113" s="71">
        <f t="shared" si="27"/>
        <v>0.15189873417721519</v>
      </c>
      <c r="M113" s="76" cm="1">
        <f t="array" ref="M113">IF(C113&lt;&gt;0, (SUMPRODUCT((Sheet1!$B$2:$F$80=A113)*(Sheet1!$L$2:$L$80="WIN")) + SUMPRODUCT((Sheet1!$N$2:$R$80=A113)*(Sheet1!$X$2:$X$80="WIN")))/C113, "-")</f>
        <v>0.66666666666666663</v>
      </c>
      <c r="N113" s="55">
        <f t="shared" si="28"/>
        <v>31</v>
      </c>
      <c r="O113" s="68">
        <f t="shared" si="29"/>
        <v>43</v>
      </c>
      <c r="P113" s="73">
        <f t="shared" si="30"/>
        <v>36</v>
      </c>
      <c r="Q113" s="78">
        <f t="shared" si="31"/>
        <v>14</v>
      </c>
    </row>
    <row r="114" spans="1:17" ht="40.200000000000003" customHeight="1" x14ac:dyDescent="0.3">
      <c r="A114" s="20" t="s">
        <v>146</v>
      </c>
      <c r="B114" s="21"/>
      <c r="C114" s="33">
        <f t="shared" si="24"/>
        <v>0</v>
      </c>
      <c r="D114" s="34">
        <f>COUNTIF(Sheet1!$B$2:$B$80, 角色!A114) + COUNTIF(Sheet1!$N$2:$N$80, 角色!A114)</f>
        <v>0</v>
      </c>
      <c r="E114" s="35">
        <f>COUNTIF(Sheet1!$C$2:$C$80, 角色!A114) + COUNTIF(Sheet1!$O$2:$O$80, 角色!A114)</f>
        <v>0</v>
      </c>
      <c r="F114" s="35">
        <f>COUNTIF(Sheet1!$D$2:$D$80, 角色!A114) + COUNTIF(Sheet1!$P$2:$P$80, 角色!A114)</f>
        <v>0</v>
      </c>
      <c r="G114" s="35">
        <f>COUNTIF(Sheet1!$E$2:$E$80, 角色!A114) + COUNTIF(Sheet1!$Q$2:$Q$80, 角色!A114)</f>
        <v>0</v>
      </c>
      <c r="H114" s="35">
        <f>COUNTIF(Sheet1!$F$2:$F$80, 角色!A114) + COUNTIF(Sheet1!$R$2:$R$80, 角色!A114)</f>
        <v>0</v>
      </c>
      <c r="I114" s="42">
        <f t="shared" si="25"/>
        <v>0</v>
      </c>
      <c r="J114" s="30" t="str">
        <f t="shared" si="26"/>
        <v>-</v>
      </c>
      <c r="K114" s="66">
        <f>COUNTIF(Sheet1!$G$2:$K$80,A114)+COUNTIF(Sheet1!$S$2:$W$80,A114)</f>
        <v>0</v>
      </c>
      <c r="L114" s="71">
        <f t="shared" si="27"/>
        <v>0</v>
      </c>
      <c r="M114" s="76" t="str" cm="1">
        <f t="array" ref="M114">IF(C114&lt;&gt;0, (SUMPRODUCT((Sheet1!$B$2:$F$80=A114)*(Sheet1!$L$2:$L$80="WIN")) + SUMPRODUCT((Sheet1!$N$2:$R$80=A114)*(Sheet1!$X$2:$X$80="WIN")))/C114, "-")</f>
        <v>-</v>
      </c>
      <c r="N114" s="55">
        <f t="shared" si="28"/>
        <v>84</v>
      </c>
      <c r="O114" s="68">
        <f t="shared" si="29"/>
        <v>63</v>
      </c>
      <c r="P114" s="73">
        <f t="shared" si="30"/>
        <v>88</v>
      </c>
      <c r="Q114" s="78" t="str">
        <f t="shared" si="31"/>
        <v>-</v>
      </c>
    </row>
    <row r="115" spans="1:17" ht="40.200000000000003" customHeight="1" x14ac:dyDescent="0.3">
      <c r="A115" s="20" t="s">
        <v>147</v>
      </c>
      <c r="B115" s="21"/>
      <c r="C115" s="33">
        <f t="shared" si="24"/>
        <v>1</v>
      </c>
      <c r="D115" s="34">
        <f>COUNTIF(Sheet1!$B$2:$B$80, 角色!A115) + COUNTIF(Sheet1!$N$2:$N$80, 角色!A115)</f>
        <v>0</v>
      </c>
      <c r="E115" s="35">
        <f>COUNTIF(Sheet1!$C$2:$C$80, 角色!A115) + COUNTIF(Sheet1!$O$2:$O$80, 角色!A115)</f>
        <v>0</v>
      </c>
      <c r="F115" s="35">
        <f>COUNTIF(Sheet1!$D$2:$D$80, 角色!A115) + COUNTIF(Sheet1!$P$2:$P$80, 角色!A115)</f>
        <v>0</v>
      </c>
      <c r="G115" s="35">
        <f>COUNTIF(Sheet1!$E$2:$E$80, 角色!A115) + COUNTIF(Sheet1!$Q$2:$Q$80, 角色!A115)</f>
        <v>0</v>
      </c>
      <c r="H115" s="35">
        <f>COUNTIF(Sheet1!$F$2:$F$80, 角色!A115) + COUNTIF(Sheet1!$R$2:$R$80, 角色!A115)</f>
        <v>1</v>
      </c>
      <c r="I115" s="42">
        <f t="shared" si="25"/>
        <v>1</v>
      </c>
      <c r="J115" s="30" t="str">
        <f t="shared" si="26"/>
        <v>輔助</v>
      </c>
      <c r="K115" s="66">
        <f>COUNTIF(Sheet1!$G$2:$K$80,A115)+COUNTIF(Sheet1!$S$2:$W$80,A115)</f>
        <v>0</v>
      </c>
      <c r="L115" s="71">
        <f t="shared" si="27"/>
        <v>1.2658227848101266E-2</v>
      </c>
      <c r="M115" s="76" cm="1">
        <f t="array" ref="M115">IF(C115&lt;&gt;0, (SUMPRODUCT((Sheet1!$B$2:$F$80=A115)*(Sheet1!$L$2:$L$80="WIN")) + SUMPRODUCT((Sheet1!$N$2:$R$80=A115)*(Sheet1!$X$2:$X$80="WIN")))/C115, "-")</f>
        <v>0</v>
      </c>
      <c r="N115" s="55">
        <f t="shared" si="28"/>
        <v>63</v>
      </c>
      <c r="O115" s="68">
        <f t="shared" si="29"/>
        <v>63</v>
      </c>
      <c r="P115" s="73">
        <f t="shared" si="30"/>
        <v>69</v>
      </c>
      <c r="Q115" s="78">
        <f t="shared" si="31"/>
        <v>65</v>
      </c>
    </row>
    <row r="116" spans="1:17" ht="40.200000000000003" customHeight="1" x14ac:dyDescent="0.3">
      <c r="A116" s="20" t="s">
        <v>148</v>
      </c>
      <c r="B116" s="21"/>
      <c r="C116" s="33">
        <f t="shared" si="24"/>
        <v>0</v>
      </c>
      <c r="D116" s="34">
        <f>COUNTIF(Sheet1!$B$2:$B$80, 角色!A116) + COUNTIF(Sheet1!$N$2:$N$80, 角色!A116)</f>
        <v>0</v>
      </c>
      <c r="E116" s="35">
        <f>COUNTIF(Sheet1!$C$2:$C$80, 角色!A116) + COUNTIF(Sheet1!$O$2:$O$80, 角色!A116)</f>
        <v>0</v>
      </c>
      <c r="F116" s="35">
        <f>COUNTIF(Sheet1!$D$2:$D$80, 角色!A116) + COUNTIF(Sheet1!$P$2:$P$80, 角色!A116)</f>
        <v>0</v>
      </c>
      <c r="G116" s="35">
        <f>COUNTIF(Sheet1!$E$2:$E$80, 角色!A116) + COUNTIF(Sheet1!$Q$2:$Q$80, 角色!A116)</f>
        <v>0</v>
      </c>
      <c r="H116" s="35">
        <f>COUNTIF(Sheet1!$F$2:$F$80, 角色!A116) + COUNTIF(Sheet1!$R$2:$R$80, 角色!A116)</f>
        <v>0</v>
      </c>
      <c r="I116" s="42">
        <f t="shared" si="25"/>
        <v>0</v>
      </c>
      <c r="J116" s="30" t="str">
        <f t="shared" si="26"/>
        <v>-</v>
      </c>
      <c r="K116" s="66">
        <f>COUNTIF(Sheet1!$G$2:$K$80,A116)+COUNTIF(Sheet1!$S$2:$W$80,A116)</f>
        <v>0</v>
      </c>
      <c r="L116" s="71">
        <f t="shared" si="27"/>
        <v>0</v>
      </c>
      <c r="M116" s="76" t="str" cm="1">
        <f t="array" ref="M116">IF(C116&lt;&gt;0, (SUMPRODUCT((Sheet1!$B$2:$F$80=A116)*(Sheet1!$L$2:$L$80="WIN")) + SUMPRODUCT((Sheet1!$N$2:$R$80=A116)*(Sheet1!$X$2:$X$80="WIN")))/C116, "-")</f>
        <v>-</v>
      </c>
      <c r="N116" s="55">
        <f t="shared" si="28"/>
        <v>84</v>
      </c>
      <c r="O116" s="68">
        <f t="shared" si="29"/>
        <v>63</v>
      </c>
      <c r="P116" s="73">
        <f t="shared" si="30"/>
        <v>88</v>
      </c>
      <c r="Q116" s="78" t="str">
        <f t="shared" si="31"/>
        <v>-</v>
      </c>
    </row>
    <row r="117" spans="1:17" ht="40.200000000000003" customHeight="1" x14ac:dyDescent="0.3">
      <c r="A117" s="20" t="s">
        <v>149</v>
      </c>
      <c r="B117" s="21"/>
      <c r="C117" s="33">
        <f t="shared" si="24"/>
        <v>0</v>
      </c>
      <c r="D117" s="34">
        <f>COUNTIF(Sheet1!$B$2:$B$80, 角色!A117) + COUNTIF(Sheet1!$N$2:$N$80, 角色!A117)</f>
        <v>0</v>
      </c>
      <c r="E117" s="35">
        <f>COUNTIF(Sheet1!$C$2:$C$80, 角色!A117) + COUNTIF(Sheet1!$O$2:$O$80, 角色!A117)</f>
        <v>0</v>
      </c>
      <c r="F117" s="35">
        <f>COUNTIF(Sheet1!$D$2:$D$80, 角色!A117) + COUNTIF(Sheet1!$P$2:$P$80, 角色!A117)</f>
        <v>0</v>
      </c>
      <c r="G117" s="35">
        <f>COUNTIF(Sheet1!$E$2:$E$80, 角色!A117) + COUNTIF(Sheet1!$Q$2:$Q$80, 角色!A117)</f>
        <v>0</v>
      </c>
      <c r="H117" s="35">
        <f>COUNTIF(Sheet1!$F$2:$F$80, 角色!A117) + COUNTIF(Sheet1!$R$2:$R$80, 角色!A117)</f>
        <v>0</v>
      </c>
      <c r="I117" s="42">
        <f t="shared" si="25"/>
        <v>0</v>
      </c>
      <c r="J117" s="30" t="str">
        <f t="shared" si="26"/>
        <v>-</v>
      </c>
      <c r="K117" s="66">
        <f>COUNTIF(Sheet1!$G$2:$K$80,A117)+COUNTIF(Sheet1!$S$2:$W$80,A117)</f>
        <v>0</v>
      </c>
      <c r="L117" s="71">
        <f t="shared" si="27"/>
        <v>0</v>
      </c>
      <c r="M117" s="76" t="str" cm="1">
        <f t="array" ref="M117">IF(C117&lt;&gt;0, (SUMPRODUCT((Sheet1!$B$2:$F$80=A117)*(Sheet1!$L$2:$L$80="WIN")) + SUMPRODUCT((Sheet1!$N$2:$R$80=A117)*(Sheet1!$X$2:$X$80="WIN")))/C117, "-")</f>
        <v>-</v>
      </c>
      <c r="N117" s="55">
        <f t="shared" si="28"/>
        <v>84</v>
      </c>
      <c r="O117" s="68">
        <f t="shared" si="29"/>
        <v>63</v>
      </c>
      <c r="P117" s="73">
        <f t="shared" si="30"/>
        <v>88</v>
      </c>
      <c r="Q117" s="78" t="str">
        <f t="shared" si="31"/>
        <v>-</v>
      </c>
    </row>
    <row r="118" spans="1:17" ht="40.200000000000003" customHeight="1" x14ac:dyDescent="0.3">
      <c r="A118" s="20" t="s">
        <v>150</v>
      </c>
      <c r="B118" s="21"/>
      <c r="C118" s="33">
        <f t="shared" si="24"/>
        <v>0</v>
      </c>
      <c r="D118" s="34">
        <f>COUNTIF(Sheet1!$B$2:$B$80, 角色!A118) + COUNTIF(Sheet1!$N$2:$N$80, 角色!A118)</f>
        <v>0</v>
      </c>
      <c r="E118" s="35">
        <f>COUNTIF(Sheet1!$C$2:$C$80, 角色!A118) + COUNTIF(Sheet1!$O$2:$O$80, 角色!A118)</f>
        <v>0</v>
      </c>
      <c r="F118" s="35">
        <f>COUNTIF(Sheet1!$D$2:$D$80, 角色!A118) + COUNTIF(Sheet1!$P$2:$P$80, 角色!A118)</f>
        <v>0</v>
      </c>
      <c r="G118" s="35">
        <f>COUNTIF(Sheet1!$E$2:$E$80, 角色!A118) + COUNTIF(Sheet1!$Q$2:$Q$80, 角色!A118)</f>
        <v>0</v>
      </c>
      <c r="H118" s="35">
        <f>COUNTIF(Sheet1!$F$2:$F$80, 角色!A118) + COUNTIF(Sheet1!$R$2:$R$80, 角色!A118)</f>
        <v>0</v>
      </c>
      <c r="I118" s="42">
        <f t="shared" si="25"/>
        <v>0</v>
      </c>
      <c r="J118" s="30" t="str">
        <f t="shared" si="26"/>
        <v>-</v>
      </c>
      <c r="K118" s="66">
        <f>COUNTIF(Sheet1!$G$2:$K$80,A118)+COUNTIF(Sheet1!$S$2:$W$80,A118)</f>
        <v>0</v>
      </c>
      <c r="L118" s="71">
        <f t="shared" si="27"/>
        <v>0</v>
      </c>
      <c r="M118" s="76" t="str" cm="1">
        <f t="array" ref="M118">IF(C118&lt;&gt;0, (SUMPRODUCT((Sheet1!$B$2:$F$80=A118)*(Sheet1!$L$2:$L$80="WIN")) + SUMPRODUCT((Sheet1!$N$2:$R$80=A118)*(Sheet1!$X$2:$X$80="WIN")))/C118, "-")</f>
        <v>-</v>
      </c>
      <c r="N118" s="55">
        <f t="shared" si="28"/>
        <v>84</v>
      </c>
      <c r="O118" s="68">
        <f t="shared" si="29"/>
        <v>63</v>
      </c>
      <c r="P118" s="73">
        <f t="shared" si="30"/>
        <v>88</v>
      </c>
      <c r="Q118" s="78" t="str">
        <f t="shared" si="31"/>
        <v>-</v>
      </c>
    </row>
    <row r="119" spans="1:17" ht="40.200000000000003" customHeight="1" x14ac:dyDescent="0.3">
      <c r="A119" s="20" t="s">
        <v>151</v>
      </c>
      <c r="B119" s="21"/>
      <c r="C119" s="33">
        <f t="shared" si="24"/>
        <v>0</v>
      </c>
      <c r="D119" s="34">
        <f>COUNTIF(Sheet1!$B$2:$B$80, 角色!A119) + COUNTIF(Sheet1!$N$2:$N$80, 角色!A119)</f>
        <v>0</v>
      </c>
      <c r="E119" s="35">
        <f>COUNTIF(Sheet1!$C$2:$C$80, 角色!A119) + COUNTIF(Sheet1!$O$2:$O$80, 角色!A119)</f>
        <v>0</v>
      </c>
      <c r="F119" s="35">
        <f>COUNTIF(Sheet1!$D$2:$D$80, 角色!A119) + COUNTIF(Sheet1!$P$2:$P$80, 角色!A119)</f>
        <v>0</v>
      </c>
      <c r="G119" s="35">
        <f>COUNTIF(Sheet1!$E$2:$E$80, 角色!A119) + COUNTIF(Sheet1!$Q$2:$Q$80, 角色!A119)</f>
        <v>0</v>
      </c>
      <c r="H119" s="35">
        <f>COUNTIF(Sheet1!$F$2:$F$80, 角色!A119) + COUNTIF(Sheet1!$R$2:$R$80, 角色!A119)</f>
        <v>0</v>
      </c>
      <c r="I119" s="42">
        <f t="shared" si="25"/>
        <v>0</v>
      </c>
      <c r="J119" s="30" t="str">
        <f t="shared" si="26"/>
        <v>-</v>
      </c>
      <c r="K119" s="66">
        <f>COUNTIF(Sheet1!$G$2:$K$80,A119)+COUNTIF(Sheet1!$S$2:$W$80,A119)</f>
        <v>0</v>
      </c>
      <c r="L119" s="71">
        <f t="shared" si="27"/>
        <v>0</v>
      </c>
      <c r="M119" s="76" t="str" cm="1">
        <f t="array" ref="M119">IF(C119&lt;&gt;0, (SUMPRODUCT((Sheet1!$B$2:$F$80=A119)*(Sheet1!$L$2:$L$80="WIN")) + SUMPRODUCT((Sheet1!$N$2:$R$80=A119)*(Sheet1!$X$2:$X$80="WIN")))/C119, "-")</f>
        <v>-</v>
      </c>
      <c r="N119" s="55">
        <f t="shared" si="28"/>
        <v>84</v>
      </c>
      <c r="O119" s="68">
        <f t="shared" si="29"/>
        <v>63</v>
      </c>
      <c r="P119" s="73">
        <f t="shared" si="30"/>
        <v>88</v>
      </c>
      <c r="Q119" s="78" t="str">
        <f t="shared" si="31"/>
        <v>-</v>
      </c>
    </row>
    <row r="120" spans="1:17" ht="40.200000000000003" customHeight="1" x14ac:dyDescent="0.3">
      <c r="A120" s="20" t="s">
        <v>152</v>
      </c>
      <c r="B120" s="21"/>
      <c r="C120" s="33">
        <f t="shared" si="24"/>
        <v>0</v>
      </c>
      <c r="D120" s="34">
        <f>COUNTIF(Sheet1!$B$2:$B$80, 角色!A120) + COUNTIF(Sheet1!$N$2:$N$80, 角色!A120)</f>
        <v>0</v>
      </c>
      <c r="E120" s="35">
        <f>COUNTIF(Sheet1!$C$2:$C$80, 角色!A120) + COUNTIF(Sheet1!$O$2:$O$80, 角色!A120)</f>
        <v>0</v>
      </c>
      <c r="F120" s="35">
        <f>COUNTIF(Sheet1!$D$2:$D$80, 角色!A120) + COUNTIF(Sheet1!$P$2:$P$80, 角色!A120)</f>
        <v>0</v>
      </c>
      <c r="G120" s="35">
        <f>COUNTIF(Sheet1!$E$2:$E$80, 角色!A120) + COUNTIF(Sheet1!$Q$2:$Q$80, 角色!A120)</f>
        <v>0</v>
      </c>
      <c r="H120" s="35">
        <f>COUNTIF(Sheet1!$F$2:$F$80, 角色!A120) + COUNTIF(Sheet1!$R$2:$R$80, 角色!A120)</f>
        <v>0</v>
      </c>
      <c r="I120" s="42">
        <f t="shared" si="25"/>
        <v>0</v>
      </c>
      <c r="J120" s="30" t="str">
        <f t="shared" si="26"/>
        <v>-</v>
      </c>
      <c r="K120" s="66">
        <f>COUNTIF(Sheet1!$G$2:$K$80,A120)+COUNTIF(Sheet1!$S$2:$W$80,A120)</f>
        <v>0</v>
      </c>
      <c r="L120" s="71">
        <f t="shared" si="27"/>
        <v>0</v>
      </c>
      <c r="M120" s="76" t="str" cm="1">
        <f t="array" ref="M120">IF(C120&lt;&gt;0, (SUMPRODUCT((Sheet1!$B$2:$F$80=A120)*(Sheet1!$L$2:$L$80="WIN")) + SUMPRODUCT((Sheet1!$N$2:$R$80=A120)*(Sheet1!$X$2:$X$80="WIN")))/C120, "-")</f>
        <v>-</v>
      </c>
      <c r="N120" s="55">
        <f t="shared" si="28"/>
        <v>84</v>
      </c>
      <c r="O120" s="68">
        <f t="shared" si="29"/>
        <v>63</v>
      </c>
      <c r="P120" s="73">
        <f t="shared" si="30"/>
        <v>88</v>
      </c>
      <c r="Q120" s="78" t="str">
        <f t="shared" si="31"/>
        <v>-</v>
      </c>
    </row>
    <row r="121" spans="1:17" ht="40.200000000000003" customHeight="1" x14ac:dyDescent="0.3">
      <c r="A121" s="20" t="s">
        <v>153</v>
      </c>
      <c r="B121" s="21"/>
      <c r="C121" s="33">
        <f t="shared" si="24"/>
        <v>5</v>
      </c>
      <c r="D121" s="34">
        <f>COUNTIF(Sheet1!$B$2:$B$80, 角色!A121) + COUNTIF(Sheet1!$N$2:$N$80, 角色!A121)</f>
        <v>0</v>
      </c>
      <c r="E121" s="35">
        <f>COUNTIF(Sheet1!$C$2:$C$80, 角色!A121) + COUNTIF(Sheet1!$O$2:$O$80, 角色!A121)</f>
        <v>0</v>
      </c>
      <c r="F121" s="35">
        <f>COUNTIF(Sheet1!$D$2:$D$80, 角色!A121) + COUNTIF(Sheet1!$P$2:$P$80, 角色!A121)</f>
        <v>0</v>
      </c>
      <c r="G121" s="35">
        <f>COUNTIF(Sheet1!$E$2:$E$80, 角色!A121) + COUNTIF(Sheet1!$Q$2:$Q$80, 角色!A121)</f>
        <v>5</v>
      </c>
      <c r="H121" s="35">
        <f>COUNTIF(Sheet1!$F$2:$F$80, 角色!A121) + COUNTIF(Sheet1!$R$2:$R$80, 角色!A121)</f>
        <v>0</v>
      </c>
      <c r="I121" s="42">
        <f t="shared" si="25"/>
        <v>1</v>
      </c>
      <c r="J121" s="30" t="str">
        <f t="shared" si="26"/>
        <v>下路</v>
      </c>
      <c r="K121" s="66">
        <f>COUNTIF(Sheet1!$G$2:$K$80,A121)+COUNTIF(Sheet1!$S$2:$W$80,A121)</f>
        <v>2</v>
      </c>
      <c r="L121" s="71">
        <f t="shared" si="27"/>
        <v>8.8607594936708861E-2</v>
      </c>
      <c r="M121" s="76" cm="1">
        <f t="array" ref="M121">IF(C121&lt;&gt;0, (SUMPRODUCT((Sheet1!$B$2:$F$80=A121)*(Sheet1!$L$2:$L$80="WIN")) + SUMPRODUCT((Sheet1!$N$2:$R$80=A121)*(Sheet1!$X$2:$X$80="WIN")))/C121, "-")</f>
        <v>0.6</v>
      </c>
      <c r="N121" s="55">
        <f t="shared" si="28"/>
        <v>43</v>
      </c>
      <c r="O121" s="68">
        <f t="shared" si="29"/>
        <v>54</v>
      </c>
      <c r="P121" s="73">
        <f t="shared" si="30"/>
        <v>46</v>
      </c>
      <c r="Q121" s="78">
        <f t="shared" si="31"/>
        <v>25</v>
      </c>
    </row>
    <row r="122" spans="1:17" ht="40.200000000000003" customHeight="1" x14ac:dyDescent="0.3">
      <c r="A122" s="20" t="s">
        <v>154</v>
      </c>
      <c r="B122" s="21"/>
      <c r="C122" s="33">
        <f t="shared" si="24"/>
        <v>0</v>
      </c>
      <c r="D122" s="34">
        <f>COUNTIF(Sheet1!$B$2:$B$80, 角色!A122) + COUNTIF(Sheet1!$N$2:$N$80, 角色!A122)</f>
        <v>0</v>
      </c>
      <c r="E122" s="35">
        <f>COUNTIF(Sheet1!$C$2:$C$80, 角色!A122) + COUNTIF(Sheet1!$O$2:$O$80, 角色!A122)</f>
        <v>0</v>
      </c>
      <c r="F122" s="35">
        <f>COUNTIF(Sheet1!$D$2:$D$80, 角色!A122) + COUNTIF(Sheet1!$P$2:$P$80, 角色!A122)</f>
        <v>0</v>
      </c>
      <c r="G122" s="35">
        <f>COUNTIF(Sheet1!$E$2:$E$80, 角色!A122) + COUNTIF(Sheet1!$Q$2:$Q$80, 角色!A122)</f>
        <v>0</v>
      </c>
      <c r="H122" s="35">
        <f>COUNTIF(Sheet1!$F$2:$F$80, 角色!A122) + COUNTIF(Sheet1!$R$2:$R$80, 角色!A122)</f>
        <v>0</v>
      </c>
      <c r="I122" s="42">
        <f t="shared" si="25"/>
        <v>0</v>
      </c>
      <c r="J122" s="30" t="str">
        <f t="shared" si="26"/>
        <v>-</v>
      </c>
      <c r="K122" s="66">
        <f>COUNTIF(Sheet1!$G$2:$K$80,A122)+COUNTIF(Sheet1!$S$2:$W$80,A122)</f>
        <v>0</v>
      </c>
      <c r="L122" s="71">
        <f t="shared" si="27"/>
        <v>0</v>
      </c>
      <c r="M122" s="76" t="str" cm="1">
        <f t="array" ref="M122">IF(C122&lt;&gt;0, (SUMPRODUCT((Sheet1!$B$2:$F$80=A122)*(Sheet1!$L$2:$L$80="WIN")) + SUMPRODUCT((Sheet1!$N$2:$R$80=A122)*(Sheet1!$X$2:$X$80="WIN")))/C122, "-")</f>
        <v>-</v>
      </c>
      <c r="N122" s="55">
        <f t="shared" si="28"/>
        <v>84</v>
      </c>
      <c r="O122" s="68">
        <f t="shared" si="29"/>
        <v>63</v>
      </c>
      <c r="P122" s="73">
        <f t="shared" si="30"/>
        <v>88</v>
      </c>
      <c r="Q122" s="78" t="str">
        <f t="shared" si="31"/>
        <v>-</v>
      </c>
    </row>
    <row r="123" spans="1:17" ht="40.200000000000003" customHeight="1" x14ac:dyDescent="0.3">
      <c r="A123" s="20" t="s">
        <v>155</v>
      </c>
      <c r="B123" s="21"/>
      <c r="C123" s="33">
        <f t="shared" si="24"/>
        <v>0</v>
      </c>
      <c r="D123" s="34">
        <f>COUNTIF(Sheet1!$B$2:$B$80, 角色!A123) + COUNTIF(Sheet1!$N$2:$N$80, 角色!A123)</f>
        <v>0</v>
      </c>
      <c r="E123" s="35">
        <f>COUNTIF(Sheet1!$C$2:$C$80, 角色!A123) + COUNTIF(Sheet1!$O$2:$O$80, 角色!A123)</f>
        <v>0</v>
      </c>
      <c r="F123" s="35">
        <f>COUNTIF(Sheet1!$D$2:$D$80, 角色!A123) + COUNTIF(Sheet1!$P$2:$P$80, 角色!A123)</f>
        <v>0</v>
      </c>
      <c r="G123" s="35">
        <f>COUNTIF(Sheet1!$E$2:$E$80, 角色!A123) + COUNTIF(Sheet1!$Q$2:$Q$80, 角色!A123)</f>
        <v>0</v>
      </c>
      <c r="H123" s="35">
        <f>COUNTIF(Sheet1!$F$2:$F$80, 角色!A123) + COUNTIF(Sheet1!$R$2:$R$80, 角色!A123)</f>
        <v>0</v>
      </c>
      <c r="I123" s="42">
        <f t="shared" si="25"/>
        <v>0</v>
      </c>
      <c r="J123" s="30" t="str">
        <f t="shared" si="26"/>
        <v>-</v>
      </c>
      <c r="K123" s="66">
        <f>COUNTIF(Sheet1!$G$2:$K$80,A123)+COUNTIF(Sheet1!$S$2:$W$80,A123)</f>
        <v>0</v>
      </c>
      <c r="L123" s="71">
        <f t="shared" si="27"/>
        <v>0</v>
      </c>
      <c r="M123" s="76" t="str" cm="1">
        <f t="array" ref="M123">IF(C123&lt;&gt;0, (SUMPRODUCT((Sheet1!$B$2:$F$80=A123)*(Sheet1!$L$2:$L$80="WIN")) + SUMPRODUCT((Sheet1!$N$2:$R$80=A123)*(Sheet1!$X$2:$X$80="WIN")))/C123, "-")</f>
        <v>-</v>
      </c>
      <c r="N123" s="55">
        <f t="shared" si="28"/>
        <v>84</v>
      </c>
      <c r="O123" s="68">
        <f t="shared" si="29"/>
        <v>63</v>
      </c>
      <c r="P123" s="73">
        <f t="shared" si="30"/>
        <v>88</v>
      </c>
      <c r="Q123" s="78" t="str">
        <f t="shared" si="31"/>
        <v>-</v>
      </c>
    </row>
    <row r="124" spans="1:17" ht="40.200000000000003" customHeight="1" x14ac:dyDescent="0.3">
      <c r="A124" s="20" t="s">
        <v>156</v>
      </c>
      <c r="B124" s="21"/>
      <c r="C124" s="33">
        <f t="shared" si="24"/>
        <v>1</v>
      </c>
      <c r="D124" s="34">
        <f>COUNTIF(Sheet1!$B$2:$B$80, 角色!A124) + COUNTIF(Sheet1!$N$2:$N$80, 角色!A124)</f>
        <v>0</v>
      </c>
      <c r="E124" s="35">
        <f>COUNTIF(Sheet1!$C$2:$C$80, 角色!A124) + COUNTIF(Sheet1!$O$2:$O$80, 角色!A124)</f>
        <v>0</v>
      </c>
      <c r="F124" s="35">
        <f>COUNTIF(Sheet1!$D$2:$D$80, 角色!A124) + COUNTIF(Sheet1!$P$2:$P$80, 角色!A124)</f>
        <v>0</v>
      </c>
      <c r="G124" s="35">
        <f>COUNTIF(Sheet1!$E$2:$E$80, 角色!A124) + COUNTIF(Sheet1!$Q$2:$Q$80, 角色!A124)</f>
        <v>0</v>
      </c>
      <c r="H124" s="35">
        <f>COUNTIF(Sheet1!$F$2:$F$80, 角色!A124) + COUNTIF(Sheet1!$R$2:$R$80, 角色!A124)</f>
        <v>1</v>
      </c>
      <c r="I124" s="42">
        <f t="shared" si="25"/>
        <v>1</v>
      </c>
      <c r="J124" s="30" t="str">
        <f t="shared" si="26"/>
        <v>輔助</v>
      </c>
      <c r="K124" s="66">
        <f>COUNTIF(Sheet1!$G$2:$K$80,A124)+COUNTIF(Sheet1!$S$2:$W$80,A124)</f>
        <v>0</v>
      </c>
      <c r="L124" s="71">
        <f t="shared" si="27"/>
        <v>1.2658227848101266E-2</v>
      </c>
      <c r="M124" s="76" cm="1">
        <f t="array" ref="M124">IF(C124&lt;&gt;0, (SUMPRODUCT((Sheet1!$B$2:$F$80=A124)*(Sheet1!$L$2:$L$80="WIN")) + SUMPRODUCT((Sheet1!$N$2:$R$80=A124)*(Sheet1!$X$2:$X$80="WIN")))/C124, "-")</f>
        <v>0</v>
      </c>
      <c r="N124" s="55">
        <f t="shared" si="28"/>
        <v>63</v>
      </c>
      <c r="O124" s="68">
        <f t="shared" si="29"/>
        <v>63</v>
      </c>
      <c r="P124" s="73">
        <f t="shared" si="30"/>
        <v>69</v>
      </c>
      <c r="Q124" s="78">
        <f t="shared" si="31"/>
        <v>65</v>
      </c>
    </row>
    <row r="125" spans="1:17" ht="40.200000000000003" customHeight="1" x14ac:dyDescent="0.3">
      <c r="A125" s="20" t="s">
        <v>157</v>
      </c>
      <c r="B125" s="21"/>
      <c r="C125" s="33">
        <f t="shared" si="24"/>
        <v>0</v>
      </c>
      <c r="D125" s="34">
        <f>COUNTIF(Sheet1!$B$2:$B$80, 角色!A125) + COUNTIF(Sheet1!$N$2:$N$80, 角色!A125)</f>
        <v>0</v>
      </c>
      <c r="E125" s="35">
        <f>COUNTIF(Sheet1!$C$2:$C$80, 角色!A125) + COUNTIF(Sheet1!$O$2:$O$80, 角色!A125)</f>
        <v>0</v>
      </c>
      <c r="F125" s="35">
        <f>COUNTIF(Sheet1!$D$2:$D$80, 角色!A125) + COUNTIF(Sheet1!$P$2:$P$80, 角色!A125)</f>
        <v>0</v>
      </c>
      <c r="G125" s="35">
        <f>COUNTIF(Sheet1!$E$2:$E$80, 角色!A125) + COUNTIF(Sheet1!$Q$2:$Q$80, 角色!A125)</f>
        <v>0</v>
      </c>
      <c r="H125" s="35">
        <f>COUNTIF(Sheet1!$F$2:$F$80, 角色!A125) + COUNTIF(Sheet1!$R$2:$R$80, 角色!A125)</f>
        <v>0</v>
      </c>
      <c r="I125" s="42">
        <f t="shared" si="25"/>
        <v>0</v>
      </c>
      <c r="J125" s="30" t="str">
        <f t="shared" si="26"/>
        <v>-</v>
      </c>
      <c r="K125" s="66">
        <f>COUNTIF(Sheet1!$G$2:$K$80,A125)+COUNTIF(Sheet1!$S$2:$W$80,A125)</f>
        <v>0</v>
      </c>
      <c r="L125" s="71">
        <f t="shared" si="27"/>
        <v>0</v>
      </c>
      <c r="M125" s="76" t="str" cm="1">
        <f t="array" ref="M125">IF(C125&lt;&gt;0, (SUMPRODUCT((Sheet1!$B$2:$F$80=A125)*(Sheet1!$L$2:$L$80="WIN")) + SUMPRODUCT((Sheet1!$N$2:$R$80=A125)*(Sheet1!$X$2:$X$80="WIN")))/C125, "-")</f>
        <v>-</v>
      </c>
      <c r="N125" s="55">
        <f t="shared" si="28"/>
        <v>84</v>
      </c>
      <c r="O125" s="68">
        <f t="shared" si="29"/>
        <v>63</v>
      </c>
      <c r="P125" s="73">
        <f t="shared" si="30"/>
        <v>88</v>
      </c>
      <c r="Q125" s="78" t="str">
        <f t="shared" si="31"/>
        <v>-</v>
      </c>
    </row>
    <row r="126" spans="1:17" ht="40.200000000000003" customHeight="1" x14ac:dyDescent="0.3">
      <c r="A126" s="20" t="s">
        <v>158</v>
      </c>
      <c r="B126" s="21"/>
      <c r="C126" s="33">
        <f t="shared" si="24"/>
        <v>12</v>
      </c>
      <c r="D126" s="34">
        <f>COUNTIF(Sheet1!$B$2:$B$80, 角色!A126) + COUNTIF(Sheet1!$N$2:$N$80, 角色!A126)</f>
        <v>0</v>
      </c>
      <c r="E126" s="35">
        <f>COUNTIF(Sheet1!$C$2:$C$80, 角色!A126) + COUNTIF(Sheet1!$O$2:$O$80, 角色!A126)</f>
        <v>0</v>
      </c>
      <c r="F126" s="35">
        <f>COUNTIF(Sheet1!$D$2:$D$80, 角色!A126) + COUNTIF(Sheet1!$P$2:$P$80, 角色!A126)</f>
        <v>12</v>
      </c>
      <c r="G126" s="35">
        <f>COUNTIF(Sheet1!$E$2:$E$80, 角色!A126) + COUNTIF(Sheet1!$Q$2:$Q$80, 角色!A126)</f>
        <v>0</v>
      </c>
      <c r="H126" s="35">
        <f>COUNTIF(Sheet1!$F$2:$F$80, 角色!A126) + COUNTIF(Sheet1!$R$2:$R$80, 角色!A126)</f>
        <v>0</v>
      </c>
      <c r="I126" s="42">
        <f t="shared" si="25"/>
        <v>1</v>
      </c>
      <c r="J126" s="30" t="str">
        <f t="shared" si="26"/>
        <v>中路</v>
      </c>
      <c r="K126" s="66">
        <f>COUNTIF(Sheet1!$G$2:$K$80,A126)+COUNTIF(Sheet1!$S$2:$W$80,A126)</f>
        <v>13</v>
      </c>
      <c r="L126" s="71">
        <f t="shared" si="27"/>
        <v>0.31645569620253167</v>
      </c>
      <c r="M126" s="76" cm="1">
        <f t="array" ref="M126">IF(C126&lt;&gt;0, (SUMPRODUCT((Sheet1!$B$2:$F$80=A126)*(Sheet1!$L$2:$L$80="WIN")) + SUMPRODUCT((Sheet1!$N$2:$R$80=A126)*(Sheet1!$X$2:$X$80="WIN")))/C126, "-")</f>
        <v>0.66666666666666663</v>
      </c>
      <c r="N126" s="55">
        <f t="shared" si="28"/>
        <v>25</v>
      </c>
      <c r="O126" s="68">
        <f t="shared" si="29"/>
        <v>20</v>
      </c>
      <c r="P126" s="73">
        <f t="shared" si="30"/>
        <v>25</v>
      </c>
      <c r="Q126" s="78">
        <f t="shared" si="31"/>
        <v>14</v>
      </c>
    </row>
    <row r="127" spans="1:17" ht="40.200000000000003" customHeight="1" x14ac:dyDescent="0.3">
      <c r="A127" s="20" t="s">
        <v>160</v>
      </c>
      <c r="B127" s="21"/>
      <c r="C127" s="33">
        <f t="shared" si="24"/>
        <v>14</v>
      </c>
      <c r="D127" s="34">
        <f>COUNTIF(Sheet1!$B$2:$B$80, 角色!A127) + COUNTIF(Sheet1!$N$2:$N$80, 角色!A127)</f>
        <v>0</v>
      </c>
      <c r="E127" s="35">
        <f>COUNTIF(Sheet1!$C$2:$C$80, 角色!A127) + COUNTIF(Sheet1!$O$2:$O$80, 角色!A127)</f>
        <v>0</v>
      </c>
      <c r="F127" s="35">
        <f>COUNTIF(Sheet1!$D$2:$D$80, 角色!A127) + COUNTIF(Sheet1!$P$2:$P$80, 角色!A127)</f>
        <v>14</v>
      </c>
      <c r="G127" s="35">
        <f>COUNTIF(Sheet1!$E$2:$E$80, 角色!A127) + COUNTIF(Sheet1!$Q$2:$Q$80, 角色!A127)</f>
        <v>0</v>
      </c>
      <c r="H127" s="35">
        <f>COUNTIF(Sheet1!$F$2:$F$80, 角色!A127) + COUNTIF(Sheet1!$R$2:$R$80, 角色!A127)</f>
        <v>0</v>
      </c>
      <c r="I127" s="42">
        <f t="shared" si="25"/>
        <v>1</v>
      </c>
      <c r="J127" s="30" t="str">
        <f t="shared" si="26"/>
        <v>中路</v>
      </c>
      <c r="K127" s="66">
        <f>COUNTIF(Sheet1!$G$2:$K$80,A127)+COUNTIF(Sheet1!$S$2:$W$80,A127)</f>
        <v>7</v>
      </c>
      <c r="L127" s="71">
        <f t="shared" si="27"/>
        <v>0.26582278481012656</v>
      </c>
      <c r="M127" s="76" cm="1">
        <f t="array" ref="M127">IF(C127&lt;&gt;0, (SUMPRODUCT((Sheet1!$B$2:$F$80=A127)*(Sheet1!$L$2:$L$80="WIN")) + SUMPRODUCT((Sheet1!$N$2:$R$80=A127)*(Sheet1!$X$2:$X$80="WIN")))/C127, "-")</f>
        <v>0.21428571428571427</v>
      </c>
      <c r="N127" s="55">
        <f t="shared" si="28"/>
        <v>21</v>
      </c>
      <c r="O127" s="68">
        <f t="shared" si="29"/>
        <v>30</v>
      </c>
      <c r="P127" s="73">
        <f t="shared" si="30"/>
        <v>28</v>
      </c>
      <c r="Q127" s="78">
        <f t="shared" si="31"/>
        <v>63</v>
      </c>
    </row>
    <row r="128" spans="1:17" ht="40.200000000000003" customHeight="1" x14ac:dyDescent="0.3">
      <c r="A128" s="20" t="s">
        <v>161</v>
      </c>
      <c r="B128" s="21"/>
      <c r="C128" s="33">
        <f t="shared" si="24"/>
        <v>9</v>
      </c>
      <c r="D128" s="34">
        <f>COUNTIF(Sheet1!$B$2:$B$80, 角色!A128) + COUNTIF(Sheet1!$N$2:$N$80, 角色!A128)</f>
        <v>0</v>
      </c>
      <c r="E128" s="35">
        <f>COUNTIF(Sheet1!$C$2:$C$80, 角色!A128) + COUNTIF(Sheet1!$O$2:$O$80, 角色!A128)</f>
        <v>0</v>
      </c>
      <c r="F128" s="35">
        <f>COUNTIF(Sheet1!$D$2:$D$80, 角色!A128) + COUNTIF(Sheet1!$P$2:$P$80, 角色!A128)</f>
        <v>0</v>
      </c>
      <c r="G128" s="35">
        <f>COUNTIF(Sheet1!$E$2:$E$80, 角色!A128) + COUNTIF(Sheet1!$Q$2:$Q$80, 角色!A128)</f>
        <v>0</v>
      </c>
      <c r="H128" s="35">
        <f>COUNTIF(Sheet1!$F$2:$F$80, 角色!A128) + COUNTIF(Sheet1!$R$2:$R$80, 角色!A128)</f>
        <v>9</v>
      </c>
      <c r="I128" s="42">
        <f t="shared" si="25"/>
        <v>1</v>
      </c>
      <c r="J128" s="30" t="str">
        <f t="shared" si="26"/>
        <v>輔助</v>
      </c>
      <c r="K128" s="66">
        <f>COUNTIF(Sheet1!$G$2:$K$80,A128)+COUNTIF(Sheet1!$S$2:$W$80,A128)</f>
        <v>1</v>
      </c>
      <c r="L128" s="71">
        <f t="shared" si="27"/>
        <v>0.12658227848101267</v>
      </c>
      <c r="M128" s="76" cm="1">
        <f t="array" ref="M128">IF(C128&lt;&gt;0, (SUMPRODUCT((Sheet1!$B$2:$F$80=A128)*(Sheet1!$L$2:$L$80="WIN")) + SUMPRODUCT((Sheet1!$N$2:$R$80=A128)*(Sheet1!$X$2:$X$80="WIN")))/C128, "-")</f>
        <v>0.55555555555555558</v>
      </c>
      <c r="N128" s="55">
        <f t="shared" si="28"/>
        <v>31</v>
      </c>
      <c r="O128" s="68">
        <f t="shared" si="29"/>
        <v>57</v>
      </c>
      <c r="P128" s="73">
        <f t="shared" si="30"/>
        <v>40</v>
      </c>
      <c r="Q128" s="78">
        <f t="shared" si="31"/>
        <v>32</v>
      </c>
    </row>
    <row r="129" spans="1:17" ht="40.200000000000003" customHeight="1" x14ac:dyDescent="0.3">
      <c r="A129" s="20" t="s">
        <v>162</v>
      </c>
      <c r="B129" s="21"/>
      <c r="C129" s="33">
        <f t="shared" si="24"/>
        <v>13</v>
      </c>
      <c r="D129" s="34">
        <f>COUNTIF(Sheet1!$B$2:$B$80, 角色!A129) + COUNTIF(Sheet1!$N$2:$N$80, 角色!A129)</f>
        <v>0</v>
      </c>
      <c r="E129" s="35">
        <f>COUNTIF(Sheet1!$C$2:$C$80, 角色!A129) + COUNTIF(Sheet1!$O$2:$O$80, 角色!A129)</f>
        <v>4</v>
      </c>
      <c r="F129" s="35">
        <f>COUNTIF(Sheet1!$D$2:$D$80, 角色!A129) + COUNTIF(Sheet1!$P$2:$P$80, 角色!A129)</f>
        <v>9</v>
      </c>
      <c r="G129" s="35">
        <f>COUNTIF(Sheet1!$E$2:$E$80, 角色!A129) + COUNTIF(Sheet1!$Q$2:$Q$80, 角色!A129)</f>
        <v>0</v>
      </c>
      <c r="H129" s="35">
        <f>COUNTIF(Sheet1!$F$2:$F$80, 角色!A129) + COUNTIF(Sheet1!$R$2:$R$80, 角色!A129)</f>
        <v>0</v>
      </c>
      <c r="I129" s="42">
        <f t="shared" si="25"/>
        <v>2</v>
      </c>
      <c r="J129" s="30" t="str">
        <f t="shared" si="26"/>
        <v>中路</v>
      </c>
      <c r="K129" s="66">
        <f>COUNTIF(Sheet1!$G$2:$K$80,A129)+COUNTIF(Sheet1!$S$2:$W$80,A129)</f>
        <v>10</v>
      </c>
      <c r="L129" s="71">
        <f t="shared" si="27"/>
        <v>0.29113924050632911</v>
      </c>
      <c r="M129" s="76" cm="1">
        <f t="array" ref="M129">IF(C129&lt;&gt;0, (SUMPRODUCT((Sheet1!$B$2:$F$80=A129)*(Sheet1!$L$2:$L$80="WIN")) + SUMPRODUCT((Sheet1!$N$2:$R$80=A129)*(Sheet1!$X$2:$X$80="WIN")))/C129, "-")</f>
        <v>0.38461538461538464</v>
      </c>
      <c r="N129" s="55">
        <f t="shared" si="28"/>
        <v>24</v>
      </c>
      <c r="O129" s="68">
        <f t="shared" si="29"/>
        <v>24</v>
      </c>
      <c r="P129" s="73">
        <f t="shared" si="30"/>
        <v>27</v>
      </c>
      <c r="Q129" s="78">
        <f t="shared" si="31"/>
        <v>54</v>
      </c>
    </row>
    <row r="130" spans="1:17" ht="40.200000000000003" customHeight="1" x14ac:dyDescent="0.3">
      <c r="A130" s="20" t="s">
        <v>163</v>
      </c>
      <c r="B130" s="21"/>
      <c r="C130" s="33">
        <f t="shared" ref="C130:C161" si="32">SUM(D130:H130)</f>
        <v>0</v>
      </c>
      <c r="D130" s="34">
        <f>COUNTIF(Sheet1!$B$2:$B$80, 角色!A130) + COUNTIF(Sheet1!$N$2:$N$80, 角色!A130)</f>
        <v>0</v>
      </c>
      <c r="E130" s="35">
        <f>COUNTIF(Sheet1!$C$2:$C$80, 角色!A130) + COUNTIF(Sheet1!$O$2:$O$80, 角色!A130)</f>
        <v>0</v>
      </c>
      <c r="F130" s="35">
        <f>COUNTIF(Sheet1!$D$2:$D$80, 角色!A130) + COUNTIF(Sheet1!$P$2:$P$80, 角色!A130)</f>
        <v>0</v>
      </c>
      <c r="G130" s="35">
        <f>COUNTIF(Sheet1!$E$2:$E$80, 角色!A130) + COUNTIF(Sheet1!$Q$2:$Q$80, 角色!A130)</f>
        <v>0</v>
      </c>
      <c r="H130" s="35">
        <f>COUNTIF(Sheet1!$F$2:$F$80, 角色!A130) + COUNTIF(Sheet1!$R$2:$R$80, 角色!A130)</f>
        <v>0</v>
      </c>
      <c r="I130" s="42">
        <f t="shared" ref="I130:I161" si="33">COUNTIF(D130:H130,"&gt;0")</f>
        <v>0</v>
      </c>
      <c r="J130" s="30" t="str">
        <f t="shared" ref="J130:J166" si="34">IF(C130&lt;&gt;0,  INDEX($D$1:$H$1, MATCH(MAX(D130:H130), D130:H130, 0)), "-")</f>
        <v>-</v>
      </c>
      <c r="K130" s="66">
        <f>COUNTIF(Sheet1!$G$2:$K$80,A130)+COUNTIF(Sheet1!$S$2:$W$80,A130)</f>
        <v>0</v>
      </c>
      <c r="L130" s="71">
        <f t="shared" ref="L130:L161" si="35">(C130+K130)/79</f>
        <v>0</v>
      </c>
      <c r="M130" s="76" t="str" cm="1">
        <f t="array" ref="M130">IF(C130&lt;&gt;0, (SUMPRODUCT((Sheet1!$B$2:$F$80=A130)*(Sheet1!$L$2:$L$80="WIN")) + SUMPRODUCT((Sheet1!$N$2:$R$80=A130)*(Sheet1!$X$2:$X$80="WIN")))/C130, "-")</f>
        <v>-</v>
      </c>
      <c r="N130" s="55">
        <f t="shared" ref="N130:N166" si="36">_xlfn.RANK.EQ(C130,$C$2:$C$166)</f>
        <v>84</v>
      </c>
      <c r="O130" s="68">
        <f t="shared" ref="O130:O166" si="37">_xlfn.RANK.EQ(K130,$K$2:$K$166)</f>
        <v>63</v>
      </c>
      <c r="P130" s="73">
        <f t="shared" ref="P130:P166" si="38">_xlfn.RANK.EQ(L130,$L$2:$L$166)</f>
        <v>88</v>
      </c>
      <c r="Q130" s="78" t="str">
        <f t="shared" ref="Q130:Q166" si="39">IF(M130&lt;&gt;"-", _xlfn.RANK.EQ(M130,$M$2:$M$166), "-")</f>
        <v>-</v>
      </c>
    </row>
    <row r="131" spans="1:17" ht="40.200000000000003" customHeight="1" x14ac:dyDescent="0.3">
      <c r="A131" s="20" t="s">
        <v>164</v>
      </c>
      <c r="B131" s="21"/>
      <c r="C131" s="33">
        <f t="shared" si="32"/>
        <v>0</v>
      </c>
      <c r="D131" s="34">
        <f>COUNTIF(Sheet1!$B$2:$B$80, 角色!A131) + COUNTIF(Sheet1!$N$2:$N$80, 角色!A131)</f>
        <v>0</v>
      </c>
      <c r="E131" s="35">
        <f>COUNTIF(Sheet1!$C$2:$C$80, 角色!A131) + COUNTIF(Sheet1!$O$2:$O$80, 角色!A131)</f>
        <v>0</v>
      </c>
      <c r="F131" s="35">
        <f>COUNTIF(Sheet1!$D$2:$D$80, 角色!A131) + COUNTIF(Sheet1!$P$2:$P$80, 角色!A131)</f>
        <v>0</v>
      </c>
      <c r="G131" s="35">
        <f>COUNTIF(Sheet1!$E$2:$E$80, 角色!A131) + COUNTIF(Sheet1!$Q$2:$Q$80, 角色!A131)</f>
        <v>0</v>
      </c>
      <c r="H131" s="35">
        <f>COUNTIF(Sheet1!$F$2:$F$80, 角色!A131) + COUNTIF(Sheet1!$R$2:$R$80, 角色!A131)</f>
        <v>0</v>
      </c>
      <c r="I131" s="42">
        <f t="shared" si="33"/>
        <v>0</v>
      </c>
      <c r="J131" s="30" t="str">
        <f t="shared" si="34"/>
        <v>-</v>
      </c>
      <c r="K131" s="66">
        <f>COUNTIF(Sheet1!$G$2:$K$80,A131)+COUNTIF(Sheet1!$S$2:$W$80,A131)</f>
        <v>0</v>
      </c>
      <c r="L131" s="71">
        <f t="shared" si="35"/>
        <v>0</v>
      </c>
      <c r="M131" s="76" t="str" cm="1">
        <f t="array" ref="M131">IF(C131&lt;&gt;0, (SUMPRODUCT((Sheet1!$B$2:$F$80=A131)*(Sheet1!$L$2:$L$80="WIN")) + SUMPRODUCT((Sheet1!$N$2:$R$80=A131)*(Sheet1!$X$2:$X$80="WIN")))/C131, "-")</f>
        <v>-</v>
      </c>
      <c r="N131" s="55">
        <f t="shared" si="36"/>
        <v>84</v>
      </c>
      <c r="O131" s="68">
        <f t="shared" si="37"/>
        <v>63</v>
      </c>
      <c r="P131" s="73">
        <f t="shared" si="38"/>
        <v>88</v>
      </c>
      <c r="Q131" s="78" t="str">
        <f t="shared" si="39"/>
        <v>-</v>
      </c>
    </row>
    <row r="132" spans="1:17" ht="40.200000000000003" customHeight="1" x14ac:dyDescent="0.3">
      <c r="A132" s="20" t="s">
        <v>165</v>
      </c>
      <c r="B132" s="21"/>
      <c r="C132" s="33">
        <f t="shared" si="32"/>
        <v>0</v>
      </c>
      <c r="D132" s="34">
        <f>COUNTIF(Sheet1!$B$2:$B$80, 角色!A132) + COUNTIF(Sheet1!$N$2:$N$80, 角色!A132)</f>
        <v>0</v>
      </c>
      <c r="E132" s="35">
        <f>COUNTIF(Sheet1!$C$2:$C$80, 角色!A132) + COUNTIF(Sheet1!$O$2:$O$80, 角色!A132)</f>
        <v>0</v>
      </c>
      <c r="F132" s="35">
        <f>COUNTIF(Sheet1!$D$2:$D$80, 角色!A132) + COUNTIF(Sheet1!$P$2:$P$80, 角色!A132)</f>
        <v>0</v>
      </c>
      <c r="G132" s="35">
        <f>COUNTIF(Sheet1!$E$2:$E$80, 角色!A132) + COUNTIF(Sheet1!$Q$2:$Q$80, 角色!A132)</f>
        <v>0</v>
      </c>
      <c r="H132" s="35">
        <f>COUNTIF(Sheet1!$F$2:$F$80, 角色!A132) + COUNTIF(Sheet1!$R$2:$R$80, 角色!A132)</f>
        <v>0</v>
      </c>
      <c r="I132" s="42">
        <f t="shared" si="33"/>
        <v>0</v>
      </c>
      <c r="J132" s="30" t="str">
        <f t="shared" si="34"/>
        <v>-</v>
      </c>
      <c r="K132" s="66">
        <f>COUNTIF(Sheet1!$G$2:$K$80,A132)+COUNTIF(Sheet1!$S$2:$W$80,A132)</f>
        <v>0</v>
      </c>
      <c r="L132" s="71">
        <f t="shared" si="35"/>
        <v>0</v>
      </c>
      <c r="M132" s="76" t="str" cm="1">
        <f t="array" ref="M132">IF(C132&lt;&gt;0, (SUMPRODUCT((Sheet1!$B$2:$F$80=A132)*(Sheet1!$L$2:$L$80="WIN")) + SUMPRODUCT((Sheet1!$N$2:$R$80=A132)*(Sheet1!$X$2:$X$80="WIN")))/C132, "-")</f>
        <v>-</v>
      </c>
      <c r="N132" s="55">
        <f t="shared" si="36"/>
        <v>84</v>
      </c>
      <c r="O132" s="68">
        <f t="shared" si="37"/>
        <v>63</v>
      </c>
      <c r="P132" s="73">
        <f t="shared" si="38"/>
        <v>88</v>
      </c>
      <c r="Q132" s="78" t="str">
        <f t="shared" si="39"/>
        <v>-</v>
      </c>
    </row>
    <row r="133" spans="1:17" ht="40.200000000000003" customHeight="1" x14ac:dyDescent="0.3">
      <c r="A133" s="20" t="s">
        <v>166</v>
      </c>
      <c r="B133" s="21"/>
      <c r="C133" s="33">
        <f t="shared" si="32"/>
        <v>1</v>
      </c>
      <c r="D133" s="34">
        <f>COUNTIF(Sheet1!$B$2:$B$80, 角色!A133) + COUNTIF(Sheet1!$N$2:$N$80, 角色!A133)</f>
        <v>0</v>
      </c>
      <c r="E133" s="35">
        <f>COUNTIF(Sheet1!$C$2:$C$80, 角色!A133) + COUNTIF(Sheet1!$O$2:$O$80, 角色!A133)</f>
        <v>0</v>
      </c>
      <c r="F133" s="35">
        <f>COUNTIF(Sheet1!$D$2:$D$80, 角色!A133) + COUNTIF(Sheet1!$P$2:$P$80, 角色!A133)</f>
        <v>0</v>
      </c>
      <c r="G133" s="35">
        <f>COUNTIF(Sheet1!$E$2:$E$80, 角色!A133) + COUNTIF(Sheet1!$Q$2:$Q$80, 角色!A133)</f>
        <v>0</v>
      </c>
      <c r="H133" s="35">
        <f>COUNTIF(Sheet1!$F$2:$F$80, 角色!A133) + COUNTIF(Sheet1!$R$2:$R$80, 角色!A133)</f>
        <v>1</v>
      </c>
      <c r="I133" s="42">
        <f t="shared" si="33"/>
        <v>1</v>
      </c>
      <c r="J133" s="30" t="str">
        <f t="shared" si="34"/>
        <v>輔助</v>
      </c>
      <c r="K133" s="66">
        <f>COUNTIF(Sheet1!$G$2:$K$80,A133)+COUNTIF(Sheet1!$S$2:$W$80,A133)</f>
        <v>0</v>
      </c>
      <c r="L133" s="71">
        <f t="shared" si="35"/>
        <v>1.2658227848101266E-2</v>
      </c>
      <c r="M133" s="76" cm="1">
        <f t="array" ref="M133">IF(C133&lt;&gt;0, (SUMPRODUCT((Sheet1!$B$2:$F$80=A133)*(Sheet1!$L$2:$L$80="WIN")) + SUMPRODUCT((Sheet1!$N$2:$R$80=A133)*(Sheet1!$X$2:$X$80="WIN")))/C133, "-")</f>
        <v>0</v>
      </c>
      <c r="N133" s="55">
        <f t="shared" si="36"/>
        <v>63</v>
      </c>
      <c r="O133" s="68">
        <f t="shared" si="37"/>
        <v>63</v>
      </c>
      <c r="P133" s="73">
        <f t="shared" si="38"/>
        <v>69</v>
      </c>
      <c r="Q133" s="78">
        <f t="shared" si="39"/>
        <v>65</v>
      </c>
    </row>
    <row r="134" spans="1:17" ht="40.200000000000003" customHeight="1" x14ac:dyDescent="0.3">
      <c r="A134" s="20" t="s">
        <v>167</v>
      </c>
      <c r="B134" s="21"/>
      <c r="C134" s="33">
        <f t="shared" si="32"/>
        <v>5</v>
      </c>
      <c r="D134" s="34">
        <f>COUNTIF(Sheet1!$B$2:$B$80, 角色!A134) + COUNTIF(Sheet1!$N$2:$N$80, 角色!A134)</f>
        <v>0</v>
      </c>
      <c r="E134" s="35">
        <f>COUNTIF(Sheet1!$C$2:$C$80, 角色!A134) + COUNTIF(Sheet1!$O$2:$O$80, 角色!A134)</f>
        <v>0</v>
      </c>
      <c r="F134" s="35">
        <f>COUNTIF(Sheet1!$D$2:$D$80, 角色!A134) + COUNTIF(Sheet1!$P$2:$P$80, 角色!A134)</f>
        <v>2</v>
      </c>
      <c r="G134" s="35">
        <f>COUNTIF(Sheet1!$E$2:$E$80, 角色!A134) + COUNTIF(Sheet1!$Q$2:$Q$80, 角色!A134)</f>
        <v>3</v>
      </c>
      <c r="H134" s="35">
        <f>COUNTIF(Sheet1!$F$2:$F$80, 角色!A134) + COUNTIF(Sheet1!$R$2:$R$80, 角色!A134)</f>
        <v>0</v>
      </c>
      <c r="I134" s="42">
        <f t="shared" si="33"/>
        <v>2</v>
      </c>
      <c r="J134" s="30" t="str">
        <f t="shared" si="34"/>
        <v>下路</v>
      </c>
      <c r="K134" s="66">
        <f>COUNTIF(Sheet1!$G$2:$K$80,A134)+COUNTIF(Sheet1!$S$2:$W$80,A134)</f>
        <v>4</v>
      </c>
      <c r="L134" s="71">
        <f t="shared" si="35"/>
        <v>0.11392405063291139</v>
      </c>
      <c r="M134" s="76" cm="1">
        <f t="array" ref="M134">IF(C134&lt;&gt;0, (SUMPRODUCT((Sheet1!$B$2:$F$80=A134)*(Sheet1!$L$2:$L$80="WIN")) + SUMPRODUCT((Sheet1!$N$2:$R$80=A134)*(Sheet1!$X$2:$X$80="WIN")))/C134, "-")</f>
        <v>0.6</v>
      </c>
      <c r="N134" s="55">
        <f t="shared" si="36"/>
        <v>43</v>
      </c>
      <c r="O134" s="68">
        <f t="shared" si="37"/>
        <v>39</v>
      </c>
      <c r="P134" s="73">
        <f t="shared" si="38"/>
        <v>41</v>
      </c>
      <c r="Q134" s="78">
        <f t="shared" si="39"/>
        <v>25</v>
      </c>
    </row>
    <row r="135" spans="1:17" ht="40.200000000000003" customHeight="1" x14ac:dyDescent="0.3">
      <c r="A135" s="20" t="s">
        <v>168</v>
      </c>
      <c r="B135" s="21"/>
      <c r="C135" s="33">
        <f t="shared" si="32"/>
        <v>0</v>
      </c>
      <c r="D135" s="34">
        <f>COUNTIF(Sheet1!$B$2:$B$80, 角色!A135) + COUNTIF(Sheet1!$N$2:$N$80, 角色!A135)</f>
        <v>0</v>
      </c>
      <c r="E135" s="35">
        <f>COUNTIF(Sheet1!$C$2:$C$80, 角色!A135) + COUNTIF(Sheet1!$O$2:$O$80, 角色!A135)</f>
        <v>0</v>
      </c>
      <c r="F135" s="35">
        <f>COUNTIF(Sheet1!$D$2:$D$80, 角色!A135) + COUNTIF(Sheet1!$P$2:$P$80, 角色!A135)</f>
        <v>0</v>
      </c>
      <c r="G135" s="35">
        <f>COUNTIF(Sheet1!$E$2:$E$80, 角色!A135) + COUNTIF(Sheet1!$Q$2:$Q$80, 角色!A135)</f>
        <v>0</v>
      </c>
      <c r="H135" s="35">
        <f>COUNTIF(Sheet1!$F$2:$F$80, 角色!A135) + COUNTIF(Sheet1!$R$2:$R$80, 角色!A135)</f>
        <v>0</v>
      </c>
      <c r="I135" s="42">
        <f t="shared" si="33"/>
        <v>0</v>
      </c>
      <c r="J135" s="30" t="str">
        <f t="shared" si="34"/>
        <v>-</v>
      </c>
      <c r="K135" s="66">
        <f>COUNTIF(Sheet1!$G$2:$K$80,A135)+COUNTIF(Sheet1!$S$2:$W$80,A135)</f>
        <v>0</v>
      </c>
      <c r="L135" s="71">
        <f t="shared" si="35"/>
        <v>0</v>
      </c>
      <c r="M135" s="76" t="str" cm="1">
        <f t="array" ref="M135">IF(C135&lt;&gt;0, (SUMPRODUCT((Sheet1!$B$2:$F$80=A135)*(Sheet1!$L$2:$L$80="WIN")) + SUMPRODUCT((Sheet1!$N$2:$R$80=A135)*(Sheet1!$X$2:$X$80="WIN")))/C135, "-")</f>
        <v>-</v>
      </c>
      <c r="N135" s="55">
        <f t="shared" si="36"/>
        <v>84</v>
      </c>
      <c r="O135" s="68">
        <f t="shared" si="37"/>
        <v>63</v>
      </c>
      <c r="P135" s="73">
        <f t="shared" si="38"/>
        <v>88</v>
      </c>
      <c r="Q135" s="78" t="str">
        <f t="shared" si="39"/>
        <v>-</v>
      </c>
    </row>
    <row r="136" spans="1:17" ht="40.200000000000003" customHeight="1" x14ac:dyDescent="0.3">
      <c r="A136" s="20" t="s">
        <v>169</v>
      </c>
      <c r="B136" s="21"/>
      <c r="C136" s="33">
        <f t="shared" si="32"/>
        <v>0</v>
      </c>
      <c r="D136" s="34">
        <f>COUNTIF(Sheet1!$B$2:$B$80, 角色!A136) + COUNTIF(Sheet1!$N$2:$N$80, 角色!A136)</f>
        <v>0</v>
      </c>
      <c r="E136" s="35">
        <f>COUNTIF(Sheet1!$C$2:$C$80, 角色!A136) + COUNTIF(Sheet1!$O$2:$O$80, 角色!A136)</f>
        <v>0</v>
      </c>
      <c r="F136" s="35">
        <f>COUNTIF(Sheet1!$D$2:$D$80, 角色!A136) + COUNTIF(Sheet1!$P$2:$P$80, 角色!A136)</f>
        <v>0</v>
      </c>
      <c r="G136" s="35">
        <f>COUNTIF(Sheet1!$E$2:$E$80, 角色!A136) + COUNTIF(Sheet1!$Q$2:$Q$80, 角色!A136)</f>
        <v>0</v>
      </c>
      <c r="H136" s="35">
        <f>COUNTIF(Sheet1!$F$2:$F$80, 角色!A136) + COUNTIF(Sheet1!$R$2:$R$80, 角色!A136)</f>
        <v>0</v>
      </c>
      <c r="I136" s="42">
        <f t="shared" si="33"/>
        <v>0</v>
      </c>
      <c r="J136" s="30" t="str">
        <f t="shared" si="34"/>
        <v>-</v>
      </c>
      <c r="K136" s="66">
        <f>COUNTIF(Sheet1!$G$2:$K$80,A136)+COUNTIF(Sheet1!$S$2:$W$80,A136)</f>
        <v>0</v>
      </c>
      <c r="L136" s="71">
        <f t="shared" si="35"/>
        <v>0</v>
      </c>
      <c r="M136" s="76" t="str" cm="1">
        <f t="array" ref="M136">IF(C136&lt;&gt;0, (SUMPRODUCT((Sheet1!$B$2:$F$80=A136)*(Sheet1!$L$2:$L$80="WIN")) + SUMPRODUCT((Sheet1!$N$2:$R$80=A136)*(Sheet1!$X$2:$X$80="WIN")))/C136, "-")</f>
        <v>-</v>
      </c>
      <c r="N136" s="55">
        <f t="shared" si="36"/>
        <v>84</v>
      </c>
      <c r="O136" s="68">
        <f t="shared" si="37"/>
        <v>63</v>
      </c>
      <c r="P136" s="73">
        <f t="shared" si="38"/>
        <v>88</v>
      </c>
      <c r="Q136" s="78" t="str">
        <f t="shared" si="39"/>
        <v>-</v>
      </c>
    </row>
    <row r="137" spans="1:17" ht="40.200000000000003" customHeight="1" x14ac:dyDescent="0.3">
      <c r="A137" s="20" t="s">
        <v>170</v>
      </c>
      <c r="B137" s="21"/>
      <c r="C137" s="33">
        <f t="shared" si="32"/>
        <v>0</v>
      </c>
      <c r="D137" s="34">
        <f>COUNTIF(Sheet1!$B$2:$B$80, 角色!A137) + COUNTIF(Sheet1!$N$2:$N$80, 角色!A137)</f>
        <v>0</v>
      </c>
      <c r="E137" s="35">
        <f>COUNTIF(Sheet1!$C$2:$C$80, 角色!A137) + COUNTIF(Sheet1!$O$2:$O$80, 角色!A137)</f>
        <v>0</v>
      </c>
      <c r="F137" s="35">
        <f>COUNTIF(Sheet1!$D$2:$D$80, 角色!A137) + COUNTIF(Sheet1!$P$2:$P$80, 角色!A137)</f>
        <v>0</v>
      </c>
      <c r="G137" s="35">
        <f>COUNTIF(Sheet1!$E$2:$E$80, 角色!A137) + COUNTIF(Sheet1!$Q$2:$Q$80, 角色!A137)</f>
        <v>0</v>
      </c>
      <c r="H137" s="35">
        <f>COUNTIF(Sheet1!$F$2:$F$80, 角色!A137) + COUNTIF(Sheet1!$R$2:$R$80, 角色!A137)</f>
        <v>0</v>
      </c>
      <c r="I137" s="42">
        <f t="shared" si="33"/>
        <v>0</v>
      </c>
      <c r="J137" s="30" t="str">
        <f t="shared" si="34"/>
        <v>-</v>
      </c>
      <c r="K137" s="66">
        <f>COUNTIF(Sheet1!$G$2:$K$80,A137)+COUNTIF(Sheet1!$S$2:$W$80,A137)</f>
        <v>0</v>
      </c>
      <c r="L137" s="71">
        <f t="shared" si="35"/>
        <v>0</v>
      </c>
      <c r="M137" s="76" t="str" cm="1">
        <f t="array" ref="M137">IF(C137&lt;&gt;0, (SUMPRODUCT((Sheet1!$B$2:$F$80=A137)*(Sheet1!$L$2:$L$80="WIN")) + SUMPRODUCT((Sheet1!$N$2:$R$80=A137)*(Sheet1!$X$2:$X$80="WIN")))/C137, "-")</f>
        <v>-</v>
      </c>
      <c r="N137" s="55">
        <f t="shared" si="36"/>
        <v>84</v>
      </c>
      <c r="O137" s="68">
        <f t="shared" si="37"/>
        <v>63</v>
      </c>
      <c r="P137" s="73">
        <f t="shared" si="38"/>
        <v>88</v>
      </c>
      <c r="Q137" s="78" t="str">
        <f t="shared" si="39"/>
        <v>-</v>
      </c>
    </row>
    <row r="138" spans="1:17" ht="40.200000000000003" customHeight="1" x14ac:dyDescent="0.3">
      <c r="A138" s="20" t="s">
        <v>171</v>
      </c>
      <c r="B138" s="21"/>
      <c r="C138" s="33">
        <f t="shared" si="32"/>
        <v>0</v>
      </c>
      <c r="D138" s="34">
        <f>COUNTIF(Sheet1!$B$2:$B$80, 角色!A138) + COUNTIF(Sheet1!$N$2:$N$80, 角色!A138)</f>
        <v>0</v>
      </c>
      <c r="E138" s="35">
        <f>COUNTIF(Sheet1!$C$2:$C$80, 角色!A138) + COUNTIF(Sheet1!$O$2:$O$80, 角色!A138)</f>
        <v>0</v>
      </c>
      <c r="F138" s="35">
        <f>COUNTIF(Sheet1!$D$2:$D$80, 角色!A138) + COUNTIF(Sheet1!$P$2:$P$80, 角色!A138)</f>
        <v>0</v>
      </c>
      <c r="G138" s="35">
        <f>COUNTIF(Sheet1!$E$2:$E$80, 角色!A138) + COUNTIF(Sheet1!$Q$2:$Q$80, 角色!A138)</f>
        <v>0</v>
      </c>
      <c r="H138" s="35">
        <f>COUNTIF(Sheet1!$F$2:$F$80, 角色!A138) + COUNTIF(Sheet1!$R$2:$R$80, 角色!A138)</f>
        <v>0</v>
      </c>
      <c r="I138" s="42">
        <f t="shared" si="33"/>
        <v>0</v>
      </c>
      <c r="J138" s="30" t="str">
        <f t="shared" si="34"/>
        <v>-</v>
      </c>
      <c r="K138" s="66">
        <f>COUNTIF(Sheet1!$G$2:$K$80,A138)+COUNTIF(Sheet1!$S$2:$W$80,A138)</f>
        <v>0</v>
      </c>
      <c r="L138" s="71">
        <f t="shared" si="35"/>
        <v>0</v>
      </c>
      <c r="M138" s="76" t="str" cm="1">
        <f t="array" ref="M138">IF(C138&lt;&gt;0, (SUMPRODUCT((Sheet1!$B$2:$F$80=A138)*(Sheet1!$L$2:$L$80="WIN")) + SUMPRODUCT((Sheet1!$N$2:$R$80=A138)*(Sheet1!$X$2:$X$80="WIN")))/C138, "-")</f>
        <v>-</v>
      </c>
      <c r="N138" s="55">
        <f t="shared" si="36"/>
        <v>84</v>
      </c>
      <c r="O138" s="68">
        <f t="shared" si="37"/>
        <v>63</v>
      </c>
      <c r="P138" s="73">
        <f t="shared" si="38"/>
        <v>88</v>
      </c>
      <c r="Q138" s="78" t="str">
        <f t="shared" si="39"/>
        <v>-</v>
      </c>
    </row>
    <row r="139" spans="1:17" ht="40.200000000000003" customHeight="1" x14ac:dyDescent="0.3">
      <c r="A139" s="20" t="s">
        <v>172</v>
      </c>
      <c r="B139" s="21"/>
      <c r="C139" s="33">
        <f t="shared" si="32"/>
        <v>0</v>
      </c>
      <c r="D139" s="34">
        <f>COUNTIF(Sheet1!$B$2:$B$80, 角色!A139) + COUNTIF(Sheet1!$N$2:$N$80, 角色!A139)</f>
        <v>0</v>
      </c>
      <c r="E139" s="35">
        <f>COUNTIF(Sheet1!$C$2:$C$80, 角色!A139) + COUNTIF(Sheet1!$O$2:$O$80, 角色!A139)</f>
        <v>0</v>
      </c>
      <c r="F139" s="35">
        <f>COUNTIF(Sheet1!$D$2:$D$80, 角色!A139) + COUNTIF(Sheet1!$P$2:$P$80, 角色!A139)</f>
        <v>0</v>
      </c>
      <c r="G139" s="35">
        <f>COUNTIF(Sheet1!$E$2:$E$80, 角色!A139) + COUNTIF(Sheet1!$Q$2:$Q$80, 角色!A139)</f>
        <v>0</v>
      </c>
      <c r="H139" s="35">
        <f>COUNTIF(Sheet1!$F$2:$F$80, 角色!A139) + COUNTIF(Sheet1!$R$2:$R$80, 角色!A139)</f>
        <v>0</v>
      </c>
      <c r="I139" s="42">
        <f t="shared" si="33"/>
        <v>0</v>
      </c>
      <c r="J139" s="30" t="str">
        <f t="shared" si="34"/>
        <v>-</v>
      </c>
      <c r="K139" s="66">
        <f>COUNTIF(Sheet1!$G$2:$K$80,A139)+COUNTIF(Sheet1!$S$2:$W$80,A139)</f>
        <v>0</v>
      </c>
      <c r="L139" s="71">
        <f t="shared" si="35"/>
        <v>0</v>
      </c>
      <c r="M139" s="76" t="str" cm="1">
        <f t="array" ref="M139">IF(C139&lt;&gt;0, (SUMPRODUCT((Sheet1!$B$2:$F$80=A139)*(Sheet1!$L$2:$L$80="WIN")) + SUMPRODUCT((Sheet1!$N$2:$R$80=A139)*(Sheet1!$X$2:$X$80="WIN")))/C139, "-")</f>
        <v>-</v>
      </c>
      <c r="N139" s="55">
        <f t="shared" si="36"/>
        <v>84</v>
      </c>
      <c r="O139" s="68">
        <f t="shared" si="37"/>
        <v>63</v>
      </c>
      <c r="P139" s="73">
        <f t="shared" si="38"/>
        <v>88</v>
      </c>
      <c r="Q139" s="78" t="str">
        <f t="shared" si="39"/>
        <v>-</v>
      </c>
    </row>
    <row r="140" spans="1:17" ht="40.200000000000003" customHeight="1" x14ac:dyDescent="0.3">
      <c r="A140" s="20" t="s">
        <v>173</v>
      </c>
      <c r="B140" s="21"/>
      <c r="C140" s="33">
        <f t="shared" si="32"/>
        <v>0</v>
      </c>
      <c r="D140" s="34">
        <f>COUNTIF(Sheet1!$B$2:$B$80, 角色!A140) + COUNTIF(Sheet1!$N$2:$N$80, 角色!A140)</f>
        <v>0</v>
      </c>
      <c r="E140" s="35">
        <f>COUNTIF(Sheet1!$C$2:$C$80, 角色!A140) + COUNTIF(Sheet1!$O$2:$O$80, 角色!A140)</f>
        <v>0</v>
      </c>
      <c r="F140" s="35">
        <f>COUNTIF(Sheet1!$D$2:$D$80, 角色!A140) + COUNTIF(Sheet1!$P$2:$P$80, 角色!A140)</f>
        <v>0</v>
      </c>
      <c r="G140" s="35">
        <f>COUNTIF(Sheet1!$E$2:$E$80, 角色!A140) + COUNTIF(Sheet1!$Q$2:$Q$80, 角色!A140)</f>
        <v>0</v>
      </c>
      <c r="H140" s="35">
        <f>COUNTIF(Sheet1!$F$2:$F$80, 角色!A140) + COUNTIF(Sheet1!$R$2:$R$80, 角色!A140)</f>
        <v>0</v>
      </c>
      <c r="I140" s="42">
        <f t="shared" si="33"/>
        <v>0</v>
      </c>
      <c r="J140" s="30" t="str">
        <f t="shared" si="34"/>
        <v>-</v>
      </c>
      <c r="K140" s="66">
        <f>COUNTIF(Sheet1!$G$2:$K$80,A140)+COUNTIF(Sheet1!$S$2:$W$80,A140)</f>
        <v>0</v>
      </c>
      <c r="L140" s="71">
        <f t="shared" si="35"/>
        <v>0</v>
      </c>
      <c r="M140" s="76" t="str" cm="1">
        <f t="array" ref="M140">IF(C140&lt;&gt;0, (SUMPRODUCT((Sheet1!$B$2:$F$80=A140)*(Sheet1!$L$2:$L$80="WIN")) + SUMPRODUCT((Sheet1!$N$2:$R$80=A140)*(Sheet1!$X$2:$X$80="WIN")))/C140, "-")</f>
        <v>-</v>
      </c>
      <c r="N140" s="55">
        <f t="shared" si="36"/>
        <v>84</v>
      </c>
      <c r="O140" s="68">
        <f t="shared" si="37"/>
        <v>63</v>
      </c>
      <c r="P140" s="73">
        <f t="shared" si="38"/>
        <v>88</v>
      </c>
      <c r="Q140" s="78" t="str">
        <f t="shared" si="39"/>
        <v>-</v>
      </c>
    </row>
    <row r="141" spans="1:17" ht="40.200000000000003" customHeight="1" x14ac:dyDescent="0.3">
      <c r="A141" s="20" t="s">
        <v>174</v>
      </c>
      <c r="B141" s="21"/>
      <c r="C141" s="33">
        <f t="shared" si="32"/>
        <v>8</v>
      </c>
      <c r="D141" s="34">
        <f>COUNTIF(Sheet1!$B$2:$B$80, 角色!A141) + COUNTIF(Sheet1!$N$2:$N$80, 角色!A141)</f>
        <v>0</v>
      </c>
      <c r="E141" s="35">
        <f>COUNTIF(Sheet1!$C$2:$C$80, 角色!A141) + COUNTIF(Sheet1!$O$2:$O$80, 角色!A141)</f>
        <v>0</v>
      </c>
      <c r="F141" s="35">
        <f>COUNTIF(Sheet1!$D$2:$D$80, 角色!A141) + COUNTIF(Sheet1!$P$2:$P$80, 角色!A141)</f>
        <v>0</v>
      </c>
      <c r="G141" s="35">
        <f>COUNTIF(Sheet1!$E$2:$E$80, 角色!A141) + COUNTIF(Sheet1!$Q$2:$Q$80, 角色!A141)</f>
        <v>8</v>
      </c>
      <c r="H141" s="35">
        <f>COUNTIF(Sheet1!$F$2:$F$80, 角色!A141) + COUNTIF(Sheet1!$R$2:$R$80, 角色!A141)</f>
        <v>0</v>
      </c>
      <c r="I141" s="42">
        <f t="shared" si="33"/>
        <v>1</v>
      </c>
      <c r="J141" s="30" t="str">
        <f t="shared" si="34"/>
        <v>下路</v>
      </c>
      <c r="K141" s="66">
        <f>COUNTIF(Sheet1!$G$2:$K$80,A141)+COUNTIF(Sheet1!$S$2:$W$80,A141)</f>
        <v>3</v>
      </c>
      <c r="L141" s="71">
        <f t="shared" si="35"/>
        <v>0.13924050632911392</v>
      </c>
      <c r="M141" s="76" cm="1">
        <f t="array" ref="M141">IF(C141&lt;&gt;0, (SUMPRODUCT((Sheet1!$B$2:$F$80=A141)*(Sheet1!$L$2:$L$80="WIN")) + SUMPRODUCT((Sheet1!$N$2:$R$80=A141)*(Sheet1!$X$2:$X$80="WIN")))/C141, "-")</f>
        <v>0.625</v>
      </c>
      <c r="N141" s="55">
        <f t="shared" si="36"/>
        <v>33</v>
      </c>
      <c r="O141" s="68">
        <f t="shared" si="37"/>
        <v>43</v>
      </c>
      <c r="P141" s="73">
        <f t="shared" si="38"/>
        <v>39</v>
      </c>
      <c r="Q141" s="78">
        <f t="shared" si="39"/>
        <v>24</v>
      </c>
    </row>
    <row r="142" spans="1:17" ht="40.200000000000003" customHeight="1" x14ac:dyDescent="0.3">
      <c r="A142" s="20" t="s">
        <v>175</v>
      </c>
      <c r="B142" s="21"/>
      <c r="C142" s="33">
        <f t="shared" si="32"/>
        <v>0</v>
      </c>
      <c r="D142" s="34">
        <f>COUNTIF(Sheet1!$B$2:$B$80, 角色!A142) + COUNTIF(Sheet1!$N$2:$N$80, 角色!A142)</f>
        <v>0</v>
      </c>
      <c r="E142" s="35">
        <f>COUNTIF(Sheet1!$C$2:$C$80, 角色!A142) + COUNTIF(Sheet1!$O$2:$O$80, 角色!A142)</f>
        <v>0</v>
      </c>
      <c r="F142" s="35">
        <f>COUNTIF(Sheet1!$D$2:$D$80, 角色!A142) + COUNTIF(Sheet1!$P$2:$P$80, 角色!A142)</f>
        <v>0</v>
      </c>
      <c r="G142" s="35">
        <f>COUNTIF(Sheet1!$E$2:$E$80, 角色!A142) + COUNTIF(Sheet1!$Q$2:$Q$80, 角色!A142)</f>
        <v>0</v>
      </c>
      <c r="H142" s="35">
        <f>COUNTIF(Sheet1!$F$2:$F$80, 角色!A142) + COUNTIF(Sheet1!$R$2:$R$80, 角色!A142)</f>
        <v>0</v>
      </c>
      <c r="I142" s="42">
        <f t="shared" si="33"/>
        <v>0</v>
      </c>
      <c r="J142" s="30" t="str">
        <f t="shared" si="34"/>
        <v>-</v>
      </c>
      <c r="K142" s="66">
        <f>COUNTIF(Sheet1!$G$2:$K$80,A142)+COUNTIF(Sheet1!$S$2:$W$80,A142)</f>
        <v>0</v>
      </c>
      <c r="L142" s="71">
        <f t="shared" si="35"/>
        <v>0</v>
      </c>
      <c r="M142" s="76" t="str" cm="1">
        <f t="array" ref="M142">IF(C142&lt;&gt;0, (SUMPRODUCT((Sheet1!$B$2:$F$80=A142)*(Sheet1!$L$2:$L$80="WIN")) + SUMPRODUCT((Sheet1!$N$2:$R$80=A142)*(Sheet1!$X$2:$X$80="WIN")))/C142, "-")</f>
        <v>-</v>
      </c>
      <c r="N142" s="55">
        <f t="shared" si="36"/>
        <v>84</v>
      </c>
      <c r="O142" s="68">
        <f t="shared" si="37"/>
        <v>63</v>
      </c>
      <c r="P142" s="73">
        <f t="shared" si="38"/>
        <v>88</v>
      </c>
      <c r="Q142" s="78" t="str">
        <f t="shared" si="39"/>
        <v>-</v>
      </c>
    </row>
    <row r="143" spans="1:17" ht="40.200000000000003" customHeight="1" x14ac:dyDescent="0.3">
      <c r="A143" s="20" t="s">
        <v>176</v>
      </c>
      <c r="B143" s="21"/>
      <c r="C143" s="33">
        <f t="shared" si="32"/>
        <v>0</v>
      </c>
      <c r="D143" s="34">
        <f>COUNTIF(Sheet1!$B$2:$B$80, 角色!A143) + COUNTIF(Sheet1!$N$2:$N$80, 角色!A143)</f>
        <v>0</v>
      </c>
      <c r="E143" s="35">
        <f>COUNTIF(Sheet1!$C$2:$C$80, 角色!A143) + COUNTIF(Sheet1!$O$2:$O$80, 角色!A143)</f>
        <v>0</v>
      </c>
      <c r="F143" s="35">
        <f>COUNTIF(Sheet1!$D$2:$D$80, 角色!A143) + COUNTIF(Sheet1!$P$2:$P$80, 角色!A143)</f>
        <v>0</v>
      </c>
      <c r="G143" s="35">
        <f>COUNTIF(Sheet1!$E$2:$E$80, 角色!A143) + COUNTIF(Sheet1!$Q$2:$Q$80, 角色!A143)</f>
        <v>0</v>
      </c>
      <c r="H143" s="35">
        <f>COUNTIF(Sheet1!$F$2:$F$80, 角色!A143) + COUNTIF(Sheet1!$R$2:$R$80, 角色!A143)</f>
        <v>0</v>
      </c>
      <c r="I143" s="42">
        <f t="shared" si="33"/>
        <v>0</v>
      </c>
      <c r="J143" s="30" t="str">
        <f t="shared" si="34"/>
        <v>-</v>
      </c>
      <c r="K143" s="66">
        <f>COUNTIF(Sheet1!$G$2:$K$80,A143)+COUNTIF(Sheet1!$S$2:$W$80,A143)</f>
        <v>0</v>
      </c>
      <c r="L143" s="71">
        <f t="shared" si="35"/>
        <v>0</v>
      </c>
      <c r="M143" s="76" t="str" cm="1">
        <f t="array" ref="M143">IF(C143&lt;&gt;0, (SUMPRODUCT((Sheet1!$B$2:$F$80=A143)*(Sheet1!$L$2:$L$80="WIN")) + SUMPRODUCT((Sheet1!$N$2:$R$80=A143)*(Sheet1!$X$2:$X$80="WIN")))/C143, "-")</f>
        <v>-</v>
      </c>
      <c r="N143" s="55">
        <f t="shared" si="36"/>
        <v>84</v>
      </c>
      <c r="O143" s="68">
        <f t="shared" si="37"/>
        <v>63</v>
      </c>
      <c r="P143" s="73">
        <f t="shared" si="38"/>
        <v>88</v>
      </c>
      <c r="Q143" s="78" t="str">
        <f t="shared" si="39"/>
        <v>-</v>
      </c>
    </row>
    <row r="144" spans="1:17" ht="40.200000000000003" customHeight="1" x14ac:dyDescent="0.3">
      <c r="A144" s="20" t="s">
        <v>177</v>
      </c>
      <c r="B144" s="21"/>
      <c r="C144" s="33">
        <f t="shared" si="32"/>
        <v>0</v>
      </c>
      <c r="D144" s="34">
        <f>COUNTIF(Sheet1!$B$2:$B$80, 角色!A144) + COUNTIF(Sheet1!$N$2:$N$80, 角色!A144)</f>
        <v>0</v>
      </c>
      <c r="E144" s="35">
        <f>COUNTIF(Sheet1!$C$2:$C$80, 角色!A144) + COUNTIF(Sheet1!$O$2:$O$80, 角色!A144)</f>
        <v>0</v>
      </c>
      <c r="F144" s="35">
        <f>COUNTIF(Sheet1!$D$2:$D$80, 角色!A144) + COUNTIF(Sheet1!$P$2:$P$80, 角色!A144)</f>
        <v>0</v>
      </c>
      <c r="G144" s="35">
        <f>COUNTIF(Sheet1!$E$2:$E$80, 角色!A144) + COUNTIF(Sheet1!$Q$2:$Q$80, 角色!A144)</f>
        <v>0</v>
      </c>
      <c r="H144" s="35">
        <f>COUNTIF(Sheet1!$F$2:$F$80, 角色!A144) + COUNTIF(Sheet1!$R$2:$R$80, 角色!A144)</f>
        <v>0</v>
      </c>
      <c r="I144" s="42">
        <f t="shared" si="33"/>
        <v>0</v>
      </c>
      <c r="J144" s="30" t="str">
        <f t="shared" si="34"/>
        <v>-</v>
      </c>
      <c r="K144" s="66">
        <f>COUNTIF(Sheet1!$G$2:$K$80,A144)+COUNTIF(Sheet1!$S$2:$W$80,A144)</f>
        <v>0</v>
      </c>
      <c r="L144" s="71">
        <f t="shared" si="35"/>
        <v>0</v>
      </c>
      <c r="M144" s="76" t="str" cm="1">
        <f t="array" ref="M144">IF(C144&lt;&gt;0, (SUMPRODUCT((Sheet1!$B$2:$F$80=A144)*(Sheet1!$L$2:$L$80="WIN")) + SUMPRODUCT((Sheet1!$N$2:$R$80=A144)*(Sheet1!$X$2:$X$80="WIN")))/C144, "-")</f>
        <v>-</v>
      </c>
      <c r="N144" s="55">
        <f t="shared" si="36"/>
        <v>84</v>
      </c>
      <c r="O144" s="68">
        <f t="shared" si="37"/>
        <v>63</v>
      </c>
      <c r="P144" s="73">
        <f t="shared" si="38"/>
        <v>88</v>
      </c>
      <c r="Q144" s="78" t="str">
        <f t="shared" si="39"/>
        <v>-</v>
      </c>
    </row>
    <row r="145" spans="1:17" ht="40.200000000000003" customHeight="1" x14ac:dyDescent="0.3">
      <c r="A145" s="20" t="s">
        <v>178</v>
      </c>
      <c r="B145" s="21"/>
      <c r="C145" s="33">
        <f t="shared" si="32"/>
        <v>1</v>
      </c>
      <c r="D145" s="34">
        <f>COUNTIF(Sheet1!$B$2:$B$80, 角色!A145) + COUNTIF(Sheet1!$N$2:$N$80, 角色!A145)</f>
        <v>0</v>
      </c>
      <c r="E145" s="35">
        <f>COUNTIF(Sheet1!$C$2:$C$80, 角色!A145) + COUNTIF(Sheet1!$O$2:$O$80, 角色!A145)</f>
        <v>0</v>
      </c>
      <c r="F145" s="35">
        <f>COUNTIF(Sheet1!$D$2:$D$80, 角色!A145) + COUNTIF(Sheet1!$P$2:$P$80, 角色!A145)</f>
        <v>1</v>
      </c>
      <c r="G145" s="35">
        <f>COUNTIF(Sheet1!$E$2:$E$80, 角色!A145) + COUNTIF(Sheet1!$Q$2:$Q$80, 角色!A145)</f>
        <v>0</v>
      </c>
      <c r="H145" s="35">
        <f>COUNTIF(Sheet1!$F$2:$F$80, 角色!A145) + COUNTIF(Sheet1!$R$2:$R$80, 角色!A145)</f>
        <v>0</v>
      </c>
      <c r="I145" s="42">
        <f t="shared" si="33"/>
        <v>1</v>
      </c>
      <c r="J145" s="30" t="str">
        <f t="shared" si="34"/>
        <v>中路</v>
      </c>
      <c r="K145" s="66">
        <f>COUNTIF(Sheet1!$G$2:$K$80,A145)+COUNTIF(Sheet1!$S$2:$W$80,A145)</f>
        <v>0</v>
      </c>
      <c r="L145" s="71">
        <f t="shared" si="35"/>
        <v>1.2658227848101266E-2</v>
      </c>
      <c r="M145" s="76" cm="1">
        <f t="array" ref="M145">IF(C145&lt;&gt;0, (SUMPRODUCT((Sheet1!$B$2:$F$80=A145)*(Sheet1!$L$2:$L$80="WIN")) + SUMPRODUCT((Sheet1!$N$2:$R$80=A145)*(Sheet1!$X$2:$X$80="WIN")))/C145, "-")</f>
        <v>1</v>
      </c>
      <c r="N145" s="55">
        <f t="shared" si="36"/>
        <v>63</v>
      </c>
      <c r="O145" s="68">
        <f t="shared" si="37"/>
        <v>63</v>
      </c>
      <c r="P145" s="73">
        <f t="shared" si="38"/>
        <v>69</v>
      </c>
      <c r="Q145" s="78">
        <f t="shared" si="39"/>
        <v>1</v>
      </c>
    </row>
    <row r="146" spans="1:17" ht="40.200000000000003" customHeight="1" x14ac:dyDescent="0.3">
      <c r="A146" s="20" t="s">
        <v>179</v>
      </c>
      <c r="B146" s="21"/>
      <c r="C146" s="33">
        <f t="shared" si="32"/>
        <v>24</v>
      </c>
      <c r="D146" s="34">
        <f>COUNTIF(Sheet1!$B$2:$B$80, 角色!A146) + COUNTIF(Sheet1!$N$2:$N$80, 角色!A146)</f>
        <v>0</v>
      </c>
      <c r="E146" s="35">
        <f>COUNTIF(Sheet1!$C$2:$C$80, 角色!A146) + COUNTIF(Sheet1!$O$2:$O$80, 角色!A146)</f>
        <v>24</v>
      </c>
      <c r="F146" s="35">
        <f>COUNTIF(Sheet1!$D$2:$D$80, 角色!A146) + COUNTIF(Sheet1!$P$2:$P$80, 角色!A146)</f>
        <v>0</v>
      </c>
      <c r="G146" s="35">
        <f>COUNTIF(Sheet1!$E$2:$E$80, 角色!A146) + COUNTIF(Sheet1!$Q$2:$Q$80, 角色!A146)</f>
        <v>0</v>
      </c>
      <c r="H146" s="35">
        <f>COUNTIF(Sheet1!$F$2:$F$80, 角色!A146) + COUNTIF(Sheet1!$R$2:$R$80, 角色!A146)</f>
        <v>0</v>
      </c>
      <c r="I146" s="42">
        <f t="shared" si="33"/>
        <v>1</v>
      </c>
      <c r="J146" s="30" t="str">
        <f t="shared" si="34"/>
        <v>打野</v>
      </c>
      <c r="K146" s="66">
        <f>COUNTIF(Sheet1!$G$2:$K$80,A146)+COUNTIF(Sheet1!$S$2:$W$80,A146)</f>
        <v>17</v>
      </c>
      <c r="L146" s="71">
        <f t="shared" si="35"/>
        <v>0.51898734177215189</v>
      </c>
      <c r="M146" s="76" cm="1">
        <f t="array" ref="M146">IF(C146&lt;&gt;0, (SUMPRODUCT((Sheet1!$B$2:$F$80=A146)*(Sheet1!$L$2:$L$80="WIN")) + SUMPRODUCT((Sheet1!$N$2:$R$80=A146)*(Sheet1!$X$2:$X$80="WIN")))/C146, "-")</f>
        <v>0.33333333333333331</v>
      </c>
      <c r="N146" s="55">
        <f t="shared" si="36"/>
        <v>10</v>
      </c>
      <c r="O146" s="68">
        <f t="shared" si="37"/>
        <v>16</v>
      </c>
      <c r="P146" s="73">
        <f t="shared" si="38"/>
        <v>16</v>
      </c>
      <c r="Q146" s="78">
        <f t="shared" si="39"/>
        <v>58</v>
      </c>
    </row>
    <row r="147" spans="1:17" ht="40.200000000000003" customHeight="1" x14ac:dyDescent="0.3">
      <c r="A147" s="20" t="s">
        <v>180</v>
      </c>
      <c r="B147" s="21"/>
      <c r="C147" s="33">
        <f t="shared" si="32"/>
        <v>6</v>
      </c>
      <c r="D147" s="34">
        <f>COUNTIF(Sheet1!$B$2:$B$80, 角色!A147) + COUNTIF(Sheet1!$N$2:$N$80, 角色!A147)</f>
        <v>0</v>
      </c>
      <c r="E147" s="35">
        <f>COUNTIF(Sheet1!$C$2:$C$80, 角色!A147) + COUNTIF(Sheet1!$O$2:$O$80, 角色!A147)</f>
        <v>6</v>
      </c>
      <c r="F147" s="35">
        <f>COUNTIF(Sheet1!$D$2:$D$80, 角色!A147) + COUNTIF(Sheet1!$P$2:$P$80, 角色!A147)</f>
        <v>0</v>
      </c>
      <c r="G147" s="35">
        <f>COUNTIF(Sheet1!$E$2:$E$80, 角色!A147) + COUNTIF(Sheet1!$Q$2:$Q$80, 角色!A147)</f>
        <v>0</v>
      </c>
      <c r="H147" s="35">
        <f>COUNTIF(Sheet1!$F$2:$F$80, 角色!A147) + COUNTIF(Sheet1!$R$2:$R$80, 角色!A147)</f>
        <v>0</v>
      </c>
      <c r="I147" s="42">
        <f t="shared" si="33"/>
        <v>1</v>
      </c>
      <c r="J147" s="30" t="str">
        <f t="shared" si="34"/>
        <v>打野</v>
      </c>
      <c r="K147" s="66">
        <f>COUNTIF(Sheet1!$G$2:$K$80,A147)+COUNTIF(Sheet1!$S$2:$W$80,A147)</f>
        <v>8</v>
      </c>
      <c r="L147" s="71">
        <f t="shared" si="35"/>
        <v>0.17721518987341772</v>
      </c>
      <c r="M147" s="76" cm="1">
        <f t="array" ref="M147">IF(C147&lt;&gt;0, (SUMPRODUCT((Sheet1!$B$2:$F$80=A147)*(Sheet1!$L$2:$L$80="WIN")) + SUMPRODUCT((Sheet1!$N$2:$R$80=A147)*(Sheet1!$X$2:$X$80="WIN")))/C147, "-")</f>
        <v>0.5</v>
      </c>
      <c r="N147" s="55">
        <f t="shared" si="36"/>
        <v>38</v>
      </c>
      <c r="O147" s="68">
        <f t="shared" si="37"/>
        <v>28</v>
      </c>
      <c r="P147" s="73">
        <f t="shared" si="38"/>
        <v>32</v>
      </c>
      <c r="Q147" s="78">
        <f t="shared" si="39"/>
        <v>36</v>
      </c>
    </row>
    <row r="148" spans="1:17" ht="40.200000000000003" customHeight="1" x14ac:dyDescent="0.3">
      <c r="A148" s="20" t="s">
        <v>181</v>
      </c>
      <c r="B148" s="21"/>
      <c r="C148" s="33">
        <f t="shared" si="32"/>
        <v>0</v>
      </c>
      <c r="D148" s="34">
        <f>COUNTIF(Sheet1!$B$2:$B$80, 角色!A148) + COUNTIF(Sheet1!$N$2:$N$80, 角色!A148)</f>
        <v>0</v>
      </c>
      <c r="E148" s="35">
        <f>COUNTIF(Sheet1!$C$2:$C$80, 角色!A148) + COUNTIF(Sheet1!$O$2:$O$80, 角色!A148)</f>
        <v>0</v>
      </c>
      <c r="F148" s="35">
        <f>COUNTIF(Sheet1!$D$2:$D$80, 角色!A148) + COUNTIF(Sheet1!$P$2:$P$80, 角色!A148)</f>
        <v>0</v>
      </c>
      <c r="G148" s="35">
        <f>COUNTIF(Sheet1!$E$2:$E$80, 角色!A148) + COUNTIF(Sheet1!$Q$2:$Q$80, 角色!A148)</f>
        <v>0</v>
      </c>
      <c r="H148" s="35">
        <f>COUNTIF(Sheet1!$F$2:$F$80, 角色!A148) + COUNTIF(Sheet1!$R$2:$R$80, 角色!A148)</f>
        <v>0</v>
      </c>
      <c r="I148" s="42">
        <f t="shared" si="33"/>
        <v>0</v>
      </c>
      <c r="J148" s="30" t="str">
        <f t="shared" si="34"/>
        <v>-</v>
      </c>
      <c r="K148" s="66">
        <f>COUNTIF(Sheet1!$G$2:$K$80,A148)+COUNTIF(Sheet1!$S$2:$W$80,A148)</f>
        <v>0</v>
      </c>
      <c r="L148" s="71">
        <f t="shared" si="35"/>
        <v>0</v>
      </c>
      <c r="M148" s="76" t="str" cm="1">
        <f t="array" ref="M148">IF(C148&lt;&gt;0, (SUMPRODUCT((Sheet1!$B$2:$F$80=A148)*(Sheet1!$L$2:$L$80="WIN")) + SUMPRODUCT((Sheet1!$N$2:$R$80=A148)*(Sheet1!$X$2:$X$80="WIN")))/C148, "-")</f>
        <v>-</v>
      </c>
      <c r="N148" s="55">
        <f t="shared" si="36"/>
        <v>84</v>
      </c>
      <c r="O148" s="68">
        <f t="shared" si="37"/>
        <v>63</v>
      </c>
      <c r="P148" s="73">
        <f t="shared" si="38"/>
        <v>88</v>
      </c>
      <c r="Q148" s="78" t="str">
        <f t="shared" si="39"/>
        <v>-</v>
      </c>
    </row>
    <row r="149" spans="1:17" ht="40.200000000000003" customHeight="1" x14ac:dyDescent="0.3">
      <c r="A149" s="20" t="s">
        <v>182</v>
      </c>
      <c r="B149" s="21"/>
      <c r="C149" s="33">
        <f t="shared" si="32"/>
        <v>0</v>
      </c>
      <c r="D149" s="34">
        <f>COUNTIF(Sheet1!$B$2:$B$80, 角色!A149) + COUNTIF(Sheet1!$N$2:$N$80, 角色!A149)</f>
        <v>0</v>
      </c>
      <c r="E149" s="35">
        <f>COUNTIF(Sheet1!$C$2:$C$80, 角色!A149) + COUNTIF(Sheet1!$O$2:$O$80, 角色!A149)</f>
        <v>0</v>
      </c>
      <c r="F149" s="35">
        <f>COUNTIF(Sheet1!$D$2:$D$80, 角色!A149) + COUNTIF(Sheet1!$P$2:$P$80, 角色!A149)</f>
        <v>0</v>
      </c>
      <c r="G149" s="35">
        <f>COUNTIF(Sheet1!$E$2:$E$80, 角色!A149) + COUNTIF(Sheet1!$Q$2:$Q$80, 角色!A149)</f>
        <v>0</v>
      </c>
      <c r="H149" s="35">
        <f>COUNTIF(Sheet1!$F$2:$F$80, 角色!A149) + COUNTIF(Sheet1!$R$2:$R$80, 角色!A149)</f>
        <v>0</v>
      </c>
      <c r="I149" s="42">
        <f t="shared" si="33"/>
        <v>0</v>
      </c>
      <c r="J149" s="30" t="str">
        <f t="shared" si="34"/>
        <v>-</v>
      </c>
      <c r="K149" s="66">
        <f>COUNTIF(Sheet1!$G$2:$K$80,A149)+COUNTIF(Sheet1!$S$2:$W$80,A149)</f>
        <v>0</v>
      </c>
      <c r="L149" s="71">
        <f t="shared" si="35"/>
        <v>0</v>
      </c>
      <c r="M149" s="76" t="str" cm="1">
        <f t="array" ref="M149">IF(C149&lt;&gt;0, (SUMPRODUCT((Sheet1!$B$2:$F$80=A149)*(Sheet1!$L$2:$L$80="WIN")) + SUMPRODUCT((Sheet1!$N$2:$R$80=A149)*(Sheet1!$X$2:$X$80="WIN")))/C149, "-")</f>
        <v>-</v>
      </c>
      <c r="N149" s="55">
        <f t="shared" si="36"/>
        <v>84</v>
      </c>
      <c r="O149" s="68">
        <f t="shared" si="37"/>
        <v>63</v>
      </c>
      <c r="P149" s="73">
        <f t="shared" si="38"/>
        <v>88</v>
      </c>
      <c r="Q149" s="78" t="str">
        <f t="shared" si="39"/>
        <v>-</v>
      </c>
    </row>
    <row r="150" spans="1:17" ht="40.200000000000003" customHeight="1" x14ac:dyDescent="0.3">
      <c r="A150" s="20" t="s">
        <v>183</v>
      </c>
      <c r="B150" s="21"/>
      <c r="C150" s="33">
        <f t="shared" si="32"/>
        <v>1</v>
      </c>
      <c r="D150" s="34">
        <f>COUNTIF(Sheet1!$B$2:$B$80, 角色!A150) + COUNTIF(Sheet1!$N$2:$N$80, 角色!A150)</f>
        <v>1</v>
      </c>
      <c r="E150" s="35">
        <f>COUNTIF(Sheet1!$C$2:$C$80, 角色!A150) + COUNTIF(Sheet1!$O$2:$O$80, 角色!A150)</f>
        <v>0</v>
      </c>
      <c r="F150" s="35">
        <f>COUNTIF(Sheet1!$D$2:$D$80, 角色!A150) + COUNTIF(Sheet1!$P$2:$P$80, 角色!A150)</f>
        <v>0</v>
      </c>
      <c r="G150" s="35">
        <f>COUNTIF(Sheet1!$E$2:$E$80, 角色!A150) + COUNTIF(Sheet1!$Q$2:$Q$80, 角色!A150)</f>
        <v>0</v>
      </c>
      <c r="H150" s="35">
        <f>COUNTIF(Sheet1!$F$2:$F$80, 角色!A150) + COUNTIF(Sheet1!$R$2:$R$80, 角色!A150)</f>
        <v>0</v>
      </c>
      <c r="I150" s="42">
        <f t="shared" si="33"/>
        <v>1</v>
      </c>
      <c r="J150" s="30" t="str">
        <f t="shared" si="34"/>
        <v>上路</v>
      </c>
      <c r="K150" s="66">
        <f>COUNTIF(Sheet1!$G$2:$K$80,A150)+COUNTIF(Sheet1!$S$2:$W$80,A150)</f>
        <v>0</v>
      </c>
      <c r="L150" s="71">
        <f t="shared" si="35"/>
        <v>1.2658227848101266E-2</v>
      </c>
      <c r="M150" s="76" cm="1">
        <f t="array" ref="M150">IF(C150&lt;&gt;0, (SUMPRODUCT((Sheet1!$B$2:$F$80=A150)*(Sheet1!$L$2:$L$80="WIN")) + SUMPRODUCT((Sheet1!$N$2:$R$80=A150)*(Sheet1!$X$2:$X$80="WIN")))/C150, "-")</f>
        <v>0</v>
      </c>
      <c r="N150" s="55">
        <f t="shared" si="36"/>
        <v>63</v>
      </c>
      <c r="O150" s="68">
        <f t="shared" si="37"/>
        <v>63</v>
      </c>
      <c r="P150" s="73">
        <f t="shared" si="38"/>
        <v>69</v>
      </c>
      <c r="Q150" s="78">
        <f t="shared" si="39"/>
        <v>65</v>
      </c>
    </row>
    <row r="151" spans="1:17" ht="40.200000000000003" customHeight="1" x14ac:dyDescent="0.3">
      <c r="A151" s="20" t="s">
        <v>184</v>
      </c>
      <c r="B151" s="21"/>
      <c r="C151" s="33">
        <f t="shared" si="32"/>
        <v>0</v>
      </c>
      <c r="D151" s="34">
        <f>COUNTIF(Sheet1!$B$2:$B$80, 角色!A151) + COUNTIF(Sheet1!$N$2:$N$80, 角色!A151)</f>
        <v>0</v>
      </c>
      <c r="E151" s="35">
        <f>COUNTIF(Sheet1!$C$2:$C$80, 角色!A151) + COUNTIF(Sheet1!$O$2:$O$80, 角色!A151)</f>
        <v>0</v>
      </c>
      <c r="F151" s="35">
        <f>COUNTIF(Sheet1!$D$2:$D$80, 角色!A151) + COUNTIF(Sheet1!$P$2:$P$80, 角色!A151)</f>
        <v>0</v>
      </c>
      <c r="G151" s="35">
        <f>COUNTIF(Sheet1!$E$2:$E$80, 角色!A151) + COUNTIF(Sheet1!$Q$2:$Q$80, 角色!A151)</f>
        <v>0</v>
      </c>
      <c r="H151" s="35">
        <f>COUNTIF(Sheet1!$F$2:$F$80, 角色!A151) + COUNTIF(Sheet1!$R$2:$R$80, 角色!A151)</f>
        <v>0</v>
      </c>
      <c r="I151" s="42">
        <f t="shared" si="33"/>
        <v>0</v>
      </c>
      <c r="J151" s="30" t="str">
        <f t="shared" si="34"/>
        <v>-</v>
      </c>
      <c r="K151" s="66">
        <f>COUNTIF(Sheet1!$G$2:$K$80,A151)+COUNTIF(Sheet1!$S$2:$W$80,A151)</f>
        <v>0</v>
      </c>
      <c r="L151" s="71">
        <f t="shared" si="35"/>
        <v>0</v>
      </c>
      <c r="M151" s="76" t="str" cm="1">
        <f t="array" ref="M151">IF(C151&lt;&gt;0, (SUMPRODUCT((Sheet1!$B$2:$F$80=A151)*(Sheet1!$L$2:$L$80="WIN")) + SUMPRODUCT((Sheet1!$N$2:$R$80=A151)*(Sheet1!$X$2:$X$80="WIN")))/C151, "-")</f>
        <v>-</v>
      </c>
      <c r="N151" s="55">
        <f t="shared" si="36"/>
        <v>84</v>
      </c>
      <c r="O151" s="68">
        <f t="shared" si="37"/>
        <v>63</v>
      </c>
      <c r="P151" s="73">
        <f t="shared" si="38"/>
        <v>88</v>
      </c>
      <c r="Q151" s="78" t="str">
        <f t="shared" si="39"/>
        <v>-</v>
      </c>
    </row>
    <row r="152" spans="1:17" ht="40.200000000000003" customHeight="1" x14ac:dyDescent="0.3">
      <c r="A152" s="20" t="s">
        <v>185</v>
      </c>
      <c r="B152" s="21"/>
      <c r="C152" s="33">
        <f t="shared" si="32"/>
        <v>6</v>
      </c>
      <c r="D152" s="34">
        <f>COUNTIF(Sheet1!$B$2:$B$80, 角色!A152) + COUNTIF(Sheet1!$N$2:$N$80, 角色!A152)</f>
        <v>0</v>
      </c>
      <c r="E152" s="35">
        <f>COUNTIF(Sheet1!$C$2:$C$80, 角色!A152) + COUNTIF(Sheet1!$O$2:$O$80, 角色!A152)</f>
        <v>6</v>
      </c>
      <c r="F152" s="35">
        <f>COUNTIF(Sheet1!$D$2:$D$80, 角色!A152) + COUNTIF(Sheet1!$P$2:$P$80, 角色!A152)</f>
        <v>0</v>
      </c>
      <c r="G152" s="35">
        <f>COUNTIF(Sheet1!$E$2:$E$80, 角色!A152) + COUNTIF(Sheet1!$Q$2:$Q$80, 角色!A152)</f>
        <v>0</v>
      </c>
      <c r="H152" s="35">
        <f>COUNTIF(Sheet1!$F$2:$F$80, 角色!A152) + COUNTIF(Sheet1!$R$2:$R$80, 角色!A152)</f>
        <v>0</v>
      </c>
      <c r="I152" s="42">
        <f t="shared" si="33"/>
        <v>1</v>
      </c>
      <c r="J152" s="30" t="str">
        <f t="shared" si="34"/>
        <v>打野</v>
      </c>
      <c r="K152" s="66">
        <f>COUNTIF(Sheet1!$G$2:$K$80,A152)+COUNTIF(Sheet1!$S$2:$W$80,A152)</f>
        <v>7</v>
      </c>
      <c r="L152" s="71">
        <f t="shared" si="35"/>
        <v>0.16455696202531644</v>
      </c>
      <c r="M152" s="76" cm="1">
        <f t="array" ref="M152">IF(C152&lt;&gt;0, (SUMPRODUCT((Sheet1!$B$2:$F$80=A152)*(Sheet1!$L$2:$L$80="WIN")) + SUMPRODUCT((Sheet1!$N$2:$R$80=A152)*(Sheet1!$X$2:$X$80="WIN")))/C152, "-")</f>
        <v>0.83333333333333337</v>
      </c>
      <c r="N152" s="55">
        <f t="shared" si="36"/>
        <v>38</v>
      </c>
      <c r="O152" s="68">
        <f t="shared" si="37"/>
        <v>30</v>
      </c>
      <c r="P152" s="73">
        <f t="shared" si="38"/>
        <v>34</v>
      </c>
      <c r="Q152" s="78">
        <f t="shared" si="39"/>
        <v>8</v>
      </c>
    </row>
    <row r="153" spans="1:17" ht="40.200000000000003" customHeight="1" x14ac:dyDescent="0.3">
      <c r="A153" s="20" t="s">
        <v>186</v>
      </c>
      <c r="B153" s="21"/>
      <c r="C153" s="33">
        <f t="shared" si="32"/>
        <v>27</v>
      </c>
      <c r="D153" s="34">
        <f>COUNTIF(Sheet1!$B$2:$B$80, 角色!A153) + COUNTIF(Sheet1!$N$2:$N$80, 角色!A153)</f>
        <v>0</v>
      </c>
      <c r="E153" s="35">
        <f>COUNTIF(Sheet1!$C$2:$C$80, 角色!A153) + COUNTIF(Sheet1!$O$2:$O$80, 角色!A153)</f>
        <v>0</v>
      </c>
      <c r="F153" s="35">
        <f>COUNTIF(Sheet1!$D$2:$D$80, 角色!A153) + COUNTIF(Sheet1!$P$2:$P$80, 角色!A153)</f>
        <v>0</v>
      </c>
      <c r="G153" s="35">
        <f>COUNTIF(Sheet1!$E$2:$E$80, 角色!A153) + COUNTIF(Sheet1!$Q$2:$Q$80, 角色!A153)</f>
        <v>27</v>
      </c>
      <c r="H153" s="35">
        <f>COUNTIF(Sheet1!$F$2:$F$80, 角色!A153) + COUNTIF(Sheet1!$R$2:$R$80, 角色!A153)</f>
        <v>0</v>
      </c>
      <c r="I153" s="42">
        <f t="shared" si="33"/>
        <v>1</v>
      </c>
      <c r="J153" s="30" t="str">
        <f t="shared" si="34"/>
        <v>下路</v>
      </c>
      <c r="K153" s="66">
        <f>COUNTIF(Sheet1!$G$2:$K$80,A153)+COUNTIF(Sheet1!$S$2:$W$80,A153)</f>
        <v>42</v>
      </c>
      <c r="L153" s="71">
        <f t="shared" si="35"/>
        <v>0.87341772151898733</v>
      </c>
      <c r="M153" s="76" cm="1">
        <f t="array" ref="M153">IF(C153&lt;&gt;0, (SUMPRODUCT((Sheet1!$B$2:$F$80=A153)*(Sheet1!$L$2:$L$80="WIN")) + SUMPRODUCT((Sheet1!$N$2:$R$80=A153)*(Sheet1!$X$2:$X$80="WIN")))/C153, "-")</f>
        <v>0.62962962962962965</v>
      </c>
      <c r="N153" s="55">
        <f t="shared" si="36"/>
        <v>7</v>
      </c>
      <c r="O153" s="68">
        <f t="shared" si="37"/>
        <v>4</v>
      </c>
      <c r="P153" s="73">
        <f t="shared" si="38"/>
        <v>2</v>
      </c>
      <c r="Q153" s="78">
        <f t="shared" si="39"/>
        <v>23</v>
      </c>
    </row>
    <row r="154" spans="1:17" ht="40.200000000000003" customHeight="1" x14ac:dyDescent="0.3">
      <c r="A154" s="20" t="s">
        <v>187</v>
      </c>
      <c r="B154" s="21"/>
      <c r="C154" s="33">
        <f t="shared" si="32"/>
        <v>0</v>
      </c>
      <c r="D154" s="34">
        <f>COUNTIF(Sheet1!$B$2:$B$80, 角色!A154) + COUNTIF(Sheet1!$N$2:$N$80, 角色!A154)</f>
        <v>0</v>
      </c>
      <c r="E154" s="35">
        <f>COUNTIF(Sheet1!$C$2:$C$80, 角色!A154) + COUNTIF(Sheet1!$O$2:$O$80, 角色!A154)</f>
        <v>0</v>
      </c>
      <c r="F154" s="35">
        <f>COUNTIF(Sheet1!$D$2:$D$80, 角色!A154) + COUNTIF(Sheet1!$P$2:$P$80, 角色!A154)</f>
        <v>0</v>
      </c>
      <c r="G154" s="35">
        <f>COUNTIF(Sheet1!$E$2:$E$80, 角色!A154) + COUNTIF(Sheet1!$Q$2:$Q$80, 角色!A154)</f>
        <v>0</v>
      </c>
      <c r="H154" s="35">
        <f>COUNTIF(Sheet1!$F$2:$F$80, 角色!A154) + COUNTIF(Sheet1!$R$2:$R$80, 角色!A154)</f>
        <v>0</v>
      </c>
      <c r="I154" s="42">
        <f t="shared" si="33"/>
        <v>0</v>
      </c>
      <c r="J154" s="30" t="str">
        <f t="shared" si="34"/>
        <v>-</v>
      </c>
      <c r="K154" s="66">
        <f>COUNTIF(Sheet1!$G$2:$K$80,A154)+COUNTIF(Sheet1!$S$2:$W$80,A154)</f>
        <v>0</v>
      </c>
      <c r="L154" s="71">
        <f t="shared" si="35"/>
        <v>0</v>
      </c>
      <c r="M154" s="76" t="str" cm="1">
        <f t="array" ref="M154">IF(C154&lt;&gt;0, (SUMPRODUCT((Sheet1!$B$2:$F$80=A154)*(Sheet1!$L$2:$L$80="WIN")) + SUMPRODUCT((Sheet1!$N$2:$R$80=A154)*(Sheet1!$X$2:$X$80="WIN")))/C154, "-")</f>
        <v>-</v>
      </c>
      <c r="N154" s="55">
        <f t="shared" si="36"/>
        <v>84</v>
      </c>
      <c r="O154" s="68">
        <f t="shared" si="37"/>
        <v>63</v>
      </c>
      <c r="P154" s="73">
        <f t="shared" si="38"/>
        <v>88</v>
      </c>
      <c r="Q154" s="78" t="str">
        <f t="shared" si="39"/>
        <v>-</v>
      </c>
    </row>
    <row r="155" spans="1:17" ht="40.200000000000003" customHeight="1" x14ac:dyDescent="0.3">
      <c r="A155" s="20" t="s">
        <v>188</v>
      </c>
      <c r="B155" s="21"/>
      <c r="C155" s="33">
        <f t="shared" si="32"/>
        <v>0</v>
      </c>
      <c r="D155" s="34">
        <f>COUNTIF(Sheet1!$B$2:$B$80, 角色!A155) + COUNTIF(Sheet1!$N$2:$N$80, 角色!A155)</f>
        <v>0</v>
      </c>
      <c r="E155" s="35">
        <f>COUNTIF(Sheet1!$C$2:$C$80, 角色!A155) + COUNTIF(Sheet1!$O$2:$O$80, 角色!A155)</f>
        <v>0</v>
      </c>
      <c r="F155" s="35">
        <f>COUNTIF(Sheet1!$D$2:$D$80, 角色!A155) + COUNTIF(Sheet1!$P$2:$P$80, 角色!A155)</f>
        <v>0</v>
      </c>
      <c r="G155" s="35">
        <f>COUNTIF(Sheet1!$E$2:$E$80, 角色!A155) + COUNTIF(Sheet1!$Q$2:$Q$80, 角色!A155)</f>
        <v>0</v>
      </c>
      <c r="H155" s="35">
        <f>COUNTIF(Sheet1!$F$2:$F$80, 角色!A155) + COUNTIF(Sheet1!$R$2:$R$80, 角色!A155)</f>
        <v>0</v>
      </c>
      <c r="I155" s="42">
        <f t="shared" si="33"/>
        <v>0</v>
      </c>
      <c r="J155" s="30" t="str">
        <f t="shared" si="34"/>
        <v>-</v>
      </c>
      <c r="K155" s="66">
        <f>COUNTIF(Sheet1!$G$2:$K$80,A155)+COUNTIF(Sheet1!$S$2:$W$80,A155)</f>
        <v>0</v>
      </c>
      <c r="L155" s="71">
        <f t="shared" si="35"/>
        <v>0</v>
      </c>
      <c r="M155" s="76" t="str" cm="1">
        <f t="array" ref="M155">IF(C155&lt;&gt;0, (SUMPRODUCT((Sheet1!$B$2:$F$80=A155)*(Sheet1!$L$2:$L$80="WIN")) + SUMPRODUCT((Sheet1!$N$2:$R$80=A155)*(Sheet1!$X$2:$X$80="WIN")))/C155, "-")</f>
        <v>-</v>
      </c>
      <c r="N155" s="55">
        <f t="shared" si="36"/>
        <v>84</v>
      </c>
      <c r="O155" s="68">
        <f t="shared" si="37"/>
        <v>63</v>
      </c>
      <c r="P155" s="73">
        <f t="shared" si="38"/>
        <v>88</v>
      </c>
      <c r="Q155" s="78" t="str">
        <f t="shared" si="39"/>
        <v>-</v>
      </c>
    </row>
    <row r="156" spans="1:17" ht="40.200000000000003" customHeight="1" x14ac:dyDescent="0.3">
      <c r="A156" s="20" t="s">
        <v>189</v>
      </c>
      <c r="B156" s="21"/>
      <c r="C156" s="33">
        <f t="shared" si="32"/>
        <v>0</v>
      </c>
      <c r="D156" s="34">
        <f>COUNTIF(Sheet1!$B$2:$B$80, 角色!A156) + COUNTIF(Sheet1!$N$2:$N$80, 角色!A156)</f>
        <v>0</v>
      </c>
      <c r="E156" s="35">
        <f>COUNTIF(Sheet1!$C$2:$C$80, 角色!A156) + COUNTIF(Sheet1!$O$2:$O$80, 角色!A156)</f>
        <v>0</v>
      </c>
      <c r="F156" s="35">
        <f>COUNTIF(Sheet1!$D$2:$D$80, 角色!A156) + COUNTIF(Sheet1!$P$2:$P$80, 角色!A156)</f>
        <v>0</v>
      </c>
      <c r="G156" s="35">
        <f>COUNTIF(Sheet1!$E$2:$E$80, 角色!A156) + COUNTIF(Sheet1!$Q$2:$Q$80, 角色!A156)</f>
        <v>0</v>
      </c>
      <c r="H156" s="35">
        <f>COUNTIF(Sheet1!$F$2:$F$80, 角色!A156) + COUNTIF(Sheet1!$R$2:$R$80, 角色!A156)</f>
        <v>0</v>
      </c>
      <c r="I156" s="42">
        <f t="shared" si="33"/>
        <v>0</v>
      </c>
      <c r="J156" s="30" t="str">
        <f t="shared" si="34"/>
        <v>-</v>
      </c>
      <c r="K156" s="66">
        <f>COUNTIF(Sheet1!$G$2:$K$80,A156)+COUNTIF(Sheet1!$S$2:$W$80,A156)</f>
        <v>1</v>
      </c>
      <c r="L156" s="71">
        <f t="shared" si="35"/>
        <v>1.2658227848101266E-2</v>
      </c>
      <c r="M156" s="76" t="str" cm="1">
        <f t="array" ref="M156">IF(C156&lt;&gt;0, (SUMPRODUCT((Sheet1!$B$2:$F$80=A156)*(Sheet1!$L$2:$L$80="WIN")) + SUMPRODUCT((Sheet1!$N$2:$R$80=A156)*(Sheet1!$X$2:$X$80="WIN")))/C156, "-")</f>
        <v>-</v>
      </c>
      <c r="N156" s="55">
        <f t="shared" si="36"/>
        <v>84</v>
      </c>
      <c r="O156" s="68">
        <f t="shared" si="37"/>
        <v>57</v>
      </c>
      <c r="P156" s="73">
        <f t="shared" si="38"/>
        <v>69</v>
      </c>
      <c r="Q156" s="78" t="str">
        <f t="shared" si="39"/>
        <v>-</v>
      </c>
    </row>
    <row r="157" spans="1:17" ht="40.200000000000003" customHeight="1" x14ac:dyDescent="0.3">
      <c r="A157" s="20" t="s">
        <v>190</v>
      </c>
      <c r="B157" s="21"/>
      <c r="C157" s="33">
        <f t="shared" si="32"/>
        <v>6</v>
      </c>
      <c r="D157" s="34">
        <f>COUNTIF(Sheet1!$B$2:$B$80, 角色!A157) + COUNTIF(Sheet1!$N$2:$N$80, 角色!A157)</f>
        <v>3</v>
      </c>
      <c r="E157" s="35">
        <f>COUNTIF(Sheet1!$C$2:$C$80, 角色!A157) + COUNTIF(Sheet1!$O$2:$O$80, 角色!A157)</f>
        <v>0</v>
      </c>
      <c r="F157" s="35">
        <f>COUNTIF(Sheet1!$D$2:$D$80, 角色!A157) + COUNTIF(Sheet1!$P$2:$P$80, 角色!A157)</f>
        <v>3</v>
      </c>
      <c r="G157" s="35">
        <f>COUNTIF(Sheet1!$E$2:$E$80, 角色!A157) + COUNTIF(Sheet1!$Q$2:$Q$80, 角色!A157)</f>
        <v>0</v>
      </c>
      <c r="H157" s="35">
        <f>COUNTIF(Sheet1!$F$2:$F$80, 角色!A157) + COUNTIF(Sheet1!$R$2:$R$80, 角色!A157)</f>
        <v>0</v>
      </c>
      <c r="I157" s="42">
        <f t="shared" si="33"/>
        <v>2</v>
      </c>
      <c r="J157" s="30" t="str">
        <f t="shared" si="34"/>
        <v>上路</v>
      </c>
      <c r="K157" s="66">
        <f>COUNTIF(Sheet1!$G$2:$K$80,A157)+COUNTIF(Sheet1!$S$2:$W$80,A157)</f>
        <v>6</v>
      </c>
      <c r="L157" s="71">
        <f t="shared" si="35"/>
        <v>0.15189873417721519</v>
      </c>
      <c r="M157" s="76" cm="1">
        <f t="array" ref="M157">IF(C157&lt;&gt;0, (SUMPRODUCT((Sheet1!$B$2:$F$80=A157)*(Sheet1!$L$2:$L$80="WIN")) + SUMPRODUCT((Sheet1!$N$2:$R$80=A157)*(Sheet1!$X$2:$X$80="WIN")))/C157, "-")</f>
        <v>0.83333333333333337</v>
      </c>
      <c r="N157" s="55">
        <f t="shared" si="36"/>
        <v>38</v>
      </c>
      <c r="O157" s="68">
        <f t="shared" si="37"/>
        <v>33</v>
      </c>
      <c r="P157" s="73">
        <f t="shared" si="38"/>
        <v>36</v>
      </c>
      <c r="Q157" s="78">
        <f t="shared" si="39"/>
        <v>8</v>
      </c>
    </row>
    <row r="158" spans="1:17" ht="40.200000000000003" customHeight="1" x14ac:dyDescent="0.3">
      <c r="A158" s="20" t="s">
        <v>191</v>
      </c>
      <c r="B158" s="21"/>
      <c r="C158" s="33">
        <f t="shared" si="32"/>
        <v>0</v>
      </c>
      <c r="D158" s="34">
        <f>COUNTIF(Sheet1!$B$2:$B$80, 角色!A158) + COUNTIF(Sheet1!$N$2:$N$80, 角色!A158)</f>
        <v>0</v>
      </c>
      <c r="E158" s="35">
        <f>COUNTIF(Sheet1!$C$2:$C$80, 角色!A158) + COUNTIF(Sheet1!$O$2:$O$80, 角色!A158)</f>
        <v>0</v>
      </c>
      <c r="F158" s="35">
        <f>COUNTIF(Sheet1!$D$2:$D$80, 角色!A158) + COUNTIF(Sheet1!$P$2:$P$80, 角色!A158)</f>
        <v>0</v>
      </c>
      <c r="G158" s="35">
        <f>COUNTIF(Sheet1!$E$2:$E$80, 角色!A158) + COUNTIF(Sheet1!$Q$2:$Q$80, 角色!A158)</f>
        <v>0</v>
      </c>
      <c r="H158" s="35">
        <f>COUNTIF(Sheet1!$F$2:$F$80, 角色!A158) + COUNTIF(Sheet1!$R$2:$R$80, 角色!A158)</f>
        <v>0</v>
      </c>
      <c r="I158" s="42">
        <f t="shared" si="33"/>
        <v>0</v>
      </c>
      <c r="J158" s="30" t="str">
        <f t="shared" si="34"/>
        <v>-</v>
      </c>
      <c r="K158" s="66">
        <f>COUNTIF(Sheet1!$G$2:$K$80,A158)+COUNTIF(Sheet1!$S$2:$W$80,A158)</f>
        <v>0</v>
      </c>
      <c r="L158" s="71">
        <f t="shared" si="35"/>
        <v>0</v>
      </c>
      <c r="M158" s="76" t="str" cm="1">
        <f t="array" ref="M158">IF(C158&lt;&gt;0, (SUMPRODUCT((Sheet1!$B$2:$F$80=A158)*(Sheet1!$L$2:$L$80="WIN")) + SUMPRODUCT((Sheet1!$N$2:$R$80=A158)*(Sheet1!$X$2:$X$80="WIN")))/C158, "-")</f>
        <v>-</v>
      </c>
      <c r="N158" s="55">
        <f t="shared" si="36"/>
        <v>84</v>
      </c>
      <c r="O158" s="68">
        <f t="shared" si="37"/>
        <v>63</v>
      </c>
      <c r="P158" s="73">
        <f t="shared" si="38"/>
        <v>88</v>
      </c>
      <c r="Q158" s="78" t="str">
        <f t="shared" si="39"/>
        <v>-</v>
      </c>
    </row>
    <row r="159" spans="1:17" ht="40.200000000000003" customHeight="1" x14ac:dyDescent="0.3">
      <c r="A159" s="20" t="s">
        <v>192</v>
      </c>
      <c r="B159" s="21"/>
      <c r="C159" s="33">
        <f t="shared" si="32"/>
        <v>0</v>
      </c>
      <c r="D159" s="34">
        <f>COUNTIF(Sheet1!$B$2:$B$80, 角色!A159) + COUNTIF(Sheet1!$N$2:$N$80, 角色!A159)</f>
        <v>0</v>
      </c>
      <c r="E159" s="35">
        <f>COUNTIF(Sheet1!$C$2:$C$80, 角色!A159) + COUNTIF(Sheet1!$O$2:$O$80, 角色!A159)</f>
        <v>0</v>
      </c>
      <c r="F159" s="35">
        <f>COUNTIF(Sheet1!$D$2:$D$80, 角色!A159) + COUNTIF(Sheet1!$P$2:$P$80, 角色!A159)</f>
        <v>0</v>
      </c>
      <c r="G159" s="35">
        <f>COUNTIF(Sheet1!$E$2:$E$80, 角色!A159) + COUNTIF(Sheet1!$Q$2:$Q$80, 角色!A159)</f>
        <v>0</v>
      </c>
      <c r="H159" s="35">
        <f>COUNTIF(Sheet1!$F$2:$F$80, 角色!A159) + COUNTIF(Sheet1!$R$2:$R$80, 角色!A159)</f>
        <v>0</v>
      </c>
      <c r="I159" s="42">
        <f t="shared" si="33"/>
        <v>0</v>
      </c>
      <c r="J159" s="30" t="str">
        <f t="shared" si="34"/>
        <v>-</v>
      </c>
      <c r="K159" s="66">
        <f>COUNTIF(Sheet1!$G$2:$K$80,A159)+COUNTIF(Sheet1!$S$2:$W$80,A159)</f>
        <v>0</v>
      </c>
      <c r="L159" s="71">
        <f t="shared" si="35"/>
        <v>0</v>
      </c>
      <c r="M159" s="76" t="str" cm="1">
        <f t="array" ref="M159">IF(C159&lt;&gt;0, (SUMPRODUCT((Sheet1!$B$2:$F$80=A159)*(Sheet1!$L$2:$L$80="WIN")) + SUMPRODUCT((Sheet1!$N$2:$R$80=A159)*(Sheet1!$X$2:$X$80="WIN")))/C159, "-")</f>
        <v>-</v>
      </c>
      <c r="N159" s="55">
        <f t="shared" si="36"/>
        <v>84</v>
      </c>
      <c r="O159" s="68">
        <f t="shared" si="37"/>
        <v>63</v>
      </c>
      <c r="P159" s="73">
        <f t="shared" si="38"/>
        <v>88</v>
      </c>
      <c r="Q159" s="78" t="str">
        <f t="shared" si="39"/>
        <v>-</v>
      </c>
    </row>
    <row r="160" spans="1:17" ht="40.200000000000003" customHeight="1" x14ac:dyDescent="0.3">
      <c r="A160" s="20" t="s">
        <v>193</v>
      </c>
      <c r="B160" s="21"/>
      <c r="C160" s="33">
        <f t="shared" si="32"/>
        <v>1</v>
      </c>
      <c r="D160" s="34">
        <f>COUNTIF(Sheet1!$B$2:$B$80, 角色!A160) + COUNTIF(Sheet1!$N$2:$N$80, 角色!A160)</f>
        <v>0</v>
      </c>
      <c r="E160" s="35">
        <f>COUNTIF(Sheet1!$C$2:$C$80, 角色!A160) + COUNTIF(Sheet1!$O$2:$O$80, 角色!A160)</f>
        <v>1</v>
      </c>
      <c r="F160" s="35">
        <f>COUNTIF(Sheet1!$D$2:$D$80, 角色!A160) + COUNTIF(Sheet1!$P$2:$P$80, 角色!A160)</f>
        <v>0</v>
      </c>
      <c r="G160" s="35">
        <f>COUNTIF(Sheet1!$E$2:$E$80, 角色!A160) + COUNTIF(Sheet1!$Q$2:$Q$80, 角色!A160)</f>
        <v>0</v>
      </c>
      <c r="H160" s="35">
        <f>COUNTIF(Sheet1!$F$2:$F$80, 角色!A160) + COUNTIF(Sheet1!$R$2:$R$80, 角色!A160)</f>
        <v>0</v>
      </c>
      <c r="I160" s="42">
        <f t="shared" si="33"/>
        <v>1</v>
      </c>
      <c r="J160" s="30" t="str">
        <f t="shared" si="34"/>
        <v>打野</v>
      </c>
      <c r="K160" s="66">
        <f>COUNTIF(Sheet1!$G$2:$K$80,A160)+COUNTIF(Sheet1!$S$2:$W$80,A160)</f>
        <v>0</v>
      </c>
      <c r="L160" s="71">
        <f t="shared" si="35"/>
        <v>1.2658227848101266E-2</v>
      </c>
      <c r="M160" s="76" cm="1">
        <f t="array" ref="M160">IF(C160&lt;&gt;0, (SUMPRODUCT((Sheet1!$B$2:$F$80=A160)*(Sheet1!$L$2:$L$80="WIN")) + SUMPRODUCT((Sheet1!$N$2:$R$80=A160)*(Sheet1!$X$2:$X$80="WIN")))/C160, "-")</f>
        <v>0</v>
      </c>
      <c r="N160" s="55">
        <f t="shared" si="36"/>
        <v>63</v>
      </c>
      <c r="O160" s="68">
        <f t="shared" si="37"/>
        <v>63</v>
      </c>
      <c r="P160" s="73">
        <f t="shared" si="38"/>
        <v>69</v>
      </c>
      <c r="Q160" s="78">
        <f t="shared" si="39"/>
        <v>65</v>
      </c>
    </row>
    <row r="161" spans="1:17" ht="40.200000000000003" customHeight="1" x14ac:dyDescent="0.3">
      <c r="A161" s="20" t="s">
        <v>194</v>
      </c>
      <c r="B161" s="21"/>
      <c r="C161" s="33">
        <f t="shared" si="32"/>
        <v>0</v>
      </c>
      <c r="D161" s="34">
        <f>COUNTIF(Sheet1!$B$2:$B$80, 角色!A161) + COUNTIF(Sheet1!$N$2:$N$80, 角色!A161)</f>
        <v>0</v>
      </c>
      <c r="E161" s="35">
        <f>COUNTIF(Sheet1!$C$2:$C$80, 角色!A161) + COUNTIF(Sheet1!$O$2:$O$80, 角色!A161)</f>
        <v>0</v>
      </c>
      <c r="F161" s="35">
        <f>COUNTIF(Sheet1!$D$2:$D$80, 角色!A161) + COUNTIF(Sheet1!$P$2:$P$80, 角色!A161)</f>
        <v>0</v>
      </c>
      <c r="G161" s="35">
        <f>COUNTIF(Sheet1!$E$2:$E$80, 角色!A161) + COUNTIF(Sheet1!$Q$2:$Q$80, 角色!A161)</f>
        <v>0</v>
      </c>
      <c r="H161" s="35">
        <f>COUNTIF(Sheet1!$F$2:$F$80, 角色!A161) + COUNTIF(Sheet1!$R$2:$R$80, 角色!A161)</f>
        <v>0</v>
      </c>
      <c r="I161" s="42">
        <f t="shared" si="33"/>
        <v>0</v>
      </c>
      <c r="J161" s="30" t="str">
        <f t="shared" si="34"/>
        <v>-</v>
      </c>
      <c r="K161" s="66">
        <f>COUNTIF(Sheet1!$G$2:$K$80,A161)+COUNTIF(Sheet1!$S$2:$W$80,A161)</f>
        <v>0</v>
      </c>
      <c r="L161" s="71">
        <f t="shared" si="35"/>
        <v>0</v>
      </c>
      <c r="M161" s="76" t="str" cm="1">
        <f t="array" ref="M161">IF(C161&lt;&gt;0, (SUMPRODUCT((Sheet1!$B$2:$F$80=A161)*(Sheet1!$L$2:$L$80="WIN")) + SUMPRODUCT((Sheet1!$N$2:$R$80=A161)*(Sheet1!$X$2:$X$80="WIN")))/C161, "-")</f>
        <v>-</v>
      </c>
      <c r="N161" s="55">
        <f t="shared" si="36"/>
        <v>84</v>
      </c>
      <c r="O161" s="68">
        <f t="shared" si="37"/>
        <v>63</v>
      </c>
      <c r="P161" s="73">
        <f t="shared" si="38"/>
        <v>88</v>
      </c>
      <c r="Q161" s="78" t="str">
        <f t="shared" si="39"/>
        <v>-</v>
      </c>
    </row>
    <row r="162" spans="1:17" ht="40.200000000000003" customHeight="1" x14ac:dyDescent="0.3">
      <c r="A162" s="20" t="s">
        <v>195</v>
      </c>
      <c r="B162" s="21"/>
      <c r="C162" s="33">
        <f t="shared" ref="C162:C166" si="40">SUM(D162:H162)</f>
        <v>11</v>
      </c>
      <c r="D162" s="34">
        <f>COUNTIF(Sheet1!$B$2:$B$80, 角色!A162) + COUNTIF(Sheet1!$N$2:$N$80, 角色!A162)</f>
        <v>0</v>
      </c>
      <c r="E162" s="35">
        <f>COUNTIF(Sheet1!$C$2:$C$80, 角色!A162) + COUNTIF(Sheet1!$O$2:$O$80, 角色!A162)</f>
        <v>0</v>
      </c>
      <c r="F162" s="35">
        <f>COUNTIF(Sheet1!$D$2:$D$80, 角色!A162) + COUNTIF(Sheet1!$P$2:$P$80, 角色!A162)</f>
        <v>0</v>
      </c>
      <c r="G162" s="35">
        <f>COUNTIF(Sheet1!$E$2:$E$80, 角色!A162) + COUNTIF(Sheet1!$Q$2:$Q$80, 角色!A162)</f>
        <v>11</v>
      </c>
      <c r="H162" s="35">
        <f>COUNTIF(Sheet1!$F$2:$F$80, 角色!A162) + COUNTIF(Sheet1!$R$2:$R$80, 角色!A162)</f>
        <v>0</v>
      </c>
      <c r="I162" s="42">
        <f t="shared" ref="I162:I166" si="41">COUNTIF(D162:H162,"&gt;0")</f>
        <v>1</v>
      </c>
      <c r="J162" s="30" t="str">
        <f t="shared" si="34"/>
        <v>下路</v>
      </c>
      <c r="K162" s="66">
        <f>COUNTIF(Sheet1!$G$2:$K$80,A162)+COUNTIF(Sheet1!$S$2:$W$80,A162)</f>
        <v>6</v>
      </c>
      <c r="L162" s="71">
        <f t="shared" ref="L162:L166" si="42">(C162+K162)/79</f>
        <v>0.21518987341772153</v>
      </c>
      <c r="M162" s="76" cm="1">
        <f t="array" ref="M162">IF(C162&lt;&gt;0, (SUMPRODUCT((Sheet1!$B$2:$F$80=A162)*(Sheet1!$L$2:$L$80="WIN")) + SUMPRODUCT((Sheet1!$N$2:$R$80=A162)*(Sheet1!$X$2:$X$80="WIN")))/C162, "-")</f>
        <v>0.45454545454545453</v>
      </c>
      <c r="N162" s="55">
        <f t="shared" si="36"/>
        <v>27</v>
      </c>
      <c r="O162" s="68">
        <f t="shared" si="37"/>
        <v>33</v>
      </c>
      <c r="P162" s="73">
        <f t="shared" si="38"/>
        <v>30</v>
      </c>
      <c r="Q162" s="78">
        <f t="shared" si="39"/>
        <v>45</v>
      </c>
    </row>
    <row r="163" spans="1:17" ht="40.200000000000003" customHeight="1" x14ac:dyDescent="0.3">
      <c r="A163" s="20" t="s">
        <v>196</v>
      </c>
      <c r="B163" s="21"/>
      <c r="C163" s="33">
        <f t="shared" si="40"/>
        <v>1</v>
      </c>
      <c r="D163" s="34">
        <f>COUNTIF(Sheet1!$B$2:$B$80, 角色!A163) + COUNTIF(Sheet1!$N$2:$N$80, 角色!A163)</f>
        <v>0</v>
      </c>
      <c r="E163" s="35">
        <f>COUNTIF(Sheet1!$C$2:$C$80, 角色!A163) + COUNTIF(Sheet1!$O$2:$O$80, 角色!A163)</f>
        <v>0</v>
      </c>
      <c r="F163" s="35">
        <f>COUNTIF(Sheet1!$D$2:$D$80, 角色!A163) + COUNTIF(Sheet1!$P$2:$P$80, 角色!A163)</f>
        <v>0</v>
      </c>
      <c r="G163" s="35">
        <f>COUNTIF(Sheet1!$E$2:$E$80, 角色!A163) + COUNTIF(Sheet1!$Q$2:$Q$80, 角色!A163)</f>
        <v>1</v>
      </c>
      <c r="H163" s="35">
        <f>COUNTIF(Sheet1!$F$2:$F$80, 角色!A163) + COUNTIF(Sheet1!$R$2:$R$80, 角色!A163)</f>
        <v>0</v>
      </c>
      <c r="I163" s="42">
        <f t="shared" si="41"/>
        <v>1</v>
      </c>
      <c r="J163" s="30" t="str">
        <f t="shared" si="34"/>
        <v>下路</v>
      </c>
      <c r="K163" s="66">
        <f>COUNTIF(Sheet1!$G$2:$K$80,A163)+COUNTIF(Sheet1!$S$2:$W$80,A163)</f>
        <v>6</v>
      </c>
      <c r="L163" s="71">
        <f t="shared" si="42"/>
        <v>8.8607594936708861E-2</v>
      </c>
      <c r="M163" s="76" cm="1">
        <f t="array" ref="M163">IF(C163&lt;&gt;0, (SUMPRODUCT((Sheet1!$B$2:$F$80=A163)*(Sheet1!$L$2:$L$80="WIN")) + SUMPRODUCT((Sheet1!$N$2:$R$80=A163)*(Sheet1!$X$2:$X$80="WIN")))/C163, "-")</f>
        <v>0</v>
      </c>
      <c r="N163" s="55">
        <f t="shared" si="36"/>
        <v>63</v>
      </c>
      <c r="O163" s="68">
        <f t="shared" si="37"/>
        <v>33</v>
      </c>
      <c r="P163" s="73">
        <f t="shared" si="38"/>
        <v>46</v>
      </c>
      <c r="Q163" s="78">
        <f t="shared" si="39"/>
        <v>65</v>
      </c>
    </row>
    <row r="164" spans="1:17" ht="40.200000000000003" customHeight="1" x14ac:dyDescent="0.3">
      <c r="A164" s="20" t="s">
        <v>197</v>
      </c>
      <c r="B164" s="21"/>
      <c r="C164" s="33">
        <f t="shared" si="40"/>
        <v>0</v>
      </c>
      <c r="D164" s="34">
        <f>COUNTIF(Sheet1!$B$2:$B$80, 角色!A164) + COUNTIF(Sheet1!$N$2:$N$80, 角色!A164)</f>
        <v>0</v>
      </c>
      <c r="E164" s="35">
        <f>COUNTIF(Sheet1!$C$2:$C$80, 角色!A164) + COUNTIF(Sheet1!$O$2:$O$80, 角色!A164)</f>
        <v>0</v>
      </c>
      <c r="F164" s="35">
        <f>COUNTIF(Sheet1!$D$2:$D$80, 角色!A164) + COUNTIF(Sheet1!$P$2:$P$80, 角色!A164)</f>
        <v>0</v>
      </c>
      <c r="G164" s="35">
        <f>COUNTIF(Sheet1!$E$2:$E$80, 角色!A164) + COUNTIF(Sheet1!$Q$2:$Q$80, 角色!A164)</f>
        <v>0</v>
      </c>
      <c r="H164" s="35">
        <f>COUNTIF(Sheet1!$F$2:$F$80, 角色!A164) + COUNTIF(Sheet1!$R$2:$R$80, 角色!A164)</f>
        <v>0</v>
      </c>
      <c r="I164" s="42">
        <f t="shared" si="41"/>
        <v>0</v>
      </c>
      <c r="J164" s="30" t="str">
        <f t="shared" si="34"/>
        <v>-</v>
      </c>
      <c r="K164" s="66">
        <f>COUNTIF(Sheet1!$G$2:$K$80,A164)+COUNTIF(Sheet1!$S$2:$W$80,A164)</f>
        <v>0</v>
      </c>
      <c r="L164" s="71">
        <f t="shared" si="42"/>
        <v>0</v>
      </c>
      <c r="M164" s="76" t="str" cm="1">
        <f t="array" ref="M164">IF(C164&lt;&gt;0, (SUMPRODUCT((Sheet1!$B$2:$F$80=A164)*(Sheet1!$L$2:$L$80="WIN")) + SUMPRODUCT((Sheet1!$N$2:$R$80=A164)*(Sheet1!$X$2:$X$80="WIN")))/C164, "-")</f>
        <v>-</v>
      </c>
      <c r="N164" s="55">
        <f t="shared" si="36"/>
        <v>84</v>
      </c>
      <c r="O164" s="68">
        <f t="shared" si="37"/>
        <v>63</v>
      </c>
      <c r="P164" s="73">
        <f t="shared" si="38"/>
        <v>88</v>
      </c>
      <c r="Q164" s="78" t="str">
        <f t="shared" si="39"/>
        <v>-</v>
      </c>
    </row>
    <row r="165" spans="1:17" ht="40.200000000000003" customHeight="1" x14ac:dyDescent="0.3">
      <c r="A165" s="20" t="s">
        <v>198</v>
      </c>
      <c r="B165" s="21"/>
      <c r="C165" s="33">
        <f t="shared" si="40"/>
        <v>0</v>
      </c>
      <c r="D165" s="34">
        <f>COUNTIF(Sheet1!$B$2:$B$80, 角色!A165) + COUNTIF(Sheet1!$N$2:$N$80, 角色!A165)</f>
        <v>0</v>
      </c>
      <c r="E165" s="35">
        <f>COUNTIF(Sheet1!$C$2:$C$80, 角色!A165) + COUNTIF(Sheet1!$O$2:$O$80, 角色!A165)</f>
        <v>0</v>
      </c>
      <c r="F165" s="35">
        <f>COUNTIF(Sheet1!$D$2:$D$80, 角色!A165) + COUNTIF(Sheet1!$P$2:$P$80, 角色!A165)</f>
        <v>0</v>
      </c>
      <c r="G165" s="35">
        <f>COUNTIF(Sheet1!$E$2:$E$80, 角色!A165) + COUNTIF(Sheet1!$Q$2:$Q$80, 角色!A165)</f>
        <v>0</v>
      </c>
      <c r="H165" s="35">
        <f>COUNTIF(Sheet1!$F$2:$F$80, 角色!A165) + COUNTIF(Sheet1!$R$2:$R$80, 角色!A165)</f>
        <v>0</v>
      </c>
      <c r="I165" s="42">
        <f t="shared" si="41"/>
        <v>0</v>
      </c>
      <c r="J165" s="30" t="str">
        <f t="shared" si="34"/>
        <v>-</v>
      </c>
      <c r="K165" s="66">
        <f>COUNTIF(Sheet1!$G$2:$K$80,A165)+COUNTIF(Sheet1!$S$2:$W$80,A165)</f>
        <v>0</v>
      </c>
      <c r="L165" s="71">
        <f t="shared" si="42"/>
        <v>0</v>
      </c>
      <c r="M165" s="76" t="str" cm="1">
        <f t="array" ref="M165">IF(C165&lt;&gt;0, (SUMPRODUCT((Sheet1!$B$2:$F$80=A165)*(Sheet1!$L$2:$L$80="WIN")) + SUMPRODUCT((Sheet1!$N$2:$R$80=A165)*(Sheet1!$X$2:$X$80="WIN")))/C165, "-")</f>
        <v>-</v>
      </c>
      <c r="N165" s="55">
        <f t="shared" si="36"/>
        <v>84</v>
      </c>
      <c r="O165" s="68">
        <f t="shared" si="37"/>
        <v>63</v>
      </c>
      <c r="P165" s="73">
        <f t="shared" si="38"/>
        <v>88</v>
      </c>
      <c r="Q165" s="78" t="str">
        <f t="shared" si="39"/>
        <v>-</v>
      </c>
    </row>
    <row r="166" spans="1:17" ht="40.200000000000003" customHeight="1" x14ac:dyDescent="0.3">
      <c r="A166" s="47" t="s">
        <v>199</v>
      </c>
      <c r="B166" s="48"/>
      <c r="C166" s="49">
        <f t="shared" si="40"/>
        <v>0</v>
      </c>
      <c r="D166" s="50">
        <f>COUNTIF(Sheet1!$B$2:$B$80, 角色!A166) + COUNTIF(Sheet1!$N$2:$N$80, 角色!A166)</f>
        <v>0</v>
      </c>
      <c r="E166" s="51">
        <f>COUNTIF(Sheet1!$C$2:$C$80, 角色!A166) + COUNTIF(Sheet1!$O$2:$O$80, 角色!A166)</f>
        <v>0</v>
      </c>
      <c r="F166" s="51">
        <f>COUNTIF(Sheet1!$D$2:$D$80, 角色!A166) + COUNTIF(Sheet1!$P$2:$P$80, 角色!A166)</f>
        <v>0</v>
      </c>
      <c r="G166" s="51">
        <f>COUNTIF(Sheet1!$E$2:$E$80, 角色!A166) + COUNTIF(Sheet1!$Q$2:$Q$80, 角色!A166)</f>
        <v>0</v>
      </c>
      <c r="H166" s="51">
        <f>COUNTIF(Sheet1!$F$2:$F$80, 角色!A166) + COUNTIF(Sheet1!$R$2:$R$80, 角色!A166)</f>
        <v>0</v>
      </c>
      <c r="I166" s="52">
        <f t="shared" si="41"/>
        <v>0</v>
      </c>
      <c r="J166" s="53" t="str">
        <f t="shared" si="34"/>
        <v>-</v>
      </c>
      <c r="K166" s="67">
        <f>COUNTIF(Sheet1!$G$2:$K$80,A166)+COUNTIF(Sheet1!$S$2:$W$80,A166)</f>
        <v>0</v>
      </c>
      <c r="L166" s="72">
        <f t="shared" si="42"/>
        <v>0</v>
      </c>
      <c r="M166" s="77" t="str" cm="1">
        <f t="array" ref="M166">IF(C166&lt;&gt;0, (SUMPRODUCT((Sheet1!$B$2:$F$80=A166)*(Sheet1!$L$2:$L$80="WIN")) + SUMPRODUCT((Sheet1!$N$2:$R$80=A166)*(Sheet1!$X$2:$X$80="WIN")))/C166, "-")</f>
        <v>-</v>
      </c>
      <c r="N166" s="56">
        <f t="shared" si="36"/>
        <v>84</v>
      </c>
      <c r="O166" s="69">
        <f t="shared" si="37"/>
        <v>63</v>
      </c>
      <c r="P166" s="74">
        <f t="shared" si="38"/>
        <v>88</v>
      </c>
      <c r="Q166" s="79" t="str">
        <f t="shared" si="39"/>
        <v>-</v>
      </c>
    </row>
    <row r="168" spans="1:17" ht="27" customHeight="1" x14ac:dyDescent="0.45">
      <c r="A168" s="87" t="s">
        <v>403</v>
      </c>
    </row>
    <row r="170" spans="1:17" x14ac:dyDescent="0.3">
      <c r="C170" s="39" t="s">
        <v>328</v>
      </c>
      <c r="D170" t="s">
        <v>330</v>
      </c>
      <c r="F170" s="39" t="s">
        <v>329</v>
      </c>
      <c r="G170" t="s">
        <v>330</v>
      </c>
      <c r="I170" s="39" t="s">
        <v>332</v>
      </c>
      <c r="J170" t="s">
        <v>330</v>
      </c>
      <c r="L170" s="39" t="s">
        <v>333</v>
      </c>
      <c r="M170" t="s">
        <v>330</v>
      </c>
      <c r="O170" s="39" t="s">
        <v>334</v>
      </c>
      <c r="P170" t="s">
        <v>330</v>
      </c>
    </row>
    <row r="171" spans="1:17" x14ac:dyDescent="0.3">
      <c r="C171" t="s">
        <v>244</v>
      </c>
      <c r="D171" s="40">
        <v>27</v>
      </c>
      <c r="F171" t="s">
        <v>206</v>
      </c>
      <c r="G171" s="40">
        <v>30</v>
      </c>
      <c r="I171" t="s">
        <v>121</v>
      </c>
      <c r="J171" s="40">
        <v>33</v>
      </c>
      <c r="L171" t="s">
        <v>211</v>
      </c>
      <c r="M171" s="40">
        <v>33</v>
      </c>
      <c r="O171" t="s">
        <v>207</v>
      </c>
      <c r="P171" s="40">
        <v>30</v>
      </c>
    </row>
    <row r="172" spans="1:17" x14ac:dyDescent="0.3">
      <c r="C172" t="s">
        <v>254</v>
      </c>
      <c r="D172" s="40">
        <v>26</v>
      </c>
      <c r="F172" t="s">
        <v>212</v>
      </c>
      <c r="G172" s="40">
        <v>24</v>
      </c>
      <c r="I172" t="s">
        <v>230</v>
      </c>
      <c r="J172" s="40">
        <v>27</v>
      </c>
      <c r="L172" t="s">
        <v>202</v>
      </c>
      <c r="M172" s="40">
        <v>27</v>
      </c>
      <c r="O172" t="s">
        <v>203</v>
      </c>
      <c r="P172" s="40">
        <v>22</v>
      </c>
    </row>
    <row r="173" spans="1:17" x14ac:dyDescent="0.3">
      <c r="C173" t="s">
        <v>200</v>
      </c>
      <c r="D173" s="40">
        <v>24</v>
      </c>
      <c r="F173" t="s">
        <v>235</v>
      </c>
      <c r="G173" s="40">
        <v>22</v>
      </c>
      <c r="I173" t="s">
        <v>213</v>
      </c>
      <c r="J173" s="40">
        <v>18</v>
      </c>
      <c r="L173" t="s">
        <v>34</v>
      </c>
      <c r="M173" s="40">
        <v>22</v>
      </c>
      <c r="O173" t="s">
        <v>132</v>
      </c>
      <c r="P173" s="40">
        <v>19</v>
      </c>
    </row>
    <row r="174" spans="1:17" x14ac:dyDescent="0.3">
      <c r="C174" t="s">
        <v>237</v>
      </c>
      <c r="D174" s="40">
        <v>23</v>
      </c>
      <c r="F174" t="s">
        <v>143</v>
      </c>
      <c r="G174" s="40">
        <v>17</v>
      </c>
      <c r="I174" t="s">
        <v>159</v>
      </c>
      <c r="J174" s="40">
        <v>14</v>
      </c>
      <c r="L174" t="s">
        <v>225</v>
      </c>
      <c r="M174" s="40">
        <v>14</v>
      </c>
      <c r="O174" t="s">
        <v>134</v>
      </c>
      <c r="P174" s="40">
        <v>17</v>
      </c>
    </row>
    <row r="175" spans="1:17" x14ac:dyDescent="0.3">
      <c r="C175" t="s">
        <v>233</v>
      </c>
      <c r="D175" s="40">
        <v>20</v>
      </c>
      <c r="F175" t="s">
        <v>132</v>
      </c>
      <c r="G175" s="40">
        <v>16</v>
      </c>
      <c r="I175" t="s">
        <v>259</v>
      </c>
      <c r="J175" s="40">
        <v>12</v>
      </c>
      <c r="L175" t="s">
        <v>315</v>
      </c>
      <c r="M175" s="40">
        <v>11</v>
      </c>
      <c r="O175" t="s">
        <v>236</v>
      </c>
      <c r="P175" s="40">
        <v>12</v>
      </c>
    </row>
    <row r="176" spans="1:17" x14ac:dyDescent="0.3">
      <c r="C176" t="s">
        <v>231</v>
      </c>
      <c r="D176" s="40">
        <v>7</v>
      </c>
      <c r="F176" t="s">
        <v>95</v>
      </c>
      <c r="G176" s="40">
        <v>14</v>
      </c>
      <c r="I176" t="s">
        <v>76</v>
      </c>
      <c r="J176" s="40">
        <v>12</v>
      </c>
      <c r="L176" t="s">
        <v>243</v>
      </c>
      <c r="M176" s="40">
        <v>8</v>
      </c>
      <c r="O176" t="s">
        <v>257</v>
      </c>
      <c r="P176" s="40">
        <v>9</v>
      </c>
    </row>
    <row r="177" spans="3:16" x14ac:dyDescent="0.3">
      <c r="C177" t="s">
        <v>218</v>
      </c>
      <c r="D177" s="40">
        <v>5</v>
      </c>
      <c r="F177" t="s">
        <v>251</v>
      </c>
      <c r="G177" s="40">
        <v>6</v>
      </c>
      <c r="I177" t="s">
        <v>263</v>
      </c>
      <c r="J177" s="40">
        <v>11</v>
      </c>
      <c r="L177" t="s">
        <v>228</v>
      </c>
      <c r="M177" s="40">
        <v>7</v>
      </c>
      <c r="O177" t="s">
        <v>317</v>
      </c>
      <c r="P177" s="40">
        <v>7</v>
      </c>
    </row>
    <row r="178" spans="3:16" x14ac:dyDescent="0.3">
      <c r="C178" t="s">
        <v>76</v>
      </c>
      <c r="D178" s="40">
        <v>4</v>
      </c>
      <c r="F178" t="s">
        <v>264</v>
      </c>
      <c r="G178" s="40">
        <v>6</v>
      </c>
      <c r="I178" t="s">
        <v>210</v>
      </c>
      <c r="J178" s="40">
        <v>10</v>
      </c>
      <c r="L178" t="s">
        <v>256</v>
      </c>
      <c r="M178" s="40">
        <v>6</v>
      </c>
      <c r="O178" t="s">
        <v>265</v>
      </c>
      <c r="P178" s="40">
        <v>6</v>
      </c>
    </row>
    <row r="179" spans="3:16" x14ac:dyDescent="0.3">
      <c r="C179" t="s">
        <v>313</v>
      </c>
      <c r="D179" s="40">
        <v>4</v>
      </c>
      <c r="F179" t="s">
        <v>260</v>
      </c>
      <c r="G179" s="40">
        <v>6</v>
      </c>
      <c r="I179" t="s">
        <v>201</v>
      </c>
      <c r="J179" s="40">
        <v>9</v>
      </c>
      <c r="L179" t="s">
        <v>266</v>
      </c>
      <c r="M179" s="40">
        <v>5</v>
      </c>
      <c r="O179" t="s">
        <v>36</v>
      </c>
      <c r="P179" s="40">
        <v>5</v>
      </c>
    </row>
    <row r="180" spans="3:16" x14ac:dyDescent="0.3">
      <c r="C180" t="s">
        <v>239</v>
      </c>
      <c r="D180" s="40">
        <v>3</v>
      </c>
      <c r="F180" t="s">
        <v>229</v>
      </c>
      <c r="G180" s="40">
        <v>5</v>
      </c>
      <c r="I180" t="s">
        <v>312</v>
      </c>
      <c r="J180" s="40">
        <v>3</v>
      </c>
      <c r="L180" t="s">
        <v>36</v>
      </c>
      <c r="M180" s="40">
        <v>5</v>
      </c>
      <c r="O180" t="s">
        <v>248</v>
      </c>
      <c r="P180" s="40">
        <v>5</v>
      </c>
    </row>
    <row r="181" spans="3:16" x14ac:dyDescent="0.3">
      <c r="C181" t="s">
        <v>312</v>
      </c>
      <c r="D181" s="40">
        <v>3</v>
      </c>
      <c r="F181" t="s">
        <v>201</v>
      </c>
      <c r="G181" s="40">
        <v>4</v>
      </c>
      <c r="I181" t="s">
        <v>234</v>
      </c>
      <c r="J181" s="40">
        <v>2</v>
      </c>
      <c r="L181" t="s">
        <v>318</v>
      </c>
      <c r="M181" s="40">
        <v>5</v>
      </c>
      <c r="O181" t="s">
        <v>287</v>
      </c>
      <c r="P181" s="40">
        <v>4</v>
      </c>
    </row>
    <row r="182" spans="3:16" x14ac:dyDescent="0.3">
      <c r="C182" t="s">
        <v>229</v>
      </c>
      <c r="D182" s="40">
        <v>2</v>
      </c>
      <c r="F182" t="s">
        <v>268</v>
      </c>
      <c r="G182" s="40">
        <v>3</v>
      </c>
      <c r="I182" t="s">
        <v>258</v>
      </c>
      <c r="J182" s="40">
        <v>2</v>
      </c>
      <c r="L182" t="s">
        <v>258</v>
      </c>
      <c r="M182" s="40">
        <v>3</v>
      </c>
      <c r="O182" t="s">
        <v>316</v>
      </c>
      <c r="P182" s="40">
        <v>4</v>
      </c>
    </row>
    <row r="183" spans="3:16" x14ac:dyDescent="0.3">
      <c r="C183" t="s">
        <v>282</v>
      </c>
      <c r="D183" s="40">
        <v>2</v>
      </c>
      <c r="F183" t="s">
        <v>281</v>
      </c>
      <c r="G183" s="40">
        <v>1</v>
      </c>
      <c r="I183" t="s">
        <v>244</v>
      </c>
      <c r="J183" s="40">
        <v>2</v>
      </c>
      <c r="L183" t="s">
        <v>242</v>
      </c>
      <c r="M183" s="40">
        <v>3</v>
      </c>
      <c r="O183" t="s">
        <v>227</v>
      </c>
      <c r="P183" s="40">
        <v>3</v>
      </c>
    </row>
    <row r="184" spans="3:16" x14ac:dyDescent="0.3">
      <c r="C184" t="s">
        <v>226</v>
      </c>
      <c r="D184" s="40">
        <v>2</v>
      </c>
      <c r="F184" t="s">
        <v>326</v>
      </c>
      <c r="G184" s="40">
        <v>1</v>
      </c>
      <c r="I184" t="s">
        <v>327</v>
      </c>
      <c r="J184" s="40">
        <v>1</v>
      </c>
      <c r="L184" t="s">
        <v>311</v>
      </c>
      <c r="M184" s="40">
        <v>3</v>
      </c>
      <c r="O184" t="s">
        <v>256</v>
      </c>
      <c r="P184" s="40">
        <v>3</v>
      </c>
    </row>
    <row r="185" spans="3:16" x14ac:dyDescent="0.3">
      <c r="C185" t="s">
        <v>323</v>
      </c>
      <c r="D185" s="40">
        <v>1</v>
      </c>
      <c r="F185" t="s">
        <v>255</v>
      </c>
      <c r="G185" s="40">
        <v>1</v>
      </c>
      <c r="I185" t="s">
        <v>314</v>
      </c>
      <c r="J185" s="40">
        <v>1</v>
      </c>
      <c r="L185" t="s">
        <v>267</v>
      </c>
      <c r="M185" s="40">
        <v>2</v>
      </c>
      <c r="O185" t="s">
        <v>277</v>
      </c>
      <c r="P185" s="40">
        <v>3</v>
      </c>
    </row>
    <row r="186" spans="3:16" x14ac:dyDescent="0.3">
      <c r="C186" t="s">
        <v>217</v>
      </c>
      <c r="D186" s="40">
        <v>1</v>
      </c>
      <c r="F186" t="s">
        <v>232</v>
      </c>
      <c r="G186" s="40">
        <v>1</v>
      </c>
      <c r="I186" t="s">
        <v>261</v>
      </c>
      <c r="J186" s="40">
        <v>1</v>
      </c>
      <c r="L186" t="s">
        <v>224</v>
      </c>
      <c r="M186" s="40">
        <v>1</v>
      </c>
      <c r="O186" t="s">
        <v>261</v>
      </c>
      <c r="P186" s="40">
        <v>2</v>
      </c>
    </row>
    <row r="187" spans="3:16" x14ac:dyDescent="0.3">
      <c r="C187" t="s">
        <v>325</v>
      </c>
      <c r="D187" s="40">
        <v>1</v>
      </c>
      <c r="F187" t="s">
        <v>262</v>
      </c>
      <c r="G187" s="40">
        <v>1</v>
      </c>
      <c r="I187" t="s">
        <v>309</v>
      </c>
      <c r="J187" s="40">
        <v>158</v>
      </c>
      <c r="L187" t="s">
        <v>310</v>
      </c>
      <c r="M187" s="40">
        <v>1</v>
      </c>
      <c r="O187" t="s">
        <v>278</v>
      </c>
      <c r="P187" s="40">
        <v>2</v>
      </c>
    </row>
    <row r="188" spans="3:16" x14ac:dyDescent="0.3">
      <c r="C188" t="s">
        <v>288</v>
      </c>
      <c r="D188" s="40">
        <v>1</v>
      </c>
      <c r="F188" t="s">
        <v>309</v>
      </c>
      <c r="G188" s="40">
        <v>158</v>
      </c>
      <c r="L188" t="s">
        <v>320</v>
      </c>
      <c r="M188" s="40">
        <v>1</v>
      </c>
      <c r="O188" t="s">
        <v>279</v>
      </c>
      <c r="P188" s="40">
        <v>1</v>
      </c>
    </row>
    <row r="189" spans="3:16" x14ac:dyDescent="0.3">
      <c r="C189" t="s">
        <v>289</v>
      </c>
      <c r="D189" s="40">
        <v>1</v>
      </c>
      <c r="L189" t="s">
        <v>283</v>
      </c>
      <c r="M189" s="40">
        <v>1</v>
      </c>
      <c r="O189" t="s">
        <v>228</v>
      </c>
      <c r="P189" s="40">
        <v>1</v>
      </c>
    </row>
    <row r="190" spans="3:16" x14ac:dyDescent="0.3">
      <c r="C190" t="s">
        <v>324</v>
      </c>
      <c r="D190" s="40">
        <v>1</v>
      </c>
      <c r="L190" t="s">
        <v>309</v>
      </c>
      <c r="M190" s="40">
        <v>158</v>
      </c>
      <c r="O190" t="s">
        <v>321</v>
      </c>
      <c r="P190" s="40">
        <v>1</v>
      </c>
    </row>
    <row r="191" spans="3:16" x14ac:dyDescent="0.3">
      <c r="C191" t="s">
        <v>309</v>
      </c>
      <c r="D191" s="40">
        <v>158</v>
      </c>
      <c r="O191" t="s">
        <v>319</v>
      </c>
      <c r="P191" s="40">
        <v>1</v>
      </c>
    </row>
    <row r="192" spans="3:16" x14ac:dyDescent="0.3">
      <c r="O192" t="s">
        <v>214</v>
      </c>
      <c r="P192" s="40">
        <v>1</v>
      </c>
    </row>
    <row r="193" spans="3:16" x14ac:dyDescent="0.3">
      <c r="F193" s="84" t="s">
        <v>402</v>
      </c>
      <c r="O193" t="s">
        <v>309</v>
      </c>
      <c r="P193" s="40">
        <v>158</v>
      </c>
    </row>
    <row r="195" spans="3:16" ht="30" x14ac:dyDescent="0.3">
      <c r="C195" s="57" t="s">
        <v>392</v>
      </c>
      <c r="D195" s="22" t="s">
        <v>331</v>
      </c>
      <c r="F195" s="57" t="s">
        <v>393</v>
      </c>
      <c r="G195" s="22" t="s">
        <v>331</v>
      </c>
      <c r="I195" s="57" t="s">
        <v>394</v>
      </c>
      <c r="J195" s="22" t="s">
        <v>331</v>
      </c>
      <c r="L195" s="57" t="s">
        <v>395</v>
      </c>
      <c r="M195" s="22" t="s">
        <v>331</v>
      </c>
      <c r="O195" s="57" t="s">
        <v>396</v>
      </c>
      <c r="P195" s="22" t="s">
        <v>331</v>
      </c>
    </row>
    <row r="196" spans="3:16" ht="42" customHeight="1" x14ac:dyDescent="0.3">
      <c r="C196" s="58" t="str">
        <f>C171</f>
        <v>K'Sante</v>
      </c>
      <c r="D196" s="58"/>
      <c r="F196" s="58" t="str">
        <f>F171</f>
        <v>Jarvan IV</v>
      </c>
      <c r="G196" s="58"/>
      <c r="I196" s="58" t="str">
        <f>I171</f>
        <v>Orianna</v>
      </c>
      <c r="J196" s="58"/>
      <c r="L196" s="58" t="str">
        <f>L171</f>
        <v>Kai'Sa</v>
      </c>
      <c r="M196" s="58"/>
      <c r="O196" s="58" t="str">
        <f>O171</f>
        <v>Rakan</v>
      </c>
      <c r="P196" s="58"/>
    </row>
    <row r="200" spans="3:16" ht="45" x14ac:dyDescent="0.3">
      <c r="F200" s="57" t="s">
        <v>397</v>
      </c>
      <c r="G200" s="22" t="s">
        <v>331</v>
      </c>
      <c r="I200" s="57" t="s">
        <v>335</v>
      </c>
      <c r="J200" s="22" t="s">
        <v>331</v>
      </c>
      <c r="L200" s="57" t="s">
        <v>398</v>
      </c>
      <c r="M200" s="22" t="s">
        <v>331</v>
      </c>
    </row>
    <row r="201" spans="3:16" ht="42.6" customHeight="1" x14ac:dyDescent="0.3">
      <c r="F201" s="58" t="str">
        <f>INDEX($A$2:$A$166, MATCH(SMALL($N$2:$N$166, 1), $N$2:$N$166, FALSE))</f>
        <v>Rell</v>
      </c>
      <c r="G201" s="58"/>
      <c r="I201" s="58" t="str">
        <f>INDEX($A$2:$A$166, MATCH(SMALL($O$2:$O$166, 1), $O$2:$O$166, FALSE))</f>
        <v>Kalista</v>
      </c>
      <c r="J201" s="58"/>
      <c r="L201" s="58" t="str">
        <f>INDEX($A$2:$A$166, MATCH(SMALL($P$2:$P$166, 1), $P$2:$P$166, FALSE))</f>
        <v>Orianna</v>
      </c>
      <c r="M201" s="58"/>
    </row>
    <row r="205" spans="3:16" ht="54" customHeight="1" x14ac:dyDescent="0.3">
      <c r="I205" s="57" t="s">
        <v>400</v>
      </c>
      <c r="J205" s="22" t="s">
        <v>331</v>
      </c>
      <c r="L205" s="86" t="s">
        <v>399</v>
      </c>
    </row>
    <row r="206" spans="3:16" ht="42.6" customHeight="1" x14ac:dyDescent="0.3">
      <c r="I206" s="58" t="str" cm="1">
        <f t="array" ref="I206:I208">_xlfn._xlws.FILTER(表格21[腳色名稱], 表格21[勝率]=L207)</f>
        <v>Neeko</v>
      </c>
      <c r="J206" s="58"/>
      <c r="L206" s="59" t="s">
        <v>401</v>
      </c>
    </row>
    <row r="207" spans="3:16" ht="42.6" customHeight="1" x14ac:dyDescent="0.3">
      <c r="I207" s="58" t="str">
        <v>Wukong</v>
      </c>
      <c r="J207" s="58"/>
      <c r="L207" cm="1">
        <f t="array" ref="L207">LARGE(IF(C2:C166 &gt;= 5, M2:M166, 0), 1)</f>
        <v>0.83333333333333337</v>
      </c>
    </row>
    <row r="208" spans="3:16" ht="42.6" customHeight="1" x14ac:dyDescent="0.3">
      <c r="I208" s="58" t="str">
        <v>Yone</v>
      </c>
      <c r="J208" s="58"/>
    </row>
  </sheetData>
  <phoneticPr fontId="1" type="noConversion"/>
  <conditionalFormatting sqref="N2:N166">
    <cfRule type="top10" dxfId="23" priority="4" bottom="1" rank="10"/>
  </conditionalFormatting>
  <conditionalFormatting sqref="O2:O166">
    <cfRule type="top10" dxfId="22" priority="3" bottom="1" rank="10"/>
  </conditionalFormatting>
  <conditionalFormatting sqref="P2:P166">
    <cfRule type="top10" dxfId="21" priority="2" bottom="1" rank="10"/>
  </conditionalFormatting>
  <conditionalFormatting sqref="Q2:Q166">
    <cfRule type="top10" dxfId="20" priority="1" bottom="1" rank="10"/>
  </conditionalFormatting>
  <pageMargins left="0.7" right="0.7" top="0.75" bottom="0.75" header="0.3" footer="0.3"/>
  <pageSetup paperSize="9" orientation="portrait" r:id="rId6"/>
  <drawing r:id="rId7"/>
  <legacyDrawing r:id="rId8"/>
  <tableParts count="1">
    <tablePart r:id="rId9"/>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vt:i4>
      </vt:variant>
      <vt:variant>
        <vt:lpstr>具名範圍</vt:lpstr>
      </vt:variant>
      <vt:variant>
        <vt:i4>3</vt:i4>
      </vt:variant>
    </vt:vector>
  </HeadingPairs>
  <TitlesOfParts>
    <vt:vector size="6" baseType="lpstr">
      <vt:lpstr>Sheet1</vt:lpstr>
      <vt:lpstr>隊伍</vt:lpstr>
      <vt:lpstr>角色</vt:lpstr>
      <vt:lpstr>Sheet1!Criteria</vt:lpstr>
      <vt:lpstr>隊伍!Criteria</vt:lpstr>
      <vt:lpstr>Sheet1!Extract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2015-06-05T18:17:20Z</dcterms:created>
  <dcterms:modified xsi:type="dcterms:W3CDTF">2024-02-14T09:51:22Z</dcterms:modified>
</cp:coreProperties>
</file>