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defaultThemeVersion="124226"/>
  <mc:AlternateContent xmlns:mc="http://schemas.openxmlformats.org/markup-compatibility/2006">
    <mc:Choice Requires="x15">
      <x15ac:absPath xmlns:x15ac="http://schemas.microsoft.com/office/spreadsheetml/2010/11/ac" url="L:\Public\Hazel WU\comps\硅基智能\"/>
    </mc:Choice>
  </mc:AlternateContent>
  <xr:revisionPtr revIDLastSave="0" documentId="13_ncr:1_{D1CAC537-E2F3-47AC-91EF-05E9EAAD5EF0}" xr6:coauthVersionLast="47" xr6:coauthVersionMax="47" xr10:uidLastSave="{00000000-0000-0000-0000-000000000000}"/>
  <bookViews>
    <workbookView xWindow="28680" yWindow="-120" windowWidth="21840" windowHeight="13020" tabRatio="821" xr2:uid="{00000000-000D-0000-FFFF-FFFF00000000}"/>
  </bookViews>
  <sheets>
    <sheet name="product matrix" sheetId="55" r:id="rId1"/>
    <sheet name="250718" sheetId="53" r:id="rId2"/>
    <sheet name="BBG RAW" sheetId="15" r:id="rId3"/>
    <sheet name="reference" sheetId="54" r:id="rId4"/>
  </sheets>
  <definedNames>
    <definedName name="_xlnm._FilterDatabase" localSheetId="1" hidden="1">'250718'!#REF!</definedName>
    <definedName name="_xlnm._FilterDatabase" localSheetId="2" hidden="1">'BBG RAW'!#REF!</definedName>
    <definedName name="BLPB20100224040800_1" localSheetId="1" hidden="1">'250718'!#REF!</definedName>
    <definedName name="BLPB20100224040800_1" localSheetId="2" hidden="1">'BBG RAW'!#REF!</definedName>
    <definedName name="BLPB20100224041256_1" localSheetId="1" hidden="1">'250718'!#REF!</definedName>
    <definedName name="BLPB20100224041256_1" localSheetId="2" hidden="1">'BBG RAW'!#REF!</definedName>
    <definedName name="BLPB20100224041302_1" localSheetId="1" hidden="1">'250718'!#REF!</definedName>
    <definedName name="BLPB20100224041302_1" localSheetId="2" hidden="1">'BBG RAW'!#REF!</definedName>
    <definedName name="BLPB20100224041302_2" localSheetId="1" hidden="1">'250718'!#REF!</definedName>
    <definedName name="BLPB20100224041302_2" localSheetId="2" hidden="1">'BBG RAW'!#REF!</definedName>
    <definedName name="BLPB20100224041305_1" localSheetId="1" hidden="1">'250718'!#REF!</definedName>
    <definedName name="BLPB20100224041305_1" localSheetId="2" hidden="1">'BBG RAW'!#REF!</definedName>
    <definedName name="BLPB20100224041305_2" localSheetId="1" hidden="1">'250718'!#REF!</definedName>
    <definedName name="BLPB20100224041305_2" localSheetId="2" hidden="1">'BBG RAW'!#REF!</definedName>
    <definedName name="BLPB20100224041305_3" localSheetId="1" hidden="1">'250718'!#REF!</definedName>
    <definedName name="BLPB20100224041305_3" localSheetId="2" hidden="1">'BBG RAW'!#REF!</definedName>
    <definedName name="BLPB20100224041307_1" localSheetId="1" hidden="1">'250718'!#REF!</definedName>
    <definedName name="BLPB20100224041307_1" localSheetId="2" hidden="1">'BBG RAW'!#REF!</definedName>
    <definedName name="BLPB20100224041307_2" localSheetId="1" hidden="1">'250718'!#REF!</definedName>
    <definedName name="BLPB20100224041307_2" localSheetId="2" hidden="1">'BBG RAW'!#REF!</definedName>
    <definedName name="BLPB20100224041307_3" localSheetId="1" hidden="1">'250718'!#REF!</definedName>
    <definedName name="BLPB20100224041307_3" localSheetId="2" hidden="1">'BBG RAW'!#REF!</definedName>
    <definedName name="BLPB20100224041311_1" localSheetId="1" hidden="1">'250718'!#REF!</definedName>
    <definedName name="BLPB20100224041311_1" localSheetId="2" hidden="1">'BBG RAW'!#REF!</definedName>
    <definedName name="BLPB20100224041316_1" localSheetId="1" hidden="1">'250718'!#REF!</definedName>
    <definedName name="BLPB20100224041316_1" localSheetId="2" hidden="1">'BBG RAW'!#REF!</definedName>
    <definedName name="BLPB20100224041318_1" localSheetId="1" hidden="1">'250718'!#REF!</definedName>
    <definedName name="BLPB20100224041318_1" localSheetId="2" hidden="1">'BBG RAW'!#REF!</definedName>
    <definedName name="BLPB20100224041318_2" localSheetId="1" hidden="1">'250718'!#REF!</definedName>
    <definedName name="BLPB20100224041318_2" localSheetId="2" hidden="1">'BBG RAW'!#REF!</definedName>
    <definedName name="BLPB20100224041318_3" localSheetId="1" hidden="1">'250718'!#REF!</definedName>
    <definedName name="BLPB20100224041318_3" localSheetId="2" hidden="1">'BBG RAW'!#REF!</definedName>
    <definedName name="BLPB20100224041318_4" localSheetId="1" hidden="1">'250718'!#REF!</definedName>
    <definedName name="BLPB20100224041318_4" localSheetId="2" hidden="1">'BBG RAW'!#REF!</definedName>
    <definedName name="BLPB20100226121022_1" localSheetId="1" hidden="1">'250718'!#REF!</definedName>
    <definedName name="BLPB20100226121022_1" localSheetId="2" hidden="1">'BBG RAW'!#REF!</definedName>
    <definedName name="BLPB20100226121022_2" localSheetId="1" hidden="1">'250718'!#REF!</definedName>
    <definedName name="BLPB20100226121022_2" localSheetId="2" hidden="1">'BBG RAW'!#REF!</definedName>
    <definedName name="BLPB20100226121022_3" localSheetId="1" hidden="1">'250718'!#REF!</definedName>
    <definedName name="BLPB20100226121022_3" localSheetId="2" hidden="1">'BBG RAW'!#REF!</definedName>
    <definedName name="BLPB20100226121022_4" localSheetId="1" hidden="1">'250718'!#REF!</definedName>
    <definedName name="BLPB20100226121022_4" localSheetId="2" hidden="1">'BBG RAW'!#REF!</definedName>
    <definedName name="BLPB20100226121024_1" localSheetId="1" hidden="1">'250718'!#REF!</definedName>
    <definedName name="BLPB20100226121024_1" localSheetId="2" hidden="1">'BBG RAW'!#REF!</definedName>
    <definedName name="BLPB20120515035947_1" localSheetId="1" hidden="1">'250718'!#REF!</definedName>
    <definedName name="BLPB20120515035947_1" localSheetId="2" hidden="1">'BBG RAW'!#REF!</definedName>
    <definedName name="BLPB20120515040005_1" localSheetId="1" hidden="1">'250718'!#REF!</definedName>
    <definedName name="BLPB20120515040005_1" localSheetId="2" hidden="1">'BBG RAW'!#REF!</definedName>
    <definedName name="BLPB20120515040005_10" localSheetId="1" hidden="1">'250718'!#REF!</definedName>
    <definedName name="BLPB20120515040005_10" localSheetId="2" hidden="1">'BBG RAW'!#REF!</definedName>
    <definedName name="BLPB20120515040005_11" localSheetId="1" hidden="1">'250718'!#REF!</definedName>
    <definedName name="BLPB20120515040005_11" localSheetId="2" hidden="1">'BBG RAW'!#REF!</definedName>
    <definedName name="BLPB20120515040005_12" localSheetId="1" hidden="1">'250718'!#REF!</definedName>
    <definedName name="BLPB20120515040005_12" localSheetId="2" hidden="1">'BBG RAW'!#REF!</definedName>
    <definedName name="BLPB20120515040005_13" localSheetId="1" hidden="1">'250718'!#REF!</definedName>
    <definedName name="BLPB20120515040005_13" localSheetId="2" hidden="1">'BBG RAW'!#REF!</definedName>
    <definedName name="BLPB20120515040005_14" localSheetId="1" hidden="1">'250718'!#REF!</definedName>
    <definedName name="BLPB20120515040005_14" localSheetId="2" hidden="1">'BBG RAW'!#REF!</definedName>
    <definedName name="BLPB20120515040005_15" localSheetId="1" hidden="1">'250718'!#REF!</definedName>
    <definedName name="BLPB20120515040005_15" localSheetId="2" hidden="1">'BBG RAW'!#REF!</definedName>
    <definedName name="BLPB20120515040005_16" localSheetId="1" hidden="1">'250718'!#REF!</definedName>
    <definedName name="BLPB20120515040005_16" localSheetId="2" hidden="1">'BBG RAW'!#REF!</definedName>
    <definedName name="BLPB20120515040005_17" localSheetId="1" hidden="1">'250718'!#REF!</definedName>
    <definedName name="BLPB20120515040005_17" localSheetId="2" hidden="1">'BBG RAW'!#REF!</definedName>
    <definedName name="BLPB20120515040005_18" localSheetId="1" hidden="1">'250718'!#REF!</definedName>
    <definedName name="BLPB20120515040005_18" localSheetId="2" hidden="1">'BBG RAW'!#REF!</definedName>
    <definedName name="BLPB20120515040005_19" localSheetId="1" hidden="1">'250718'!#REF!</definedName>
    <definedName name="BLPB20120515040005_19" localSheetId="2" hidden="1">'BBG RAW'!#REF!</definedName>
    <definedName name="BLPB20120515040005_2" localSheetId="1" hidden="1">'250718'!#REF!</definedName>
    <definedName name="BLPB20120515040005_2" localSheetId="2" hidden="1">'BBG RAW'!#REF!</definedName>
    <definedName name="BLPB20120515040005_20" localSheetId="1" hidden="1">'250718'!#REF!</definedName>
    <definedName name="BLPB20120515040005_20" localSheetId="2" hidden="1">'BBG RAW'!#REF!</definedName>
    <definedName name="BLPB20120515040005_21" localSheetId="1" hidden="1">'250718'!#REF!</definedName>
    <definedName name="BLPB20120515040005_21" localSheetId="2" hidden="1">'BBG RAW'!#REF!</definedName>
    <definedName name="BLPB20120515040005_22" localSheetId="1" hidden="1">'250718'!#REF!</definedName>
    <definedName name="BLPB20120515040005_22" localSheetId="2" hidden="1">'BBG RAW'!#REF!</definedName>
    <definedName name="BLPB20120515040005_3" localSheetId="1" hidden="1">'250718'!#REF!</definedName>
    <definedName name="BLPB20120515040005_3" localSheetId="2" hidden="1">'BBG RAW'!#REF!</definedName>
    <definedName name="BLPB20120515040005_4" localSheetId="1" hidden="1">'250718'!#REF!</definedName>
    <definedName name="BLPB20120515040005_4" localSheetId="2" hidden="1">'BBG RAW'!#REF!</definedName>
    <definedName name="BLPB20120515040005_5" localSheetId="1" hidden="1">'250718'!#REF!</definedName>
    <definedName name="BLPB20120515040005_5" localSheetId="2" hidden="1">'BBG RAW'!#REF!</definedName>
    <definedName name="BLPB20120515040005_6" localSheetId="1" hidden="1">'250718'!#REF!</definedName>
    <definedName name="BLPB20120515040005_6" localSheetId="2" hidden="1">'BBG RAW'!#REF!</definedName>
    <definedName name="BLPB20120515040005_7" localSheetId="1" hidden="1">'250718'!#REF!</definedName>
    <definedName name="BLPB20120515040005_7" localSheetId="2" hidden="1">'BBG RAW'!#REF!</definedName>
    <definedName name="BLPB20120515040005_8" localSheetId="1" hidden="1">'250718'!#REF!</definedName>
    <definedName name="BLPB20120515040005_8" localSheetId="2" hidden="1">'BBG RAW'!#REF!</definedName>
    <definedName name="BLPB20120515040005_9" localSheetId="1" hidden="1">'250718'!#REF!</definedName>
    <definedName name="BLPB20120515040005_9" localSheetId="2" hidden="1">'BBG RAW'!#REF!</definedName>
    <definedName name="BLPB20120515080250_1" localSheetId="1" hidden="1">'250718'!#REF!</definedName>
    <definedName name="BLPB20120515080250_1" localSheetId="2" hidden="1">'BBG RAW'!#REF!</definedName>
    <definedName name="BLPB20120515080255_1" localSheetId="1" hidden="1">'250718'!#REF!</definedName>
    <definedName name="BLPB20120515080255_1" localSheetId="2" hidden="1">'BBG RAW'!#REF!</definedName>
    <definedName name="BLPB20120515081024_1" localSheetId="1" hidden="1">'250718'!#REF!</definedName>
    <definedName name="BLPB20120515081024_1" localSheetId="2" hidden="1">'BBG RAW'!#REF!</definedName>
    <definedName name="BLPB20120515081528_1" localSheetId="1" hidden="1">'250718'!#REF!</definedName>
    <definedName name="BLPB20120515081528_1" localSheetId="2" hidden="1">'BBG RAW'!#REF!</definedName>
    <definedName name="BLPB20120515081536_1" localSheetId="1" hidden="1">'250718'!#REF!</definedName>
    <definedName name="BLPB20120515081536_1" localSheetId="2" hidden="1">'BBG RAW'!#REF!</definedName>
    <definedName name="BLPB20120515081959_1" localSheetId="1" hidden="1">'250718'!#REF!</definedName>
    <definedName name="BLPB20120515081959_1" localSheetId="2" hidden="1">'BBG RAW'!#REF!</definedName>
    <definedName name="BLPB20120515082044_1" localSheetId="1" hidden="1">'250718'!#REF!</definedName>
    <definedName name="BLPB20120515082044_1" localSheetId="2" hidden="1">'BBG RAW'!#REF!</definedName>
    <definedName name="BLPB20120515082621_1" localSheetId="1" hidden="1">'250718'!#REF!</definedName>
    <definedName name="BLPB20120515082621_1" localSheetId="2" hidden="1">'BBG RAW'!#REF!</definedName>
    <definedName name="BLPB20120515084430_1" localSheetId="1" hidden="1">'250718'!#REF!</definedName>
    <definedName name="BLPB20120515084430_1" localSheetId="2" hidden="1">'BBG RAW'!#REF!</definedName>
    <definedName name="BLPB20120515084434_1" localSheetId="1" hidden="1">'250718'!#REF!</definedName>
    <definedName name="BLPB20120515084434_1" localSheetId="2" hidden="1">'BBG RAW'!#REF!</definedName>
    <definedName name="BLPB20120515084912_1" localSheetId="1" hidden="1">'250718'!#REF!</definedName>
    <definedName name="BLPB20120515084912_1" localSheetId="2" hidden="1">'BBG RAW'!#REF!</definedName>
    <definedName name="BLPB20120521055455_1" localSheetId="1" hidden="1">'250718'!#REF!</definedName>
    <definedName name="BLPB20120521055455_1" localSheetId="2" hidden="1">'BBG RAW'!#REF!</definedName>
    <definedName name="BLPB20120521055455_10" localSheetId="1" hidden="1">'250718'!#REF!</definedName>
    <definedName name="BLPB20120521055455_10" localSheetId="2" hidden="1">'BBG RAW'!#REF!</definedName>
    <definedName name="BLPB20120521055455_11" localSheetId="1" hidden="1">'250718'!#REF!</definedName>
    <definedName name="BLPB20120521055455_11" localSheetId="2" hidden="1">'BBG RAW'!#REF!</definedName>
    <definedName name="BLPB20120521055455_12" localSheetId="1" hidden="1">'250718'!#REF!</definedName>
    <definedName name="BLPB20120521055455_12" localSheetId="2" hidden="1">'BBG RAW'!#REF!</definedName>
    <definedName name="BLPB20120521055455_13" localSheetId="1" hidden="1">'250718'!#REF!</definedName>
    <definedName name="BLPB20120521055455_13" localSheetId="2" hidden="1">'BBG RAW'!#REF!</definedName>
    <definedName name="BLPB20120521055455_2" localSheetId="1" hidden="1">'250718'!#REF!</definedName>
    <definedName name="BLPB20120521055455_2" localSheetId="2" hidden="1">'BBG RAW'!#REF!</definedName>
    <definedName name="BLPB20120521055455_3" localSheetId="1" hidden="1">'250718'!#REF!</definedName>
    <definedName name="BLPB20120521055455_3" localSheetId="2" hidden="1">'BBG RAW'!#REF!</definedName>
    <definedName name="BLPB20120521055455_4" localSheetId="1" hidden="1">'250718'!#REF!</definedName>
    <definedName name="BLPB20120521055455_4" localSheetId="2" hidden="1">'BBG RAW'!#REF!</definedName>
    <definedName name="BLPB20120521055455_5" localSheetId="1" hidden="1">'250718'!#REF!</definedName>
    <definedName name="BLPB20120521055455_5" localSheetId="2" hidden="1">'BBG RAW'!#REF!</definedName>
    <definedName name="BLPB20120521055455_6" localSheetId="1" hidden="1">'250718'!#REF!</definedName>
    <definedName name="BLPB20120521055455_6" localSheetId="2" hidden="1">'BBG RAW'!#REF!</definedName>
    <definedName name="BLPB20120521055455_7" localSheetId="1" hidden="1">'250718'!#REF!</definedName>
    <definedName name="BLPB20120521055455_7" localSheetId="2" hidden="1">'BBG RAW'!#REF!</definedName>
    <definedName name="BLPB20120521055455_8" localSheetId="1" hidden="1">'250718'!#REF!</definedName>
    <definedName name="BLPB20120521055455_8" localSheetId="2" hidden="1">'BBG RAW'!#REF!</definedName>
    <definedName name="BLPB20120521055455_9" localSheetId="1" hidden="1">'250718'!#REF!</definedName>
    <definedName name="BLPB20120521055455_9" localSheetId="2" hidden="1">'BBG RAW'!#REF!</definedName>
    <definedName name="BLPB20130103133741_1" localSheetId="1" hidden="1">'250718'!#REF!</definedName>
    <definedName name="BLPB20130103133741_1" localSheetId="2" hidden="1">'BBG RAW'!#REF!</definedName>
    <definedName name="BLPB20130103133741_2" localSheetId="1" hidden="1">'250718'!#REF!</definedName>
    <definedName name="BLPB20130103133741_2" localSheetId="2" hidden="1">'BBG RAW'!#REF!</definedName>
    <definedName name="BLPB20130103133748_1" localSheetId="1" hidden="1">'250718'!#REF!</definedName>
    <definedName name="BLPB20130103133748_1" localSheetId="2" hidden="1">'BBG RAW'!#REF!</definedName>
    <definedName name="BLPB20130103133748_2" localSheetId="1" hidden="1">'250718'!#REF!</definedName>
    <definedName name="BLPB20130103133748_2" localSheetId="2" hidden="1">'BBG RAW'!#REF!</definedName>
    <definedName name="BLPB20130103134416_1" localSheetId="1" hidden="1">'250718'!#REF!</definedName>
    <definedName name="BLPB20130103134416_1" localSheetId="2" hidden="1">'BBG RAW'!#REF!</definedName>
    <definedName name="BLPB20130103134416_2" localSheetId="1" hidden="1">'250718'!#REF!</definedName>
    <definedName name="BLPB20130103134416_2" localSheetId="2" hidden="1">'BBG RAW'!#REF!</definedName>
    <definedName name="BLPB20130103134416_3" localSheetId="1" hidden="1">'250718'!#REF!</definedName>
    <definedName name="BLPB20130103134416_3" localSheetId="2" hidden="1">'BBG RAW'!#REF!</definedName>
    <definedName name="BLPB20130103134416_4" localSheetId="1" hidden="1">'250718'!#REF!</definedName>
    <definedName name="BLPB20130103134416_4" localSheetId="2" hidden="1">'BBG RAW'!#REF!</definedName>
    <definedName name="BLPB20130103134416_5" localSheetId="1" hidden="1">'250718'!#REF!</definedName>
    <definedName name="BLPB20130103134416_5" localSheetId="2" hidden="1">'BBG RAW'!#REF!</definedName>
    <definedName name="BLPB20130103134416_6" localSheetId="1" hidden="1">'250718'!#REF!</definedName>
    <definedName name="BLPB20130103134416_6" localSheetId="2" hidden="1">'BBG RAW'!#REF!</definedName>
    <definedName name="BLPB20130103134416_7" localSheetId="1" hidden="1">'250718'!#REF!</definedName>
    <definedName name="BLPB20130103134416_7" localSheetId="2" hidden="1">'BBG RAW'!#REF!</definedName>
    <definedName name="BLPB20130103134416_8" localSheetId="1" hidden="1">'250718'!#REF!</definedName>
    <definedName name="BLPB20130103134416_8" localSheetId="2" hidden="1">'BBG RAW'!#REF!</definedName>
    <definedName name="BLPB20130104114213_1" localSheetId="1" hidden="1">'250718'!#REF!</definedName>
    <definedName name="BLPB20130104114213_1" localSheetId="2" hidden="1">'BBG RAW'!#REF!</definedName>
    <definedName name="BLPB20130104114521_1" localSheetId="1" hidden="1">'250718'!#REF!</definedName>
    <definedName name="BLPB20130104114521_1" localSheetId="2" hidden="1">'BBG RAW'!#REF!</definedName>
    <definedName name="BLPB20130104114652_1" localSheetId="1" hidden="1">'250718'!#REF!</definedName>
    <definedName name="BLPB20130104114652_1" localSheetId="2" hidden="1">'BBG RAW'!#REF!</definedName>
    <definedName name="BLPB20130104115336_1" localSheetId="1" hidden="1">'250718'!#REF!</definedName>
    <definedName name="BLPB20130104115336_1" localSheetId="2" hidden="1">'BBG RAW'!#REF!</definedName>
    <definedName name="BLPB20130104115336_2" localSheetId="1" hidden="1">'250718'!#REF!</definedName>
    <definedName name="BLPB20130104115336_2" localSheetId="2" hidden="1">'BBG RAW'!#REF!</definedName>
    <definedName name="BLPB20130104115632_1" localSheetId="1" hidden="1">'250718'!#REF!</definedName>
    <definedName name="BLPB20130104115632_1" localSheetId="2" hidden="1">'BBG RAW'!#REF!</definedName>
    <definedName name="BLPB20130104115659_1" localSheetId="1" hidden="1">'250718'!#REF!</definedName>
    <definedName name="BLPB20130104115659_1" localSheetId="2" hidden="1">'BBG RAW'!#REF!</definedName>
    <definedName name="BLPB20130104115722_1" localSheetId="1" hidden="1">'250718'!#REF!</definedName>
    <definedName name="BLPB20130104115722_1" localSheetId="2" hidden="1">'BBG RAW'!#REF!</definedName>
    <definedName name="BLPB20130104115742_1" localSheetId="1" hidden="1">'250718'!#REF!</definedName>
    <definedName name="BLPB20130104115742_1" localSheetId="2" hidden="1">'BBG RAW'!#REF!</definedName>
    <definedName name="BLPB20130104115756_1" localSheetId="1" hidden="1">'250718'!#REF!</definedName>
    <definedName name="BLPB20130104115756_1" localSheetId="2" hidden="1">'BBG RAW'!#REF!</definedName>
    <definedName name="BLPB20130104120046_1" localSheetId="1" hidden="1">'250718'!#REF!</definedName>
    <definedName name="BLPB20130104120046_1" localSheetId="2" hidden="1">'BBG RAW'!#REF!</definedName>
    <definedName name="BLPB20130104120046_10" localSheetId="1" hidden="1">'250718'!#REF!</definedName>
    <definedName name="BLPB20130104120046_10" localSheetId="2" hidden="1">'BBG RAW'!#REF!</definedName>
    <definedName name="BLPB20130104120046_11" localSheetId="1" hidden="1">'250718'!#REF!</definedName>
    <definedName name="BLPB20130104120046_11" localSheetId="2" hidden="1">'BBG RAW'!#REF!</definedName>
    <definedName name="BLPB20130104120046_2" localSheetId="1" hidden="1">'250718'!#REF!</definedName>
    <definedName name="BLPB20130104120046_2" localSheetId="2" hidden="1">'BBG RAW'!#REF!</definedName>
    <definedName name="BLPB20130104120046_3" localSheetId="1" hidden="1">'250718'!#REF!</definedName>
    <definedName name="BLPB20130104120046_3" localSheetId="2" hidden="1">'BBG RAW'!#REF!</definedName>
    <definedName name="BLPB20130104120046_4" localSheetId="1" hidden="1">'250718'!#REF!</definedName>
    <definedName name="BLPB20130104120046_4" localSheetId="2" hidden="1">'BBG RAW'!#REF!</definedName>
    <definedName name="BLPB20130104120046_5" localSheetId="1" hidden="1">'250718'!#REF!</definedName>
    <definedName name="BLPB20130104120046_5" localSheetId="2" hidden="1">'BBG RAW'!#REF!</definedName>
    <definedName name="BLPB20130104120046_6" localSheetId="1" hidden="1">'250718'!#REF!</definedName>
    <definedName name="BLPB20130104120046_6" localSheetId="2" hidden="1">'BBG RAW'!#REF!</definedName>
    <definedName name="BLPB20130104120046_7" localSheetId="1" hidden="1">'250718'!#REF!</definedName>
    <definedName name="BLPB20130104120046_7" localSheetId="2" hidden="1">'BBG RAW'!#REF!</definedName>
    <definedName name="BLPB20130104120046_8" localSheetId="1" hidden="1">'250718'!#REF!</definedName>
    <definedName name="BLPB20130104120046_8" localSheetId="2" hidden="1">'BBG RAW'!#REF!</definedName>
    <definedName name="BLPB20130104120046_9" localSheetId="1" hidden="1">'250718'!#REF!</definedName>
    <definedName name="BLPB20130104120046_9" localSheetId="2" hidden="1">'BBG RAW'!#REF!</definedName>
    <definedName name="BLPB20130104120137_1" localSheetId="1" hidden="1">'250718'!#REF!</definedName>
    <definedName name="BLPB20130104120137_1" localSheetId="2" hidden="1">'BBG RAW'!#REF!</definedName>
    <definedName name="BLPB20130104120137_2" localSheetId="1" hidden="1">'250718'!#REF!</definedName>
    <definedName name="BLPB20130104120137_2" localSheetId="2" hidden="1">'BBG RAW'!#REF!</definedName>
    <definedName name="BLPB20130104120137_3" localSheetId="1" hidden="1">'250718'!#REF!</definedName>
    <definedName name="BLPB20130104120137_3" localSheetId="2" hidden="1">'BBG RAW'!#REF!</definedName>
    <definedName name="BLPB20130104120137_4" localSheetId="1" hidden="1">'250718'!#REF!</definedName>
    <definedName name="BLPB20130104120137_4" localSheetId="2" hidden="1">'BBG RAW'!#REF!</definedName>
    <definedName name="BLPB20130104120143_1" localSheetId="1" hidden="1">'250718'!#REF!</definedName>
    <definedName name="BLPB20130104120143_1" localSheetId="2" hidden="1">'BBG RAW'!#REF!</definedName>
    <definedName name="BLPB20130104120143_2" localSheetId="1" hidden="1">'250718'!#REF!</definedName>
    <definedName name="BLPB20130104120143_2" localSheetId="2" hidden="1">'BBG RAW'!#REF!</definedName>
    <definedName name="BLPB20130104120440_1" localSheetId="1" hidden="1">'250718'!#REF!</definedName>
    <definedName name="BLPB20130104120440_1" localSheetId="2" hidden="1">'BBG RAW'!#REF!</definedName>
    <definedName name="BLPB20130105065037_1" localSheetId="1" hidden="1">'250718'!#REF!</definedName>
    <definedName name="BLPB20130105065037_1" localSheetId="2" hidden="1">'BBG RAW'!#REF!</definedName>
    <definedName name="BLPB20130105065037_10" localSheetId="1" hidden="1">'250718'!#REF!</definedName>
    <definedName name="BLPB20130105065037_10" localSheetId="2" hidden="1">'BBG RAW'!#REF!</definedName>
    <definedName name="BLPB20130105065037_11" localSheetId="1" hidden="1">'250718'!#REF!</definedName>
    <definedName name="BLPB20130105065037_11" localSheetId="2" hidden="1">'BBG RAW'!#REF!</definedName>
    <definedName name="BLPB20130105065037_12" localSheetId="1" hidden="1">'250718'!#REF!</definedName>
    <definedName name="BLPB20130105065037_12" localSheetId="2" hidden="1">'BBG RAW'!#REF!</definedName>
    <definedName name="BLPB20130105065037_13" localSheetId="1" hidden="1">'250718'!#REF!</definedName>
    <definedName name="BLPB20130105065037_13" localSheetId="2" hidden="1">'BBG RAW'!#REF!</definedName>
    <definedName name="BLPB20130105065037_14" localSheetId="1" hidden="1">'250718'!#REF!</definedName>
    <definedName name="BLPB20130105065037_14" localSheetId="2" hidden="1">'BBG RAW'!#REF!</definedName>
    <definedName name="BLPB20130105065037_15" localSheetId="1" hidden="1">'250718'!#REF!</definedName>
    <definedName name="BLPB20130105065037_15" localSheetId="2" hidden="1">'BBG RAW'!#REF!</definedName>
    <definedName name="BLPB20130105065037_16" localSheetId="1" hidden="1">'250718'!#REF!</definedName>
    <definedName name="BLPB20130105065037_16" localSheetId="2" hidden="1">'BBG RAW'!#REF!</definedName>
    <definedName name="BLPB20130105065037_17" localSheetId="1" hidden="1">'250718'!#REF!</definedName>
    <definedName name="BLPB20130105065037_17" localSheetId="2" hidden="1">'BBG RAW'!#REF!</definedName>
    <definedName name="BLPB20130105065037_2" localSheetId="1" hidden="1">'250718'!#REF!</definedName>
    <definedName name="BLPB20130105065037_2" localSheetId="2" hidden="1">'BBG RAW'!#REF!</definedName>
    <definedName name="BLPB20130105065037_3" localSheetId="1" hidden="1">'250718'!#REF!</definedName>
    <definedName name="BLPB20130105065037_3" localSheetId="2" hidden="1">'BBG RAW'!#REF!</definedName>
    <definedName name="BLPB20130105065037_4" localSheetId="1" hidden="1">'250718'!#REF!</definedName>
    <definedName name="BLPB20130105065037_4" localSheetId="2" hidden="1">'BBG RAW'!#REF!</definedName>
    <definedName name="BLPB20130105065037_5" localSheetId="1" hidden="1">'250718'!#REF!</definedName>
    <definedName name="BLPB20130105065037_5" localSheetId="2" hidden="1">'BBG RAW'!#REF!</definedName>
    <definedName name="BLPB20130105065037_6" localSheetId="1" hidden="1">'250718'!#REF!</definedName>
    <definedName name="BLPB20130105065037_6" localSheetId="2" hidden="1">'BBG RAW'!#REF!</definedName>
    <definedName name="BLPB20130105065037_7" localSheetId="1" hidden="1">'250718'!#REF!</definedName>
    <definedName name="BLPB20130105065037_7" localSheetId="2" hidden="1">'BBG RAW'!#REF!</definedName>
    <definedName name="BLPB20130105065037_8" localSheetId="1" hidden="1">'250718'!#REF!</definedName>
    <definedName name="BLPB20130105065037_8" localSheetId="2" hidden="1">'BBG RAW'!#REF!</definedName>
    <definedName name="BLPB20130105065037_9" localSheetId="1" hidden="1">'250718'!#REF!</definedName>
    <definedName name="BLPB20130105065037_9" localSheetId="2" hidden="1">'BBG RAW'!#REF!</definedName>
    <definedName name="BLPB20130105065635_1" localSheetId="1" hidden="1">'250718'!#REF!</definedName>
    <definedName name="BLPB20130105065635_1" localSheetId="2" hidden="1">'BBG RAW'!#REF!</definedName>
    <definedName name="BLPB20140110061708_1" localSheetId="1" hidden="1">'250718'!#REF!</definedName>
    <definedName name="BLPB20140110061708_1" localSheetId="2" hidden="1">'BBG RAW'!#REF!</definedName>
    <definedName name="BLPB20140110061708_2" localSheetId="1" hidden="1">'250718'!#REF!</definedName>
    <definedName name="BLPB20140110061708_2" localSheetId="2" hidden="1">'BBG RAW'!#REF!</definedName>
    <definedName name="BLPB20140110061708_3" localSheetId="1" hidden="1">'250718'!#REF!</definedName>
    <definedName name="BLPB20140110061708_3" localSheetId="2" hidden="1">'BBG RAW'!#REF!</definedName>
    <definedName name="BLPB20140110061708_4" localSheetId="1" hidden="1">'250718'!#REF!</definedName>
    <definedName name="BLPB20140110061708_4" localSheetId="2" hidden="1">'BBG RAW'!#REF!</definedName>
    <definedName name="BLPB20140110061732_1" localSheetId="1" hidden="1">'250718'!#REF!</definedName>
    <definedName name="BLPB20140110061732_1" localSheetId="2" hidden="1">'BBG RAW'!#REF!</definedName>
    <definedName name="BLPB20140110061732_2" localSheetId="1" hidden="1">'250718'!#REF!</definedName>
    <definedName name="BLPB20140110061732_2" localSheetId="2" hidden="1">'BBG RAW'!#REF!</definedName>
    <definedName name="BLPB20140110061732_3" localSheetId="1" hidden="1">'250718'!#REF!</definedName>
    <definedName name="BLPB20140110061732_3" localSheetId="2" hidden="1">'BBG RAW'!#REF!</definedName>
    <definedName name="BLPB20140110061744_1" localSheetId="1" hidden="1">'250718'!#REF!</definedName>
    <definedName name="BLPB20140110061744_1" localSheetId="2" hidden="1">'BBG RAW'!#REF!</definedName>
    <definedName name="BLPB20140110061744_2" localSheetId="1" hidden="1">'250718'!#REF!</definedName>
    <definedName name="BLPB20140110061744_2" localSheetId="2" hidden="1">'BBG RAW'!#REF!</definedName>
    <definedName name="BLPB20140530012852_1" localSheetId="1" hidden="1">'250718'!#REF!</definedName>
    <definedName name="BLPB20140530012852_1" localSheetId="2" hidden="1">'BBG RAW'!#REF!</definedName>
    <definedName name="BLPB20140530012852_2" localSheetId="1" hidden="1">'250718'!#REF!</definedName>
    <definedName name="BLPB20140530012852_2" localSheetId="2" hidden="1">'BBG RAW'!#REF!</definedName>
    <definedName name="BLPB20140530012852_3" localSheetId="1" hidden="1">'250718'!#REF!</definedName>
    <definedName name="BLPB20140530012852_3" localSheetId="2" hidden="1">'BBG RAW'!#REF!</definedName>
    <definedName name="BLPB20140530013027_1" localSheetId="1" hidden="1">'250718'!#REF!</definedName>
    <definedName name="BLPB20140530013027_1" localSheetId="2" hidden="1">'BBG RAW'!#REF!</definedName>
    <definedName name="BLPB20140530013027_10" localSheetId="1" hidden="1">'250718'!#REF!</definedName>
    <definedName name="BLPB20140530013027_10" localSheetId="2" hidden="1">'BBG RAW'!#REF!</definedName>
    <definedName name="BLPB20140530013027_11" localSheetId="1" hidden="1">'250718'!#REF!</definedName>
    <definedName name="BLPB20140530013027_11" localSheetId="2" hidden="1">'BBG RAW'!#REF!</definedName>
    <definedName name="BLPB20140530013027_12" localSheetId="1" hidden="1">'250718'!#REF!</definedName>
    <definedName name="BLPB20140530013027_12" localSheetId="2" hidden="1">'BBG RAW'!#REF!</definedName>
    <definedName name="BLPB20140530013027_13" localSheetId="1" hidden="1">'250718'!#REF!</definedName>
    <definedName name="BLPB20140530013027_13" localSheetId="2" hidden="1">'BBG RAW'!#REF!</definedName>
    <definedName name="BLPB20140530013027_14" localSheetId="1" hidden="1">'250718'!#REF!</definedName>
    <definedName name="BLPB20140530013027_14" localSheetId="2" hidden="1">'BBG RAW'!#REF!</definedName>
    <definedName name="BLPB20140530013027_15" localSheetId="1" hidden="1">'250718'!#REF!</definedName>
    <definedName name="BLPB20140530013027_15" localSheetId="2" hidden="1">'BBG RAW'!#REF!</definedName>
    <definedName name="BLPB20140530013027_16" localSheetId="1" hidden="1">'250718'!#REF!</definedName>
    <definedName name="BLPB20140530013027_16" localSheetId="2" hidden="1">'BBG RAW'!#REF!</definedName>
    <definedName name="BLPB20140530013027_17" localSheetId="1" hidden="1">'250718'!#REF!</definedName>
    <definedName name="BLPB20140530013027_17" localSheetId="2" hidden="1">'BBG RAW'!#REF!</definedName>
    <definedName name="BLPB20140530013027_18" localSheetId="1" hidden="1">'250718'!#REF!</definedName>
    <definedName name="BLPB20140530013027_18" localSheetId="2" hidden="1">'BBG RAW'!#REF!</definedName>
    <definedName name="BLPB20140530013027_19" localSheetId="1" hidden="1">'250718'!#REF!</definedName>
    <definedName name="BLPB20140530013027_19" localSheetId="2" hidden="1">'BBG RAW'!#REF!</definedName>
    <definedName name="BLPB20140530013027_2" localSheetId="1" hidden="1">'250718'!#REF!</definedName>
    <definedName name="BLPB20140530013027_2" localSheetId="2" hidden="1">'BBG RAW'!#REF!</definedName>
    <definedName name="BLPB20140530013027_20" localSheetId="1" hidden="1">'250718'!#REF!</definedName>
    <definedName name="BLPB20140530013027_20" localSheetId="2" hidden="1">'BBG RAW'!#REF!</definedName>
    <definedName name="BLPB20140530013027_21" localSheetId="1" hidden="1">'250718'!#REF!</definedName>
    <definedName name="BLPB20140530013027_21" localSheetId="2" hidden="1">'BBG RAW'!#REF!</definedName>
    <definedName name="BLPB20140530013027_22" localSheetId="1" hidden="1">'250718'!#REF!</definedName>
    <definedName name="BLPB20140530013027_22" localSheetId="2" hidden="1">'BBG RAW'!#REF!</definedName>
    <definedName name="BLPB20140530013027_3" localSheetId="1" hidden="1">'250718'!#REF!</definedName>
    <definedName name="BLPB20140530013027_3" localSheetId="2" hidden="1">'BBG RAW'!#REF!</definedName>
    <definedName name="BLPB20140530013027_4" localSheetId="1" hidden="1">'250718'!#REF!</definedName>
    <definedName name="BLPB20140530013027_4" localSheetId="2" hidden="1">'BBG RAW'!#REF!</definedName>
    <definedName name="BLPB20140530013027_5" localSheetId="1" hidden="1">'250718'!#REF!</definedName>
    <definedName name="BLPB20140530013027_5" localSheetId="2" hidden="1">'BBG RAW'!#REF!</definedName>
    <definedName name="BLPB20140530013027_6" localSheetId="1" hidden="1">'250718'!#REF!</definedName>
    <definedName name="BLPB20140530013027_6" localSheetId="2" hidden="1">'BBG RAW'!#REF!</definedName>
    <definedName name="BLPB20140530013027_7" localSheetId="1" hidden="1">'250718'!#REF!</definedName>
    <definedName name="BLPB20140530013027_7" localSheetId="2" hidden="1">'BBG RAW'!#REF!</definedName>
    <definedName name="BLPB20140530013027_8" localSheetId="1" hidden="1">'250718'!#REF!</definedName>
    <definedName name="BLPB20140530013027_8" localSheetId="2" hidden="1">'BBG RAW'!#REF!</definedName>
    <definedName name="BLPB20140530013027_9" localSheetId="1" hidden="1">'250718'!#REF!</definedName>
    <definedName name="BLPB20140530013027_9" localSheetId="2" hidden="1">'BBG RAW'!#REF!</definedName>
    <definedName name="BLPB20140530013505_1" localSheetId="1" hidden="1">'250718'!#REF!</definedName>
    <definedName name="BLPB20140530013505_1" localSheetId="2" hidden="1">'BBG RAW'!#REF!</definedName>
    <definedName name="BLPB20140530013505_10" localSheetId="1" hidden="1">'250718'!#REF!</definedName>
    <definedName name="BLPB20140530013505_10" localSheetId="2" hidden="1">'BBG RAW'!#REF!</definedName>
    <definedName name="BLPB20140530013505_11" localSheetId="1" hidden="1">'250718'!#REF!</definedName>
    <definedName name="BLPB20140530013505_11" localSheetId="2" hidden="1">'BBG RAW'!#REF!</definedName>
    <definedName name="BLPB20140530013505_12" localSheetId="1" hidden="1">'250718'!#REF!</definedName>
    <definedName name="BLPB20140530013505_12" localSheetId="2" hidden="1">'BBG RAW'!#REF!</definedName>
    <definedName name="BLPB20140530013505_13" localSheetId="1" hidden="1">'250718'!#REF!</definedName>
    <definedName name="BLPB20140530013505_13" localSheetId="2" hidden="1">'BBG RAW'!#REF!</definedName>
    <definedName name="BLPB20140530013505_14" localSheetId="1" hidden="1">'250718'!#REF!</definedName>
    <definedName name="BLPB20140530013505_14" localSheetId="2" hidden="1">'BBG RAW'!#REF!</definedName>
    <definedName name="BLPB20140530013505_15" localSheetId="1" hidden="1">'250718'!#REF!</definedName>
    <definedName name="BLPB20140530013505_15" localSheetId="2" hidden="1">'BBG RAW'!#REF!</definedName>
    <definedName name="BLPB20140530013505_16" localSheetId="1" hidden="1">'250718'!#REF!</definedName>
    <definedName name="BLPB20140530013505_16" localSheetId="2" hidden="1">'BBG RAW'!#REF!</definedName>
    <definedName name="BLPB20140530013505_2" localSheetId="1" hidden="1">'250718'!#REF!</definedName>
    <definedName name="BLPB20140530013505_2" localSheetId="2" hidden="1">'BBG RAW'!#REF!</definedName>
    <definedName name="BLPB20140530013505_3" localSheetId="1" hidden="1">'250718'!#REF!</definedName>
    <definedName name="BLPB20140530013505_3" localSheetId="2" hidden="1">'BBG RAW'!#REF!</definedName>
    <definedName name="BLPB20140530013505_4" localSheetId="1" hidden="1">'250718'!#REF!</definedName>
    <definedName name="BLPB20140530013505_4" localSheetId="2" hidden="1">'BBG RAW'!#REF!</definedName>
    <definedName name="BLPB20140530013505_5" localSheetId="1" hidden="1">'250718'!#REF!</definedName>
    <definedName name="BLPB20140530013505_5" localSheetId="2" hidden="1">'BBG RAW'!#REF!</definedName>
    <definedName name="BLPB20140530013505_6" localSheetId="1" hidden="1">'250718'!#REF!</definedName>
    <definedName name="BLPB20140530013505_6" localSheetId="2" hidden="1">'BBG RAW'!#REF!</definedName>
    <definedName name="BLPB20140530013505_7" localSheetId="1" hidden="1">'250718'!#REF!</definedName>
    <definedName name="BLPB20140530013505_7" localSheetId="2" hidden="1">'BBG RAW'!#REF!</definedName>
    <definedName name="BLPB20140530013505_8" localSheetId="1" hidden="1">'250718'!#REF!</definedName>
    <definedName name="BLPB20140530013505_8" localSheetId="2" hidden="1">'BBG RAW'!#REF!</definedName>
    <definedName name="BLPB20140530013505_9" localSheetId="1" hidden="1">'250718'!#REF!</definedName>
    <definedName name="BLPB20140530013505_9" localSheetId="2" hidden="1">'BBG RAW'!#REF!</definedName>
    <definedName name="BLPB20140722140212_1" localSheetId="1" hidden="1">'250718'!#REF!</definedName>
    <definedName name="BLPB20140722140212_1" localSheetId="2" hidden="1">'BBG RAW'!#REF!</definedName>
    <definedName name="BLPB20150420001021_1" localSheetId="1" hidden="1">'250718'!#REF!</definedName>
    <definedName name="BLPB20150420001021_1" localSheetId="2" hidden="1">'BBG RAW'!#REF!</definedName>
    <definedName name="BLPB20160901063259_1" localSheetId="1" hidden="1">'250718'!#REF!</definedName>
    <definedName name="BLPB20160901063259_1" localSheetId="2" hidden="1">'BBG RAW'!#REF!</definedName>
    <definedName name="_xlnm.Print_Area" localSheetId="1">'250718'!$A$3:$AP$5</definedName>
    <definedName name="_xlnm.Print_Area" localSheetId="2">'BBG RAW'!$A$3:$AP$5</definedName>
    <definedName name="SpreadsheetBuilder_1"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15" i="53" l="1"/>
  <c r="BL15" i="53"/>
  <c r="BK15" i="53"/>
  <c r="BJ15" i="53"/>
  <c r="BI15" i="53"/>
  <c r="BH15" i="53"/>
  <c r="BG15" i="53"/>
  <c r="BF15" i="53"/>
  <c r="BE15" i="53"/>
  <c r="BD15" i="53"/>
  <c r="BC15" i="53"/>
  <c r="BB15" i="53"/>
  <c r="BA15" i="53"/>
  <c r="AZ15" i="53"/>
  <c r="AY15" i="53"/>
  <c r="AX15" i="53"/>
  <c r="AW15" i="53"/>
  <c r="AV15" i="53"/>
  <c r="AU15" i="53"/>
  <c r="AT15" i="53"/>
  <c r="AS15" i="53"/>
  <c r="AR15" i="53"/>
  <c r="AQ15" i="53"/>
  <c r="AP15" i="53"/>
  <c r="AO15" i="53"/>
  <c r="AN15" i="53"/>
  <c r="AM15" i="53"/>
  <c r="AL15" i="53"/>
  <c r="AK15" i="53"/>
  <c r="AJ15" i="53"/>
  <c r="AI15" i="53"/>
  <c r="AH15" i="53"/>
  <c r="AG15" i="53"/>
  <c r="AF15" i="53"/>
  <c r="BM14" i="53"/>
  <c r="BL14" i="53"/>
  <c r="BK14" i="53"/>
  <c r="BJ14" i="53"/>
  <c r="BI14" i="53"/>
  <c r="BH14" i="53"/>
  <c r="BG14" i="53"/>
  <c r="BF14" i="53"/>
  <c r="BE14" i="53"/>
  <c r="BD14" i="53"/>
  <c r="BC14" i="53"/>
  <c r="BB14" i="53"/>
  <c r="BA14" i="53"/>
  <c r="AZ14" i="53"/>
  <c r="AY14" i="53"/>
  <c r="AX14" i="53"/>
  <c r="AW14" i="53"/>
  <c r="AV14" i="53"/>
  <c r="AU14" i="53"/>
  <c r="AT14" i="53"/>
  <c r="AS14" i="53"/>
  <c r="AR14" i="53"/>
  <c r="AQ14" i="53"/>
  <c r="AP14" i="53"/>
  <c r="AO14" i="53"/>
  <c r="AN14" i="53"/>
  <c r="AM14" i="53"/>
  <c r="AL14" i="53"/>
  <c r="AK14" i="53"/>
  <c r="AJ14" i="53"/>
  <c r="AI14" i="53"/>
  <c r="AH14" i="53"/>
  <c r="AG14" i="53"/>
  <c r="AF14" i="53"/>
  <c r="BM13" i="53"/>
  <c r="BL13" i="53"/>
  <c r="BK13" i="53"/>
  <c r="BJ13" i="53"/>
  <c r="BI13" i="53"/>
  <c r="BH13" i="53"/>
  <c r="BG13" i="53"/>
  <c r="BF13" i="53"/>
  <c r="BE13" i="53"/>
  <c r="BD13" i="53"/>
  <c r="BC13" i="53"/>
  <c r="BB13" i="53"/>
  <c r="BA13" i="53"/>
  <c r="AZ13" i="53"/>
  <c r="AY13" i="53"/>
  <c r="AX13" i="53"/>
  <c r="AW13" i="53"/>
  <c r="AV13" i="53"/>
  <c r="AU13" i="53"/>
  <c r="AT13" i="53"/>
  <c r="AS13" i="53"/>
  <c r="AR13" i="53"/>
  <c r="AQ13" i="53"/>
  <c r="AP13" i="53"/>
  <c r="AO13" i="53"/>
  <c r="AN13" i="53"/>
  <c r="AM13" i="53"/>
  <c r="AL13" i="53"/>
  <c r="AK13" i="53"/>
  <c r="AJ13" i="53"/>
  <c r="AI13" i="53"/>
  <c r="AH13" i="53"/>
  <c r="AG13" i="53"/>
  <c r="AF13" i="53"/>
  <c r="BM12" i="53"/>
  <c r="BL12" i="53"/>
  <c r="BK12" i="53"/>
  <c r="BJ12" i="53"/>
  <c r="BI12" i="53"/>
  <c r="BH12" i="53"/>
  <c r="BG12" i="53"/>
  <c r="BF12" i="53"/>
  <c r="BE12" i="53"/>
  <c r="BD12" i="53"/>
  <c r="BC12" i="53"/>
  <c r="BB12" i="53"/>
  <c r="BA12" i="53"/>
  <c r="AZ12" i="53"/>
  <c r="AY12" i="53"/>
  <c r="AX12" i="53"/>
  <c r="AW12" i="53"/>
  <c r="AV12" i="53"/>
  <c r="AU12" i="53"/>
  <c r="AT12" i="53"/>
  <c r="AS12" i="53"/>
  <c r="AR12" i="53"/>
  <c r="AQ12" i="53"/>
  <c r="AP12" i="53"/>
  <c r="AO12" i="53"/>
  <c r="AN12" i="53"/>
  <c r="AM12" i="53"/>
  <c r="AL12" i="53"/>
  <c r="AK12" i="53"/>
  <c r="AJ12" i="53"/>
  <c r="AI12" i="53"/>
  <c r="AH12" i="53"/>
  <c r="AG12" i="53"/>
  <c r="AF12" i="53"/>
  <c r="BM24" i="53"/>
  <c r="BL24" i="53"/>
  <c r="BK24" i="53"/>
  <c r="BJ24" i="53"/>
  <c r="BI24" i="53"/>
  <c r="BH24" i="53"/>
  <c r="BG24" i="53"/>
  <c r="BF24" i="53"/>
  <c r="BE24" i="53"/>
  <c r="BD24" i="53"/>
  <c r="BC24" i="53"/>
  <c r="BB24" i="53"/>
  <c r="BA24" i="53"/>
  <c r="AZ24" i="53"/>
  <c r="AY24" i="53"/>
  <c r="AX24" i="53"/>
  <c r="AW24" i="53"/>
  <c r="AV24" i="53"/>
  <c r="AU24" i="53"/>
  <c r="AT24" i="53"/>
  <c r="AS24" i="53"/>
  <c r="AR24" i="53"/>
  <c r="AQ24" i="53"/>
  <c r="AP24" i="53"/>
  <c r="AO24" i="53"/>
  <c r="AN24" i="53"/>
  <c r="AM24" i="53"/>
  <c r="AL24" i="53"/>
  <c r="AK24" i="53"/>
  <c r="AJ24" i="53"/>
  <c r="AI24" i="53"/>
  <c r="AH24" i="53"/>
  <c r="AG24" i="53"/>
  <c r="AF24" i="53"/>
  <c r="BM23" i="53"/>
  <c r="BL23" i="53"/>
  <c r="BK23" i="53"/>
  <c r="BJ23" i="53"/>
  <c r="BI23" i="53"/>
  <c r="BH23" i="53"/>
  <c r="BG23" i="53"/>
  <c r="BF23" i="53"/>
  <c r="BE23" i="53"/>
  <c r="BD23" i="53"/>
  <c r="BC23" i="53"/>
  <c r="BB23" i="53"/>
  <c r="BA23" i="53"/>
  <c r="AZ23" i="53"/>
  <c r="AY23" i="53"/>
  <c r="AX23" i="53"/>
  <c r="AW23" i="53"/>
  <c r="AV23" i="53"/>
  <c r="AU23" i="53"/>
  <c r="AT23" i="53"/>
  <c r="AS23" i="53"/>
  <c r="AR23" i="53"/>
  <c r="AQ23" i="53"/>
  <c r="AP23" i="53"/>
  <c r="AO23" i="53"/>
  <c r="AN23" i="53"/>
  <c r="AM23" i="53"/>
  <c r="AL23" i="53"/>
  <c r="AK23" i="53"/>
  <c r="AJ23" i="53"/>
  <c r="AI23" i="53"/>
  <c r="AH23" i="53"/>
  <c r="AG23" i="53"/>
  <c r="AF23" i="53"/>
  <c r="BM22" i="53"/>
  <c r="BL22" i="53"/>
  <c r="BK22" i="53"/>
  <c r="BJ22" i="53"/>
  <c r="BI22" i="53"/>
  <c r="BH22" i="53"/>
  <c r="BG22" i="53"/>
  <c r="BF22" i="53"/>
  <c r="BE22" i="53"/>
  <c r="BD22" i="53"/>
  <c r="BC22" i="53"/>
  <c r="BB22" i="53"/>
  <c r="BA22" i="53"/>
  <c r="AZ22" i="53"/>
  <c r="AY22" i="53"/>
  <c r="AX22" i="53"/>
  <c r="AW22" i="53"/>
  <c r="AV22" i="53"/>
  <c r="AU22" i="53"/>
  <c r="AT22" i="53"/>
  <c r="AS22" i="53"/>
  <c r="AR22" i="53"/>
  <c r="AQ22" i="53"/>
  <c r="AP22" i="53"/>
  <c r="AO22" i="53"/>
  <c r="AN22" i="53"/>
  <c r="AM22" i="53"/>
  <c r="AL22" i="53"/>
  <c r="AK22" i="53"/>
  <c r="AJ22" i="53"/>
  <c r="AI22" i="53"/>
  <c r="AH22" i="53"/>
  <c r="AG22" i="53"/>
  <c r="AF22" i="53"/>
  <c r="BM21" i="53"/>
  <c r="BL21" i="53"/>
  <c r="BK21" i="53"/>
  <c r="BJ21" i="53"/>
  <c r="BI21" i="53"/>
  <c r="BH21" i="53"/>
  <c r="BG21" i="53"/>
  <c r="BF21" i="53"/>
  <c r="BE21" i="53"/>
  <c r="BD21" i="53"/>
  <c r="BC21" i="53"/>
  <c r="BB21" i="53"/>
  <c r="BA21" i="53"/>
  <c r="AZ21" i="53"/>
  <c r="AY21" i="53"/>
  <c r="AX21" i="53"/>
  <c r="AW21" i="53"/>
  <c r="AV21" i="53"/>
  <c r="AU21" i="53"/>
  <c r="AT21" i="53"/>
  <c r="AS21" i="53"/>
  <c r="AR21" i="53"/>
  <c r="AQ21" i="53"/>
  <c r="AP21" i="53"/>
  <c r="AO21" i="53"/>
  <c r="AN21" i="53"/>
  <c r="AM21" i="53"/>
  <c r="AL21" i="53"/>
  <c r="AK21" i="53"/>
  <c r="AJ21" i="53"/>
  <c r="AI21" i="53"/>
  <c r="AH21" i="53"/>
  <c r="AG21" i="53"/>
  <c r="AF21" i="53"/>
  <c r="BI12" i="15"/>
  <c r="BJ12" i="15"/>
  <c r="BK12" i="15"/>
  <c r="BI13" i="15"/>
  <c r="BJ13" i="15"/>
  <c r="BK13" i="15"/>
  <c r="BI14" i="15"/>
  <c r="BJ14" i="15"/>
  <c r="BK14" i="15"/>
  <c r="BI15" i="15"/>
  <c r="BJ15" i="15"/>
  <c r="BK15" i="15"/>
  <c r="I7" i="15"/>
  <c r="AF10" i="15"/>
  <c r="AL7" i="15"/>
  <c r="AL13" i="15"/>
  <c r="AK7" i="15"/>
  <c r="AK12" i="15"/>
  <c r="AF7" i="15"/>
  <c r="AF14" i="15"/>
  <c r="AC10" i="15"/>
  <c r="AL10" i="15"/>
  <c r="AS10" i="15"/>
  <c r="BM10" i="15"/>
  <c r="AA10" i="15"/>
  <c r="AB10" i="15"/>
  <c r="AK10" i="15"/>
  <c r="BL10" i="15"/>
  <c r="Z10" i="15"/>
  <c r="AZ10" i="15"/>
  <c r="AR10" i="15"/>
  <c r="CK10" i="15" a="1"/>
  <c r="CK10" i="15"/>
  <c r="V10" i="15"/>
  <c r="CJ10" i="15"/>
  <c r="CA10" i="15"/>
  <c r="A10" i="15"/>
  <c r="Y10" i="15"/>
  <c r="BZ10" i="15"/>
  <c r="AE10" i="15"/>
  <c r="BA10" i="15"/>
  <c r="CE10" i="15"/>
  <c r="X10" i="15"/>
  <c r="CG10" i="15"/>
  <c r="U10" i="15"/>
  <c r="T10" i="15"/>
  <c r="CH10" i="15"/>
  <c r="BH10" i="15"/>
  <c r="AT10" i="15"/>
  <c r="AM10" i="15"/>
  <c r="B10" i="15"/>
  <c r="CL10" i="15"/>
  <c r="CF10" i="15"/>
  <c r="BQ10" i="15"/>
  <c r="F10" i="15"/>
  <c r="CI10" i="15"/>
  <c r="W10" i="15"/>
  <c r="BY10" i="15"/>
  <c r="AQ10" i="15"/>
  <c r="AX10" i="15"/>
  <c r="AJ10" i="15"/>
  <c r="BE10" i="15"/>
  <c r="BV10" i="15"/>
  <c r="BD10" i="15"/>
  <c r="AP10" i="15"/>
  <c r="BU10" i="15"/>
  <c r="AW10" i="15"/>
  <c r="AI10" i="15"/>
  <c r="BC10" i="15"/>
  <c r="AV10" i="15"/>
  <c r="AH10" i="15"/>
  <c r="AO10" i="15"/>
  <c r="BX10" i="15"/>
  <c r="BG10" i="15"/>
  <c r="AY10" i="15"/>
  <c r="AG10" i="15"/>
  <c r="AU10" i="15"/>
  <c r="BB10" i="15"/>
  <c r="AN10" i="15"/>
  <c r="M10" i="15"/>
  <c r="N10" i="15"/>
  <c r="J10" i="15"/>
  <c r="I10" i="15"/>
  <c r="E10" i="15"/>
  <c r="D10" i="15"/>
  <c r="O10" i="15"/>
  <c r="K10" i="15"/>
  <c r="H10" i="15"/>
  <c r="G10" i="15"/>
  <c r="S10" i="15"/>
  <c r="R10" i="15"/>
  <c r="Q10" i="15"/>
  <c r="L10" i="15"/>
  <c r="P10" i="15"/>
  <c r="BN10" i="15"/>
  <c r="AD10" i="15" a="1"/>
  <c r="AD10" i="15"/>
  <c r="CB10" i="15" a="1"/>
  <c r="CB10" i="15"/>
  <c r="BR10" i="15" a="1"/>
  <c r="BR10" i="15"/>
  <c r="BF10" i="15"/>
  <c r="BW10" i="15"/>
  <c r="CC10" i="15" a="1"/>
  <c r="CC10" i="15"/>
  <c r="BS10" i="15" a="1"/>
  <c r="BS10" i="15"/>
  <c r="BT10" i="15" a="1"/>
  <c r="BT10" i="15"/>
  <c r="CD10" i="15" a="1"/>
  <c r="CD10" i="15"/>
  <c r="CK9" i="15" a="1"/>
  <c r="CK9" i="15"/>
  <c r="AL9" i="15"/>
  <c r="BM9" i="15"/>
  <c r="AA9" i="15"/>
  <c r="AC9" i="15"/>
  <c r="AS9" i="15"/>
  <c r="CI9" i="15"/>
  <c r="AE9" i="15"/>
  <c r="BA9" i="15"/>
  <c r="CH9" i="15"/>
  <c r="BH9" i="15"/>
  <c r="AT9" i="15"/>
  <c r="BQ9" i="15"/>
  <c r="F9" i="15"/>
  <c r="V9" i="15"/>
  <c r="X9" i="15"/>
  <c r="BZ9" i="15"/>
  <c r="A9" i="15"/>
  <c r="CF9" i="15"/>
  <c r="AM9" i="15"/>
  <c r="W9" i="15"/>
  <c r="CL9" i="15"/>
  <c r="CJ9" i="15"/>
  <c r="CA9" i="15"/>
  <c r="AF9" i="15"/>
  <c r="CG9" i="15"/>
  <c r="T9" i="15"/>
  <c r="Y9" i="15"/>
  <c r="BY9" i="15"/>
  <c r="CE9" i="15"/>
  <c r="B9" i="15"/>
  <c r="U9" i="15"/>
  <c r="Z9" i="15"/>
  <c r="AZ9" i="15"/>
  <c r="AR9" i="15"/>
  <c r="AK9" i="15"/>
  <c r="AB9" i="15"/>
  <c r="BL9" i="15"/>
  <c r="E9" i="15"/>
  <c r="D9" i="15"/>
  <c r="O9" i="15"/>
  <c r="Q9" i="15"/>
  <c r="L9" i="15"/>
  <c r="H9" i="15"/>
  <c r="G9" i="15"/>
  <c r="K9" i="15"/>
  <c r="S9" i="15"/>
  <c r="R9" i="15"/>
  <c r="N9" i="15"/>
  <c r="P9" i="15"/>
  <c r="BN9" i="15"/>
  <c r="J9" i="15"/>
  <c r="I9" i="15"/>
  <c r="M9" i="15"/>
  <c r="BB9" i="15"/>
  <c r="AN9" i="15"/>
  <c r="AU9" i="15"/>
  <c r="AG9" i="15"/>
  <c r="BC9" i="15"/>
  <c r="AV9" i="15"/>
  <c r="AO9" i="15"/>
  <c r="AH9" i="15"/>
  <c r="BX9" i="15"/>
  <c r="AY9" i="15"/>
  <c r="BG9" i="15"/>
  <c r="BU9" i="15"/>
  <c r="AW9" i="15"/>
  <c r="BD9" i="15"/>
  <c r="AI9" i="15"/>
  <c r="AP9" i="15"/>
  <c r="AQ9" i="15"/>
  <c r="AX9" i="15"/>
  <c r="BV9" i="15"/>
  <c r="BE9" i="15"/>
  <c r="AJ9" i="15"/>
  <c r="BR9" i="15" a="1"/>
  <c r="BR9" i="15"/>
  <c r="CD9" i="15" a="1"/>
  <c r="CD9" i="15"/>
  <c r="CC9" i="15" a="1"/>
  <c r="CC9" i="15"/>
  <c r="BT9" i="15" a="1"/>
  <c r="BT9" i="15"/>
  <c r="BW9" i="15"/>
  <c r="BF9" i="15"/>
  <c r="AD9" i="15" a="1"/>
  <c r="AD9" i="15"/>
  <c r="BS9" i="15" a="1"/>
  <c r="BS9" i="15"/>
  <c r="CB9" i="15" a="1"/>
  <c r="CB9" i="15"/>
  <c r="J29" i="15" a="1"/>
  <c r="J29" i="15"/>
  <c r="AS19" i="15"/>
  <c r="AC19" i="15"/>
  <c r="AL19" i="15"/>
  <c r="AA19" i="15"/>
  <c r="BM19" i="15"/>
  <c r="AK19" i="15"/>
  <c r="AZ19" i="15"/>
  <c r="AR19" i="15"/>
  <c r="AB19" i="15"/>
  <c r="Z19" i="15"/>
  <c r="BL19" i="15"/>
  <c r="BH19" i="15"/>
  <c r="CI19" i="15"/>
  <c r="CL19" i="15"/>
  <c r="CF19" i="15"/>
  <c r="AT19" i="15"/>
  <c r="CG19" i="15"/>
  <c r="A19" i="15"/>
  <c r="B19" i="15"/>
  <c r="F19" i="15"/>
  <c r="BZ19" i="15"/>
  <c r="AM19" i="15"/>
  <c r="AF19" i="15"/>
  <c r="V19" i="15"/>
  <c r="AE19" i="15"/>
  <c r="BA19" i="15"/>
  <c r="T19" i="15"/>
  <c r="BY19" i="15"/>
  <c r="W19" i="15"/>
  <c r="U19" i="15"/>
  <c r="Y19" i="15"/>
  <c r="CJ19" i="15"/>
  <c r="BQ19" i="15"/>
  <c r="CE19" i="15"/>
  <c r="CH19" i="15"/>
  <c r="X19" i="15"/>
  <c r="CA19" i="15"/>
  <c r="AI19" i="15"/>
  <c r="AW19" i="15"/>
  <c r="BU19" i="15"/>
  <c r="BD19" i="15"/>
  <c r="AP19" i="15"/>
  <c r="AQ19" i="15"/>
  <c r="BE19" i="15"/>
  <c r="AX19" i="15"/>
  <c r="AJ19" i="15"/>
  <c r="BV19" i="15"/>
  <c r="M19" i="15"/>
  <c r="J19" i="15"/>
  <c r="I19" i="15"/>
  <c r="K19" i="15"/>
  <c r="P19" i="15"/>
  <c r="BN19" i="15"/>
  <c r="H19" i="15"/>
  <c r="G19" i="15"/>
  <c r="S19" i="15"/>
  <c r="R19" i="15"/>
  <c r="E19" i="15"/>
  <c r="D19" i="15"/>
  <c r="Q19" i="15"/>
  <c r="O19" i="15"/>
  <c r="L19" i="15"/>
  <c r="N19" i="15"/>
  <c r="BB19" i="15"/>
  <c r="AG19" i="15"/>
  <c r="AN19" i="15"/>
  <c r="AU19" i="15"/>
  <c r="BG19" i="15"/>
  <c r="AY19" i="15"/>
  <c r="BX19" i="15"/>
  <c r="AO19" i="15"/>
  <c r="AH19" i="15"/>
  <c r="AV19" i="15"/>
  <c r="BC19" i="15"/>
  <c r="CK19" i="15" a="1"/>
  <c r="CK19" i="15"/>
  <c r="CC19" i="15" a="1"/>
  <c r="CC19" i="15"/>
  <c r="CB19" i="15" a="1"/>
  <c r="CB19" i="15"/>
  <c r="CD19" i="15" a="1"/>
  <c r="CD19" i="15"/>
  <c r="BR19" i="15" a="1"/>
  <c r="BR19" i="15"/>
  <c r="BF19" i="15"/>
  <c r="BW19" i="15"/>
  <c r="BT19" i="15" a="1"/>
  <c r="BT19" i="15"/>
  <c r="BS19" i="15" a="1"/>
  <c r="BS19" i="15"/>
  <c r="AD19" i="15" a="1"/>
  <c r="AD19" i="15"/>
  <c r="X18" i="15"/>
  <c r="X24" i="15"/>
  <c r="AF18" i="15"/>
  <c r="AF21" i="15"/>
  <c r="AM18" i="15"/>
  <c r="AM21" i="15"/>
  <c r="CG18" i="15"/>
  <c r="CG23" i="15"/>
  <c r="Y18" i="15"/>
  <c r="Y23" i="15"/>
  <c r="CA18" i="15"/>
  <c r="CA22" i="15"/>
  <c r="CI18" i="15"/>
  <c r="CI22" i="15"/>
  <c r="CH18" i="15"/>
  <c r="CH22" i="15"/>
  <c r="BZ18" i="15"/>
  <c r="BZ23" i="15"/>
  <c r="W18" i="15"/>
  <c r="W24" i="15"/>
  <c r="CE18" i="15"/>
  <c r="CE22" i="15"/>
  <c r="U18" i="15"/>
  <c r="U24" i="15"/>
  <c r="B18" i="15"/>
  <c r="BQ18" i="15"/>
  <c r="BQ23" i="15"/>
  <c r="CF18" i="15"/>
  <c r="CF23" i="15"/>
  <c r="AT18" i="15"/>
  <c r="AT22" i="15"/>
  <c r="F18" i="15"/>
  <c r="BH18" i="15"/>
  <c r="BH23" i="15"/>
  <c r="CJ18" i="15"/>
  <c r="CJ22" i="15"/>
  <c r="AE18" i="15"/>
  <c r="AE23" i="15"/>
  <c r="T18" i="15"/>
  <c r="T21" i="15"/>
  <c r="CL18" i="15"/>
  <c r="A18" i="15"/>
  <c r="BY18" i="15"/>
  <c r="BY23" i="15"/>
  <c r="V18" i="15"/>
  <c r="V21" i="15"/>
  <c r="AS18" i="15"/>
  <c r="AS23" i="15"/>
  <c r="AA18" i="15"/>
  <c r="AL18" i="15"/>
  <c r="AL23" i="15"/>
  <c r="AC18" i="15"/>
  <c r="BM18" i="15"/>
  <c r="BM22" i="15"/>
  <c r="AK18" i="15"/>
  <c r="AK23" i="15"/>
  <c r="AZ18" i="15"/>
  <c r="AZ24" i="15"/>
  <c r="AR18" i="15"/>
  <c r="AR22" i="15"/>
  <c r="BL18" i="15"/>
  <c r="BL24" i="15"/>
  <c r="AB18" i="15"/>
  <c r="Z18" i="15"/>
  <c r="AW18" i="15"/>
  <c r="AW21" i="15"/>
  <c r="BU18" i="15"/>
  <c r="BU22" i="15"/>
  <c r="AP18" i="15"/>
  <c r="AP21" i="15"/>
  <c r="BD18" i="15"/>
  <c r="BD24" i="15"/>
  <c r="AI18" i="15"/>
  <c r="AI21" i="15"/>
  <c r="AJ18" i="15"/>
  <c r="AJ22" i="15"/>
  <c r="AX18" i="15"/>
  <c r="AX24" i="15"/>
  <c r="AQ18" i="15"/>
  <c r="AQ22" i="15"/>
  <c r="BV18" i="15"/>
  <c r="BV22" i="15"/>
  <c r="BE18" i="15"/>
  <c r="BE21" i="15"/>
  <c r="AV18" i="15"/>
  <c r="AV21" i="15"/>
  <c r="AH18" i="15"/>
  <c r="AH23" i="15"/>
  <c r="BC18" i="15"/>
  <c r="BC21" i="15"/>
  <c r="AO18" i="15"/>
  <c r="AO22" i="15"/>
  <c r="BX18" i="15"/>
  <c r="BX21" i="15"/>
  <c r="AY18" i="15"/>
  <c r="AY22" i="15"/>
  <c r="BG18" i="15"/>
  <c r="BG21" i="15"/>
  <c r="CK18" i="15" a="1"/>
  <c r="CK18" i="15"/>
  <c r="P18" i="15"/>
  <c r="BN18" i="15"/>
  <c r="BN24" i="15"/>
  <c r="Q18" i="15"/>
  <c r="E18" i="15"/>
  <c r="D18" i="15"/>
  <c r="O18" i="15"/>
  <c r="J18" i="15"/>
  <c r="I18" i="15"/>
  <c r="K18" i="15"/>
  <c r="N18" i="15"/>
  <c r="M18" i="15"/>
  <c r="H18" i="15"/>
  <c r="G18" i="15"/>
  <c r="L18" i="15"/>
  <c r="S18" i="15"/>
  <c r="R18" i="15"/>
  <c r="AG18" i="15"/>
  <c r="AG24" i="15"/>
  <c r="BB18" i="15"/>
  <c r="BB24" i="15"/>
  <c r="AU18" i="15"/>
  <c r="AU21" i="15"/>
  <c r="AN18" i="15"/>
  <c r="AN21" i="15"/>
  <c r="BR18" i="15" a="1"/>
  <c r="BR18" i="15"/>
  <c r="AD18" i="15" a="1"/>
  <c r="AD18" i="15"/>
  <c r="CB18" i="15" a="1"/>
  <c r="CB18" i="15"/>
  <c r="CD18" i="15" a="1"/>
  <c r="CD18" i="15"/>
  <c r="BW18" i="15"/>
  <c r="BW22" i="15"/>
  <c r="BF18" i="15"/>
  <c r="BF21" i="15"/>
  <c r="CC18" i="15" a="1"/>
  <c r="CC18" i="15"/>
  <c r="BS18" i="15" a="1"/>
  <c r="BS18" i="15"/>
  <c r="BT18" i="15" a="1"/>
  <c r="BT18" i="15"/>
  <c r="BT23" i="15"/>
  <c r="CK8" i="15" a="1"/>
  <c r="CK8" i="15"/>
  <c r="AS8" i="15"/>
  <c r="AL8" i="15"/>
  <c r="BM8" i="15"/>
  <c r="AC8" i="15"/>
  <c r="AA8" i="15"/>
  <c r="AB8" i="15"/>
  <c r="Z8" i="15"/>
  <c r="AK8" i="15"/>
  <c r="BL8" i="15"/>
  <c r="AZ8" i="15"/>
  <c r="AR8" i="15"/>
  <c r="BY8" i="15"/>
  <c r="BQ8" i="15"/>
  <c r="AT8" i="15"/>
  <c r="CE8" i="15"/>
  <c r="AF8" i="15"/>
  <c r="CH8" i="15"/>
  <c r="X8" i="15"/>
  <c r="V8" i="15"/>
  <c r="AE8" i="15"/>
  <c r="BA8" i="15"/>
  <c r="T8" i="15"/>
  <c r="CJ8" i="15"/>
  <c r="U8" i="15"/>
  <c r="AM8" i="15"/>
  <c r="W8" i="15"/>
  <c r="F8" i="15"/>
  <c r="Y8" i="15"/>
  <c r="BZ8" i="15"/>
  <c r="B8" i="15"/>
  <c r="CA8" i="15"/>
  <c r="CF8" i="15"/>
  <c r="BH8" i="15"/>
  <c r="CI8" i="15"/>
  <c r="CG8" i="15"/>
  <c r="CL8" i="15"/>
  <c r="A8" i="15"/>
  <c r="BE8" i="15"/>
  <c r="BV8" i="15"/>
  <c r="AX8" i="15"/>
  <c r="AQ8" i="15"/>
  <c r="AJ8" i="15"/>
  <c r="AN8" i="15"/>
  <c r="BB8" i="15"/>
  <c r="AU8" i="15"/>
  <c r="AG8" i="15"/>
  <c r="AO8" i="15"/>
  <c r="AH8" i="15"/>
  <c r="BC8" i="15"/>
  <c r="AV8" i="15"/>
  <c r="BU8" i="15"/>
  <c r="AW8" i="15"/>
  <c r="BD8" i="15"/>
  <c r="AI8" i="15"/>
  <c r="AP8" i="15"/>
  <c r="BX8" i="15"/>
  <c r="AY8" i="15"/>
  <c r="BG8" i="15"/>
  <c r="J8" i="15"/>
  <c r="I8" i="15"/>
  <c r="S8" i="15"/>
  <c r="R8" i="15"/>
  <c r="O8" i="15"/>
  <c r="L8" i="15"/>
  <c r="E8" i="15"/>
  <c r="D8" i="15"/>
  <c r="Q8" i="15"/>
  <c r="K8" i="15"/>
  <c r="P8" i="15"/>
  <c r="BN8" i="15"/>
  <c r="M8" i="15"/>
  <c r="H8" i="15"/>
  <c r="G8" i="15"/>
  <c r="N8" i="15"/>
  <c r="BT8" i="15" a="1"/>
  <c r="BT8" i="15"/>
  <c r="CC8" i="15" a="1"/>
  <c r="CC8" i="15"/>
  <c r="CB8" i="15" a="1"/>
  <c r="CB8" i="15"/>
  <c r="BS8" i="15" a="1"/>
  <c r="BS8" i="15"/>
  <c r="CD8" i="15" a="1"/>
  <c r="CD8" i="15"/>
  <c r="BR8" i="15" a="1"/>
  <c r="BR8" i="15"/>
  <c r="AD8" i="15" a="1"/>
  <c r="AD8" i="15"/>
  <c r="BW8" i="15"/>
  <c r="BF8" i="15"/>
  <c r="CK7" i="15" a="1"/>
  <c r="CK7" i="15"/>
  <c r="CK15" i="15"/>
  <c r="AA7" i="15"/>
  <c r="AC7" i="15"/>
  <c r="BM7" i="15"/>
  <c r="BM13" i="15"/>
  <c r="AS7" i="15"/>
  <c r="AS15" i="15"/>
  <c r="CJ7" i="15"/>
  <c r="CJ14" i="15"/>
  <c r="Y7" i="15"/>
  <c r="Y13" i="15"/>
  <c r="BQ7" i="15"/>
  <c r="BQ15" i="15"/>
  <c r="AE7" i="15"/>
  <c r="AE14" i="15"/>
  <c r="U7" i="15"/>
  <c r="U13" i="15"/>
  <c r="A7" i="15"/>
  <c r="T7" i="15"/>
  <c r="T13" i="15"/>
  <c r="B7" i="15"/>
  <c r="CH7" i="15"/>
  <c r="CH14" i="15"/>
  <c r="CI7" i="15"/>
  <c r="CI15" i="15"/>
  <c r="CA7" i="15"/>
  <c r="CA12" i="15"/>
  <c r="CE7" i="15"/>
  <c r="CE12" i="15"/>
  <c r="CG7" i="15"/>
  <c r="CG14" i="15"/>
  <c r="F7" i="15"/>
  <c r="CL7" i="15"/>
  <c r="X7" i="15"/>
  <c r="X13" i="15"/>
  <c r="CF7" i="15"/>
  <c r="CF13" i="15"/>
  <c r="W7" i="15"/>
  <c r="W14" i="15"/>
  <c r="AM7" i="15"/>
  <c r="AM13" i="15"/>
  <c r="BH7" i="15"/>
  <c r="BH13" i="15"/>
  <c r="V7" i="15"/>
  <c r="V12" i="15"/>
  <c r="BZ7" i="15"/>
  <c r="BZ15" i="15"/>
  <c r="BY7" i="15"/>
  <c r="BY13" i="15"/>
  <c r="AT7" i="15"/>
  <c r="AT12" i="15"/>
  <c r="BL7" i="15"/>
  <c r="BL12" i="15"/>
  <c r="AB7" i="15"/>
  <c r="Z7" i="15"/>
  <c r="AZ7" i="15"/>
  <c r="AZ13" i="15"/>
  <c r="AR7" i="15"/>
  <c r="AR12" i="15"/>
  <c r="BD7" i="15"/>
  <c r="BD12" i="15"/>
  <c r="AP7" i="15"/>
  <c r="AP14" i="15"/>
  <c r="BU7" i="15"/>
  <c r="BU12" i="15"/>
  <c r="AW7" i="15"/>
  <c r="AW15" i="15"/>
  <c r="AI7" i="15"/>
  <c r="AI12" i="15"/>
  <c r="N7" i="15"/>
  <c r="P7" i="15"/>
  <c r="BN7" i="15"/>
  <c r="BN13" i="15"/>
  <c r="K7" i="15"/>
  <c r="M7" i="15"/>
  <c r="Q7" i="15"/>
  <c r="L7" i="15"/>
  <c r="O7" i="15"/>
  <c r="S7" i="15"/>
  <c r="R7" i="15"/>
  <c r="J7" i="15"/>
  <c r="E7" i="15"/>
  <c r="D7" i="15"/>
  <c r="H7" i="15"/>
  <c r="G7" i="15"/>
  <c r="AG7" i="15"/>
  <c r="AG15" i="15"/>
  <c r="AN7" i="15"/>
  <c r="AN13" i="15"/>
  <c r="AU7" i="15"/>
  <c r="AU13" i="15"/>
  <c r="BB7" i="15"/>
  <c r="BB15" i="15"/>
  <c r="BV7" i="15"/>
  <c r="BV15" i="15"/>
  <c r="AX7" i="15"/>
  <c r="AX15" i="15"/>
  <c r="AJ7" i="15"/>
  <c r="AJ14" i="15"/>
  <c r="AQ7" i="15"/>
  <c r="AQ14" i="15"/>
  <c r="BE7" i="15"/>
  <c r="BE15" i="15"/>
  <c r="AV7" i="15"/>
  <c r="AV15" i="15"/>
  <c r="AH7" i="15"/>
  <c r="AH12" i="15"/>
  <c r="BC7" i="15"/>
  <c r="BC14" i="15"/>
  <c r="AO7" i="15"/>
  <c r="AO13" i="15"/>
  <c r="BX7" i="15"/>
  <c r="BX12" i="15"/>
  <c r="BG7" i="15"/>
  <c r="BG12" i="15"/>
  <c r="AY7" i="15"/>
  <c r="AY14" i="15"/>
  <c r="CD7" i="15" a="1"/>
  <c r="CD7" i="15"/>
  <c r="BT7" i="15" a="1"/>
  <c r="BT7" i="15"/>
  <c r="CB7" i="15" a="1"/>
  <c r="CB7" i="15"/>
  <c r="CB12" i="15"/>
  <c r="CC7" i="15" a="1"/>
  <c r="CC7" i="15"/>
  <c r="AD7" i="15" a="1"/>
  <c r="AD7" i="15"/>
  <c r="BS7" i="15" a="1"/>
  <c r="BS7" i="15"/>
  <c r="BR7" i="15" a="1"/>
  <c r="BR7" i="15"/>
  <c r="BF7" i="15"/>
  <c r="BF15" i="15"/>
  <c r="BW7" i="15"/>
  <c r="BW13" i="15"/>
  <c r="BK24" i="15"/>
  <c r="BJ24" i="15"/>
  <c r="BI24" i="15"/>
  <c r="BK23" i="15"/>
  <c r="BJ23" i="15"/>
  <c r="BI23" i="15"/>
  <c r="BK22" i="15"/>
  <c r="BJ22" i="15"/>
  <c r="BI22" i="15"/>
  <c r="BK21" i="15"/>
  <c r="BJ21" i="15"/>
  <c r="BI21" i="15"/>
  <c r="AJ24" i="15"/>
  <c r="BU23" i="15"/>
  <c r="AY23" i="15"/>
  <c r="BO7" i="15"/>
  <c r="BO12" i="15"/>
  <c r="V24" i="15"/>
  <c r="BP8" i="15"/>
  <c r="AJ23" i="15"/>
  <c r="BO8" i="15"/>
  <c r="U23" i="15"/>
  <c r="BO19" i="15"/>
  <c r="BP10" i="15"/>
  <c r="AW12" i="15"/>
  <c r="BB23" i="15"/>
  <c r="V22" i="15"/>
  <c r="U21" i="15"/>
  <c r="BB13" i="15"/>
  <c r="BH22" i="15"/>
  <c r="BB14" i="15"/>
  <c r="BH21" i="15"/>
  <c r="BH24" i="15"/>
  <c r="BL22" i="15"/>
  <c r="BH14" i="15"/>
  <c r="BB21" i="15"/>
  <c r="BP7" i="15"/>
  <c r="BP12" i="15"/>
  <c r="AJ21" i="15"/>
  <c r="BE22" i="15"/>
  <c r="BE24" i="15"/>
  <c r="BV14" i="15"/>
  <c r="BV12" i="15"/>
  <c r="CF14" i="15"/>
  <c r="W15" i="15"/>
  <c r="BV23" i="15"/>
  <c r="AI24" i="15"/>
  <c r="AY13" i="15"/>
  <c r="CI24" i="15"/>
  <c r="BA7" i="15"/>
  <c r="BG24" i="15"/>
  <c r="AR14" i="15"/>
  <c r="BP19" i="15"/>
  <c r="CF15" i="15"/>
  <c r="CF12" i="15"/>
  <c r="AY15" i="15"/>
  <c r="BO9" i="15"/>
  <c r="BG23" i="15"/>
  <c r="BZ14" i="15"/>
  <c r="BN12" i="15"/>
  <c r="AT23" i="15"/>
  <c r="AR15" i="15"/>
  <c r="CG15" i="15"/>
  <c r="AY12" i="15"/>
  <c r="CI23" i="15"/>
  <c r="AR13" i="15"/>
  <c r="BZ12" i="15"/>
  <c r="AT24" i="15"/>
  <c r="BB12" i="15"/>
  <c r="AE22" i="15"/>
  <c r="CJ24" i="15"/>
  <c r="BN14" i="15"/>
  <c r="CG13" i="15"/>
  <c r="AK22" i="15"/>
  <c r="CA23" i="15"/>
  <c r="AK24" i="15"/>
  <c r="AT21" i="15"/>
  <c r="CA21" i="15"/>
  <c r="CG24" i="15"/>
  <c r="AK21" i="15"/>
  <c r="AI14" i="15"/>
  <c r="CI13" i="15"/>
  <c r="AL22" i="15"/>
  <c r="BN22" i="15"/>
  <c r="CA24" i="15"/>
  <c r="CI12" i="15"/>
  <c r="AL24" i="15"/>
  <c r="AW23" i="15"/>
  <c r="AQ12" i="15"/>
  <c r="CH12" i="15"/>
  <c r="AL21" i="15"/>
  <c r="AW22" i="15"/>
  <c r="AZ22" i="15"/>
  <c r="AQ13" i="15"/>
  <c r="AK13" i="15"/>
  <c r="CH15" i="15"/>
  <c r="CJ12" i="15"/>
  <c r="BW24" i="15"/>
  <c r="BM21" i="15"/>
  <c r="BG22" i="15"/>
  <c r="AX23" i="15"/>
  <c r="BE12" i="15"/>
  <c r="AW13" i="15"/>
  <c r="AF13" i="15"/>
  <c r="CH23" i="15"/>
  <c r="BF23" i="15"/>
  <c r="CG12" i="15"/>
  <c r="AI23" i="15"/>
  <c r="BC15" i="15"/>
  <c r="AI22" i="15"/>
  <c r="BC12" i="15"/>
  <c r="BC13" i="15"/>
  <c r="CG21" i="15"/>
  <c r="BM23" i="15"/>
  <c r="CH13" i="15"/>
  <c r="CG22" i="15"/>
  <c r="BM24" i="15"/>
  <c r="AK14" i="15"/>
  <c r="CJ15" i="15"/>
  <c r="BY24" i="15"/>
  <c r="T14" i="15"/>
  <c r="X21" i="15"/>
  <c r="AH22" i="15"/>
  <c r="BC23" i="15"/>
  <c r="AX21" i="15"/>
  <c r="BE13" i="15"/>
  <c r="AW14" i="15"/>
  <c r="BV13" i="15"/>
  <c r="W12" i="15"/>
  <c r="T15" i="15"/>
  <c r="BA18" i="15"/>
  <c r="BA23" i="15"/>
  <c r="BB22" i="15"/>
  <c r="AO23" i="15"/>
  <c r="BP9" i="15"/>
  <c r="T12" i="15"/>
  <c r="AP15" i="15"/>
  <c r="AM14" i="15"/>
  <c r="W13" i="15"/>
  <c r="AE24" i="15"/>
  <c r="AP23" i="15"/>
  <c r="BO18" i="15"/>
  <c r="BO23" i="15"/>
  <c r="AF12" i="15"/>
  <c r="CH24" i="15"/>
  <c r="CI21" i="15"/>
  <c r="U22" i="15"/>
  <c r="AE21" i="15"/>
  <c r="BY14" i="15"/>
  <c r="BN15" i="15"/>
  <c r="AH24" i="15"/>
  <c r="AP13" i="15"/>
  <c r="BD15" i="15"/>
  <c r="AM12" i="15"/>
  <c r="AK15" i="15"/>
  <c r="AO21" i="15"/>
  <c r="BD13" i="15"/>
  <c r="AT13" i="15"/>
  <c r="AS21" i="15"/>
  <c r="AP12" i="15"/>
  <c r="BD14" i="15"/>
  <c r="AM15" i="15"/>
  <c r="CH21" i="15"/>
  <c r="BW23" i="15"/>
  <c r="AH21" i="15"/>
  <c r="AZ23" i="15"/>
  <c r="AX14" i="15"/>
  <c r="AL15" i="15"/>
  <c r="BO10" i="15"/>
  <c r="BY21" i="15"/>
  <c r="BF24" i="15"/>
  <c r="BY22" i="15"/>
  <c r="X14" i="15"/>
  <c r="BT21" i="15"/>
  <c r="CJ21" i="15"/>
  <c r="U12" i="15"/>
  <c r="X22" i="15"/>
  <c r="AU24" i="15"/>
  <c r="AN24" i="15"/>
  <c r="AZ21" i="15"/>
  <c r="AN15" i="15"/>
  <c r="AZ15" i="15"/>
  <c r="AX13" i="15"/>
  <c r="AQ15" i="15"/>
  <c r="AL14" i="15"/>
  <c r="BQ22" i="15"/>
  <c r="AX12" i="15"/>
  <c r="X15" i="15"/>
  <c r="BT24" i="15"/>
  <c r="CJ23" i="15"/>
  <c r="U14" i="15"/>
  <c r="AE15" i="15"/>
  <c r="AF24" i="15"/>
  <c r="BC22" i="15"/>
  <c r="BN23" i="15"/>
  <c r="AX22" i="15"/>
  <c r="AU14" i="15"/>
  <c r="BG14" i="15"/>
  <c r="AH13" i="15"/>
  <c r="AF15" i="15"/>
  <c r="BT22" i="15"/>
  <c r="U15" i="15"/>
  <c r="BW14" i="15"/>
  <c r="V23" i="15"/>
  <c r="CE23" i="15"/>
  <c r="AE13" i="15"/>
  <c r="BC24" i="15"/>
  <c r="BN21" i="15"/>
  <c r="AD24" i="15"/>
  <c r="AD21" i="15"/>
  <c r="AD23" i="15"/>
  <c r="AD22" i="15"/>
  <c r="AM24" i="15"/>
  <c r="BX22" i="15"/>
  <c r="BZ24" i="15"/>
  <c r="V13" i="15"/>
  <c r="CB13" i="15"/>
  <c r="BX13" i="15"/>
  <c r="CA14" i="15"/>
  <c r="BV21" i="15"/>
  <c r="BY12" i="15"/>
  <c r="Y14" i="15"/>
  <c r="AP24" i="15"/>
  <c r="AU23" i="15"/>
  <c r="AS22" i="15"/>
  <c r="AW24" i="15"/>
  <c r="BF22" i="15"/>
  <c r="AO24" i="15"/>
  <c r="BL15" i="15"/>
  <c r="AO14" i="15"/>
  <c r="BM14" i="15"/>
  <c r="AV12" i="15"/>
  <c r="BP18" i="15"/>
  <c r="BP22" i="15"/>
  <c r="AL12" i="15"/>
  <c r="BQ13" i="15"/>
  <c r="CE21" i="15"/>
  <c r="BQ12" i="15"/>
  <c r="AG13" i="15"/>
  <c r="CE24" i="15"/>
  <c r="BQ14" i="15"/>
  <c r="BL21" i="15"/>
  <c r="BX24" i="15"/>
  <c r="T23" i="15"/>
  <c r="V15" i="15"/>
  <c r="CB15" i="15"/>
  <c r="BX15" i="15"/>
  <c r="CA13" i="15"/>
  <c r="BV24" i="15"/>
  <c r="BY15" i="15"/>
  <c r="AF22" i="15"/>
  <c r="AP22" i="15"/>
  <c r="AU22" i="15"/>
  <c r="AS24" i="15"/>
  <c r="BL13" i="15"/>
  <c r="AN14" i="15"/>
  <c r="BW12" i="15"/>
  <c r="CF22" i="15"/>
  <c r="AN12" i="15"/>
  <c r="BW15" i="15"/>
  <c r="BZ13" i="15"/>
  <c r="CI14" i="15"/>
  <c r="CF21" i="15"/>
  <c r="AM23" i="15"/>
  <c r="AN23" i="15"/>
  <c r="BE23" i="15"/>
  <c r="BE14" i="15"/>
  <c r="CF24" i="15"/>
  <c r="X23" i="15"/>
  <c r="AM22" i="15"/>
  <c r="AN22" i="15"/>
  <c r="AI13" i="15"/>
  <c r="BQ21" i="15"/>
  <c r="AI15" i="15"/>
  <c r="W22" i="15"/>
  <c r="AV23" i="15"/>
  <c r="AG21" i="15"/>
  <c r="BU24" i="15"/>
  <c r="W21" i="15"/>
  <c r="CJ13" i="15"/>
  <c r="BQ24" i="15"/>
  <c r="Y15" i="15"/>
  <c r="BL23" i="15"/>
  <c r="AV22" i="15"/>
  <c r="AG23" i="15"/>
  <c r="AO15" i="15"/>
  <c r="BM15" i="15"/>
  <c r="AV13" i="15"/>
  <c r="AG12" i="15"/>
  <c r="AV24" i="15"/>
  <c r="BX23" i="15"/>
  <c r="W23" i="15"/>
  <c r="V14" i="15"/>
  <c r="CB14" i="15"/>
  <c r="BX14" i="15"/>
  <c r="CA15" i="15"/>
  <c r="CE15" i="15"/>
  <c r="Y12" i="15"/>
  <c r="AG22" i="15"/>
  <c r="AO12" i="15"/>
  <c r="BM12" i="15"/>
  <c r="AV14" i="15"/>
  <c r="BU21" i="15"/>
  <c r="AG14" i="15"/>
  <c r="BP15" i="15"/>
  <c r="BT13" i="15"/>
  <c r="BT14" i="15"/>
  <c r="BT12" i="15"/>
  <c r="BT15" i="15"/>
  <c r="CD24" i="15"/>
  <c r="CD23" i="15"/>
  <c r="CD21" i="15"/>
  <c r="CD22" i="15"/>
  <c r="BR21" i="15"/>
  <c r="BR24" i="15"/>
  <c r="BR22" i="15"/>
  <c r="BR23" i="15"/>
  <c r="BR15" i="15"/>
  <c r="BR14" i="15"/>
  <c r="BR12" i="15"/>
  <c r="BR13" i="15"/>
  <c r="BS14" i="15"/>
  <c r="BS15" i="15"/>
  <c r="BS12" i="15"/>
  <c r="BS13" i="15"/>
  <c r="AD12" i="15"/>
  <c r="AD14" i="15"/>
  <c r="AD15" i="15"/>
  <c r="AD13" i="15"/>
  <c r="BS24" i="15"/>
  <c r="BS23" i="15"/>
  <c r="BS21" i="15"/>
  <c r="BS22" i="15"/>
  <c r="CC14" i="15"/>
  <c r="CC13" i="15"/>
  <c r="CC12" i="15"/>
  <c r="CC15" i="15"/>
  <c r="CC22" i="15"/>
  <c r="CC23" i="15"/>
  <c r="CC21" i="15"/>
  <c r="CC24" i="15"/>
  <c r="CD12" i="15"/>
  <c r="CD14" i="15"/>
  <c r="CD15" i="15"/>
  <c r="CD13" i="15"/>
  <c r="CB23" i="15"/>
  <c r="CB22" i="15"/>
  <c r="CB21" i="15"/>
  <c r="CB24" i="15"/>
  <c r="CK21" i="15"/>
  <c r="CK22" i="15"/>
  <c r="CK23" i="15"/>
  <c r="CK24" i="15"/>
  <c r="BU15" i="15"/>
  <c r="T22" i="15"/>
  <c r="BU14" i="15"/>
  <c r="CE14" i="15"/>
  <c r="AY24" i="15"/>
  <c r="AU15" i="15"/>
  <c r="AH14" i="15"/>
  <c r="BH15" i="15"/>
  <c r="AT14" i="15"/>
  <c r="BZ22" i="15"/>
  <c r="AY21" i="15"/>
  <c r="AU12" i="15"/>
  <c r="AH15" i="15"/>
  <c r="BH12" i="15"/>
  <c r="AT15" i="15"/>
  <c r="X12" i="15"/>
  <c r="BZ21" i="15"/>
  <c r="BW21" i="15"/>
  <c r="AE12" i="15"/>
  <c r="AF23" i="15"/>
  <c r="BL14" i="15"/>
  <c r="AZ14" i="15"/>
  <c r="AJ13" i="15"/>
  <c r="AZ12" i="15"/>
  <c r="AJ15" i="15"/>
  <c r="CK13" i="15"/>
  <c r="Y22" i="15"/>
  <c r="AJ12" i="15"/>
  <c r="CK12" i="15"/>
  <c r="Y21" i="15"/>
  <c r="BG13" i="15"/>
  <c r="AS12" i="15"/>
  <c r="BF12" i="15"/>
  <c r="CK14" i="15"/>
  <c r="Y24" i="15"/>
  <c r="AQ21" i="15"/>
  <c r="BD23" i="15"/>
  <c r="AR21" i="15"/>
  <c r="AS13" i="15"/>
  <c r="BF13" i="15"/>
  <c r="AQ24" i="15"/>
  <c r="BD21" i="15"/>
  <c r="AR24" i="15"/>
  <c r="BG15" i="15"/>
  <c r="AS14" i="15"/>
  <c r="BF14" i="15"/>
  <c r="T24" i="15"/>
  <c r="BU13" i="15"/>
  <c r="CE13" i="15"/>
  <c r="AQ23" i="15"/>
  <c r="BD22" i="15"/>
  <c r="AR23" i="15"/>
  <c r="BO14" i="15"/>
  <c r="BO13" i="15"/>
  <c r="BO15" i="15"/>
  <c r="BP13" i="15"/>
  <c r="BP14" i="15"/>
  <c r="BA22" i="15"/>
  <c r="BA12" i="15"/>
  <c r="BA13" i="15"/>
  <c r="BA14" i="15"/>
  <c r="BA15" i="15"/>
  <c r="BO21" i="15"/>
  <c r="BP21" i="15"/>
  <c r="BP23" i="15"/>
  <c r="BP24" i="15"/>
  <c r="BO22" i="15"/>
  <c r="BO24" i="15"/>
  <c r="BA24" i="15"/>
  <c r="BA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tc={BEFFD872-19BD-459B-BA01-B229FB0468A4}</author>
  </authors>
  <commentList>
    <comment ref="CK4" authorId="0" shapeId="0" xr:uid="{BEFFD872-19BD-459B-BA01-B229FB0468A4}">
      <text>
        <t>[Threaded comment]
Your version of Excel allows you to read this threaded comment; however, any edits to it will get removed if the file is opened in a newer version of Excel. Learn more: https://go.microsoft.com/fwlink/?linkid=870924
Comment:
    another formula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tc={2533EBC4-B855-4F50-BF57-91BD833B2F89}</author>
  </authors>
  <commentList>
    <comment ref="CK4" authorId="0" shapeId="0" xr:uid="{2533EBC4-B855-4F50-BF57-91BD833B2F89}">
      <text>
        <t>[Threaded comment]
Your version of Excel allows you to read this threaded comment; however, any edits to it will get removed if the file is opened in a newer version of Excel. Learn more: https://go.microsoft.com/fwlink/?linkid=870924
Comment:
    another formula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<sst xmlns="http://schemas.openxmlformats.org/spreadsheetml/2006/main" count="627" uniqueCount="239">
  <si>
    <t>Currency</t>
  </si>
  <si>
    <t>HKD</t>
  </si>
  <si>
    <t>Crncy Adj Mkt Cap</t>
  </si>
  <si>
    <t>Px Last</t>
  </si>
  <si>
    <t>Net Assets</t>
  </si>
  <si>
    <t>Sales Rev Turn</t>
  </si>
  <si>
    <t>Net Income</t>
  </si>
  <si>
    <t>Gross_Margin_Adjusted</t>
  </si>
  <si>
    <t>EBITDA_MARGIN_ADJUSTED</t>
  </si>
  <si>
    <t>Prof Margin</t>
  </si>
  <si>
    <t>Sales_Growth</t>
  </si>
  <si>
    <t>Net Inc Growth</t>
  </si>
  <si>
    <t>RETURN_ON_ASSET</t>
  </si>
  <si>
    <t>RETURN_COM_EQY</t>
  </si>
  <si>
    <t>Pe Ratio</t>
  </si>
  <si>
    <t>BEST PE RATIO</t>
  </si>
  <si>
    <t>BEST Px bps ratio</t>
  </si>
  <si>
    <t>BEST_EV_TO_BEST_EBITDA</t>
  </si>
  <si>
    <t>EQY_DVD_YLD_IND</t>
  </si>
  <si>
    <t>BEST_DIV_YLD</t>
  </si>
  <si>
    <t>CIE_DES</t>
  </si>
  <si>
    <t>Company Name</t>
  </si>
  <si>
    <t>Stock Code</t>
  </si>
  <si>
    <t>Operating Data</t>
  </si>
  <si>
    <t>Market Capitalization (USD 'm)</t>
  </si>
  <si>
    <t>Price (Traded Currency)</t>
  </si>
  <si>
    <t>Net Assets (HKD 'm)</t>
  </si>
  <si>
    <t>Net Assets (USD 'm)</t>
  </si>
  <si>
    <t>Revenue (HKD 'm)</t>
  </si>
  <si>
    <t>Revenue (USD 'm)</t>
  </si>
  <si>
    <t>Net Profit (HKD 'm)</t>
  </si>
  <si>
    <t>Net Profit (USD 'm)</t>
  </si>
  <si>
    <t>GP Margin (%)</t>
  </si>
  <si>
    <t>EBITDA Margin
(%)</t>
  </si>
  <si>
    <t>NP Margin (%)</t>
  </si>
  <si>
    <t>EV 
(USD'm)</t>
  </si>
  <si>
    <t>PE Ratio (x)</t>
  </si>
  <si>
    <t>PS Ratio (x)</t>
  </si>
  <si>
    <t>ROE (%)</t>
  </si>
  <si>
    <t>EV/EBITDA (x)</t>
  </si>
  <si>
    <t>Dividend Yield (x)</t>
  </si>
  <si>
    <t>1M Avg ADTV
(Trading curr'm)</t>
  </si>
  <si>
    <t>3M Avg ADTV
(Trading curr'm)</t>
  </si>
  <si>
    <t>6M Avg ADTV
(Trading curr'm)</t>
  </si>
  <si>
    <t>1M Avg ADTV
(HKD'm)</t>
  </si>
  <si>
    <t>3M Avg ADTV
(HKD'm)</t>
  </si>
  <si>
    <t>6M Avg ADTV
(HKD'm)</t>
  </si>
  <si>
    <t>1M Return</t>
  </si>
  <si>
    <t>3M Return</t>
  </si>
  <si>
    <t>6M Return</t>
  </si>
  <si>
    <t>1Y Return</t>
  </si>
  <si>
    <t>YTD Return</t>
  </si>
  <si>
    <t>180-day volatility
(%)</t>
  </si>
  <si>
    <t>TTM</t>
  </si>
  <si>
    <t>2019F</t>
  </si>
  <si>
    <t>2020F</t>
  </si>
  <si>
    <t>2021F</t>
  </si>
  <si>
    <t>2022F</t>
  </si>
  <si>
    <t>2024F</t>
  </si>
  <si>
    <t>2025F</t>
  </si>
  <si>
    <t>2023F</t>
  </si>
  <si>
    <t>N/A</t>
  </si>
  <si>
    <t>Max</t>
  </si>
  <si>
    <t>Median</t>
  </si>
  <si>
    <t>Mean</t>
  </si>
  <si>
    <t>Min</t>
  </si>
  <si>
    <t>资产回报率</t>
  </si>
  <si>
    <t>净资产汇报率</t>
  </si>
  <si>
    <t>交易数据</t>
  </si>
  <si>
    <t>波动性</t>
  </si>
  <si>
    <t>Valuation</t>
  </si>
  <si>
    <t>Market Capitalization (HKD 'm)</t>
  </si>
  <si>
    <t>Revenue Growh</t>
  </si>
  <si>
    <t>NP Growth</t>
  </si>
  <si>
    <t>公司中文名</t>
  </si>
  <si>
    <t>2026F</t>
  </si>
  <si>
    <t>Hong Kong Listed Co</t>
  </si>
  <si>
    <t>PX_TO_SALES_RATIO</t>
  </si>
  <si>
    <t>Revenue Growth
(%)</t>
  </si>
  <si>
    <t>EBITDA</t>
  </si>
  <si>
    <t>SALES_GROWTH</t>
  </si>
  <si>
    <t>EBITDA
 (HKD 'm)</t>
  </si>
  <si>
    <t>EBITDA Growth
(%)</t>
  </si>
  <si>
    <t>EBITDA_GROWTH</t>
  </si>
  <si>
    <t>EV/EBIT</t>
  </si>
  <si>
    <t>CURRENT_EV_TO_T12M_EBIT</t>
  </si>
  <si>
    <t>EBIT</t>
  </si>
  <si>
    <t>ENTERPRISE_VALUE</t>
  </si>
  <si>
    <t>EV_EBIT_ADJUSTED</t>
  </si>
  <si>
    <t>EV/EBIT (Adjusted)</t>
  </si>
  <si>
    <t>EV_20240331
 (HKD 'm)</t>
  </si>
  <si>
    <t>EBIT_20240331
 (HKD 'm)</t>
  </si>
  <si>
    <t>EV/EBIT (x)</t>
  </si>
  <si>
    <t xml:space="preserve">EV </t>
  </si>
  <si>
    <t>BEST_EV</t>
  </si>
  <si>
    <t>BEST_EBIT</t>
  </si>
  <si>
    <t>A-share Listed Co</t>
  </si>
  <si>
    <t>20 HK Equity</t>
  </si>
  <si>
    <t>2438 HK Equity</t>
  </si>
  <si>
    <t>002230 CH Equity</t>
  </si>
  <si>
    <t>300418 CH Equity</t>
  </si>
  <si>
    <t>1810 HK Equity</t>
  </si>
  <si>
    <t>9888 HK Equity</t>
  </si>
  <si>
    <t>SenseTime Group Inc</t>
  </si>
  <si>
    <t>商汤集团股份有限公司</t>
  </si>
  <si>
    <t>SenseTime Group Inc. offers information technology services. The Company develops artificial intelligence software products, computer vision software products, and other products. SenseTime Group provides its services throughout China.</t>
  </si>
  <si>
    <t>Mobvoi Inc</t>
  </si>
  <si>
    <t>出门问问股份有限公司</t>
  </si>
  <si>
    <t>Mobvoi, Inc. develops and markets a mobile speech recognition service application Chumenwenwen. The Company offers voice searching functions for local lifestyle services that are available in its account and covers the fields of catering, group buying, navigation, weather, tourism, and urban transportation. Mobvoi provides its services across worldwide.</t>
  </si>
  <si>
    <t>Xiaomi Corp</t>
  </si>
  <si>
    <t>小米集团</t>
  </si>
  <si>
    <t>Xiaomi Corporation manufactures communication equipment and parts. The Company produces and sells mobile phones, smart phone software,  set-top boxes, and related accessories. Xiaomi markets its products worldwide.</t>
  </si>
  <si>
    <t>Baidu Inc</t>
  </si>
  <si>
    <t>百度集团股份有限公司</t>
  </si>
  <si>
    <t>Baidu, Inc. operates an Internet search engine. The Company offers algorithmic search, enterprise search, news, MP3, and image searches, voice assistance, online storage, and navigation services. Baidu serves clients globally.</t>
  </si>
  <si>
    <t>Iflytek Co Ltd</t>
  </si>
  <si>
    <t>科大讯飞股份有限公司</t>
  </si>
  <si>
    <t>Iflytek Co.,Ltd specializes in speech intelligence and artificial intelligence technology.  The Company also develops chip product, voice messaging software and e-government system integration software.</t>
  </si>
  <si>
    <t>Kunlun Tech Co Ltd</t>
  </si>
  <si>
    <t>昆仑万维科技股份有限公司</t>
  </si>
  <si>
    <t>Kunlun Tech Co., Ltd. offers comprehensive Internet value-added services. The Company focuses on social network interactive and online game fields. Kunlun Tech also provides localized translation outsourcing and agency advertising services.</t>
  </si>
  <si>
    <t>Comparables in Mobvoi AP</t>
  </si>
  <si>
    <t>Company L - Xiaomi</t>
  </si>
  <si>
    <t>Company J - Baidu</t>
  </si>
  <si>
    <t>Company M - Iflytek</t>
  </si>
  <si>
    <t>SenseTime</t>
  </si>
  <si>
    <t>AP</t>
  </si>
  <si>
    <t>Mobvoi</t>
  </si>
  <si>
    <t>“数字人”product</t>
  </si>
  <si>
    <t>2024AR</t>
  </si>
  <si>
    <t>Related product</t>
  </si>
  <si>
    <t>related product - 讯飞虚拟人</t>
  </si>
  <si>
    <t>集团战略：“人车家全生态”。“超级小爱”借助 AI 算法与大模型技术提升自然语言处理与决策能力；小米澎湃 OS 2 内置 Xiaomi HyperAI，在 AI 写作、识音、字幕等方面提升，还与“超级小爱”紧密融合，将 AI 能力深入系统层；小米智能家庭平台作为生态链的控制与电商中枢，连接米家生态链公司，开放接入第三方产品，打造出涵盖产品接入、众筹孵化、电商销售、用户触达与控制分享的完整生态闭环。</t>
  </si>
  <si>
    <t>AI应用总结</t>
  </si>
  <si>
    <t>介绍</t>
  </si>
  <si>
    <t>主要Ai产品</t>
  </si>
  <si>
    <t>元创岛</t>
  </si>
  <si>
    <t>奇妙元</t>
  </si>
  <si>
    <t>奇妙问</t>
  </si>
  <si>
    <t>AI配音
一款集文案、配音、剪辑全流程的Al软件，拥有成熟的声音搜索，声音克隆、声音编辑、生成式TTS“捏声音”等功能。</t>
  </si>
  <si>
    <t>AI数字分身
一款Al数字形象创作及直播软件，支持照片驱动数字人、2.5D真人克隆、3D定制与1P激活、24小时自动直播、3D虛拟直播</t>
  </si>
  <si>
    <t>企业AI数字员工
一款企业Al交互式数字员工生成平台，面向多行业打造交互型数宇员工，提供一站式互动数字人的制作、生产、发布服务</t>
  </si>
  <si>
    <t>魔音工坊（Dupdub）</t>
  </si>
  <si>
    <t>AI视频生成
一款Al短视频创作平台，依托出门问问自研大模型"序列猴子"，为创作者提供Al一键制作原创短视频服务，帮助用户高效生成高质量的视频内容</t>
  </si>
  <si>
    <t>https://www.chumenwenwen.com/zh/aigc-content-generation/index</t>
  </si>
  <si>
    <t>如影 SenseAvatar</t>
  </si>
  <si>
    <t>SenseAR特效引擎</t>
  </si>
  <si>
    <t>咔皮记账</t>
  </si>
  <si>
    <t>商量 SenseChat</t>
  </si>
  <si>
    <t>办公小浣熊 Raccoon</t>
  </si>
  <si>
    <t>自然语言处理</t>
  </si>
  <si>
    <t>商量拟人 SenseChat-Character</t>
  </si>
  <si>
    <t>角色定制与对话</t>
  </si>
  <si>
    <t>秒画 SenseMirage</t>
  </si>
  <si>
    <t>AI文生图</t>
  </si>
  <si>
    <t>琼宇 SenseSpace</t>
  </si>
  <si>
    <t>3D大场景重建</t>
  </si>
  <si>
    <t>智能编程助手</t>
  </si>
  <si>
    <t>格物 SenseThings</t>
  </si>
  <si>
    <t>3D小物品重建</t>
  </si>
  <si>
    <t>智能办公助手</t>
  </si>
  <si>
    <t>代码小浣熊 Raccoon</t>
  </si>
  <si>
    <t>大医 SenseChat-Medical</t>
  </si>
  <si>
    <t>医患智能助手</t>
  </si>
  <si>
    <t>地界 SenseEarth</t>
  </si>
  <si>
    <t>智能遥感解译</t>
  </si>
  <si>
    <t>金融智脑 FinAgent</t>
  </si>
  <si>
    <t>智能金融应用</t>
  </si>
  <si>
    <t>数字人超级直播间</t>
  </si>
  <si>
    <t>全栈式人像美化与互动增强解决方案</t>
  </si>
  <si>
    <t>AI财务助手</t>
  </si>
  <si>
    <t>星火认知大模型</t>
  </si>
  <si>
    <t>智能语音</t>
  </si>
  <si>
    <t>语音识别、语音交互、语音合成</t>
  </si>
  <si>
    <t>语法分析、内容安全、人机交互、NLP能力生产平台</t>
  </si>
  <si>
    <t>文字识别</t>
  </si>
  <si>
    <t>通用、证件、票据文字识别</t>
  </si>
  <si>
    <t>机器翻译</t>
  </si>
  <si>
    <t>视觉分析</t>
  </si>
  <si>
    <t>虚拟数字人</t>
  </si>
  <si>
    <t>基础能力：超拟人数字人交互、AI虚拟数字人、形象资产构建、一句话复刻
产品方案：AI虚拟人交互平台（一站式虚拟人解决方案）、讯飞智作（AI配音+数字分身，轻松创作短视频）、虚拟人智能交互机（多模感知 多维表达 自主定义）、AI虚拟人直播机（支持多种直播形式 搭建智能直播间）</t>
  </si>
  <si>
    <t>公司</t>
  </si>
  <si>
    <t>Mobvoi Inc
出门问问股份有限公司</t>
  </si>
  <si>
    <t>Iflytek Co Ltd
科大讯飞股份有限公司</t>
  </si>
  <si>
    <t>Kunlun Tech Co Ltd
昆仑万维科技股份有限公司</t>
  </si>
  <si>
    <t>Xiaomi Corp
小米集团</t>
  </si>
  <si>
    <t>Baidu Inc
百度集团股份有限公司</t>
  </si>
  <si>
    <t>天工skai</t>
  </si>
  <si>
    <t>Opera</t>
  </si>
  <si>
    <t>AI内嵌搜索引擎</t>
  </si>
  <si>
    <t>Silicon Intelligence
硅基智能</t>
  </si>
  <si>
    <t>AIGC创作平台
一站式视频/翻译内容创作</t>
  </si>
  <si>
    <t>DUIX</t>
  </si>
  <si>
    <t>数字人直播</t>
  </si>
  <si>
    <t>硅语视频平台</t>
  </si>
  <si>
    <t>AI知识创业平台</t>
  </si>
  <si>
    <t>一站式数字主播打造</t>
  </si>
  <si>
    <t>AI免费课程</t>
  </si>
  <si>
    <t>AI对话交互（客户可以通过台式机、移动设备、平板电脑或信息亭与数字人互动）、数字人本地版、电话机器人平台</t>
  </si>
  <si>
    <t>相关性</t>
  </si>
  <si>
    <t>数字人|ai数字人|数字化虚拟人|VPPT数字人-硅基智能【官网】</t>
  </si>
  <si>
    <t>Source / Remark</t>
  </si>
  <si>
    <t>H</t>
  </si>
  <si>
    <t>M</t>
  </si>
  <si>
    <t>L</t>
  </si>
  <si>
    <t>星火直播场控助手、星火文档问答、讯飞智作、iFlyCode智能编程助手、讯飞绘文、讯飞智文、星火智能陪练、星火绘镜、星火纪要、星火质检等</t>
  </si>
  <si>
    <t>天工旗下包括AI大模型、AI搜索、AI音乐、AI游戏、AI短剧、AI社交等多元业务矩阵。主要产品是天工AI智能助手，提供全网搜索、PPT、文件解读、文本创作、代码编程、AI画画等智能服务，覆盖了工作、学习和生活等多个应用场景。</t>
  </si>
  <si>
    <t>https://www.kunlun.com/</t>
  </si>
  <si>
    <t>生成式AI与多模态大模型</t>
  </si>
  <si>
    <t>AI搜索与智能助手</t>
  </si>
  <si>
    <t>智能云与AI基础设施</t>
  </si>
  <si>
    <t>AI原生应用与生态</t>
  </si>
  <si>
    <t>行业垂直AI解决方案</t>
  </si>
  <si>
    <t>自研大模型（MiLM系列）</t>
  </si>
  <si>
    <t>端侧AI芯片</t>
  </si>
  <si>
    <t>AIoT与智能硬件</t>
  </si>
  <si>
    <t>自动驾驶与车用AI</t>
  </si>
  <si>
    <t>AI操作系统与生态</t>
  </si>
  <si>
    <t>产品：玄戒O1（3nm SoC）、玄戒O2、NPU（玄铁X1）
介绍：采用台积电3nm工艺，玄戒O2目标全终端覆盖（手机、汽车、IoT），集成自研5G基带，强化NPU算力以支持AI计算、智能座舱及高负载游戏。</t>
  </si>
  <si>
    <t>产品：小米AI眼镜、CyberOne Pro人形机器人、智能家居设备
介绍：AI眼镜搭载多模态AI，支持实时翻译、导航；人形机器人采用仿生脉冲神经网络（SNN）实现15ms级平衡控制；智能家居通过Xiaomi HyperMind OS实现跨设备算力调度。</t>
  </si>
  <si>
    <t>产品：小米汽车AI（SU7等）、4D感知网络（BEV+Transformer）、四合一域控制器</t>
  </si>
  <si>
    <t>技术：智能搜索、深度推理（DeepSearch）、AI交互  
产品布局：Tizzy.AI（AI搜索APP）、百度搜索智能框、AI助手（百度搜索内嵌）</t>
  </si>
  <si>
    <t>技术：大模型+行业知识、智能体  
产品布局：
- 金融：文心大模型提供投资分析、债券基金推荐。  
- 医疗：智慧医疗标准化建设，AI辅助诊断。  
- 汽车：车云协同智能驾驶方案。  
- 短剧/影视：Tizzy.AI整合短剧推荐，MuseSteamer赋能专业影视制作。</t>
  </si>
  <si>
    <t>技术：百舸GPU云平台、昆仑芯P800、万卡集群  
产品布局：百度百舸+昆仑芯P800万卡集群、百度智能云（企业级AI服务，提供AI云、智能体、模型训练与推理服务，覆盖汽车、金融、医疗等行业）</t>
  </si>
  <si>
    <t>技术：文心大模型（ERNIE）、多模态生成技术、视频生成模型  
产品布局：文心大模型4.5 Turbo / X1 Turbo（支持文本、图像、视频混合训练，应用于百度搜索、智能创作、数字人等场景）、MuseSteamer视频生成模型（单图生成10秒1080P电影级视频，支持人声、音效、运镜）</t>
  </si>
  <si>
    <t>https://xiling.cloud.baidu.com/</t>
  </si>
  <si>
    <t>技术：MCP（大模型开放互联协议）、低代码开发、智能体  
产品布局：
- MCP生态：百度搜索开放平台已收录1.8万+优质MCP，如“千岛MCP”（商品搜索）、“盈米MCP”（金融数据）。  
- 曦灵数字人：支持AI直播带货，未来或用于科技馆讲解
- 智能创作工具：一句话生成3分钟视频，支持分镜编辑</t>
  </si>
  <si>
    <t>https://wenxin.baidu.com/</t>
  </si>
  <si>
    <t>https://www.sensetime.com/cn/product-detail?categoryId=51134279</t>
  </si>
  <si>
    <t>商量拟人大模型</t>
  </si>
  <si>
    <t>商量 - AI生活小帮手</t>
  </si>
  <si>
    <t>SenseMARS 特效引擎-增强现实技术-商汤科技</t>
  </si>
  <si>
    <t>SenseTime Group Inc
商汤集团股份有限公司
（仅罗列使用SenseNova大模型技术产品）</t>
  </si>
  <si>
    <t>讯飞虚拟数字人-全栈式AI虚拟人应用服务平台</t>
  </si>
  <si>
    <t>语音识别大模型</t>
  </si>
  <si>
    <t>讯飞开放平台-以语音交互为核心的人工智能开放平台</t>
  </si>
  <si>
    <t>产品：MiLM2（0.3B-30B）、小爱同学（AI语音助手）
介绍：小米自研大模型矩阵，MiLM2应用于手机（AI图片编辑）、汽车（语音控车）、智能家居（影视问答）等场景，并赋能小爱同学提升自然语言交互能力，小爱同学主要功能包括语音交互、智能控制、信息查询、日程管理等，用户可以通过语音与其互动。</t>
  </si>
  <si>
    <t>产品：澎湃OS（AI系统层）、MACE Micro推理框架、联邦学习隐私计算</t>
  </si>
  <si>
    <t>https://xiaoai.mi.com/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</si>
</sst>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3" x14ac:knownFonts="1">
    <font>
      <sz val="12"/>
      <name val="宋体"/>
      <charset val="134"/>
    </font>
    <font>
      <sz val="11"/>
      <color theme="1"/>
      <name val="Calibri"/>
      <family val="2"/>
      <scheme val="minor"/>
    </font>
    <font>
      <sz val="12"/>
      <name val="宋体"/>
      <charset val="134"/>
    </font>
    <font>
      <sz val="10"/>
      <name val="Arial"/>
      <family val="2"/>
    </font>
    <font>
      <sz val="1"/>
      <color indexed="9"/>
      <name val="Symbol"/>
      <family val="1"/>
      <charset val="2"/>
    </font>
    <font>
      <sz val="8"/>
      <name val="宋体"/>
      <charset val="134"/>
    </font>
    <font>
      <b/>
      <sz val="10"/>
      <name val="Times New Roman"/>
      <family val="1"/>
    </font>
    <font>
      <b/>
      <sz val="11"/>
      <name val="Times New Roman"/>
      <family val="1"/>
    </font>
    <font>
      <sz val="10"/>
      <name val="Times New Roman"/>
      <family val="1"/>
    </font>
    <font>
      <b/>
      <sz val="12"/>
      <color indexed="9"/>
      <name val="Times New Roman"/>
      <family val="1"/>
    </font>
    <font>
      <b/>
      <sz val="10"/>
      <color indexed="9"/>
      <name val="Times New Roman"/>
      <family val="1"/>
    </font>
    <font>
      <sz val="12"/>
      <name val="Times New Roman"/>
      <family val="1"/>
    </font>
    <font>
      <b/>
      <sz val="12"/>
      <name val="Times New Roman"/>
      <family val="1"/>
    </font>
    <font>
      <sz val="12"/>
      <color rgb="FF000000"/>
      <name val="Times New Roman"/>
      <family val="1"/>
    </font>
    <font>
      <b/>
      <sz val="12"/>
      <name val="STKaiti"/>
    </font>
    <font>
      <b/>
      <sz val="12"/>
      <color indexed="9"/>
      <name val="STKaiti"/>
    </font>
    <font>
      <b/>
      <sz val="10"/>
      <name val="STKaiti"/>
    </font>
    <font>
      <sz val="10"/>
      <name val="STKaiti"/>
    </font>
    <font>
      <b/>
      <sz val="12"/>
      <name val="宋体"/>
    </font>
    <font>
      <u/>
      <sz val="12"/>
      <color theme="10"/>
      <name val="宋体"/>
      <charset val="134"/>
    </font>
    <font>
      <sz val="12"/>
      <name val="Calibri"/>
      <family val="2"/>
      <scheme val="minor"/>
    </font>
    <font>
      <b/>
      <sz val="12"/>
      <name val="Calibri"/>
      <family val="2"/>
      <scheme val="minor"/>
    </font>
    <font>
      <u/>
      <sz val="12"/>
      <color theme="10"/>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C00000"/>
        <bgColor indexed="64"/>
      </patternFill>
    </fill>
    <fill>
      <patternFill patternType="solid">
        <fgColor theme="4" tint="-0.499984740745262"/>
        <bgColor indexed="64"/>
      </patternFill>
    </fill>
    <fill>
      <patternFill patternType="solid">
        <fgColor rgb="FF244062"/>
        <bgColor indexed="64"/>
      </patternFill>
    </fill>
    <fill>
      <patternFill patternType="solid">
        <fgColor theme="0"/>
        <bgColor indexed="64"/>
      </patternFill>
    </fill>
    <fill>
      <patternFill patternType="solid">
        <fgColor theme="0" tint="-4.9989318521683403E-2"/>
        <bgColor indexed="64"/>
      </patternFill>
    </fill>
  </fills>
  <borders count="26">
    <border>
      <left/>
      <right/>
      <top/>
      <bottom/>
      <diagonal/>
    </border>
    <border>
      <left/>
      <right/>
      <top/>
      <bottom style="thin">
        <color indexed="64"/>
      </bottom>
      <diagonal/>
    </border>
    <border>
      <left/>
      <right/>
      <top style="thin">
        <color indexed="64"/>
      </top>
      <bottom/>
      <diagonal/>
    </border>
    <border>
      <left/>
      <right/>
      <top style="hair">
        <color auto="1"/>
      </top>
      <bottom style="hair">
        <color auto="1"/>
      </bottom>
      <diagonal/>
    </border>
    <border>
      <left style="thick">
        <color theme="0"/>
      </left>
      <right style="thick">
        <color theme="0"/>
      </right>
      <top/>
      <bottom style="hair">
        <color indexed="64"/>
      </bottom>
      <diagonal/>
    </border>
    <border>
      <left style="thick">
        <color theme="0"/>
      </left>
      <right style="thick">
        <color theme="0"/>
      </right>
      <top style="thick">
        <color theme="0"/>
      </top>
      <bottom/>
      <diagonal/>
    </border>
    <border>
      <left/>
      <right style="thick">
        <color theme="0"/>
      </right>
      <top style="thick">
        <color theme="0"/>
      </top>
      <bottom/>
      <diagonal/>
    </border>
    <border>
      <left/>
      <right style="thick">
        <color theme="0"/>
      </right>
      <top style="thick">
        <color theme="0"/>
      </top>
      <bottom style="thick">
        <color theme="0"/>
      </bottom>
      <diagonal/>
    </border>
    <border>
      <left/>
      <right/>
      <top style="thick">
        <color theme="0"/>
      </top>
      <bottom style="thick">
        <color theme="0"/>
      </bottom>
      <diagonal/>
    </border>
    <border>
      <left style="thick">
        <color theme="0"/>
      </left>
      <right/>
      <top style="thick">
        <color theme="0"/>
      </top>
      <bottom style="thick">
        <color theme="0"/>
      </bottom>
      <diagonal/>
    </border>
    <border>
      <left style="thick">
        <color theme="0"/>
      </left>
      <right style="thick">
        <color theme="0"/>
      </right>
      <top style="thick">
        <color theme="0"/>
      </top>
      <bottom style="thick">
        <color theme="0"/>
      </bottom>
      <diagonal/>
    </border>
    <border>
      <left/>
      <right/>
      <top/>
      <bottom style="thick">
        <color theme="0"/>
      </bottom>
      <diagonal/>
    </border>
    <border>
      <left style="thick">
        <color theme="0"/>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top style="thin">
        <color rgb="FF000000"/>
      </top>
      <bottom/>
      <diagonal/>
    </border>
    <border>
      <left/>
      <right/>
      <top/>
      <bottom style="thin">
        <color rgb="FF000000"/>
      </bottom>
      <diagonal/>
    </border>
    <border>
      <left style="thick">
        <color theme="0"/>
      </left>
      <right/>
      <top style="thick">
        <color theme="0"/>
      </top>
      <bottom/>
      <diagonal/>
    </border>
    <border>
      <left/>
      <right/>
      <top style="hair">
        <color auto="1"/>
      </top>
      <bottom/>
      <diagonal/>
    </border>
    <border>
      <left style="thick">
        <color theme="0"/>
      </left>
      <right style="thick">
        <color theme="0"/>
      </right>
      <top/>
      <bottom/>
      <diagonal/>
    </border>
    <border>
      <left/>
      <right style="thick">
        <color theme="0"/>
      </right>
      <top/>
      <bottom/>
      <diagonal/>
    </border>
    <border>
      <left/>
      <right style="thick">
        <color theme="0"/>
      </right>
      <top/>
      <bottom style="hair">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0">
    <xf numFmtId="0" fontId="0" fillId="0" borderId="0">
      <alignment vertical="center"/>
    </xf>
    <xf numFmtId="9" fontId="2" fillId="0" borderId="0" applyFont="0" applyFill="0" applyBorder="0" applyAlignment="0" applyProtection="0">
      <alignment vertical="center"/>
    </xf>
    <xf numFmtId="0" fontId="3" fillId="0" borderId="0"/>
    <xf numFmtId="0" fontId="4" fillId="0" borderId="0" applyAlignment="0"/>
    <xf numFmtId="0" fontId="1" fillId="0" borderId="0"/>
    <xf numFmtId="43"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159">
    <xf numFmtId="0" fontId="0" fillId="0" borderId="0" xfId="0">
      <alignment vertical="center"/>
    </xf>
    <xf numFmtId="0" fontId="6" fillId="5" borderId="0" xfId="0" applyFont="1" applyFill="1" applyAlignment="1">
      <alignment vertical="center" wrapText="1"/>
    </xf>
    <xf numFmtId="0" fontId="6" fillId="8" borderId="0" xfId="0" applyFont="1" applyFill="1" applyAlignment="1">
      <alignment vertical="center" wrapText="1"/>
    </xf>
    <xf numFmtId="0" fontId="6" fillId="0" borderId="0" xfId="0" applyFont="1">
      <alignment vertical="center"/>
    </xf>
    <xf numFmtId="0" fontId="7" fillId="0" borderId="0" xfId="0" applyFont="1">
      <alignment vertical="center"/>
    </xf>
    <xf numFmtId="43" fontId="6" fillId="0" borderId="0" xfId="7" applyFont="1" applyAlignment="1">
      <alignment vertical="center"/>
    </xf>
    <xf numFmtId="43" fontId="7" fillId="0" borderId="0" xfId="7" applyFont="1" applyAlignment="1">
      <alignment vertical="center"/>
    </xf>
    <xf numFmtId="164" fontId="7" fillId="0" borderId="0" xfId="1" applyNumberFormat="1" applyFont="1">
      <alignment vertical="center"/>
    </xf>
    <xf numFmtId="9" fontId="7" fillId="0" borderId="0" xfId="1" applyFont="1">
      <alignment vertical="center"/>
    </xf>
    <xf numFmtId="0" fontId="6" fillId="0" borderId="0" xfId="0" applyFont="1" applyAlignment="1">
      <alignment horizontal="left" vertical="center" wrapText="1"/>
    </xf>
    <xf numFmtId="0" fontId="8" fillId="0" borderId="0" xfId="0" applyFont="1" applyAlignment="1">
      <alignment vertical="center" wrapText="1"/>
    </xf>
    <xf numFmtId="43" fontId="8" fillId="0" borderId="0" xfId="7" applyFont="1" applyAlignment="1">
      <alignment vertical="center" wrapText="1"/>
    </xf>
    <xf numFmtId="9" fontId="8" fillId="0" borderId="0" xfId="1" applyFont="1" applyAlignment="1">
      <alignment vertical="center" wrapText="1"/>
    </xf>
    <xf numFmtId="0" fontId="8" fillId="0" borderId="0" xfId="0" applyFont="1" applyAlignment="1">
      <alignment horizontal="left" vertical="center" wrapText="1"/>
    </xf>
    <xf numFmtId="0" fontId="8" fillId="0" borderId="0" xfId="0" applyFont="1">
      <alignment vertical="center"/>
    </xf>
    <xf numFmtId="0" fontId="11" fillId="0" borderId="0" xfId="0" applyFont="1" applyAlignment="1">
      <alignment horizontal="left" vertical="center" wrapText="1"/>
    </xf>
    <xf numFmtId="0" fontId="11" fillId="0" borderId="0" xfId="0" applyFont="1">
      <alignment vertical="center"/>
    </xf>
    <xf numFmtId="0" fontId="12" fillId="2" borderId="5" xfId="0" applyFont="1" applyFill="1" applyBorder="1" applyAlignment="1">
      <alignment horizontal="center" vertical="center" wrapText="1"/>
    </xf>
    <xf numFmtId="43" fontId="12" fillId="2" borderId="5" xfId="7"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9" fillId="3" borderId="3" xfId="0" applyFont="1" applyFill="1" applyBorder="1">
      <alignment vertical="center"/>
    </xf>
    <xf numFmtId="0" fontId="9" fillId="3" borderId="3" xfId="0" applyFont="1" applyFill="1" applyBorder="1" applyAlignment="1">
      <alignment vertical="center" wrapText="1"/>
    </xf>
    <xf numFmtId="0" fontId="12" fillId="3" borderId="0" xfId="0" applyFont="1" applyFill="1" applyAlignment="1">
      <alignment horizontal="center" vertical="center"/>
    </xf>
    <xf numFmtId="39" fontId="11" fillId="3" borderId="0" xfId="0" applyNumberFormat="1" applyFont="1" applyFill="1" applyAlignment="1">
      <alignment horizontal="center" vertical="center"/>
    </xf>
    <xf numFmtId="165" fontId="11" fillId="3" borderId="0" xfId="0" applyNumberFormat="1" applyFont="1" applyFill="1" applyAlignment="1">
      <alignment horizontal="center" vertical="center"/>
    </xf>
    <xf numFmtId="43" fontId="11" fillId="3" borderId="0" xfId="7" applyFont="1" applyFill="1" applyAlignment="1">
      <alignment horizontal="center" vertical="center"/>
    </xf>
    <xf numFmtId="9" fontId="11" fillId="3" borderId="0" xfId="1" applyFont="1" applyFill="1" applyAlignment="1">
      <alignment horizontal="center" vertical="center"/>
    </xf>
    <xf numFmtId="0" fontId="11" fillId="0" borderId="0" xfId="0" applyFont="1" applyAlignment="1">
      <alignment horizontal="left" vertical="center"/>
    </xf>
    <xf numFmtId="0" fontId="12" fillId="0" borderId="3" xfId="0" applyFont="1" applyBorder="1">
      <alignment vertical="center"/>
    </xf>
    <xf numFmtId="37" fontId="11" fillId="0" borderId="3" xfId="0" applyNumberFormat="1" applyFont="1" applyBorder="1" applyAlignment="1">
      <alignment horizontal="center" vertical="center" wrapText="1"/>
    </xf>
    <xf numFmtId="39" fontId="11" fillId="0" borderId="3" xfId="0" applyNumberFormat="1" applyFont="1" applyBorder="1" applyAlignment="1">
      <alignment horizontal="center" vertical="center" wrapText="1"/>
    </xf>
    <xf numFmtId="164" fontId="11" fillId="0" borderId="3" xfId="1" applyNumberFormat="1" applyFont="1" applyBorder="1" applyAlignment="1">
      <alignment horizontal="center" vertical="center" wrapText="1"/>
    </xf>
    <xf numFmtId="166" fontId="11" fillId="0" borderId="3" xfId="7" applyNumberFormat="1" applyFont="1" applyBorder="1" applyAlignment="1">
      <alignment horizontal="center" vertical="center" wrapText="1"/>
    </xf>
    <xf numFmtId="165" fontId="11" fillId="0" borderId="3" xfId="0" applyNumberFormat="1" applyFont="1" applyBorder="1" applyAlignment="1">
      <alignment horizontal="center" vertical="center" wrapText="1"/>
    </xf>
    <xf numFmtId="43" fontId="11" fillId="0" borderId="3" xfId="7" applyFont="1" applyBorder="1" applyAlignment="1">
      <alignment horizontal="center" vertical="center" wrapText="1"/>
    </xf>
    <xf numFmtId="9" fontId="11" fillId="0" borderId="3" xfId="1" applyFont="1" applyBorder="1" applyAlignment="1">
      <alignment horizontal="center" vertical="center" wrapText="1"/>
    </xf>
    <xf numFmtId="39" fontId="11" fillId="0" borderId="3" xfId="0" applyNumberFormat="1" applyFont="1" applyBorder="1" applyAlignment="1">
      <alignment horizontal="left" vertical="center" wrapText="1"/>
    </xf>
    <xf numFmtId="0" fontId="11" fillId="0" borderId="3" xfId="0" applyFont="1" applyBorder="1" applyAlignment="1">
      <alignment horizontal="center" vertical="center"/>
    </xf>
    <xf numFmtId="0" fontId="12" fillId="0" borderId="18" xfId="0" applyFont="1" applyBorder="1">
      <alignment vertical="center"/>
    </xf>
    <xf numFmtId="37" fontId="11" fillId="0" borderId="18" xfId="0" applyNumberFormat="1" applyFont="1" applyBorder="1" applyAlignment="1">
      <alignment horizontal="center" vertical="center" wrapText="1"/>
    </xf>
    <xf numFmtId="39" fontId="11" fillId="0" borderId="18" xfId="0" applyNumberFormat="1" applyFont="1" applyBorder="1" applyAlignment="1">
      <alignment horizontal="center" vertical="center" wrapText="1"/>
    </xf>
    <xf numFmtId="37" fontId="11" fillId="0" borderId="0" xfId="0" applyNumberFormat="1" applyFont="1" applyAlignment="1">
      <alignment horizontal="center" vertical="center" wrapText="1"/>
    </xf>
    <xf numFmtId="164" fontId="11" fillId="0" borderId="0" xfId="1" applyNumberFormat="1" applyFont="1" applyFill="1" applyBorder="1" applyAlignment="1">
      <alignment horizontal="center" vertical="center" wrapText="1"/>
    </xf>
    <xf numFmtId="166" fontId="11" fillId="0" borderId="0" xfId="7" applyNumberFormat="1" applyFont="1" applyFill="1" applyBorder="1" applyAlignment="1">
      <alignment horizontal="center" vertical="center" wrapText="1"/>
    </xf>
    <xf numFmtId="165" fontId="11" fillId="0" borderId="0" xfId="0" applyNumberFormat="1" applyFont="1" applyAlignment="1">
      <alignment horizontal="center" vertical="center" wrapText="1"/>
    </xf>
    <xf numFmtId="43" fontId="11" fillId="0" borderId="0" xfId="7" applyFont="1" applyFill="1" applyBorder="1" applyAlignment="1">
      <alignment horizontal="center" vertical="center" wrapText="1"/>
    </xf>
    <xf numFmtId="9" fontId="11" fillId="0" borderId="0" xfId="1" applyFont="1" applyFill="1" applyBorder="1" applyAlignment="1">
      <alignment horizontal="center" vertical="center" wrapText="1"/>
    </xf>
    <xf numFmtId="39" fontId="11" fillId="0" borderId="18" xfId="0" applyNumberFormat="1" applyFont="1" applyBorder="1" applyAlignment="1">
      <alignment horizontal="left" vertical="center" wrapText="1"/>
    </xf>
    <xf numFmtId="0" fontId="12" fillId="0" borderId="0" xfId="0" applyFont="1">
      <alignment vertical="center"/>
    </xf>
    <xf numFmtId="39" fontId="11" fillId="0" borderId="0" xfId="0" applyNumberFormat="1" applyFont="1" applyAlignment="1">
      <alignment horizontal="center" vertical="center" wrapText="1"/>
    </xf>
    <xf numFmtId="0" fontId="13" fillId="6" borderId="15" xfId="0" applyFont="1" applyFill="1" applyBorder="1" applyAlignment="1">
      <alignment horizontal="center" vertical="center" wrapText="1" readingOrder="1"/>
    </xf>
    <xf numFmtId="164" fontId="11" fillId="4" borderId="2" xfId="1" applyNumberFormat="1" applyFont="1" applyFill="1" applyBorder="1" applyAlignment="1">
      <alignment horizontal="center" vertical="center" wrapText="1"/>
    </xf>
    <xf numFmtId="165" fontId="11" fillId="4" borderId="2" xfId="1" applyNumberFormat="1" applyFont="1" applyFill="1" applyBorder="1" applyAlignment="1">
      <alignment horizontal="center" vertical="center" wrapText="1"/>
    </xf>
    <xf numFmtId="2" fontId="11" fillId="4" borderId="2" xfId="1" applyNumberFormat="1" applyFont="1" applyFill="1" applyBorder="1" applyAlignment="1">
      <alignment horizontal="center" vertical="center" wrapText="1"/>
    </xf>
    <xf numFmtId="39" fontId="11" fillId="0" borderId="0" xfId="0" applyNumberFormat="1" applyFont="1" applyAlignment="1">
      <alignment horizontal="left" vertical="center" wrapText="1"/>
    </xf>
    <xf numFmtId="0" fontId="13" fillId="6" borderId="0" xfId="0" applyFont="1" applyFill="1" applyAlignment="1">
      <alignment horizontal="center" vertical="center" wrapText="1" readingOrder="1"/>
    </xf>
    <xf numFmtId="164" fontId="11" fillId="4" borderId="0" xfId="1" applyNumberFormat="1" applyFont="1" applyFill="1" applyAlignment="1">
      <alignment horizontal="center" vertical="center" wrapText="1"/>
    </xf>
    <xf numFmtId="165" fontId="11" fillId="4" borderId="0" xfId="1" applyNumberFormat="1" applyFont="1" applyFill="1" applyAlignment="1">
      <alignment horizontal="center" vertical="center" wrapText="1"/>
    </xf>
    <xf numFmtId="2" fontId="11" fillId="4" borderId="0" xfId="1" applyNumberFormat="1" applyFont="1" applyFill="1" applyAlignment="1">
      <alignment horizontal="center" vertical="center" wrapText="1"/>
    </xf>
    <xf numFmtId="0" fontId="13" fillId="6" borderId="16" xfId="0" applyFont="1" applyFill="1" applyBorder="1" applyAlignment="1">
      <alignment horizontal="center" vertical="center" wrapText="1" readingOrder="1"/>
    </xf>
    <xf numFmtId="164" fontId="11" fillId="4" borderId="1" xfId="1" applyNumberFormat="1" applyFont="1" applyFill="1" applyBorder="1" applyAlignment="1">
      <alignment horizontal="center" vertical="center" wrapText="1"/>
    </xf>
    <xf numFmtId="165" fontId="11" fillId="4" borderId="1" xfId="1" applyNumberFormat="1" applyFont="1" applyFill="1" applyBorder="1" applyAlignment="1">
      <alignment horizontal="center" vertical="center" wrapText="1"/>
    </xf>
    <xf numFmtId="164" fontId="8" fillId="0" borderId="0" xfId="1" applyNumberFormat="1" applyFont="1" applyAlignment="1">
      <alignment vertical="center" wrapText="1"/>
    </xf>
    <xf numFmtId="0" fontId="14" fillId="0" borderId="3" xfId="0" applyFont="1" applyBorder="1">
      <alignment vertical="center"/>
    </xf>
    <xf numFmtId="0" fontId="14" fillId="0" borderId="18" xfId="0" applyFont="1" applyBorder="1">
      <alignment vertical="center"/>
    </xf>
    <xf numFmtId="0" fontId="16" fillId="5" borderId="0" xfId="0" applyFont="1" applyFill="1" applyAlignment="1">
      <alignment vertical="center" wrapText="1"/>
    </xf>
    <xf numFmtId="0" fontId="17" fillId="0" borderId="0" xfId="0" applyFont="1" applyAlignment="1">
      <alignment vertical="center" wrapText="1"/>
    </xf>
    <xf numFmtId="0" fontId="15" fillId="3" borderId="3" xfId="0" applyFont="1" applyFill="1" applyBorder="1" applyAlignment="1">
      <alignment vertical="center" wrapText="1"/>
    </xf>
    <xf numFmtId="0" fontId="14" fillId="0" borderId="0" xfId="0" applyFont="1">
      <alignment vertical="center"/>
    </xf>
    <xf numFmtId="0" fontId="12" fillId="2" borderId="5" xfId="0" applyFont="1" applyFill="1" applyBorder="1" applyAlignment="1">
      <alignment horizontal="center" vertical="center" wrapText="1"/>
    </xf>
    <xf numFmtId="37" fontId="11" fillId="0" borderId="0" xfId="0" applyNumberFormat="1" applyFont="1" applyBorder="1" applyAlignment="1">
      <alignment horizontal="center" vertical="center" wrapText="1"/>
    </xf>
    <xf numFmtId="0" fontId="12" fillId="12" borderId="3" xfId="0" applyFont="1" applyFill="1" applyBorder="1">
      <alignment vertical="center"/>
    </xf>
    <xf numFmtId="0" fontId="14" fillId="12" borderId="3" xfId="0" applyFont="1" applyFill="1" applyBorder="1">
      <alignment vertical="center"/>
    </xf>
    <xf numFmtId="37" fontId="11" fillId="12" borderId="3" xfId="0" applyNumberFormat="1"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9" fillId="10" borderId="13" xfId="0" applyFont="1" applyFill="1" applyBorder="1" applyAlignment="1">
      <alignment horizontal="center" vertical="center" wrapText="1"/>
    </xf>
    <xf numFmtId="0" fontId="8" fillId="12" borderId="0" xfId="0" applyFont="1" applyFill="1" applyAlignment="1">
      <alignment vertical="center" wrapText="1"/>
    </xf>
    <xf numFmtId="0" fontId="6" fillId="12" borderId="0" xfId="0" applyFont="1" applyFill="1">
      <alignment vertical="center"/>
    </xf>
    <xf numFmtId="0" fontId="9" fillId="10" borderId="12" xfId="0" applyFont="1" applyFill="1" applyBorder="1" applyAlignment="1">
      <alignment vertical="center" wrapText="1"/>
    </xf>
    <xf numFmtId="0" fontId="9" fillId="10" borderId="11" xfId="0" applyFont="1" applyFill="1" applyBorder="1" applyAlignment="1">
      <alignment vertical="center" wrapText="1"/>
    </xf>
    <xf numFmtId="0" fontId="9" fillId="10" borderId="13" xfId="0" applyFont="1" applyFill="1" applyBorder="1" applyAlignment="1">
      <alignment vertical="center" wrapText="1"/>
    </xf>
    <xf numFmtId="0" fontId="12" fillId="2"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9" fillId="10" borderId="13" xfId="0" applyFont="1" applyFill="1" applyBorder="1" applyAlignment="1">
      <alignment horizontal="center" vertical="center" wrapText="1"/>
    </xf>
    <xf numFmtId="0" fontId="0" fillId="0" borderId="1" xfId="0" applyBorder="1">
      <alignment vertical="center"/>
    </xf>
    <xf numFmtId="0" fontId="18" fillId="0" borderId="0" xfId="0" applyFont="1">
      <alignment vertical="center"/>
    </xf>
    <xf numFmtId="0" fontId="0" fillId="0" borderId="0" xfId="0" applyAlignment="1">
      <alignment vertical="center" wrapText="1"/>
    </xf>
    <xf numFmtId="0" fontId="20" fillId="0" borderId="22" xfId="0" applyFont="1" applyBorder="1" applyAlignment="1">
      <alignment vertical="center" wrapText="1"/>
    </xf>
    <xf numFmtId="0" fontId="20" fillId="0" borderId="22" xfId="0" applyFont="1" applyBorder="1" applyAlignment="1">
      <alignment horizontal="center" vertical="center"/>
    </xf>
    <xf numFmtId="0" fontId="21" fillId="0" borderId="22" xfId="0" applyFont="1" applyBorder="1" applyAlignment="1">
      <alignment horizontal="center" vertical="center"/>
    </xf>
    <xf numFmtId="0" fontId="20" fillId="0" borderId="22" xfId="0" applyFont="1" applyBorder="1" applyAlignment="1">
      <alignment horizontal="center" vertical="center" wrapText="1"/>
    </xf>
    <xf numFmtId="0" fontId="21" fillId="0" borderId="22" xfId="0" applyFont="1" applyBorder="1" applyAlignment="1">
      <alignment horizontal="center" vertical="center" wrapText="1"/>
    </xf>
    <xf numFmtId="0" fontId="20" fillId="13" borderId="22" xfId="0" applyFont="1" applyFill="1" applyBorder="1" applyAlignment="1">
      <alignment vertical="center" wrapText="1"/>
    </xf>
    <xf numFmtId="0" fontId="0" fillId="0" borderId="0" xfId="0" applyAlignment="1">
      <alignment horizontal="center" vertical="center"/>
    </xf>
    <xf numFmtId="0" fontId="20" fillId="13" borderId="22" xfId="0" applyFont="1" applyFill="1" applyBorder="1" applyAlignment="1">
      <alignment horizontal="center" vertical="center"/>
    </xf>
    <xf numFmtId="0" fontId="19" fillId="0" borderId="22" xfId="9" applyBorder="1" applyAlignment="1">
      <alignment vertical="center" wrapText="1"/>
    </xf>
    <xf numFmtId="0" fontId="21" fillId="0" borderId="22" xfId="0" applyFont="1" applyFill="1" applyBorder="1" applyAlignment="1">
      <alignment horizontal="center" vertical="center" wrapText="1"/>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2" xfId="0" applyFont="1" applyBorder="1" applyAlignment="1">
      <alignment horizontal="center" vertical="center" wrapText="1"/>
    </xf>
    <xf numFmtId="0" fontId="20" fillId="13" borderId="22" xfId="0" applyFont="1" applyFill="1" applyBorder="1" applyAlignment="1">
      <alignment horizontal="center" vertical="center" wrapText="1"/>
    </xf>
    <xf numFmtId="0" fontId="20" fillId="13" borderId="22" xfId="0" applyFont="1" applyFill="1" applyBorder="1" applyAlignment="1">
      <alignment horizontal="center" vertical="center"/>
    </xf>
    <xf numFmtId="0" fontId="22" fillId="0" borderId="22" xfId="9" applyFont="1" applyBorder="1" applyAlignment="1">
      <alignment horizontal="center" vertical="center" wrapText="1"/>
    </xf>
    <xf numFmtId="0" fontId="20" fillId="12" borderId="23" xfId="0" applyFont="1" applyFill="1" applyBorder="1" applyAlignment="1">
      <alignment horizontal="center" vertical="center" wrapText="1"/>
    </xf>
    <xf numFmtId="0" fontId="20" fillId="12" borderId="24" xfId="0" applyFont="1" applyFill="1" applyBorder="1" applyAlignment="1">
      <alignment horizontal="center" vertical="center" wrapText="1"/>
    </xf>
    <xf numFmtId="0" fontId="20" fillId="12" borderId="25" xfId="0" applyFont="1" applyFill="1" applyBorder="1" applyAlignment="1">
      <alignment horizontal="center" vertical="center" wrapText="1"/>
    </xf>
    <xf numFmtId="0" fontId="19" fillId="0" borderId="22" xfId="9" applyBorder="1" applyAlignment="1">
      <alignment horizontal="center" vertical="center" wrapText="1"/>
    </xf>
    <xf numFmtId="0" fontId="6" fillId="0" borderId="0" xfId="0" applyFont="1" applyAlignment="1">
      <alignment horizontal="center" vertical="center"/>
    </xf>
    <xf numFmtId="0" fontId="6" fillId="2" borderId="5"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9" fillId="10" borderId="12"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19" xfId="0" applyFont="1" applyFill="1" applyBorder="1" applyAlignment="1">
      <alignment horizontal="center" vertical="center" wrapText="1"/>
    </xf>
    <xf numFmtId="9" fontId="6" fillId="2" borderId="5" xfId="1" applyFont="1" applyFill="1" applyBorder="1" applyAlignment="1">
      <alignment horizontal="center" vertical="center" wrapText="1"/>
    </xf>
    <xf numFmtId="9" fontId="6" fillId="2" borderId="19" xfId="1" applyFont="1" applyFill="1" applyBorder="1" applyAlignment="1">
      <alignment horizontal="center" vertical="center" wrapText="1"/>
    </xf>
    <xf numFmtId="0" fontId="10" fillId="9" borderId="12"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10" borderId="8"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9" fillId="10" borderId="20" xfId="0" applyFont="1" applyFill="1" applyBorder="1" applyAlignment="1">
      <alignment horizontal="center" vertical="center" wrapText="1"/>
    </xf>
    <xf numFmtId="0" fontId="9" fillId="10" borderId="21" xfId="0" applyFont="1" applyFill="1" applyBorder="1" applyAlignment="1">
      <alignment horizontal="center" vertical="center" wrapText="1"/>
    </xf>
    <xf numFmtId="0" fontId="15" fillId="10" borderId="19"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9" fillId="10" borderId="19"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11" borderId="9" xfId="0" applyFont="1" applyFill="1" applyBorder="1" applyAlignment="1">
      <alignment horizontal="center" vertical="center" wrapText="1"/>
    </xf>
    <xf numFmtId="0" fontId="9" fillId="11" borderId="8" xfId="0" applyFont="1" applyFill="1" applyBorder="1" applyAlignment="1">
      <alignment horizontal="center" vertical="center" wrapText="1"/>
    </xf>
    <xf numFmtId="0" fontId="9" fillId="11" borderId="7" xfId="0" applyFont="1" applyFill="1" applyBorder="1" applyAlignment="1">
      <alignment horizontal="center" vertical="center" wrapText="1"/>
    </xf>
    <xf numFmtId="43" fontId="9" fillId="9" borderId="9" xfId="7" applyFont="1" applyFill="1" applyBorder="1" applyAlignment="1">
      <alignment horizontal="center" vertical="center" wrapText="1"/>
    </xf>
    <xf numFmtId="43" fontId="9" fillId="9" borderId="8" xfId="7" applyFont="1" applyFill="1" applyBorder="1" applyAlignment="1">
      <alignment horizontal="center" vertical="center" wrapText="1"/>
    </xf>
    <xf numFmtId="43" fontId="9" fillId="9" borderId="7" xfId="7" applyFont="1" applyFill="1" applyBorder="1" applyAlignment="1">
      <alignment horizontal="center" vertical="center" wrapText="1"/>
    </xf>
    <xf numFmtId="0" fontId="9" fillId="10" borderId="13" xfId="0" applyFont="1" applyFill="1" applyBorder="1" applyAlignment="1">
      <alignment horizontal="center" vertical="center" wrapText="1"/>
    </xf>
    <xf numFmtId="0" fontId="9" fillId="10" borderId="7" xfId="0" applyFont="1" applyFill="1" applyBorder="1" applyAlignment="1">
      <alignment vertical="center" wrapText="1"/>
    </xf>
    <xf numFmtId="0" fontId="9" fillId="10" borderId="6" xfId="0" applyFont="1" applyFill="1" applyBorder="1" applyAlignment="1">
      <alignment vertical="center" wrapText="1"/>
    </xf>
    <xf numFmtId="0" fontId="15" fillId="10" borderId="14" xfId="0" applyFont="1" applyFill="1" applyBorder="1" applyAlignment="1">
      <alignment horizontal="center" vertical="center" wrapText="1"/>
    </xf>
    <xf numFmtId="0" fontId="15" fillId="10" borderId="10" xfId="0" applyFont="1" applyFill="1" applyBorder="1" applyAlignment="1">
      <alignment vertical="center" wrapText="1"/>
    </xf>
    <xf numFmtId="0" fontId="15" fillId="10" borderId="5" xfId="0" applyFont="1" applyFill="1" applyBorder="1" applyAlignment="1">
      <alignment vertical="center" wrapText="1"/>
    </xf>
    <xf numFmtId="0" fontId="9" fillId="10" borderId="14" xfId="0" applyFont="1" applyFill="1" applyBorder="1" applyAlignment="1">
      <alignment horizontal="center" vertical="center" wrapText="1"/>
    </xf>
    <xf numFmtId="0" fontId="9" fillId="10" borderId="10" xfId="0" applyFont="1" applyFill="1" applyBorder="1" applyAlignment="1">
      <alignment vertical="center" wrapText="1"/>
    </xf>
    <xf numFmtId="0" fontId="9" fillId="10" borderId="5" xfId="0" applyFont="1" applyFill="1" applyBorder="1" applyAlignment="1">
      <alignment vertical="center" wrapText="1"/>
    </xf>
    <xf numFmtId="0" fontId="6" fillId="2" borderId="10" xfId="0" applyFont="1" applyFill="1" applyBorder="1" applyAlignment="1">
      <alignment horizontal="center" vertical="center" wrapText="1"/>
    </xf>
    <xf numFmtId="9" fontId="6" fillId="2" borderId="10" xfId="1" applyFont="1" applyFill="1" applyBorder="1" applyAlignment="1">
      <alignment horizontal="center" vertical="center" wrapText="1"/>
    </xf>
    <xf numFmtId="9" fontId="6" fillId="2" borderId="9" xfId="1" applyFont="1" applyFill="1" applyBorder="1" applyAlignment="1">
      <alignment horizontal="center" vertical="center" wrapText="1"/>
    </xf>
    <xf numFmtId="9" fontId="6" fillId="2" borderId="17" xfId="1" applyFont="1" applyFill="1" applyBorder="1" applyAlignment="1">
      <alignment horizontal="center" vertical="center" wrapText="1"/>
    </xf>
    <xf numFmtId="0" fontId="6" fillId="7" borderId="10" xfId="0" applyFont="1" applyFill="1" applyBorder="1" applyAlignment="1">
      <alignment horizontal="center" vertical="center" wrapText="1"/>
    </xf>
  </cellXfs>
  <cellStyles count="10">
    <cellStyle name="Comma" xfId="7" builtinId="3"/>
    <cellStyle name="Comma 2" xfId="5" xr:uid="{630B1077-6A5B-4EE4-9B20-70F779D95878}"/>
    <cellStyle name="Comma 3" xfId="8" xr:uid="{4661B06B-132F-4AD3-BFF6-B531C4B8BFD0}"/>
    <cellStyle name="Hyperlink" xfId="9" builtinId="8"/>
    <cellStyle name="Invisible" xfId="3" xr:uid="{D853B4FD-7DE9-42B8-A2F8-FA42A733EC1B}"/>
    <cellStyle name="Normal" xfId="0" builtinId="0"/>
    <cellStyle name="Normal 2" xfId="2" xr:uid="{05E7716D-6A7A-4480-BE54-D0F561562316}"/>
    <cellStyle name="Normal 3" xfId="4" xr:uid="{C9238303-1800-41C6-B2C3-B4C439A27F1F}"/>
    <cellStyle name="Percent" xfId="1" builtinId="5"/>
    <cellStyle name="Percent 2" xfId="6" xr:uid="{08E0C1FA-AD3D-4299-A444-0E9CE746C6E3}"/>
  </cellStyles>
  <dxfs count="3">
    <dxf>
      <font>
        <b/>
        <i val="0"/>
      </font>
      <fill>
        <patternFill>
          <bgColor theme="5" tint="0.59996337778862885"/>
        </patternFill>
      </fill>
    </dxf>
    <dxf>
      <fill>
        <patternFill>
          <bgColor theme="9" tint="0.79998168889431442"/>
        </patternFill>
      </fill>
    </dxf>
    <dxf>
      <fill>
        <patternFill>
          <bgColor theme="0" tint="-0.14996795556505021"/>
        </patternFill>
      </fill>
    </dxf>
  </dxfs>
  <tableStyles count="0" defaultTableStyle="TableStyleMedium2" defaultPivotStyle="PivotStyleLight16"/>
  <colors>
    <mruColors>
      <color rgb="FF244062"/>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513523</xdr:colOff>
      <xdr:row>2</xdr:row>
      <xdr:rowOff>5523</xdr:rowOff>
    </xdr:from>
    <xdr:to>
      <xdr:col>10</xdr:col>
      <xdr:colOff>292652</xdr:colOff>
      <xdr:row>15</xdr:row>
      <xdr:rowOff>151650</xdr:rowOff>
    </xdr:to>
    <xdr:pic>
      <xdr:nvPicPr>
        <xdr:cNvPr id="2" name="Picture 1">
          <a:extLst>
            <a:ext uri="{FF2B5EF4-FFF2-40B4-BE49-F238E27FC236}">
              <a16:creationId xmlns:a16="http://schemas.microsoft.com/office/drawing/2014/main" id="{D3EFBAE3-6A76-3090-234F-E862650E0F1B}"/>
            </a:ext>
          </a:extLst>
        </xdr:cNvPr>
        <xdr:cNvPicPr>
          <a:picLocks noChangeAspect="1"/>
        </xdr:cNvPicPr>
      </xdr:nvPicPr>
      <xdr:blipFill>
        <a:blip xmlns:r="http://schemas.openxmlformats.org/officeDocument/2006/relationships" r:embed="rId1"/>
        <a:stretch>
          <a:fillRect/>
        </a:stretch>
      </xdr:blipFill>
      <xdr:spPr>
        <a:xfrm>
          <a:off x="4489175" y="392045"/>
          <a:ext cx="2429564" cy="2658518"/>
        </a:xfrm>
        <a:prstGeom prst="rect">
          <a:avLst/>
        </a:prstGeom>
      </xdr:spPr>
    </xdr:pic>
    <xdr:clientData/>
  </xdr:twoCellAnchor>
  <xdr:twoCellAnchor editAs="oneCell">
    <xdr:from>
      <xdr:col>0</xdr:col>
      <xdr:colOff>0</xdr:colOff>
      <xdr:row>2</xdr:row>
      <xdr:rowOff>35466</xdr:rowOff>
    </xdr:from>
    <xdr:to>
      <xdr:col>6</xdr:col>
      <xdr:colOff>247734</xdr:colOff>
      <xdr:row>13</xdr:row>
      <xdr:rowOff>45236</xdr:rowOff>
    </xdr:to>
    <xdr:pic>
      <xdr:nvPicPr>
        <xdr:cNvPr id="3" name="Picture 2">
          <a:extLst>
            <a:ext uri="{FF2B5EF4-FFF2-40B4-BE49-F238E27FC236}">
              <a16:creationId xmlns:a16="http://schemas.microsoft.com/office/drawing/2014/main" id="{A0D69FB0-9668-FB86-FF55-AF58DDE45C9F}"/>
            </a:ext>
          </a:extLst>
        </xdr:cNvPr>
        <xdr:cNvPicPr>
          <a:picLocks noChangeAspect="1"/>
        </xdr:cNvPicPr>
      </xdr:nvPicPr>
      <xdr:blipFill>
        <a:blip xmlns:r="http://schemas.openxmlformats.org/officeDocument/2006/relationships" r:embed="rId2"/>
        <a:stretch>
          <a:fillRect/>
        </a:stretch>
      </xdr:blipFill>
      <xdr:spPr>
        <a:xfrm>
          <a:off x="0" y="421988"/>
          <a:ext cx="4223386" cy="2135639"/>
        </a:xfrm>
        <a:prstGeom prst="rect">
          <a:avLst/>
        </a:prstGeom>
      </xdr:spPr>
    </xdr:pic>
    <xdr:clientData/>
  </xdr:twoCellAnchor>
  <xdr:twoCellAnchor editAs="oneCell">
    <xdr:from>
      <xdr:col>0</xdr:col>
      <xdr:colOff>0</xdr:colOff>
      <xdr:row>18</xdr:row>
      <xdr:rowOff>1</xdr:rowOff>
    </xdr:from>
    <xdr:to>
      <xdr:col>5</xdr:col>
      <xdr:colOff>601870</xdr:colOff>
      <xdr:row>24</xdr:row>
      <xdr:rowOff>13936</xdr:rowOff>
    </xdr:to>
    <xdr:pic>
      <xdr:nvPicPr>
        <xdr:cNvPr id="4" name="Picture 3">
          <a:extLst>
            <a:ext uri="{FF2B5EF4-FFF2-40B4-BE49-F238E27FC236}">
              <a16:creationId xmlns:a16="http://schemas.microsoft.com/office/drawing/2014/main" id="{1A050AE5-D37A-DC1C-C14F-9D6EF3133232}"/>
            </a:ext>
          </a:extLst>
        </xdr:cNvPr>
        <xdr:cNvPicPr>
          <a:picLocks noChangeAspect="1"/>
        </xdr:cNvPicPr>
      </xdr:nvPicPr>
      <xdr:blipFill>
        <a:blip xmlns:r="http://schemas.openxmlformats.org/officeDocument/2006/relationships" r:embed="rId3"/>
        <a:stretch>
          <a:fillRect/>
        </a:stretch>
      </xdr:blipFill>
      <xdr:spPr>
        <a:xfrm>
          <a:off x="0" y="3478697"/>
          <a:ext cx="3914913" cy="1173500"/>
        </a:xfrm>
        <a:prstGeom prst="rect">
          <a:avLst/>
        </a:prstGeom>
      </xdr:spPr>
    </xdr:pic>
    <xdr:clientData/>
  </xdr:twoCellAnchor>
  <xdr:twoCellAnchor editAs="oneCell">
    <xdr:from>
      <xdr:col>6</xdr:col>
      <xdr:colOff>640522</xdr:colOff>
      <xdr:row>18</xdr:row>
      <xdr:rowOff>33131</xdr:rowOff>
    </xdr:from>
    <xdr:to>
      <xdr:col>10</xdr:col>
      <xdr:colOff>226392</xdr:colOff>
      <xdr:row>23</xdr:row>
      <xdr:rowOff>151767</xdr:rowOff>
    </xdr:to>
    <xdr:pic>
      <xdr:nvPicPr>
        <xdr:cNvPr id="5" name="Picture 4">
          <a:extLst>
            <a:ext uri="{FF2B5EF4-FFF2-40B4-BE49-F238E27FC236}">
              <a16:creationId xmlns:a16="http://schemas.microsoft.com/office/drawing/2014/main" id="{535D1BEE-1B22-12C4-B56B-33A411645A72}"/>
            </a:ext>
          </a:extLst>
        </xdr:cNvPr>
        <xdr:cNvPicPr>
          <a:picLocks noChangeAspect="1"/>
        </xdr:cNvPicPr>
      </xdr:nvPicPr>
      <xdr:blipFill>
        <a:blip xmlns:r="http://schemas.openxmlformats.org/officeDocument/2006/relationships" r:embed="rId4"/>
        <a:stretch>
          <a:fillRect/>
        </a:stretch>
      </xdr:blipFill>
      <xdr:spPr>
        <a:xfrm>
          <a:off x="4616174" y="3511827"/>
          <a:ext cx="2236305" cy="1084940"/>
        </a:xfrm>
        <a:prstGeom prst="rect">
          <a:avLst/>
        </a:prstGeom>
      </xdr:spPr>
    </xdr:pic>
    <xdr:clientData/>
  </xdr:twoCellAnchor>
  <xdr:twoCellAnchor editAs="oneCell">
    <xdr:from>
      <xdr:col>10</xdr:col>
      <xdr:colOff>375479</xdr:colOff>
      <xdr:row>18</xdr:row>
      <xdr:rowOff>9655</xdr:rowOff>
    </xdr:from>
    <xdr:to>
      <xdr:col>14</xdr:col>
      <xdr:colOff>386522</xdr:colOff>
      <xdr:row>24</xdr:row>
      <xdr:rowOff>124941</xdr:rowOff>
    </xdr:to>
    <xdr:pic>
      <xdr:nvPicPr>
        <xdr:cNvPr id="6" name="Picture 5">
          <a:extLst>
            <a:ext uri="{FF2B5EF4-FFF2-40B4-BE49-F238E27FC236}">
              <a16:creationId xmlns:a16="http://schemas.microsoft.com/office/drawing/2014/main" id="{F7503999-284E-2F3E-0171-B76202EF0BBB}"/>
            </a:ext>
          </a:extLst>
        </xdr:cNvPr>
        <xdr:cNvPicPr>
          <a:picLocks noChangeAspect="1"/>
        </xdr:cNvPicPr>
      </xdr:nvPicPr>
      <xdr:blipFill>
        <a:blip xmlns:r="http://schemas.openxmlformats.org/officeDocument/2006/relationships" r:embed="rId5"/>
        <a:stretch>
          <a:fillRect/>
        </a:stretch>
      </xdr:blipFill>
      <xdr:spPr>
        <a:xfrm>
          <a:off x="7001566" y="3488351"/>
          <a:ext cx="2661478" cy="1274851"/>
        </a:xfrm>
        <a:prstGeom prst="rect">
          <a:avLst/>
        </a:prstGeom>
      </xdr:spPr>
    </xdr:pic>
    <xdr:clientData/>
  </xdr:twoCellAnchor>
  <xdr:twoCellAnchor editAs="oneCell">
    <xdr:from>
      <xdr:col>0</xdr:col>
      <xdr:colOff>0</xdr:colOff>
      <xdr:row>26</xdr:row>
      <xdr:rowOff>160131</xdr:rowOff>
    </xdr:from>
    <xdr:to>
      <xdr:col>5</xdr:col>
      <xdr:colOff>485914</xdr:colOff>
      <xdr:row>30</xdr:row>
      <xdr:rowOff>49763</xdr:rowOff>
    </xdr:to>
    <xdr:pic>
      <xdr:nvPicPr>
        <xdr:cNvPr id="7" name="Picture 6">
          <a:extLst>
            <a:ext uri="{FF2B5EF4-FFF2-40B4-BE49-F238E27FC236}">
              <a16:creationId xmlns:a16="http://schemas.microsoft.com/office/drawing/2014/main" id="{49D4C63F-F237-054A-4742-6A355870B1F5}"/>
            </a:ext>
          </a:extLst>
        </xdr:cNvPr>
        <xdr:cNvPicPr>
          <a:picLocks noChangeAspect="1"/>
        </xdr:cNvPicPr>
      </xdr:nvPicPr>
      <xdr:blipFill>
        <a:blip xmlns:r="http://schemas.openxmlformats.org/officeDocument/2006/relationships" r:embed="rId6"/>
        <a:stretch>
          <a:fillRect/>
        </a:stretch>
      </xdr:blipFill>
      <xdr:spPr>
        <a:xfrm>
          <a:off x="0" y="5184914"/>
          <a:ext cx="3798957" cy="662675"/>
        </a:xfrm>
        <a:prstGeom prst="rect">
          <a:avLst/>
        </a:prstGeom>
      </xdr:spPr>
    </xdr:pic>
    <xdr:clientData/>
  </xdr:twoCellAnchor>
  <xdr:twoCellAnchor editAs="oneCell">
    <xdr:from>
      <xdr:col>0</xdr:col>
      <xdr:colOff>99391</xdr:colOff>
      <xdr:row>30</xdr:row>
      <xdr:rowOff>27608</xdr:rowOff>
    </xdr:from>
    <xdr:to>
      <xdr:col>5</xdr:col>
      <xdr:colOff>482276</xdr:colOff>
      <xdr:row>31</xdr:row>
      <xdr:rowOff>138043</xdr:rowOff>
    </xdr:to>
    <xdr:pic>
      <xdr:nvPicPr>
        <xdr:cNvPr id="8" name="Picture 7">
          <a:extLst>
            <a:ext uri="{FF2B5EF4-FFF2-40B4-BE49-F238E27FC236}">
              <a16:creationId xmlns:a16="http://schemas.microsoft.com/office/drawing/2014/main" id="{86DA2423-F2FD-1F78-5187-25CBAC04F022}"/>
            </a:ext>
          </a:extLst>
        </xdr:cNvPr>
        <xdr:cNvPicPr>
          <a:picLocks noChangeAspect="1"/>
        </xdr:cNvPicPr>
      </xdr:nvPicPr>
      <xdr:blipFill>
        <a:blip xmlns:r="http://schemas.openxmlformats.org/officeDocument/2006/relationships" r:embed="rId7"/>
        <a:stretch>
          <a:fillRect/>
        </a:stretch>
      </xdr:blipFill>
      <xdr:spPr>
        <a:xfrm>
          <a:off x="99391" y="5825434"/>
          <a:ext cx="3695928" cy="303696"/>
        </a:xfrm>
        <a:prstGeom prst="rect">
          <a:avLst/>
        </a:prstGeom>
      </xdr:spPr>
    </xdr:pic>
    <xdr:clientData/>
  </xdr:twoCellAnchor>
  <xdr:twoCellAnchor editAs="oneCell">
    <xdr:from>
      <xdr:col>6</xdr:col>
      <xdr:colOff>1</xdr:colOff>
      <xdr:row>26</xdr:row>
      <xdr:rowOff>0</xdr:rowOff>
    </xdr:from>
    <xdr:to>
      <xdr:col>8</xdr:col>
      <xdr:colOff>618435</xdr:colOff>
      <xdr:row>34</xdr:row>
      <xdr:rowOff>27531</xdr:rowOff>
    </xdr:to>
    <xdr:pic>
      <xdr:nvPicPr>
        <xdr:cNvPr id="9" name="Picture 8">
          <a:extLst>
            <a:ext uri="{FF2B5EF4-FFF2-40B4-BE49-F238E27FC236}">
              <a16:creationId xmlns:a16="http://schemas.microsoft.com/office/drawing/2014/main" id="{26B0635C-B42F-D636-DF21-F72BF0453090}"/>
            </a:ext>
          </a:extLst>
        </xdr:cNvPr>
        <xdr:cNvPicPr>
          <a:picLocks noChangeAspect="1"/>
        </xdr:cNvPicPr>
      </xdr:nvPicPr>
      <xdr:blipFill>
        <a:blip xmlns:r="http://schemas.openxmlformats.org/officeDocument/2006/relationships" r:embed="rId8"/>
        <a:stretch>
          <a:fillRect/>
        </a:stretch>
      </xdr:blipFill>
      <xdr:spPr>
        <a:xfrm>
          <a:off x="3975653" y="5024783"/>
          <a:ext cx="1943652" cy="1573618"/>
        </a:xfrm>
        <a:prstGeom prst="rect">
          <a:avLst/>
        </a:prstGeom>
      </xdr:spPr>
    </xdr:pic>
    <xdr:clientData/>
  </xdr:twoCellAnchor>
  <xdr:twoCellAnchor editAs="oneCell">
    <xdr:from>
      <xdr:col>0</xdr:col>
      <xdr:colOff>0</xdr:colOff>
      <xdr:row>37</xdr:row>
      <xdr:rowOff>44175</xdr:rowOff>
    </xdr:from>
    <xdr:to>
      <xdr:col>4</xdr:col>
      <xdr:colOff>601869</xdr:colOff>
      <xdr:row>44</xdr:row>
      <xdr:rowOff>172309</xdr:rowOff>
    </xdr:to>
    <xdr:pic>
      <xdr:nvPicPr>
        <xdr:cNvPr id="10" name="Picture 9">
          <a:extLst>
            <a:ext uri="{FF2B5EF4-FFF2-40B4-BE49-F238E27FC236}">
              <a16:creationId xmlns:a16="http://schemas.microsoft.com/office/drawing/2014/main" id="{C2E2B693-D877-1FB4-85F6-3594DCF3030A}"/>
            </a:ext>
          </a:extLst>
        </xdr:cNvPr>
        <xdr:cNvPicPr>
          <a:picLocks noChangeAspect="1"/>
        </xdr:cNvPicPr>
      </xdr:nvPicPr>
      <xdr:blipFill>
        <a:blip xmlns:r="http://schemas.openxmlformats.org/officeDocument/2006/relationships" r:embed="rId9"/>
        <a:stretch>
          <a:fillRect/>
        </a:stretch>
      </xdr:blipFill>
      <xdr:spPr>
        <a:xfrm>
          <a:off x="0" y="7194827"/>
          <a:ext cx="3252304" cy="1480960"/>
        </a:xfrm>
        <a:prstGeom prst="rect">
          <a:avLst/>
        </a:prstGeom>
      </xdr:spPr>
    </xdr:pic>
    <xdr:clientData/>
  </xdr:twoCellAnchor>
  <xdr:twoCellAnchor editAs="oneCell">
    <xdr:from>
      <xdr:col>5</xdr:col>
      <xdr:colOff>655968</xdr:colOff>
      <xdr:row>37</xdr:row>
      <xdr:rowOff>33132</xdr:rowOff>
    </xdr:from>
    <xdr:to>
      <xdr:col>11</xdr:col>
      <xdr:colOff>438700</xdr:colOff>
      <xdr:row>44</xdr:row>
      <xdr:rowOff>67090</xdr:rowOff>
    </xdr:to>
    <xdr:pic>
      <xdr:nvPicPr>
        <xdr:cNvPr id="11" name="Picture 10">
          <a:extLst>
            <a:ext uri="{FF2B5EF4-FFF2-40B4-BE49-F238E27FC236}">
              <a16:creationId xmlns:a16="http://schemas.microsoft.com/office/drawing/2014/main" id="{97EA4EDF-F3CC-33EE-BF8A-8903DA766E58}"/>
            </a:ext>
          </a:extLst>
        </xdr:cNvPr>
        <xdr:cNvPicPr>
          <a:picLocks noChangeAspect="1"/>
        </xdr:cNvPicPr>
      </xdr:nvPicPr>
      <xdr:blipFill>
        <a:blip xmlns:r="http://schemas.openxmlformats.org/officeDocument/2006/relationships" r:embed="rId10"/>
        <a:stretch>
          <a:fillRect/>
        </a:stretch>
      </xdr:blipFill>
      <xdr:spPr>
        <a:xfrm>
          <a:off x="3969011" y="7183784"/>
          <a:ext cx="3758385" cy="1386784"/>
        </a:xfrm>
        <a:prstGeom prst="rect">
          <a:avLst/>
        </a:prstGeom>
      </xdr:spPr>
    </xdr:pic>
    <xdr:clientData/>
  </xdr:twoCellAnchor>
  <xdr:twoCellAnchor editAs="oneCell">
    <xdr:from>
      <xdr:col>10</xdr:col>
      <xdr:colOff>71785</xdr:colOff>
      <xdr:row>27</xdr:row>
      <xdr:rowOff>58087</xdr:rowOff>
    </xdr:from>
    <xdr:to>
      <xdr:col>13</xdr:col>
      <xdr:colOff>519045</xdr:colOff>
      <xdr:row>34</xdr:row>
      <xdr:rowOff>44246</xdr:rowOff>
    </xdr:to>
    <xdr:pic>
      <xdr:nvPicPr>
        <xdr:cNvPr id="12" name="Picture 11">
          <a:extLst>
            <a:ext uri="{FF2B5EF4-FFF2-40B4-BE49-F238E27FC236}">
              <a16:creationId xmlns:a16="http://schemas.microsoft.com/office/drawing/2014/main" id="{BCF101FE-C528-8E10-E7EC-9033C257872E}"/>
            </a:ext>
          </a:extLst>
        </xdr:cNvPr>
        <xdr:cNvPicPr>
          <a:picLocks noChangeAspect="1"/>
        </xdr:cNvPicPr>
      </xdr:nvPicPr>
      <xdr:blipFill>
        <a:blip xmlns:r="http://schemas.openxmlformats.org/officeDocument/2006/relationships" r:embed="rId11"/>
        <a:stretch>
          <a:fillRect/>
        </a:stretch>
      </xdr:blipFill>
      <xdr:spPr>
        <a:xfrm>
          <a:off x="6697872" y="5276130"/>
          <a:ext cx="2435086" cy="13389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BS Asia Capital" id="{A45DAEE0-424B-4981-8A41-C85B1AD5E29E}" userId="S::dbsac@dbs.com::107578d0-8c70-40ca-a79b-65e9b230283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K4" dT="2021-11-15T07:28:34.85" personId="{A45DAEE0-424B-4981-8A41-C85B1AD5E29E}" id="{BEFFD872-19BD-459B-BA01-B229FB0468A4}">
    <text>another formula</text>
  </threadedComment>
</ThreadedComments>
</file>

<file path=xl/threadedComments/threadedComment2.xml><?xml version="1.0" encoding="utf-8"?>
<ThreadedComments xmlns="http://schemas.microsoft.com/office/spreadsheetml/2018/threadedcomments" xmlns:x="http://schemas.openxmlformats.org/spreadsheetml/2006/main">
  <threadedComment ref="CK4" dT="2021-11-15T07:28:34.85" personId="{A45DAEE0-424B-4981-8A41-C85B1AD5E29E}" id="{2533EBC4-B855-4F50-BF57-91BD833B2F89}">
    <text>another formula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chat.sensetime.com/" TargetMode="External"/><Relationship Id="rId13" Type="http://schemas.openxmlformats.org/officeDocument/2006/relationships/hyperlink" Target="https://xiaoai.mi.com/" TargetMode="External"/><Relationship Id="rId3" Type="http://schemas.openxmlformats.org/officeDocument/2006/relationships/hyperlink" Target="https://www.kunlun.com/" TargetMode="External"/><Relationship Id="rId7" Type="http://schemas.openxmlformats.org/officeDocument/2006/relationships/hyperlink" Target="https://character.sensetime.com/character-wb/home" TargetMode="External"/><Relationship Id="rId12" Type="http://schemas.openxmlformats.org/officeDocument/2006/relationships/hyperlink" Target="https://www.xfyun.cn/" TargetMode="External"/><Relationship Id="rId2" Type="http://schemas.openxmlformats.org/officeDocument/2006/relationships/hyperlink" Target="https://www.guiji.ai/" TargetMode="External"/><Relationship Id="rId1" Type="http://schemas.openxmlformats.org/officeDocument/2006/relationships/hyperlink" Target="https://www.chumenwenwen.com/zh/aigc-content-generation/index" TargetMode="External"/><Relationship Id="rId6" Type="http://schemas.openxmlformats.org/officeDocument/2006/relationships/hyperlink" Target="https://www.sensetime.com/cn/product-detail?categoryId=51134279" TargetMode="External"/><Relationship Id="rId11" Type="http://schemas.openxmlformats.org/officeDocument/2006/relationships/hyperlink" Target="https://www.xfyun.cn/services/speech_big_model" TargetMode="External"/><Relationship Id="rId5" Type="http://schemas.openxmlformats.org/officeDocument/2006/relationships/hyperlink" Target="https://wenxin.baidu.com/" TargetMode="External"/><Relationship Id="rId10" Type="http://schemas.openxmlformats.org/officeDocument/2006/relationships/hyperlink" Target="https://virtual-man.xfyun.cn/" TargetMode="External"/><Relationship Id="rId4" Type="http://schemas.openxmlformats.org/officeDocument/2006/relationships/hyperlink" Target="https://xiling.cloud.baidu.com/" TargetMode="External"/><Relationship Id="rId9" Type="http://schemas.openxmlformats.org/officeDocument/2006/relationships/hyperlink" Target="https://www.sensetime.com/cn/product-detail?categoryId=51133623&amp;gioNav=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64DD0-AA27-4CCE-82AF-B1AF934539F1}">
  <dimension ref="A1:XEL41"/>
  <sheetViews>
    <sheetView tabSelected="1" topLeftCell="C6" zoomScale="85" zoomScaleNormal="85" workbookViewId="0">
      <selection activeCell="A6" sqref="A6:A9"/>
    </sheetView>
  </sheetViews>
  <sheetFormatPr defaultRowHeight="14.25" x14ac:dyDescent="0.1"/>
  <cols>
    <col min="1" max="1" width="26.125" customWidth="1"/>
    <col min="2" max="2" width="26.875" style="98" customWidth="1"/>
    <col min="3" max="3" width="101.5" style="91" customWidth="1"/>
    <col min="4" max="4" width="6.375" style="98" customWidth="1"/>
    <col min="5" max="5" width="13.625" style="91" customWidth="1"/>
    <col min="7" max="7" width="24.625" customWidth="1"/>
    <col min="8" max="8" width="25.125" customWidth="1"/>
    <col min="16365" max="16365" width="19.375" bestFit="1" customWidth="1"/>
    <col min="16366" max="16366" width="63.875" customWidth="1"/>
    <col min="16367" max="16367" width="23.875" customWidth="1"/>
    <col min="16368" max="16368" width="64.125" customWidth="1"/>
    <col min="16369" max="16369" width="49.25" customWidth="1"/>
  </cols>
  <sheetData>
    <row r="1" spans="1:8 16365:16366" ht="30" x14ac:dyDescent="0.2">
      <c r="A1" s="94" t="s">
        <v>181</v>
      </c>
      <c r="B1" s="94" t="s">
        <v>135</v>
      </c>
      <c r="C1" s="96" t="s">
        <v>134</v>
      </c>
      <c r="D1" s="94" t="s">
        <v>199</v>
      </c>
      <c r="E1" s="101" t="s">
        <v>201</v>
      </c>
      <c r="XEL1" t="s">
        <v>133</v>
      </c>
    </row>
    <row r="2" spans="1:8 16365:16366" ht="37.5" x14ac:dyDescent="0.2">
      <c r="A2" s="106" t="s">
        <v>190</v>
      </c>
      <c r="B2" s="99" t="s">
        <v>194</v>
      </c>
      <c r="C2" s="97" t="s">
        <v>191</v>
      </c>
      <c r="D2" s="95" t="s">
        <v>61</v>
      </c>
      <c r="E2" s="108" t="s">
        <v>200</v>
      </c>
    </row>
    <row r="3" spans="1:8 16365:16366" ht="18.75" x14ac:dyDescent="0.2">
      <c r="A3" s="107"/>
      <c r="B3" s="99" t="s">
        <v>195</v>
      </c>
      <c r="C3" s="97" t="s">
        <v>197</v>
      </c>
      <c r="D3" s="95" t="s">
        <v>61</v>
      </c>
      <c r="E3" s="108"/>
      <c r="XEK3" s="29" t="s">
        <v>115</v>
      </c>
    </row>
    <row r="4" spans="1:8 16365:16366" ht="18.75" x14ac:dyDescent="0.2">
      <c r="A4" s="107"/>
      <c r="B4" s="99" t="s">
        <v>193</v>
      </c>
      <c r="C4" s="97" t="s">
        <v>196</v>
      </c>
      <c r="D4" s="95" t="s">
        <v>61</v>
      </c>
      <c r="E4" s="108"/>
      <c r="F4" s="91"/>
      <c r="H4" s="91"/>
    </row>
    <row r="5" spans="1:8 16365:16366" ht="36.75" x14ac:dyDescent="0.2">
      <c r="A5" s="107"/>
      <c r="B5" s="99" t="s">
        <v>192</v>
      </c>
      <c r="C5" s="97" t="s">
        <v>198</v>
      </c>
      <c r="D5" s="95" t="s">
        <v>61</v>
      </c>
      <c r="E5" s="108"/>
      <c r="H5" s="91"/>
    </row>
    <row r="6" spans="1:8 16365:16366" ht="55.5" x14ac:dyDescent="0.2">
      <c r="A6" s="109" t="s">
        <v>182</v>
      </c>
      <c r="B6" s="93" t="s">
        <v>136</v>
      </c>
      <c r="C6" s="92" t="s">
        <v>143</v>
      </c>
      <c r="D6" s="95" t="s">
        <v>202</v>
      </c>
      <c r="E6" s="108" t="s">
        <v>144</v>
      </c>
      <c r="XEK6" s="29" t="s">
        <v>115</v>
      </c>
    </row>
    <row r="7" spans="1:8 16365:16366" ht="55.5" x14ac:dyDescent="0.2">
      <c r="A7" s="110"/>
      <c r="B7" s="93" t="s">
        <v>137</v>
      </c>
      <c r="C7" s="92" t="s">
        <v>140</v>
      </c>
      <c r="D7" s="95" t="s">
        <v>202</v>
      </c>
      <c r="E7" s="108"/>
      <c r="F7" s="91"/>
      <c r="H7" s="91"/>
    </row>
    <row r="8" spans="1:8 16365:16366" ht="55.5" x14ac:dyDescent="0.2">
      <c r="A8" s="110"/>
      <c r="B8" s="93" t="s">
        <v>138</v>
      </c>
      <c r="C8" s="92" t="s">
        <v>141</v>
      </c>
      <c r="D8" s="95" t="s">
        <v>202</v>
      </c>
      <c r="E8" s="108"/>
      <c r="H8" s="91"/>
    </row>
    <row r="9" spans="1:8 16365:16366" ht="55.5" x14ac:dyDescent="0.2">
      <c r="A9" s="111"/>
      <c r="B9" s="93" t="s">
        <v>142</v>
      </c>
      <c r="C9" s="92" t="s">
        <v>139</v>
      </c>
      <c r="D9" s="95" t="s">
        <v>203</v>
      </c>
      <c r="E9" s="108"/>
    </row>
    <row r="10" spans="1:8 16365:16366" ht="26.25" x14ac:dyDescent="0.2">
      <c r="A10" s="103" t="s">
        <v>232</v>
      </c>
      <c r="B10" s="95" t="s">
        <v>151</v>
      </c>
      <c r="C10" s="92" t="s">
        <v>152</v>
      </c>
      <c r="D10" s="95" t="s">
        <v>202</v>
      </c>
      <c r="E10" s="100" t="s">
        <v>229</v>
      </c>
      <c r="H10" s="91"/>
    </row>
    <row r="11" spans="1:8 16365:16366" ht="86.25" x14ac:dyDescent="0.2">
      <c r="A11" s="103"/>
      <c r="B11" s="93" t="s">
        <v>145</v>
      </c>
      <c r="C11" s="92" t="s">
        <v>168</v>
      </c>
      <c r="D11" s="95" t="s">
        <v>202</v>
      </c>
      <c r="E11" s="100" t="s">
        <v>228</v>
      </c>
    </row>
    <row r="12" spans="1:8 16365:16366" ht="26.25" x14ac:dyDescent="0.2">
      <c r="A12" s="103"/>
      <c r="B12" s="95" t="s">
        <v>148</v>
      </c>
      <c r="C12" s="92" t="s">
        <v>150</v>
      </c>
      <c r="D12" s="95" t="s">
        <v>203</v>
      </c>
      <c r="E12" s="100" t="s">
        <v>230</v>
      </c>
      <c r="H12" s="91"/>
    </row>
    <row r="13" spans="1:8 16365:16366" ht="50.25" x14ac:dyDescent="0.2">
      <c r="A13" s="103"/>
      <c r="B13" s="93" t="s">
        <v>146</v>
      </c>
      <c r="C13" s="92" t="s">
        <v>169</v>
      </c>
      <c r="D13" s="95" t="s">
        <v>203</v>
      </c>
      <c r="E13" s="100" t="s">
        <v>231</v>
      </c>
    </row>
    <row r="14" spans="1:8 16365:16366" ht="18.75" x14ac:dyDescent="0.2">
      <c r="A14" s="103"/>
      <c r="B14" s="93" t="s">
        <v>149</v>
      </c>
      <c r="C14" s="92" t="s">
        <v>160</v>
      </c>
      <c r="D14" s="95" t="s">
        <v>204</v>
      </c>
      <c r="E14" s="92"/>
    </row>
    <row r="15" spans="1:8 16365:16366" ht="18.75" x14ac:dyDescent="0.2">
      <c r="A15" s="103"/>
      <c r="B15" s="93" t="s">
        <v>147</v>
      </c>
      <c r="C15" s="92" t="s">
        <v>170</v>
      </c>
      <c r="D15" s="95" t="s">
        <v>204</v>
      </c>
      <c r="E15" s="92"/>
    </row>
    <row r="16" spans="1:8 16365:16366" ht="18.75" x14ac:dyDescent="0.2">
      <c r="A16" s="103"/>
      <c r="B16" s="93" t="s">
        <v>153</v>
      </c>
      <c r="C16" s="92" t="s">
        <v>154</v>
      </c>
      <c r="D16" s="93" t="s">
        <v>204</v>
      </c>
      <c r="E16" s="92"/>
    </row>
    <row r="17" spans="1:8 16365:16366" ht="18.75" x14ac:dyDescent="0.2">
      <c r="A17" s="103"/>
      <c r="B17" s="93" t="s">
        <v>155</v>
      </c>
      <c r="C17" s="92" t="s">
        <v>156</v>
      </c>
      <c r="D17" s="93" t="s">
        <v>204</v>
      </c>
      <c r="E17" s="92"/>
    </row>
    <row r="18" spans="1:8 16365:16366" ht="18.75" x14ac:dyDescent="0.2">
      <c r="A18" s="103"/>
      <c r="B18" s="93" t="s">
        <v>158</v>
      </c>
      <c r="C18" s="92" t="s">
        <v>159</v>
      </c>
      <c r="D18" s="93" t="s">
        <v>204</v>
      </c>
      <c r="E18" s="92"/>
      <c r="XEK18" s="29" t="s">
        <v>118</v>
      </c>
    </row>
    <row r="19" spans="1:8 16365:16366" ht="18.75" x14ac:dyDescent="0.2">
      <c r="A19" s="103"/>
      <c r="B19" s="93" t="s">
        <v>161</v>
      </c>
      <c r="C19" s="92" t="s">
        <v>157</v>
      </c>
      <c r="D19" s="93" t="s">
        <v>204</v>
      </c>
      <c r="E19" s="92"/>
      <c r="F19" s="91"/>
      <c r="H19" s="91"/>
    </row>
    <row r="20" spans="1:8 16365:16366" ht="18.75" x14ac:dyDescent="0.2">
      <c r="A20" s="103"/>
      <c r="B20" s="93" t="s">
        <v>162</v>
      </c>
      <c r="C20" s="92" t="s">
        <v>163</v>
      </c>
      <c r="D20" s="93" t="s">
        <v>204</v>
      </c>
      <c r="E20" s="92"/>
      <c r="H20" s="91"/>
    </row>
    <row r="21" spans="1:8 16365:16366" ht="18.75" x14ac:dyDescent="0.2">
      <c r="A21" s="103"/>
      <c r="B21" s="93" t="s">
        <v>164</v>
      </c>
      <c r="C21" s="92" t="s">
        <v>165</v>
      </c>
      <c r="D21" s="93" t="s">
        <v>204</v>
      </c>
      <c r="E21" s="92"/>
      <c r="H21" s="91"/>
    </row>
    <row r="22" spans="1:8 16365:16366" ht="18.75" x14ac:dyDescent="0.2">
      <c r="A22" s="104"/>
      <c r="B22" s="93" t="s">
        <v>166</v>
      </c>
      <c r="C22" s="92" t="s">
        <v>167</v>
      </c>
      <c r="D22" s="93" t="s">
        <v>204</v>
      </c>
      <c r="E22" s="92"/>
    </row>
    <row r="23" spans="1:8 16365:16366" ht="56.25" x14ac:dyDescent="0.2">
      <c r="A23" s="102" t="s">
        <v>183</v>
      </c>
      <c r="B23" s="93" t="s">
        <v>179</v>
      </c>
      <c r="C23" s="92" t="s">
        <v>180</v>
      </c>
      <c r="D23" s="95" t="s">
        <v>202</v>
      </c>
      <c r="E23" s="100" t="s">
        <v>233</v>
      </c>
    </row>
    <row r="24" spans="1:8 16365:16366" ht="26.25" x14ac:dyDescent="0.2">
      <c r="A24" s="103"/>
      <c r="B24" s="93" t="s">
        <v>172</v>
      </c>
      <c r="C24" s="92" t="s">
        <v>173</v>
      </c>
      <c r="D24" s="93" t="s">
        <v>203</v>
      </c>
      <c r="E24" s="100" t="s">
        <v>234</v>
      </c>
      <c r="F24" s="91"/>
      <c r="H24" s="91"/>
    </row>
    <row r="25" spans="1:8 16365:16366" ht="18.75" x14ac:dyDescent="0.2">
      <c r="A25" s="103"/>
      <c r="B25" s="93" t="s">
        <v>150</v>
      </c>
      <c r="C25" s="92" t="s">
        <v>174</v>
      </c>
      <c r="D25" s="93" t="s">
        <v>203</v>
      </c>
      <c r="E25" s="112" t="s">
        <v>235</v>
      </c>
      <c r="H25" s="91"/>
    </row>
    <row r="26" spans="1:8 16365:16366" ht="37.5" x14ac:dyDescent="0.2">
      <c r="A26" s="103"/>
      <c r="B26" s="93" t="s">
        <v>171</v>
      </c>
      <c r="C26" s="92" t="s">
        <v>205</v>
      </c>
      <c r="D26" s="95" t="s">
        <v>204</v>
      </c>
      <c r="E26" s="112"/>
    </row>
    <row r="27" spans="1:8 16365:16366" ht="18.75" x14ac:dyDescent="0.2">
      <c r="A27" s="103"/>
      <c r="B27" s="93" t="s">
        <v>175</v>
      </c>
      <c r="C27" s="92" t="s">
        <v>176</v>
      </c>
      <c r="D27" s="93" t="s">
        <v>204</v>
      </c>
      <c r="E27" s="112"/>
      <c r="H27" s="91"/>
    </row>
    <row r="28" spans="1:8 16365:16366" ht="15" x14ac:dyDescent="0.1">
      <c r="A28" s="103"/>
      <c r="B28" s="93" t="s">
        <v>177</v>
      </c>
      <c r="C28" s="92"/>
      <c r="D28" s="93" t="s">
        <v>204</v>
      </c>
      <c r="E28" s="112"/>
    </row>
    <row r="29" spans="1:8 16365:16366" ht="15" x14ac:dyDescent="0.1">
      <c r="A29" s="104"/>
      <c r="B29" s="93" t="s">
        <v>178</v>
      </c>
      <c r="C29" s="92"/>
      <c r="D29" s="93" t="s">
        <v>204</v>
      </c>
      <c r="E29" s="112"/>
    </row>
    <row r="30" spans="1:8 16365:16366" ht="74.25" x14ac:dyDescent="0.2">
      <c r="A30" s="105" t="s">
        <v>184</v>
      </c>
      <c r="B30" s="93" t="s">
        <v>187</v>
      </c>
      <c r="C30" s="92" t="s">
        <v>206</v>
      </c>
      <c r="D30" s="95" t="s">
        <v>203</v>
      </c>
      <c r="E30" s="108" t="s">
        <v>207</v>
      </c>
      <c r="XEK30" s="29" t="s">
        <v>109</v>
      </c>
      <c r="XEL30" s="91" t="s">
        <v>132</v>
      </c>
    </row>
    <row r="31" spans="1:8 16365:16366" ht="18.75" x14ac:dyDescent="0.2">
      <c r="A31" s="105"/>
      <c r="B31" s="93" t="s">
        <v>188</v>
      </c>
      <c r="C31" s="92" t="s">
        <v>189</v>
      </c>
      <c r="D31" s="93" t="s">
        <v>204</v>
      </c>
      <c r="E31" s="105"/>
      <c r="XEK31" s="29" t="s">
        <v>115</v>
      </c>
    </row>
    <row r="32" spans="1:8 16365:16366" ht="92.25" x14ac:dyDescent="0.2">
      <c r="A32" s="102" t="s">
        <v>186</v>
      </c>
      <c r="B32" s="93" t="s">
        <v>211</v>
      </c>
      <c r="C32" s="92" t="s">
        <v>226</v>
      </c>
      <c r="D32" s="93" t="s">
        <v>202</v>
      </c>
      <c r="E32" s="100" t="s">
        <v>225</v>
      </c>
      <c r="H32" s="91"/>
    </row>
    <row r="33" spans="1:8 16365:16365" ht="56.25" x14ac:dyDescent="0.2">
      <c r="A33" s="103"/>
      <c r="B33" s="93" t="s">
        <v>208</v>
      </c>
      <c r="C33" s="92" t="s">
        <v>224</v>
      </c>
      <c r="D33" s="93" t="s">
        <v>203</v>
      </c>
      <c r="E33" s="100" t="s">
        <v>227</v>
      </c>
      <c r="XEK33" s="29" t="s">
        <v>115</v>
      </c>
    </row>
    <row r="34" spans="1:8 16365:16365" ht="37.5" x14ac:dyDescent="0.2">
      <c r="A34" s="103"/>
      <c r="B34" s="93" t="s">
        <v>209</v>
      </c>
      <c r="C34" s="92" t="s">
        <v>221</v>
      </c>
      <c r="D34" s="93" t="s">
        <v>204</v>
      </c>
      <c r="E34" s="92"/>
      <c r="F34" s="91"/>
      <c r="H34" s="91"/>
    </row>
    <row r="35" spans="1:8 16365:16365" ht="55.5" x14ac:dyDescent="0.2">
      <c r="A35" s="103"/>
      <c r="B35" s="93" t="s">
        <v>210</v>
      </c>
      <c r="C35" s="92" t="s">
        <v>223</v>
      </c>
      <c r="D35" s="93" t="s">
        <v>204</v>
      </c>
      <c r="E35" s="92"/>
      <c r="H35" s="91"/>
    </row>
    <row r="36" spans="1:8 16365:16365" ht="111" x14ac:dyDescent="0.2">
      <c r="A36" s="104"/>
      <c r="B36" s="93" t="s">
        <v>212</v>
      </c>
      <c r="C36" s="92" t="s">
        <v>222</v>
      </c>
      <c r="D36" s="93" t="s">
        <v>204</v>
      </c>
      <c r="E36" s="92"/>
    </row>
    <row r="37" spans="1:8 16365:16365" ht="73.5" x14ac:dyDescent="0.2">
      <c r="A37" s="105" t="s">
        <v>185</v>
      </c>
      <c r="B37" s="93" t="s">
        <v>213</v>
      </c>
      <c r="C37" s="92" t="s">
        <v>236</v>
      </c>
      <c r="D37" s="93" t="s">
        <v>203</v>
      </c>
      <c r="E37" s="100" t="s">
        <v>238</v>
      </c>
    </row>
    <row r="38" spans="1:8 16365:16365" ht="55.5" x14ac:dyDescent="0.2">
      <c r="A38" s="105"/>
      <c r="B38" s="93" t="s">
        <v>214</v>
      </c>
      <c r="C38" s="92" t="s">
        <v>218</v>
      </c>
      <c r="D38" s="93" t="s">
        <v>204</v>
      </c>
      <c r="E38" s="92"/>
    </row>
    <row r="39" spans="1:8 16365:16365" ht="55.5" x14ac:dyDescent="0.2">
      <c r="A39" s="105"/>
      <c r="B39" s="93" t="s">
        <v>215</v>
      </c>
      <c r="C39" s="92" t="s">
        <v>219</v>
      </c>
      <c r="D39" s="93" t="s">
        <v>204</v>
      </c>
      <c r="E39" s="92"/>
    </row>
    <row r="40" spans="1:8 16365:16365" ht="18.75" x14ac:dyDescent="0.2">
      <c r="A40" s="105"/>
      <c r="B40" s="93" t="s">
        <v>216</v>
      </c>
      <c r="C40" s="92" t="s">
        <v>220</v>
      </c>
      <c r="D40" s="93" t="s">
        <v>204</v>
      </c>
      <c r="E40" s="92"/>
    </row>
    <row r="41" spans="1:8 16365:16365" ht="18.75" x14ac:dyDescent="0.2">
      <c r="A41" s="105"/>
      <c r="B41" s="93" t="s">
        <v>217</v>
      </c>
      <c r="C41" s="92" t="s">
        <v>237</v>
      </c>
      <c r="D41" s="93" t="s">
        <v>204</v>
      </c>
      <c r="E41" s="92"/>
    </row>
  </sheetData>
  <mergeCells count="11">
    <mergeCell ref="A32:A36"/>
    <mergeCell ref="A37:A41"/>
    <mergeCell ref="A2:A5"/>
    <mergeCell ref="E2:E5"/>
    <mergeCell ref="E6:E9"/>
    <mergeCell ref="E30:E31"/>
    <mergeCell ref="A6:A9"/>
    <mergeCell ref="A23:A29"/>
    <mergeCell ref="A30:A31"/>
    <mergeCell ref="A10:A22"/>
    <mergeCell ref="E25:E29"/>
  </mergeCells>
  <conditionalFormatting sqref="D1:D1048576">
    <cfRule type="containsText" dxfId="2" priority="1" operator="containsText" text="L">
      <formula>NOT(ISERROR(SEARCH("L",D1)))</formula>
    </cfRule>
    <cfRule type="containsText" dxfId="1" priority="2" operator="containsText" text="M">
      <formula>NOT(ISERROR(SEARCH("M",D1)))</formula>
    </cfRule>
    <cfRule type="containsText" dxfId="0" priority="3" operator="containsText" text="H">
      <formula>NOT(ISERROR(SEARCH("H",D1)))</formula>
    </cfRule>
  </conditionalFormatting>
  <hyperlinks>
    <hyperlink ref="E6" r:id="rId1" xr:uid="{2ECB1C39-F0C2-4C96-B0A7-F361D361720C}"/>
    <hyperlink ref="E2" r:id="rId2" location="/index" display="https://www.guiji.ai/ - /index" xr:uid="{FEED737D-5F96-496E-BDBD-0A1F9AB5720E}"/>
    <hyperlink ref="E30" r:id="rId3" xr:uid="{9B62D78A-4AC9-447D-A5B2-57985A26AB1F}"/>
    <hyperlink ref="E32" r:id="rId4" xr:uid="{C4AFE4EE-F12E-4E28-A30B-2FF3135B2D6C}"/>
    <hyperlink ref="E33" r:id="rId5" xr:uid="{937A8421-A7C2-4640-97DE-8AA3CDC97984}"/>
    <hyperlink ref="E11" r:id="rId6" xr:uid="{BEC9B241-7EE9-4E62-81CC-40FCA7BE49FD}"/>
    <hyperlink ref="E10" r:id="rId7" display="https://character.sensetime.com/character-wb/home" xr:uid="{A7D0B34D-36AA-46B9-9F2B-BBF7D61EA413}"/>
    <hyperlink ref="E12" r:id="rId8" display="https://chat.sensetime.com/" xr:uid="{95E22A8B-7C1C-4D2C-871D-023C09792F22}"/>
    <hyperlink ref="E13" r:id="rId9" display="https://www.sensetime.com/cn/product-detail?categoryId=51133623&amp;gioNav=1" xr:uid="{63C3CB5F-620F-4AF3-9F7B-2DABE2DB7D47}"/>
    <hyperlink ref="E23" r:id="rId10" display="https://virtual-man.xfyun.cn/" xr:uid="{93B48A6C-D71C-4B5E-AE4E-266AC76D3E62}"/>
    <hyperlink ref="E24" r:id="rId11" display="https://www.xfyun.cn/services/speech_big_model" xr:uid="{64AA5B9D-A4D5-4974-B23B-A902263F0628}"/>
    <hyperlink ref="E25" r:id="rId12" display="https://www.xfyun.cn/" xr:uid="{14934916-D948-4A2F-B0E0-F5D18B9B8DE9}"/>
    <hyperlink ref="E37" r:id="rId13" xr:uid="{227F608C-6AB1-4A65-BB5D-3CE146C2A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6165-2320-4E01-A156-749FDABEF593}">
  <sheetPr>
    <pageSetUpPr fitToPage="1"/>
  </sheetPr>
  <dimension ref="A1:CX29"/>
  <sheetViews>
    <sheetView showGridLines="0" zoomScale="70" zoomScaleNormal="70" workbookViewId="0">
      <pane xSplit="3" ySplit="5" topLeftCell="D6" activePane="bottomRight" state="frozen"/>
      <selection pane="bottomLeft" activeCell="A8" sqref="A8"/>
      <selection pane="topRight" activeCell="E1" sqref="E1"/>
      <selection pane="bottomRight" activeCell="B13" sqref="B13"/>
    </sheetView>
  </sheetViews>
  <sheetFormatPr defaultColWidth="9" defaultRowHeight="13.5" outlineLevelCol="1" x14ac:dyDescent="0.1"/>
  <cols>
    <col min="1" max="1" width="31.875" style="10" bestFit="1" customWidth="1"/>
    <col min="2" max="2" width="32.625" style="67" bestFit="1" customWidth="1"/>
    <col min="3" max="3" width="17.125" style="10" bestFit="1" customWidth="1"/>
    <col min="4" max="4" width="14.375" style="10" customWidth="1"/>
    <col min="5" max="6" width="12.625" style="10" hidden="1" customWidth="1" outlineLevel="1"/>
    <col min="7" max="7" width="14.375" style="10" hidden="1" customWidth="1" collapsed="1"/>
    <col min="8" max="8" width="12.625" style="10" hidden="1" customWidth="1" outlineLevel="1"/>
    <col min="9" max="9" width="12.625" style="10" customWidth="1" collapsed="1"/>
    <col min="10" max="17" width="12.625" style="10" hidden="1" customWidth="1" outlineLevel="1"/>
    <col min="18" max="18" width="14.375" style="10" customWidth="1" collapsed="1"/>
    <col min="19" max="19" width="12.625" style="10" hidden="1" customWidth="1" outlineLevel="1"/>
    <col min="20" max="20" width="12.625" style="10" hidden="1" customWidth="1" collapsed="1"/>
    <col min="21" max="24" width="12.625" style="10" hidden="1" customWidth="1"/>
    <col min="25" max="25" width="14.375" style="10" hidden="1" customWidth="1"/>
    <col min="26" max="29" width="8.875" style="10" hidden="1" customWidth="1"/>
    <col min="30" max="30" width="12.625" style="10" hidden="1" customWidth="1" outlineLevel="1"/>
    <col min="31" max="31" width="14.375" style="10" hidden="1" customWidth="1" collapsed="1"/>
    <col min="32" max="32" width="9.625" style="10" customWidth="1"/>
    <col min="33" max="33" width="7.75" style="10" hidden="1" customWidth="1" outlineLevel="1"/>
    <col min="34" max="34" width="7.875" style="10" hidden="1" customWidth="1" outlineLevel="1"/>
    <col min="35" max="36" width="7.875" style="10" hidden="1" customWidth="1" outlineLevel="1" collapsed="1"/>
    <col min="37" max="37" width="9.625" style="10" customWidth="1" collapsed="1"/>
    <col min="38" max="39" width="9.625" style="10" customWidth="1"/>
    <col min="40" max="41" width="7.875" style="10" hidden="1" customWidth="1" outlineLevel="1"/>
    <col min="42" max="42" width="7.875" style="10" hidden="1" customWidth="1" outlineLevel="1" collapsed="1"/>
    <col min="43" max="43" width="0.875" style="10" hidden="1" customWidth="1" outlineLevel="1" collapsed="1"/>
    <col min="44" max="44" width="9.625" style="10" customWidth="1" collapsed="1"/>
    <col min="45" max="45" width="8.875" style="10" customWidth="1"/>
    <col min="46" max="46" width="6.5" style="10" hidden="1" customWidth="1"/>
    <col min="47" max="48" width="6.5" style="10" hidden="1" customWidth="1" outlineLevel="1"/>
    <col min="49" max="50" width="6.5" style="10" hidden="1" customWidth="1" outlineLevel="1" collapsed="1"/>
    <col min="51" max="51" width="6.5" style="10" hidden="1" customWidth="1" collapsed="1"/>
    <col min="52" max="52" width="6.5" style="10" hidden="1" customWidth="1"/>
    <col min="53" max="53" width="7.125" style="10" hidden="1" customWidth="1"/>
    <col min="54" max="55" width="9.125" style="10" hidden="1" customWidth="1" outlineLevel="1"/>
    <col min="56" max="56" width="9.125" style="10" hidden="1" customWidth="1" outlineLevel="1" collapsed="1"/>
    <col min="57" max="57" width="9.125" style="10" hidden="1" customWidth="1" outlineLevel="1"/>
    <col min="58" max="58" width="9.125" style="10" hidden="1" customWidth="1" collapsed="1"/>
    <col min="59" max="59" width="9.125" style="10" hidden="1" customWidth="1"/>
    <col min="60" max="60" width="8.875" style="10" customWidth="1"/>
    <col min="61" max="61" width="7.875" style="10" hidden="1" customWidth="1" outlineLevel="1"/>
    <col min="62" max="62" width="7.875" style="10" hidden="1" customWidth="1" outlineLevel="1" collapsed="1"/>
    <col min="63" max="63" width="7.875" style="10" hidden="1" customWidth="1" outlineLevel="1"/>
    <col min="64" max="64" width="8.375" style="10" customWidth="1" collapsed="1"/>
    <col min="65" max="65" width="8.875" style="10" customWidth="1"/>
    <col min="66" max="66" width="8.875" style="10" hidden="1" customWidth="1"/>
    <col min="67" max="67" width="9.5" style="10" hidden="1" customWidth="1"/>
    <col min="68" max="68" width="8.875" style="10" hidden="1" customWidth="1"/>
    <col min="69" max="69" width="27.125" style="11" hidden="1" customWidth="1"/>
    <col min="70" max="72" width="27.125" style="11" hidden="1" customWidth="1" outlineLevel="1"/>
    <col min="73" max="73" width="27.125" style="11" hidden="1" customWidth="1" outlineLevel="1" collapsed="1"/>
    <col min="74" max="74" width="27.125" style="11" hidden="1" customWidth="1" outlineLevel="1"/>
    <col min="75" max="75" width="27.125" style="11" hidden="1" customWidth="1" collapsed="1"/>
    <col min="76" max="76" width="27.125" style="11" hidden="1" customWidth="1"/>
    <col min="77" max="82" width="9.125" style="10" hidden="1" customWidth="1"/>
    <col min="83" max="85" width="9.25" style="12" hidden="1" customWidth="1"/>
    <col min="86" max="86" width="9.125" style="12" hidden="1" customWidth="1"/>
    <col min="87" max="87" width="10.125" style="12" hidden="1" customWidth="1"/>
    <col min="88" max="89" width="27.125" style="10" hidden="1" customWidth="1"/>
    <col min="90" max="90" width="153.375" style="63" customWidth="1"/>
    <col min="91" max="91" width="8.625" style="63" customWidth="1"/>
    <col min="92" max="94" width="9.125" style="10" customWidth="1"/>
    <col min="95" max="96" width="7.875" style="10" customWidth="1"/>
    <col min="97" max="97" width="10.875" style="10" bestFit="1" customWidth="1"/>
    <col min="98" max="100" width="7.875" style="10" customWidth="1"/>
    <col min="101" max="101" width="8.625" style="10" customWidth="1"/>
    <col min="102" max="102" width="87" style="13" customWidth="1"/>
    <col min="103" max="16384" width="9" style="14"/>
  </cols>
  <sheetData>
    <row r="1" spans="1:102" s="3" customFormat="1" ht="23.25" x14ac:dyDescent="0.15">
      <c r="A1" s="1" t="s">
        <v>0</v>
      </c>
      <c r="B1" s="66" t="s">
        <v>1</v>
      </c>
      <c r="C1" s="2" t="s">
        <v>1</v>
      </c>
      <c r="D1" s="3" t="s">
        <v>2</v>
      </c>
      <c r="E1" s="3" t="s">
        <v>2</v>
      </c>
      <c r="F1" s="3" t="s">
        <v>3</v>
      </c>
      <c r="G1" s="3" t="s">
        <v>4</v>
      </c>
      <c r="H1" s="3" t="s">
        <v>4</v>
      </c>
      <c r="I1" s="3" t="s">
        <v>5</v>
      </c>
      <c r="J1" s="3" t="s">
        <v>5</v>
      </c>
      <c r="K1" s="3" t="s">
        <v>80</v>
      </c>
      <c r="L1" s="3" t="s">
        <v>79</v>
      </c>
      <c r="M1" s="3" t="s">
        <v>83</v>
      </c>
      <c r="N1" s="80" t="s">
        <v>87</v>
      </c>
      <c r="O1" s="81" t="s">
        <v>86</v>
      </c>
      <c r="P1" s="81" t="s">
        <v>85</v>
      </c>
      <c r="Q1" s="81" t="s">
        <v>88</v>
      </c>
      <c r="R1" s="3" t="s">
        <v>6</v>
      </c>
      <c r="S1" s="3" t="s">
        <v>6</v>
      </c>
      <c r="T1" s="3" t="s">
        <v>7</v>
      </c>
      <c r="U1" s="3" t="s">
        <v>8</v>
      </c>
      <c r="V1" s="3" t="s">
        <v>9</v>
      </c>
      <c r="W1" s="3" t="s">
        <v>10</v>
      </c>
      <c r="X1" s="4" t="s">
        <v>11</v>
      </c>
      <c r="Y1" s="4" t="s">
        <v>12</v>
      </c>
      <c r="Z1" s="113" t="s">
        <v>94</v>
      </c>
      <c r="AA1" s="113"/>
      <c r="AB1" s="113" t="s">
        <v>95</v>
      </c>
      <c r="AC1" s="113"/>
      <c r="AD1" s="4"/>
      <c r="AE1" s="4" t="s">
        <v>13</v>
      </c>
      <c r="AF1" s="3" t="s">
        <v>14</v>
      </c>
      <c r="AH1" s="3" t="s">
        <v>15</v>
      </c>
      <c r="AM1" s="4" t="s">
        <v>77</v>
      </c>
      <c r="AN1" s="4"/>
      <c r="AO1" s="3" t="s">
        <v>16</v>
      </c>
      <c r="BH1" s="3" t="s">
        <v>17</v>
      </c>
      <c r="BN1" s="3" t="s">
        <v>85</v>
      </c>
      <c r="BQ1" s="5" t="s">
        <v>18</v>
      </c>
      <c r="BR1" s="5"/>
      <c r="BS1" s="5"/>
      <c r="BT1" s="5"/>
      <c r="BU1" s="6" t="s">
        <v>19</v>
      </c>
      <c r="BV1" s="6"/>
      <c r="BW1" s="6"/>
      <c r="BX1" s="6"/>
      <c r="BY1" s="7"/>
      <c r="BZ1" s="7"/>
      <c r="CA1" s="7"/>
      <c r="CB1" s="7"/>
      <c r="CC1" s="7"/>
      <c r="CD1" s="7"/>
      <c r="CE1" s="8"/>
      <c r="CF1" s="8"/>
      <c r="CG1" s="8"/>
      <c r="CH1" s="8"/>
      <c r="CI1" s="8"/>
      <c r="CJ1" s="7"/>
      <c r="CK1" s="7"/>
      <c r="CL1" s="9" t="s">
        <v>20</v>
      </c>
    </row>
    <row r="2" spans="1:102" x14ac:dyDescent="0.15">
      <c r="N2" s="80"/>
      <c r="O2" s="80"/>
      <c r="P2" s="80"/>
      <c r="Q2" s="80"/>
      <c r="BR2" s="11">
        <v>20181231</v>
      </c>
      <c r="BS2" s="11">
        <v>20191231</v>
      </c>
      <c r="BT2" s="11">
        <v>20201231</v>
      </c>
      <c r="CL2" s="13"/>
      <c r="CM2" s="14"/>
      <c r="CN2" s="14"/>
      <c r="CO2" s="14"/>
      <c r="CP2" s="14"/>
      <c r="CQ2" s="14"/>
      <c r="CR2" s="14"/>
      <c r="CS2" s="14"/>
      <c r="CT2" s="14"/>
      <c r="CU2" s="14"/>
      <c r="CV2" s="14"/>
      <c r="CW2" s="14"/>
      <c r="CX2" s="14"/>
    </row>
    <row r="3" spans="1:102" s="16" customFormat="1" ht="16.5" customHeight="1" thickBot="1" x14ac:dyDescent="0.15">
      <c r="A3" s="129" t="s">
        <v>21</v>
      </c>
      <c r="B3" s="131" t="s">
        <v>74</v>
      </c>
      <c r="C3" s="133" t="s">
        <v>22</v>
      </c>
      <c r="D3" s="116" t="s">
        <v>23</v>
      </c>
      <c r="E3" s="117"/>
      <c r="F3" s="117"/>
      <c r="G3" s="117"/>
      <c r="H3" s="117"/>
      <c r="I3" s="117"/>
      <c r="J3" s="117"/>
      <c r="K3" s="117"/>
      <c r="L3" s="117"/>
      <c r="M3" s="117"/>
      <c r="N3" s="117"/>
      <c r="O3" s="117"/>
      <c r="P3" s="117"/>
      <c r="Q3" s="117"/>
      <c r="R3" s="117"/>
      <c r="S3" s="87"/>
      <c r="T3" s="87"/>
      <c r="U3" s="87"/>
      <c r="V3" s="87"/>
      <c r="W3" s="87"/>
      <c r="X3" s="87"/>
      <c r="Y3" s="87"/>
      <c r="Z3" s="83"/>
      <c r="AA3" s="83"/>
      <c r="AB3" s="83"/>
      <c r="AC3" s="83"/>
      <c r="AD3" s="87"/>
      <c r="AE3" s="88"/>
      <c r="AF3" s="116" t="s">
        <v>70</v>
      </c>
      <c r="AG3" s="117"/>
      <c r="AH3" s="117"/>
      <c r="AI3" s="117"/>
      <c r="AJ3" s="117"/>
      <c r="AK3" s="117"/>
      <c r="AL3" s="117"/>
      <c r="AM3" s="117"/>
      <c r="AN3" s="117"/>
      <c r="AO3" s="117"/>
      <c r="AP3" s="117"/>
      <c r="AQ3" s="117"/>
      <c r="AR3" s="117"/>
      <c r="AS3" s="117"/>
      <c r="AT3" s="117"/>
      <c r="AU3" s="117"/>
      <c r="AV3" s="117"/>
      <c r="AW3" s="117"/>
      <c r="AX3" s="117"/>
      <c r="AY3" s="117"/>
      <c r="AZ3" s="117"/>
      <c r="BA3" s="117"/>
      <c r="BB3" s="117"/>
      <c r="BC3" s="117"/>
      <c r="BD3" s="117"/>
      <c r="BE3" s="117"/>
      <c r="BF3" s="117"/>
      <c r="BG3" s="117"/>
      <c r="BH3" s="117"/>
      <c r="BI3" s="117"/>
      <c r="BJ3" s="117"/>
      <c r="BK3" s="117"/>
      <c r="BL3" s="117"/>
      <c r="BM3" s="117"/>
      <c r="BN3" s="83"/>
      <c r="BO3" s="83"/>
      <c r="BP3" s="83"/>
      <c r="BQ3" s="83"/>
      <c r="BR3" s="83"/>
      <c r="BS3" s="83"/>
      <c r="BT3" s="83"/>
      <c r="BU3" s="83"/>
      <c r="BV3" s="83"/>
      <c r="BW3" s="83"/>
      <c r="BX3" s="84"/>
      <c r="BY3" s="122" t="s">
        <v>68</v>
      </c>
      <c r="BZ3" s="123"/>
      <c r="CA3" s="123"/>
      <c r="CB3" s="123"/>
      <c r="CC3" s="123"/>
      <c r="CD3" s="123"/>
      <c r="CE3" s="123"/>
      <c r="CF3" s="123"/>
      <c r="CG3" s="123"/>
      <c r="CH3" s="123"/>
      <c r="CI3" s="135"/>
      <c r="CJ3" s="122" t="s">
        <v>69</v>
      </c>
      <c r="CK3" s="123"/>
      <c r="CL3" s="15"/>
    </row>
    <row r="4" spans="1:102" s="16" customFormat="1" ht="48.75" customHeight="1" thickTop="1" thickBot="1" x14ac:dyDescent="0.2">
      <c r="A4" s="129"/>
      <c r="B4" s="131"/>
      <c r="C4" s="133"/>
      <c r="D4" s="85" t="s">
        <v>71</v>
      </c>
      <c r="E4" s="85" t="s">
        <v>24</v>
      </c>
      <c r="F4" s="85" t="s">
        <v>25</v>
      </c>
      <c r="G4" s="85" t="s">
        <v>26</v>
      </c>
      <c r="H4" s="85" t="s">
        <v>27</v>
      </c>
      <c r="I4" s="85" t="s">
        <v>28</v>
      </c>
      <c r="J4" s="85" t="s">
        <v>29</v>
      </c>
      <c r="K4" s="85" t="s">
        <v>78</v>
      </c>
      <c r="L4" s="85" t="s">
        <v>81</v>
      </c>
      <c r="M4" s="85" t="s">
        <v>82</v>
      </c>
      <c r="N4" s="85" t="s">
        <v>90</v>
      </c>
      <c r="O4" s="85" t="s">
        <v>91</v>
      </c>
      <c r="P4" s="85" t="s">
        <v>84</v>
      </c>
      <c r="Q4" s="85" t="s">
        <v>89</v>
      </c>
      <c r="R4" s="85" t="s">
        <v>30</v>
      </c>
      <c r="S4" s="85" t="s">
        <v>31</v>
      </c>
      <c r="T4" s="85" t="s">
        <v>32</v>
      </c>
      <c r="U4" s="85" t="s">
        <v>33</v>
      </c>
      <c r="V4" s="85" t="s">
        <v>34</v>
      </c>
      <c r="W4" s="85" t="s">
        <v>72</v>
      </c>
      <c r="X4" s="85" t="s">
        <v>73</v>
      </c>
      <c r="Y4" s="85" t="s">
        <v>66</v>
      </c>
      <c r="Z4" s="124" t="s">
        <v>93</v>
      </c>
      <c r="AA4" s="125"/>
      <c r="AB4" s="124" t="s">
        <v>86</v>
      </c>
      <c r="AC4" s="125"/>
      <c r="AD4" s="85" t="s">
        <v>35</v>
      </c>
      <c r="AE4" s="85" t="s">
        <v>67</v>
      </c>
      <c r="AF4" s="126" t="s">
        <v>36</v>
      </c>
      <c r="AG4" s="127"/>
      <c r="AH4" s="127"/>
      <c r="AI4" s="127"/>
      <c r="AJ4" s="127"/>
      <c r="AK4" s="127"/>
      <c r="AL4" s="128"/>
      <c r="AM4" s="126" t="s">
        <v>37</v>
      </c>
      <c r="AN4" s="127"/>
      <c r="AO4" s="127"/>
      <c r="AP4" s="127"/>
      <c r="AQ4" s="127"/>
      <c r="AR4" s="127"/>
      <c r="AS4" s="128"/>
      <c r="AT4" s="136" t="s">
        <v>37</v>
      </c>
      <c r="AU4" s="137"/>
      <c r="AV4" s="137"/>
      <c r="AW4" s="137"/>
      <c r="AX4" s="137"/>
      <c r="AY4" s="137"/>
      <c r="AZ4" s="138"/>
      <c r="BA4" s="136" t="s">
        <v>38</v>
      </c>
      <c r="BB4" s="137"/>
      <c r="BC4" s="137"/>
      <c r="BD4" s="137"/>
      <c r="BE4" s="137"/>
      <c r="BF4" s="137"/>
      <c r="BG4" s="138"/>
      <c r="BH4" s="139" t="s">
        <v>39</v>
      </c>
      <c r="BI4" s="140"/>
      <c r="BJ4" s="140"/>
      <c r="BK4" s="140"/>
      <c r="BL4" s="140"/>
      <c r="BM4" s="141"/>
      <c r="BN4" s="139" t="s">
        <v>92</v>
      </c>
      <c r="BO4" s="140"/>
      <c r="BP4" s="141"/>
      <c r="BQ4" s="142" t="s">
        <v>40</v>
      </c>
      <c r="BR4" s="143"/>
      <c r="BS4" s="143"/>
      <c r="BT4" s="143"/>
      <c r="BU4" s="143"/>
      <c r="BV4" s="143"/>
      <c r="BW4" s="143"/>
      <c r="BX4" s="144"/>
      <c r="BY4" s="114" t="s">
        <v>41</v>
      </c>
      <c r="BZ4" s="114" t="s">
        <v>42</v>
      </c>
      <c r="CA4" s="114" t="s">
        <v>43</v>
      </c>
      <c r="CB4" s="118" t="s">
        <v>44</v>
      </c>
      <c r="CC4" s="118" t="s">
        <v>45</v>
      </c>
      <c r="CD4" s="118" t="s">
        <v>46</v>
      </c>
      <c r="CE4" s="120" t="s">
        <v>47</v>
      </c>
      <c r="CF4" s="120" t="s">
        <v>48</v>
      </c>
      <c r="CG4" s="120" t="s">
        <v>49</v>
      </c>
      <c r="CH4" s="120" t="s">
        <v>50</v>
      </c>
      <c r="CI4" s="120" t="s">
        <v>51</v>
      </c>
      <c r="CJ4" s="114" t="s">
        <v>52</v>
      </c>
      <c r="CK4" s="114" t="s">
        <v>52</v>
      </c>
      <c r="CL4" s="15"/>
    </row>
    <row r="5" spans="1:102" s="20" customFormat="1" ht="68.25" thickTop="1" x14ac:dyDescent="0.15">
      <c r="A5" s="130"/>
      <c r="B5" s="132"/>
      <c r="C5" s="134"/>
      <c r="D5" s="86"/>
      <c r="E5" s="86"/>
      <c r="F5" s="86"/>
      <c r="G5" s="86"/>
      <c r="H5" s="86"/>
      <c r="I5" s="86"/>
      <c r="J5" s="86"/>
      <c r="K5" s="86"/>
      <c r="L5" s="86"/>
      <c r="M5" s="86"/>
      <c r="N5" s="86"/>
      <c r="O5" s="86"/>
      <c r="P5" s="86"/>
      <c r="Q5" s="86"/>
      <c r="R5" s="86"/>
      <c r="S5" s="86"/>
      <c r="T5" s="86"/>
      <c r="U5" s="86"/>
      <c r="V5" s="86"/>
      <c r="W5" s="86"/>
      <c r="X5" s="86"/>
      <c r="Y5" s="86"/>
      <c r="Z5" s="85" t="s">
        <v>59</v>
      </c>
      <c r="AA5" s="85" t="s">
        <v>75</v>
      </c>
      <c r="AB5" s="85" t="s">
        <v>59</v>
      </c>
      <c r="AC5" s="85" t="s">
        <v>75</v>
      </c>
      <c r="AD5" s="86"/>
      <c r="AE5" s="86"/>
      <c r="AF5" s="85" t="s">
        <v>53</v>
      </c>
      <c r="AG5" s="85" t="s">
        <v>54</v>
      </c>
      <c r="AH5" s="85" t="s">
        <v>55</v>
      </c>
      <c r="AI5" s="85" t="s">
        <v>56</v>
      </c>
      <c r="AJ5" s="85" t="s">
        <v>57</v>
      </c>
      <c r="AK5" s="85" t="s">
        <v>59</v>
      </c>
      <c r="AL5" s="85" t="s">
        <v>75</v>
      </c>
      <c r="AM5" s="85" t="s">
        <v>53</v>
      </c>
      <c r="AN5" s="85" t="s">
        <v>54</v>
      </c>
      <c r="AO5" s="85" t="s">
        <v>55</v>
      </c>
      <c r="AP5" s="85" t="s">
        <v>56</v>
      </c>
      <c r="AQ5" s="85" t="s">
        <v>57</v>
      </c>
      <c r="AR5" s="85" t="s">
        <v>59</v>
      </c>
      <c r="AS5" s="85" t="s">
        <v>75</v>
      </c>
      <c r="AT5" s="85" t="s">
        <v>53</v>
      </c>
      <c r="AU5" s="85" t="s">
        <v>54</v>
      </c>
      <c r="AV5" s="85" t="s">
        <v>55</v>
      </c>
      <c r="AW5" s="85" t="s">
        <v>56</v>
      </c>
      <c r="AX5" s="85" t="s">
        <v>57</v>
      </c>
      <c r="AY5" s="85" t="s">
        <v>58</v>
      </c>
      <c r="AZ5" s="85" t="s">
        <v>59</v>
      </c>
      <c r="BA5" s="85" t="s">
        <v>53</v>
      </c>
      <c r="BB5" s="85" t="s">
        <v>54</v>
      </c>
      <c r="BC5" s="85" t="s">
        <v>55</v>
      </c>
      <c r="BD5" s="85" t="s">
        <v>56</v>
      </c>
      <c r="BE5" s="85" t="s">
        <v>57</v>
      </c>
      <c r="BF5" s="85" t="s">
        <v>60</v>
      </c>
      <c r="BG5" s="85" t="s">
        <v>58</v>
      </c>
      <c r="BH5" s="85" t="s">
        <v>53</v>
      </c>
      <c r="BI5" s="85" t="s">
        <v>55</v>
      </c>
      <c r="BJ5" s="85" t="s">
        <v>56</v>
      </c>
      <c r="BK5" s="85" t="s">
        <v>57</v>
      </c>
      <c r="BL5" s="85" t="s">
        <v>59</v>
      </c>
      <c r="BM5" s="85" t="s">
        <v>75</v>
      </c>
      <c r="BN5" s="85" t="s">
        <v>53</v>
      </c>
      <c r="BO5" s="85" t="s">
        <v>59</v>
      </c>
      <c r="BP5" s="85" t="s">
        <v>75</v>
      </c>
      <c r="BQ5" s="18" t="s">
        <v>53</v>
      </c>
      <c r="BR5" s="85">
        <v>2018</v>
      </c>
      <c r="BS5" s="85">
        <v>2019</v>
      </c>
      <c r="BT5" s="85">
        <v>2020</v>
      </c>
      <c r="BU5" s="85" t="s">
        <v>56</v>
      </c>
      <c r="BV5" s="85" t="s">
        <v>57</v>
      </c>
      <c r="BW5" s="85" t="s">
        <v>60</v>
      </c>
      <c r="BX5" s="85" t="s">
        <v>58</v>
      </c>
      <c r="BY5" s="115"/>
      <c r="BZ5" s="115"/>
      <c r="CA5" s="115"/>
      <c r="CB5" s="119"/>
      <c r="CC5" s="119"/>
      <c r="CD5" s="119"/>
      <c r="CE5" s="121"/>
      <c r="CF5" s="121"/>
      <c r="CG5" s="121"/>
      <c r="CH5" s="121"/>
      <c r="CI5" s="121"/>
      <c r="CJ5" s="115"/>
      <c r="CK5" s="115"/>
      <c r="CL5" s="15"/>
      <c r="CM5" s="19"/>
      <c r="CN5" s="19"/>
      <c r="CO5" s="19"/>
    </row>
    <row r="6" spans="1:102" s="20" customFormat="1" ht="14.25" x14ac:dyDescent="0.1">
      <c r="A6" s="21" t="s">
        <v>76</v>
      </c>
      <c r="B6" s="68"/>
      <c r="C6" s="22"/>
      <c r="D6" s="22"/>
      <c r="E6" s="22"/>
      <c r="F6" s="22"/>
      <c r="G6" s="23"/>
      <c r="H6" s="23"/>
      <c r="I6" s="23"/>
      <c r="J6" s="23"/>
      <c r="K6" s="23"/>
      <c r="L6" s="23"/>
      <c r="M6" s="23"/>
      <c r="N6" s="23"/>
      <c r="O6" s="23"/>
      <c r="P6" s="23"/>
      <c r="Q6" s="23"/>
      <c r="R6" s="23"/>
      <c r="S6" s="23"/>
      <c r="T6" s="23"/>
      <c r="U6" s="23"/>
      <c r="V6" s="24"/>
      <c r="W6" s="24"/>
      <c r="X6" s="24"/>
      <c r="Y6" s="24"/>
      <c r="Z6" s="25"/>
      <c r="AA6" s="25"/>
      <c r="AB6" s="25"/>
      <c r="AC6" s="25"/>
      <c r="AD6" s="24"/>
      <c r="AE6" s="24"/>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6"/>
      <c r="BR6" s="26"/>
      <c r="BS6" s="26"/>
      <c r="BT6" s="26"/>
      <c r="BU6" s="26"/>
      <c r="BV6" s="26"/>
      <c r="BW6" s="26"/>
      <c r="BX6" s="26"/>
      <c r="BY6" s="25"/>
      <c r="BZ6" s="25"/>
      <c r="CA6" s="25"/>
      <c r="CB6" s="25"/>
      <c r="CC6" s="25"/>
      <c r="CD6" s="25"/>
      <c r="CE6" s="27"/>
      <c r="CF6" s="27"/>
      <c r="CG6" s="27"/>
      <c r="CH6" s="27"/>
      <c r="CI6" s="27"/>
      <c r="CJ6" s="25"/>
      <c r="CK6" s="25"/>
      <c r="CL6" s="28"/>
    </row>
    <row r="7" spans="1:102" s="38" customFormat="1" ht="31.5" customHeight="1" x14ac:dyDescent="0.15">
      <c r="A7" s="29" t="s">
        <v>109</v>
      </c>
      <c r="B7" s="64" t="s">
        <v>110</v>
      </c>
      <c r="C7" s="64" t="s">
        <v>101</v>
      </c>
      <c r="D7" s="30">
        <v>1462445.4079626999</v>
      </c>
      <c r="E7" s="30">
        <v>1462445.4079626999</v>
      </c>
      <c r="F7" s="31">
        <v>56.35</v>
      </c>
      <c r="G7" s="30">
        <v>201343.7546724799</v>
      </c>
      <c r="H7" s="30">
        <v>201343.7546724799</v>
      </c>
      <c r="I7" s="30">
        <v>396560.11682656361</v>
      </c>
      <c r="J7" s="30">
        <v>396560.11682656361</v>
      </c>
      <c r="K7" s="30">
        <v>35.035671697864295</v>
      </c>
      <c r="L7" s="30">
        <v>33449.618960452317</v>
      </c>
      <c r="M7" s="30">
        <v>25.886065747351029</v>
      </c>
      <c r="N7" s="30">
        <v>1170627.4907260735</v>
      </c>
      <c r="O7" s="30">
        <v>26601.992900499165</v>
      </c>
      <c r="P7" s="30">
        <v>36.402578678634008</v>
      </c>
      <c r="Q7" s="30">
        <v>31.638439481557576</v>
      </c>
      <c r="R7" s="30">
        <v>25640.083071686407</v>
      </c>
      <c r="S7" s="30">
        <v>25640.083071686407</v>
      </c>
      <c r="T7" s="32">
        <v>0.20923439563155985</v>
      </c>
      <c r="U7" s="32">
        <v>8.2013105265869288E-2</v>
      </c>
      <c r="V7" s="32">
        <v>6.4656232393889859E-2</v>
      </c>
      <c r="W7" s="32">
        <v>0.35035671697864296</v>
      </c>
      <c r="X7" s="32">
        <v>0.353813550229231</v>
      </c>
      <c r="Y7" s="32">
        <v>7.8241819815116492E-2</v>
      </c>
      <c r="Z7" s="34">
        <v>1265518.969</v>
      </c>
      <c r="AA7" s="34">
        <v>1237703.398</v>
      </c>
      <c r="AB7" s="34">
        <v>44797.275999999998</v>
      </c>
      <c r="AC7" s="34">
        <v>59275.897000000004</v>
      </c>
      <c r="AD7" s="33">
        <v>172698.09950665999</v>
      </c>
      <c r="AE7" s="32">
        <v>0.14944831449623927</v>
      </c>
      <c r="AF7" s="34">
        <v>41.817627741404067</v>
      </c>
      <c r="AG7" s="34">
        <v>110.87567105875384</v>
      </c>
      <c r="AH7" s="34">
        <v>98.958132518849396</v>
      </c>
      <c r="AI7" s="34">
        <v>60.371413398501801</v>
      </c>
      <c r="AJ7" s="34">
        <v>152.08609746997206</v>
      </c>
      <c r="AK7" s="34">
        <v>31.825424100197861</v>
      </c>
      <c r="AL7" s="34">
        <v>24.171208177365465</v>
      </c>
      <c r="AM7" s="34">
        <v>3.1921714981330371</v>
      </c>
      <c r="AN7" s="34">
        <v>15.267156364323521</v>
      </c>
      <c r="AO7" s="34">
        <v>12.462457588184803</v>
      </c>
      <c r="AP7" s="34">
        <v>8.944688938639926</v>
      </c>
      <c r="AQ7" s="34">
        <v>9.0276986591350958</v>
      </c>
      <c r="AR7" s="34">
        <v>2.7291851165921344</v>
      </c>
      <c r="AS7" s="34">
        <v>2.1804980146652921</v>
      </c>
      <c r="AT7" s="34">
        <v>2.7291851165921344</v>
      </c>
      <c r="AU7" s="34">
        <v>6.5300440439680711</v>
      </c>
      <c r="AV7" s="34">
        <v>5.400536850613066</v>
      </c>
      <c r="AW7" s="34">
        <v>4.1018873813512728</v>
      </c>
      <c r="AX7" s="34">
        <v>4.7842022456128177</v>
      </c>
      <c r="AY7" s="34">
        <v>3.7365780838678777</v>
      </c>
      <c r="AZ7" s="34">
        <v>2.7291851165921344</v>
      </c>
      <c r="BA7" s="32">
        <v>0.14944831449623927</v>
      </c>
      <c r="BB7" s="32">
        <v>0.13982</v>
      </c>
      <c r="BC7" s="32">
        <v>0.14087</v>
      </c>
      <c r="BD7" s="32">
        <v>0.16027999999999998</v>
      </c>
      <c r="BE7" s="32">
        <v>4.1290000000000007E-2</v>
      </c>
      <c r="BF7" s="32">
        <v>0.11165000000000001</v>
      </c>
      <c r="BG7" s="32">
        <v>0.12319000000000001</v>
      </c>
      <c r="BH7" s="34">
        <v>25.111643821862277</v>
      </c>
      <c r="BI7" s="34" t="s">
        <v>61</v>
      </c>
      <c r="BJ7" s="34" t="s">
        <v>61</v>
      </c>
      <c r="BK7" s="34" t="s">
        <v>61</v>
      </c>
      <c r="BL7" s="34">
        <v>25.111643821862277</v>
      </c>
      <c r="BM7" s="34">
        <v>18.692092887349709</v>
      </c>
      <c r="BN7" s="34">
        <v>36.402578678634008</v>
      </c>
      <c r="BO7" s="34">
        <v>28.249908967679197</v>
      </c>
      <c r="BP7" s="34">
        <v>20.88038242592938</v>
      </c>
      <c r="BQ7" s="35" t="s">
        <v>61</v>
      </c>
      <c r="BR7" s="34" t="s">
        <v>61</v>
      </c>
      <c r="BS7" s="34" t="s">
        <v>61</v>
      </c>
      <c r="BT7" s="34" t="s">
        <v>61</v>
      </c>
      <c r="BU7" s="35">
        <v>0</v>
      </c>
      <c r="BV7" s="35">
        <v>0</v>
      </c>
      <c r="BW7" s="35">
        <v>0</v>
      </c>
      <c r="BX7" s="35">
        <v>0.21529491108365947</v>
      </c>
      <c r="BY7" s="34">
        <v>8634.0609999999997</v>
      </c>
      <c r="BZ7" s="34">
        <v>8723.9740000000002</v>
      </c>
      <c r="CA7" s="34">
        <v>12395.15</v>
      </c>
      <c r="CB7" s="34">
        <v>8141.8832843636383</v>
      </c>
      <c r="CC7" s="34">
        <v>8643.2402992786883</v>
      </c>
      <c r="CD7" s="34">
        <v>12392.617878148762</v>
      </c>
      <c r="CE7" s="36">
        <v>4.739778E-2</v>
      </c>
      <c r="CF7" s="36">
        <v>0.34326580000000001</v>
      </c>
      <c r="CG7" s="36">
        <v>0.61230329999999999</v>
      </c>
      <c r="CH7" s="36">
        <v>2.3461989999999999</v>
      </c>
      <c r="CI7" s="36">
        <v>0.63333329999999999</v>
      </c>
      <c r="CJ7" s="35">
        <v>54.495130000000003</v>
      </c>
      <c r="CK7" s="32">
        <v>0.58257574263270129</v>
      </c>
      <c r="CL7" s="37" t="s">
        <v>111</v>
      </c>
    </row>
    <row r="8" spans="1:102" s="38" customFormat="1" ht="31.5" customHeight="1" x14ac:dyDescent="0.15">
      <c r="A8" s="29" t="s">
        <v>112</v>
      </c>
      <c r="B8" s="64" t="s">
        <v>113</v>
      </c>
      <c r="C8" s="64" t="s">
        <v>102</v>
      </c>
      <c r="D8" s="30">
        <v>240369.62474639996</v>
      </c>
      <c r="E8" s="30">
        <v>240369.62474639996</v>
      </c>
      <c r="F8" s="31">
        <v>85.7</v>
      </c>
      <c r="G8" s="30">
        <v>301807.39956708765</v>
      </c>
      <c r="H8" s="30">
        <v>301807.39956708765</v>
      </c>
      <c r="I8" s="30">
        <v>144277.53317901227</v>
      </c>
      <c r="J8" s="30">
        <v>144277.53317901227</v>
      </c>
      <c r="K8" s="30">
        <v>-1.0943699014844204</v>
      </c>
      <c r="L8" s="30">
        <v>34477.093125471925</v>
      </c>
      <c r="M8" s="30">
        <v>-2.5039075668883508</v>
      </c>
      <c r="N8" s="30">
        <v>65951.082379500323</v>
      </c>
      <c r="O8" s="30">
        <v>23051.892061728387</v>
      </c>
      <c r="P8" s="30" t="s">
        <v>61</v>
      </c>
      <c r="Q8" s="30" t="s">
        <v>61</v>
      </c>
      <c r="R8" s="30">
        <v>25750.491555555542</v>
      </c>
      <c r="S8" s="30">
        <v>25750.491555555542</v>
      </c>
      <c r="T8" s="32">
        <v>0.50345915492957749</v>
      </c>
      <c r="U8" s="32">
        <v>0.224150234741784</v>
      </c>
      <c r="V8" s="32">
        <v>0.17847887323943662</v>
      </c>
      <c r="W8" s="32">
        <v>-1.0943699014844203E-2</v>
      </c>
      <c r="X8" s="32">
        <v>0.16957912872261877</v>
      </c>
      <c r="Y8" s="32">
        <v>5.9927775392291063E-2</v>
      </c>
      <c r="Z8" s="34">
        <v>245378.766</v>
      </c>
      <c r="AA8" s="34">
        <v>236589.391</v>
      </c>
      <c r="AB8" s="34">
        <v>17897.273000000001</v>
      </c>
      <c r="AC8" s="34">
        <v>22514.618000000002</v>
      </c>
      <c r="AD8" s="33">
        <v>7327.164798000922</v>
      </c>
      <c r="AE8" s="32">
        <v>0.10054581905692665</v>
      </c>
      <c r="AF8" s="34" t="s">
        <v>61</v>
      </c>
      <c r="AG8" s="34">
        <v>14.507093745650637</v>
      </c>
      <c r="AH8" s="34">
        <v>10.074629538126905</v>
      </c>
      <c r="AI8" s="34">
        <v>13.314797367166191</v>
      </c>
      <c r="AJ8" s="34">
        <v>12.188845281399301</v>
      </c>
      <c r="AK8" s="34">
        <v>9.6935148590977498</v>
      </c>
      <c r="AL8" s="34">
        <v>8.6997494391702759</v>
      </c>
      <c r="AM8" s="34" t="s">
        <v>61</v>
      </c>
      <c r="AN8" s="34">
        <v>1.284581285963986</v>
      </c>
      <c r="AO8" s="34">
        <v>1.1631757679791384</v>
      </c>
      <c r="AP8" s="34">
        <v>1.01601349783274</v>
      </c>
      <c r="AQ8" s="34">
        <v>1.027476500972845</v>
      </c>
      <c r="AR8" s="34">
        <v>1.6438261569202579</v>
      </c>
      <c r="AS8" s="34">
        <v>1.5585261356072844</v>
      </c>
      <c r="AT8" s="34">
        <v>1.6438261569202579</v>
      </c>
      <c r="AU8" s="34">
        <v>2.062634582306659</v>
      </c>
      <c r="AV8" s="34">
        <v>2.0549868914486211</v>
      </c>
      <c r="AW8" s="34">
        <v>1.7764967111507457</v>
      </c>
      <c r="AX8" s="34">
        <v>1.7800223306966545</v>
      </c>
      <c r="AY8" s="34">
        <v>1.6600993628370249</v>
      </c>
      <c r="AZ8" s="34">
        <v>1.6438261569202579</v>
      </c>
      <c r="BA8" s="32">
        <v>0.10054581905692665</v>
      </c>
      <c r="BB8" s="32">
        <v>4.335E-2</v>
      </c>
      <c r="BC8" s="32">
        <v>0.12476000000000001</v>
      </c>
      <c r="BD8" s="32">
        <v>6.8959999999999994E-2</v>
      </c>
      <c r="BE8" s="32">
        <v>4.4340000000000004E-2</v>
      </c>
      <c r="BF8" s="32">
        <v>9.3160000000000007E-2</v>
      </c>
      <c r="BG8" s="32">
        <v>8.5110000000000005E-2</v>
      </c>
      <c r="BH8" s="34">
        <v>8.873816215825256</v>
      </c>
      <c r="BI8" s="34" t="s">
        <v>61</v>
      </c>
      <c r="BJ8" s="34" t="s">
        <v>61</v>
      </c>
      <c r="BK8" s="34" t="s">
        <v>61</v>
      </c>
      <c r="BL8" s="34">
        <v>8.873816215825256</v>
      </c>
      <c r="BM8" s="34">
        <v>7.3081190170973169</v>
      </c>
      <c r="BN8" s="34" t="s">
        <v>61</v>
      </c>
      <c r="BO8" s="34">
        <v>13.710399679325448</v>
      </c>
      <c r="BP8" s="34">
        <v>10.508256946664606</v>
      </c>
      <c r="BQ8" s="35" t="s">
        <v>61</v>
      </c>
      <c r="BR8" s="34" t="s">
        <v>61</v>
      </c>
      <c r="BS8" s="34" t="s">
        <v>61</v>
      </c>
      <c r="BT8" s="34" t="s">
        <v>61</v>
      </c>
      <c r="BU8" s="35">
        <v>0</v>
      </c>
      <c r="BV8" s="35">
        <v>0</v>
      </c>
      <c r="BW8" s="35">
        <v>0</v>
      </c>
      <c r="BX8" s="35">
        <v>0</v>
      </c>
      <c r="BY8" s="34">
        <v>807.45420000000001</v>
      </c>
      <c r="BZ8" s="34">
        <v>857.22360000000003</v>
      </c>
      <c r="CA8" s="34">
        <v>1143.307</v>
      </c>
      <c r="CB8" s="34">
        <v>773.07135981818203</v>
      </c>
      <c r="CC8" s="34">
        <v>852.69642649180321</v>
      </c>
      <c r="CD8" s="34">
        <v>1144.2689695537197</v>
      </c>
      <c r="CE8" s="36">
        <v>2.8194379999999998E-2</v>
      </c>
      <c r="CF8" s="36">
        <v>3.8158650000000002E-2</v>
      </c>
      <c r="CG8" s="36">
        <v>8.9637609999999993E-2</v>
      </c>
      <c r="CH8" s="36">
        <v>-4.1922829999999994E-2</v>
      </c>
      <c r="CI8" s="36">
        <v>3.6275729999999999E-2</v>
      </c>
      <c r="CJ8" s="35">
        <v>43.537010000000002</v>
      </c>
      <c r="CK8" s="32">
        <v>0.46284010754712451</v>
      </c>
      <c r="CL8" s="37" t="s">
        <v>114</v>
      </c>
    </row>
    <row r="9" spans="1:102" s="38" customFormat="1" ht="31.5" customHeight="1" x14ac:dyDescent="0.15">
      <c r="A9" s="29" t="s">
        <v>103</v>
      </c>
      <c r="B9" s="64" t="s">
        <v>104</v>
      </c>
      <c r="C9" s="64" t="s">
        <v>97</v>
      </c>
      <c r="D9" s="30">
        <v>61802.309569999998</v>
      </c>
      <c r="E9" s="30">
        <v>61802.309569999998</v>
      </c>
      <c r="F9" s="31">
        <v>1.67</v>
      </c>
      <c r="G9" s="30">
        <v>25158.461233594546</v>
      </c>
      <c r="H9" s="30">
        <v>25158.461233594546</v>
      </c>
      <c r="I9" s="30">
        <v>4088.1083731987633</v>
      </c>
      <c r="J9" s="30">
        <v>4088.1083731987633</v>
      </c>
      <c r="K9" s="30">
        <v>10.753845891852881</v>
      </c>
      <c r="L9" s="30">
        <v>-3470.2475254428705</v>
      </c>
      <c r="M9" s="30">
        <v>39.911420841455083</v>
      </c>
      <c r="N9" s="30">
        <v>49556.413473039909</v>
      </c>
      <c r="O9" s="30">
        <v>-5015.3710023255117</v>
      </c>
      <c r="P9" s="30" t="s">
        <v>61</v>
      </c>
      <c r="Q9" s="30" t="s">
        <v>61</v>
      </c>
      <c r="R9" s="30">
        <v>-4636.804095662138</v>
      </c>
      <c r="S9" s="30">
        <v>-4636.804095662138</v>
      </c>
      <c r="T9" s="32">
        <v>0.42938855560866473</v>
      </c>
      <c r="U9" s="32">
        <v>-0.89147665982432589</v>
      </c>
      <c r="V9" s="32">
        <v>-1.1342175090221602</v>
      </c>
      <c r="W9" s="32">
        <v>0.10753845891852881</v>
      </c>
      <c r="X9" s="32">
        <v>0.33567121557091989</v>
      </c>
      <c r="Y9" s="32">
        <v>-0.12679031764902954</v>
      </c>
      <c r="Z9" s="34">
        <v>56262.535000000003</v>
      </c>
      <c r="AA9" s="34">
        <v>58371.535000000003</v>
      </c>
      <c r="AB9" s="34">
        <v>-2738</v>
      </c>
      <c r="AC9" s="34">
        <v>-1419.4290000000001</v>
      </c>
      <c r="AD9" s="33">
        <v>7154.8593169051983</v>
      </c>
      <c r="AE9" s="32">
        <v>-0.18354205046851582</v>
      </c>
      <c r="AF9" s="34" t="s">
        <v>61</v>
      </c>
      <c r="AG9" s="34" t="s">
        <v>61</v>
      </c>
      <c r="AH9" s="34" t="s">
        <v>61</v>
      </c>
      <c r="AI9" s="34" t="s">
        <v>61</v>
      </c>
      <c r="AJ9" s="34" t="s">
        <v>61</v>
      </c>
      <c r="AK9" s="34" t="s">
        <v>61</v>
      </c>
      <c r="AL9" s="34" t="s">
        <v>61</v>
      </c>
      <c r="AM9" s="34">
        <v>13.535777441155002</v>
      </c>
      <c r="AN9" s="34" t="s">
        <v>61</v>
      </c>
      <c r="AO9" s="34" t="s">
        <v>61</v>
      </c>
      <c r="AP9" s="34">
        <v>4.835044639704952</v>
      </c>
      <c r="AQ9" s="34">
        <v>1.8124247996996026</v>
      </c>
      <c r="AR9" s="34">
        <v>11.894190752661029</v>
      </c>
      <c r="AS9" s="34">
        <v>9.4031087035117178</v>
      </c>
      <c r="AT9" s="34">
        <v>11.894190752661029</v>
      </c>
      <c r="AU9" s="34" t="s">
        <v>61</v>
      </c>
      <c r="AV9" s="34" t="s">
        <v>61</v>
      </c>
      <c r="AW9" s="34">
        <v>12.052993210431433</v>
      </c>
      <c r="AX9" s="34">
        <v>11.23868138613031</v>
      </c>
      <c r="AY9" s="34">
        <v>12.568014298514157</v>
      </c>
      <c r="AZ9" s="34">
        <v>11.894190752661029</v>
      </c>
      <c r="BA9" s="32">
        <v>-0.18354205046851582</v>
      </c>
      <c r="BB9" s="32" t="e">
        <v>#VALUE!</v>
      </c>
      <c r="BC9" s="32" t="e">
        <v>#VALUE!</v>
      </c>
      <c r="BD9" s="32">
        <v>-3.5564499999999999</v>
      </c>
      <c r="BE9" s="32">
        <v>-0.13250000000000001</v>
      </c>
      <c r="BF9" s="32">
        <v>-0.15407000000000001</v>
      </c>
      <c r="BG9" s="32">
        <v>-0.17591999999999999</v>
      </c>
      <c r="BH9" s="34" t="s">
        <v>61</v>
      </c>
      <c r="BI9" s="34" t="s">
        <v>61</v>
      </c>
      <c r="BJ9" s="34" t="s">
        <v>61</v>
      </c>
      <c r="BK9" s="34" t="s">
        <v>61</v>
      </c>
      <c r="BL9" s="34" t="s">
        <v>61</v>
      </c>
      <c r="BM9" s="34" t="s">
        <v>61</v>
      </c>
      <c r="BN9" s="34" t="s">
        <v>61</v>
      </c>
      <c r="BO9" s="34">
        <v>-20.548771000730461</v>
      </c>
      <c r="BP9" s="34">
        <v>-41.123250969227769</v>
      </c>
      <c r="BQ9" s="35" t="s">
        <v>61</v>
      </c>
      <c r="BR9" s="34" t="s">
        <v>61</v>
      </c>
      <c r="BS9" s="34" t="s">
        <v>61</v>
      </c>
      <c r="BT9" s="34" t="s">
        <v>61</v>
      </c>
      <c r="BU9" s="35" t="s">
        <v>61</v>
      </c>
      <c r="BV9" s="35">
        <v>18.522468497991259</v>
      </c>
      <c r="BW9" s="35">
        <v>0</v>
      </c>
      <c r="BX9" s="35">
        <v>0</v>
      </c>
      <c r="BY9" s="34">
        <v>673.61689999999999</v>
      </c>
      <c r="BZ9" s="34">
        <v>499.4359</v>
      </c>
      <c r="CA9" s="34">
        <v>886.26160000000004</v>
      </c>
      <c r="CB9" s="34">
        <v>632.92649381818183</v>
      </c>
      <c r="CC9" s="34">
        <v>497.6397961311477</v>
      </c>
      <c r="CD9" s="34">
        <v>884.93491788429731</v>
      </c>
      <c r="CE9" s="36">
        <v>0.1517241</v>
      </c>
      <c r="CF9" s="36">
        <v>0.19285720000000001</v>
      </c>
      <c r="CG9" s="36">
        <v>0.21897810000000001</v>
      </c>
      <c r="CH9" s="36">
        <v>0.27480920000000003</v>
      </c>
      <c r="CI9" s="36">
        <v>0.12080539999999999</v>
      </c>
      <c r="CJ9" s="35">
        <v>56.743250000000003</v>
      </c>
      <c r="CK9" s="32">
        <v>0.51716006082007193</v>
      </c>
      <c r="CL9" s="37" t="s">
        <v>105</v>
      </c>
    </row>
    <row r="10" spans="1:102" s="38" customFormat="1" ht="31.5" customHeight="1" x14ac:dyDescent="0.15">
      <c r="A10" s="72" t="s">
        <v>106</v>
      </c>
      <c r="B10" s="73" t="s">
        <v>107</v>
      </c>
      <c r="C10" s="73" t="s">
        <v>98</v>
      </c>
      <c r="D10" s="74">
        <v>592.322706745</v>
      </c>
      <c r="E10" s="30">
        <v>592.322706745</v>
      </c>
      <c r="F10" s="31">
        <v>0.38500000000000001</v>
      </c>
      <c r="G10" s="30">
        <v>323.82052971477117</v>
      </c>
      <c r="H10" s="30">
        <v>323.82052971477117</v>
      </c>
      <c r="I10" s="30">
        <v>423.04936354074056</v>
      </c>
      <c r="J10" s="30">
        <v>423.04936354074056</v>
      </c>
      <c r="K10" s="30">
        <v>-23.017394391196305</v>
      </c>
      <c r="L10" s="30">
        <v>-219.48746940977301</v>
      </c>
      <c r="M10" s="30">
        <v>-421.77307157211311</v>
      </c>
      <c r="N10" s="30">
        <v>657.75600291912951</v>
      </c>
      <c r="O10" s="30">
        <v>-233.82768537818919</v>
      </c>
      <c r="P10" s="30" t="s">
        <v>61</v>
      </c>
      <c r="Q10" s="30" t="s">
        <v>61</v>
      </c>
      <c r="R10" s="30">
        <v>-781.93275052263346</v>
      </c>
      <c r="S10" s="30">
        <v>-781.93275052263346</v>
      </c>
      <c r="T10" s="32">
        <v>0.52109399817598645</v>
      </c>
      <c r="U10" s="32">
        <v>-0.47300357629602302</v>
      </c>
      <c r="V10" s="32">
        <v>-1.8483250842837675</v>
      </c>
      <c r="W10" s="32">
        <v>-0.23017394391196305</v>
      </c>
      <c r="X10" s="32">
        <v>0.10106129812783918</v>
      </c>
      <c r="Y10" s="32" t="e">
        <v>#VALUE!</v>
      </c>
      <c r="Z10" s="34" t="s">
        <v>61</v>
      </c>
      <c r="AA10" s="34" t="s">
        <v>61</v>
      </c>
      <c r="AB10" s="34" t="s">
        <v>61</v>
      </c>
      <c r="AC10" s="34" t="s">
        <v>61</v>
      </c>
      <c r="AD10" s="33">
        <v>32.301596074986549</v>
      </c>
      <c r="AE10" s="32" t="e">
        <v>#VALUE!</v>
      </c>
      <c r="AF10" s="34" t="s">
        <v>61</v>
      </c>
      <c r="AG10" s="34" t="s">
        <v>61</v>
      </c>
      <c r="AH10" s="34" t="s">
        <v>61</v>
      </c>
      <c r="AI10" s="34" t="s">
        <v>61</v>
      </c>
      <c r="AJ10" s="34" t="s">
        <v>61</v>
      </c>
      <c r="AK10" s="34" t="s">
        <v>61</v>
      </c>
      <c r="AL10" s="34" t="s">
        <v>61</v>
      </c>
      <c r="AM10" s="34" t="s">
        <v>61</v>
      </c>
      <c r="AN10" s="34" t="s">
        <v>61</v>
      </c>
      <c r="AO10" s="34" t="s">
        <v>61</v>
      </c>
      <c r="AP10" s="34" t="s">
        <v>61</v>
      </c>
      <c r="AQ10" s="34" t="s">
        <v>61</v>
      </c>
      <c r="AR10" s="34" t="s">
        <v>61</v>
      </c>
      <c r="AS10" s="34" t="s">
        <v>61</v>
      </c>
      <c r="AT10" s="34" t="s">
        <v>61</v>
      </c>
      <c r="AU10" s="34" t="s">
        <v>61</v>
      </c>
      <c r="AV10" s="34" t="s">
        <v>61</v>
      </c>
      <c r="AW10" s="34" t="s">
        <v>61</v>
      </c>
      <c r="AX10" s="34" t="s">
        <v>61</v>
      </c>
      <c r="AY10" s="34">
        <v>0.92162074829931973</v>
      </c>
      <c r="AZ10" s="34" t="s">
        <v>61</v>
      </c>
      <c r="BA10" s="32" t="e">
        <v>#VALUE!</v>
      </c>
      <c r="BB10" s="32" t="e">
        <v>#VALUE!</v>
      </c>
      <c r="BC10" s="32" t="e">
        <v>#VALUE!</v>
      </c>
      <c r="BD10" s="32" t="e">
        <v>#VALUE!</v>
      </c>
      <c r="BE10" s="32" t="e">
        <v>#VALUE!</v>
      </c>
      <c r="BF10" s="32" t="e">
        <v>#VALUE!</v>
      </c>
      <c r="BG10" s="32">
        <v>3.7000000000000005E-2</v>
      </c>
      <c r="BH10" s="34" t="s">
        <v>61</v>
      </c>
      <c r="BI10" s="34" t="s">
        <v>61</v>
      </c>
      <c r="BJ10" s="34" t="s">
        <v>61</v>
      </c>
      <c r="BK10" s="34" t="s">
        <v>61</v>
      </c>
      <c r="BL10" s="34" t="s">
        <v>61</v>
      </c>
      <c r="BM10" s="34" t="s">
        <v>61</v>
      </c>
      <c r="BN10" s="34" t="s">
        <v>61</v>
      </c>
      <c r="BO10" s="34" t="e">
        <v>#VALUE!</v>
      </c>
      <c r="BP10" s="34" t="e">
        <v>#VALUE!</v>
      </c>
      <c r="BQ10" s="35" t="s">
        <v>61</v>
      </c>
      <c r="BR10" s="34" t="s">
        <v>61</v>
      </c>
      <c r="BS10" s="34" t="s">
        <v>61</v>
      </c>
      <c r="BT10" s="34" t="s">
        <v>61</v>
      </c>
      <c r="BU10" s="35" t="s">
        <v>61</v>
      </c>
      <c r="BV10" s="35" t="s">
        <v>61</v>
      </c>
      <c r="BW10" s="35" t="s">
        <v>61</v>
      </c>
      <c r="BX10" s="35" t="s">
        <v>61</v>
      </c>
      <c r="BY10" s="34">
        <v>1.081364</v>
      </c>
      <c r="BZ10" s="34">
        <v>1.4516849999999999</v>
      </c>
      <c r="CA10" s="34">
        <v>5.2777250000000002</v>
      </c>
      <c r="CB10" s="34">
        <v>1.0427470454545456</v>
      </c>
      <c r="CC10" s="34">
        <v>1.4567570754098362</v>
      </c>
      <c r="CD10" s="34">
        <v>5.2755187735537197</v>
      </c>
      <c r="CE10" s="36">
        <v>4.0540529999999998E-2</v>
      </c>
      <c r="CF10" s="36">
        <v>0.2622951</v>
      </c>
      <c r="CG10" s="36">
        <v>-0.3</v>
      </c>
      <c r="CH10" s="36">
        <v>-0.75477709999999998</v>
      </c>
      <c r="CI10" s="36">
        <v>-0.41666670000000006</v>
      </c>
      <c r="CJ10" s="35">
        <v>93.253169999999997</v>
      </c>
      <c r="CK10" s="32">
        <v>1.0884106694255664</v>
      </c>
      <c r="CL10" s="37" t="s">
        <v>108</v>
      </c>
    </row>
    <row r="11" spans="1:102" s="38" customFormat="1" ht="14.25" x14ac:dyDescent="0.1">
      <c r="A11" s="39"/>
      <c r="B11" s="65"/>
      <c r="C11" s="39"/>
      <c r="D11" s="40"/>
      <c r="E11" s="40"/>
      <c r="F11" s="41"/>
      <c r="G11" s="40"/>
      <c r="H11" s="40"/>
      <c r="I11" s="71"/>
      <c r="J11" s="71"/>
      <c r="K11" s="71"/>
      <c r="L11" s="71"/>
      <c r="M11" s="71"/>
      <c r="N11" s="71"/>
      <c r="O11" s="71"/>
      <c r="P11" s="71"/>
      <c r="Q11" s="71"/>
      <c r="R11" s="42"/>
      <c r="S11" s="42"/>
      <c r="T11" s="43"/>
      <c r="U11" s="43"/>
      <c r="V11" s="43"/>
      <c r="W11" s="43"/>
      <c r="X11" s="43"/>
      <c r="Y11" s="43"/>
      <c r="Z11" s="45"/>
      <c r="AA11" s="45"/>
      <c r="AB11" s="45"/>
      <c r="AC11" s="45"/>
      <c r="AD11" s="44"/>
      <c r="AE11" s="43"/>
      <c r="AF11" s="45"/>
      <c r="AG11" s="45"/>
      <c r="AH11" s="45"/>
      <c r="AI11" s="45"/>
      <c r="AJ11" s="45"/>
      <c r="AK11" s="45"/>
      <c r="AL11" s="45"/>
      <c r="AM11" s="45"/>
      <c r="AN11" s="45"/>
      <c r="AO11" s="45"/>
      <c r="AP11" s="45"/>
      <c r="AQ11" s="45"/>
      <c r="AR11" s="45"/>
      <c r="AS11" s="45"/>
      <c r="AT11" s="45"/>
      <c r="AU11" s="45"/>
      <c r="AV11" s="45"/>
      <c r="AW11" s="45"/>
      <c r="AX11" s="45"/>
      <c r="AY11" s="45"/>
      <c r="AZ11" s="45"/>
      <c r="BA11" s="43"/>
      <c r="BB11" s="43"/>
      <c r="BC11" s="43"/>
      <c r="BD11" s="43"/>
      <c r="BE11" s="43"/>
      <c r="BF11" s="43"/>
      <c r="BG11" s="43"/>
      <c r="BH11" s="45"/>
      <c r="BI11" s="45"/>
      <c r="BJ11" s="45"/>
      <c r="BK11" s="45"/>
      <c r="BL11" s="45"/>
      <c r="BM11" s="45"/>
      <c r="BN11" s="45"/>
      <c r="BO11" s="45"/>
      <c r="BP11" s="45"/>
      <c r="BQ11" s="46"/>
      <c r="BR11" s="45"/>
      <c r="BS11" s="45"/>
      <c r="BT11" s="45"/>
      <c r="BU11" s="46"/>
      <c r="BV11" s="46"/>
      <c r="BW11" s="46"/>
      <c r="BX11" s="46"/>
      <c r="BY11" s="45"/>
      <c r="BZ11" s="45"/>
      <c r="CA11" s="45"/>
      <c r="CB11" s="45"/>
      <c r="CC11" s="45"/>
      <c r="CD11" s="45"/>
      <c r="CE11" s="47"/>
      <c r="CF11" s="47"/>
      <c r="CG11" s="47"/>
      <c r="CH11" s="47"/>
      <c r="CI11" s="47"/>
      <c r="CJ11" s="46"/>
      <c r="CK11" s="43"/>
      <c r="CL11" s="48"/>
    </row>
    <row r="12" spans="1:102" s="38" customFormat="1" ht="14.25" x14ac:dyDescent="0.15">
      <c r="A12" s="49"/>
      <c r="B12" s="69"/>
      <c r="C12" s="49"/>
      <c r="D12" s="42"/>
      <c r="E12" s="42"/>
      <c r="F12" s="50"/>
      <c r="G12" s="42"/>
      <c r="H12" s="42"/>
      <c r="I12" s="71"/>
      <c r="J12" s="71"/>
      <c r="K12" s="71"/>
      <c r="L12" s="71"/>
      <c r="M12" s="71"/>
      <c r="N12" s="71"/>
      <c r="O12" s="71"/>
      <c r="P12" s="71"/>
      <c r="Q12" s="71"/>
      <c r="R12" s="51" t="s">
        <v>62</v>
      </c>
      <c r="S12" s="51" t="s">
        <v>62</v>
      </c>
      <c r="T12" s="52" t="e">
        <v>#VALUE!</v>
      </c>
      <c r="U12" s="52" t="e">
        <v>#VALUE!</v>
      </c>
      <c r="V12" s="52" t="e">
        <v>#VALUE!</v>
      </c>
      <c r="W12" s="52" t="e">
        <v>#VALUE!</v>
      </c>
      <c r="X12" s="52" t="e">
        <v>#VALUE!</v>
      </c>
      <c r="Y12" s="52" t="e">
        <v>#VALUE!</v>
      </c>
      <c r="Z12" s="53"/>
      <c r="AA12" s="53"/>
      <c r="AB12" s="53"/>
      <c r="AC12" s="53"/>
      <c r="AD12" s="52">
        <v>22717.217823346702</v>
      </c>
      <c r="AE12" s="52" t="e">
        <v>#VALUE!</v>
      </c>
      <c r="AF12" s="53">
        <f>MAX(AF7:AF10)</f>
        <v>41.817627741404067</v>
      </c>
      <c r="AG12" s="53">
        <f t="shared" ref="AG12:BM12" si="0">MAX(AG7:AG10)</f>
        <v>110.87567105875384</v>
      </c>
      <c r="AH12" s="53">
        <f t="shared" si="0"/>
        <v>98.958132518849396</v>
      </c>
      <c r="AI12" s="53">
        <f t="shared" si="0"/>
        <v>60.371413398501801</v>
      </c>
      <c r="AJ12" s="53">
        <f t="shared" si="0"/>
        <v>152.08609746997206</v>
      </c>
      <c r="AK12" s="53">
        <f t="shared" si="0"/>
        <v>31.825424100197861</v>
      </c>
      <c r="AL12" s="53">
        <f t="shared" si="0"/>
        <v>24.171208177365465</v>
      </c>
      <c r="AM12" s="53">
        <f t="shared" si="0"/>
        <v>13.535777441155002</v>
      </c>
      <c r="AN12" s="53">
        <f t="shared" si="0"/>
        <v>15.267156364323521</v>
      </c>
      <c r="AO12" s="53">
        <f t="shared" si="0"/>
        <v>12.462457588184803</v>
      </c>
      <c r="AP12" s="53">
        <f t="shared" si="0"/>
        <v>8.944688938639926</v>
      </c>
      <c r="AQ12" s="53">
        <f t="shared" si="0"/>
        <v>9.0276986591350958</v>
      </c>
      <c r="AR12" s="53">
        <f t="shared" si="0"/>
        <v>11.894190752661029</v>
      </c>
      <c r="AS12" s="53">
        <f t="shared" si="0"/>
        <v>9.4031087035117178</v>
      </c>
      <c r="AT12" s="53">
        <f t="shared" si="0"/>
        <v>11.894190752661029</v>
      </c>
      <c r="AU12" s="53">
        <f t="shared" si="0"/>
        <v>6.5300440439680711</v>
      </c>
      <c r="AV12" s="53">
        <f t="shared" si="0"/>
        <v>5.400536850613066</v>
      </c>
      <c r="AW12" s="53">
        <f t="shared" si="0"/>
        <v>12.052993210431433</v>
      </c>
      <c r="AX12" s="53">
        <f t="shared" si="0"/>
        <v>11.23868138613031</v>
      </c>
      <c r="AY12" s="53">
        <f t="shared" si="0"/>
        <v>12.568014298514157</v>
      </c>
      <c r="AZ12" s="53">
        <f t="shared" si="0"/>
        <v>11.894190752661029</v>
      </c>
      <c r="BA12" s="53" t="e">
        <f t="shared" si="0"/>
        <v>#VALUE!</v>
      </c>
      <c r="BB12" s="53" t="e">
        <f t="shared" si="0"/>
        <v>#VALUE!</v>
      </c>
      <c r="BC12" s="53" t="e">
        <f t="shared" si="0"/>
        <v>#VALUE!</v>
      </c>
      <c r="BD12" s="53" t="e">
        <f t="shared" si="0"/>
        <v>#VALUE!</v>
      </c>
      <c r="BE12" s="53" t="e">
        <f t="shared" si="0"/>
        <v>#VALUE!</v>
      </c>
      <c r="BF12" s="53" t="e">
        <f t="shared" si="0"/>
        <v>#VALUE!</v>
      </c>
      <c r="BG12" s="53">
        <f t="shared" si="0"/>
        <v>0.12319000000000001</v>
      </c>
      <c r="BH12" s="53">
        <f t="shared" si="0"/>
        <v>25.111643821862277</v>
      </c>
      <c r="BI12" s="53">
        <f t="shared" si="0"/>
        <v>0</v>
      </c>
      <c r="BJ12" s="53">
        <f t="shared" si="0"/>
        <v>0</v>
      </c>
      <c r="BK12" s="53">
        <f t="shared" si="0"/>
        <v>0</v>
      </c>
      <c r="BL12" s="53">
        <f t="shared" si="0"/>
        <v>25.111643821862277</v>
      </c>
      <c r="BM12" s="53">
        <f t="shared" si="0"/>
        <v>18.692092887349709</v>
      </c>
      <c r="BN12" s="53">
        <v>36.402578678634008</v>
      </c>
      <c r="BO12" s="53" t="e">
        <v>#VALUE!</v>
      </c>
      <c r="BP12" s="53" t="e">
        <v>#VALUE!</v>
      </c>
      <c r="BQ12" s="53">
        <v>4.9028350813533583</v>
      </c>
      <c r="BR12" s="53">
        <v>5.5914999999999999</v>
      </c>
      <c r="BS12" s="53">
        <v>2.9327000000000001</v>
      </c>
      <c r="BT12" s="53">
        <v>2.0718999999999999</v>
      </c>
      <c r="BU12" s="53">
        <v>2.5911867750933717</v>
      </c>
      <c r="BV12" s="53">
        <v>1.1734955813904535</v>
      </c>
      <c r="BW12" s="53">
        <v>2.7607670614214719</v>
      </c>
      <c r="BX12" s="53">
        <v>4.646499845389946</v>
      </c>
      <c r="BY12" s="53" t="e">
        <v>#VALUE!</v>
      </c>
      <c r="BZ12" s="53" t="e">
        <v>#VALUE!</v>
      </c>
      <c r="CA12" s="53" t="e">
        <v>#VALUE!</v>
      </c>
      <c r="CB12" s="53" t="e">
        <v>#VALUE!</v>
      </c>
      <c r="CC12" s="53" t="e">
        <v>#VALUE!</v>
      </c>
      <c r="CD12" s="53" t="e">
        <v>#VALUE!</v>
      </c>
      <c r="CE12" s="52" t="e">
        <v>#VALUE!</v>
      </c>
      <c r="CF12" s="52" t="e">
        <v>#VALUE!</v>
      </c>
      <c r="CG12" s="52" t="e">
        <v>#VALUE!</v>
      </c>
      <c r="CH12" s="52" t="e">
        <v>#VALUE!</v>
      </c>
      <c r="CI12" s="52" t="e">
        <v>#VALUE!</v>
      </c>
      <c r="CJ12" s="54">
        <v>99.656850000000006</v>
      </c>
      <c r="CK12" s="52">
        <v>1.0526074588004672</v>
      </c>
      <c r="CL12" s="55"/>
    </row>
    <row r="13" spans="1:102" s="38" customFormat="1" ht="14.25" x14ac:dyDescent="0.15">
      <c r="A13" s="49"/>
      <c r="B13" s="69"/>
      <c r="C13" s="49"/>
      <c r="D13" s="42"/>
      <c r="E13" s="42"/>
      <c r="F13" s="50"/>
      <c r="G13" s="42"/>
      <c r="H13" s="42"/>
      <c r="I13" s="71"/>
      <c r="J13" s="71"/>
      <c r="K13" s="71"/>
      <c r="L13" s="71"/>
      <c r="M13" s="71"/>
      <c r="N13" s="71"/>
      <c r="O13" s="71"/>
      <c r="P13" s="71"/>
      <c r="Q13" s="71"/>
      <c r="R13" s="56" t="s">
        <v>63</v>
      </c>
      <c r="S13" s="56" t="s">
        <v>63</v>
      </c>
      <c r="T13" s="57" t="e">
        <v>#VALUE!</v>
      </c>
      <c r="U13" s="57" t="e">
        <v>#VALUE!</v>
      </c>
      <c r="V13" s="57" t="e">
        <v>#VALUE!</v>
      </c>
      <c r="W13" s="57" t="e">
        <v>#VALUE!</v>
      </c>
      <c r="X13" s="57" t="e">
        <v>#VALUE!</v>
      </c>
      <c r="Y13" s="57" t="e">
        <v>#VALUE!</v>
      </c>
      <c r="Z13" s="58"/>
      <c r="AA13" s="58"/>
      <c r="AB13" s="58"/>
      <c r="AC13" s="58"/>
      <c r="AD13" s="57">
        <v>12057.078356861854</v>
      </c>
      <c r="AE13" s="57" t="e">
        <v>#VALUE!</v>
      </c>
      <c r="AF13" s="58">
        <f>MEDIAN(AF7:AF10)</f>
        <v>41.817627741404067</v>
      </c>
      <c r="AG13" s="58">
        <f t="shared" ref="AG13:BM13" si="1">MEDIAN(AG7:AG10)</f>
        <v>62.691382402202237</v>
      </c>
      <c r="AH13" s="58">
        <f t="shared" si="1"/>
        <v>54.516381028488155</v>
      </c>
      <c r="AI13" s="58">
        <f t="shared" si="1"/>
        <v>36.843105382833997</v>
      </c>
      <c r="AJ13" s="58">
        <f t="shared" si="1"/>
        <v>82.137471375685678</v>
      </c>
      <c r="AK13" s="58">
        <f t="shared" si="1"/>
        <v>20.759469479647805</v>
      </c>
      <c r="AL13" s="58">
        <f t="shared" si="1"/>
        <v>16.43547880826787</v>
      </c>
      <c r="AM13" s="58">
        <f t="shared" si="1"/>
        <v>8.3639744696440204</v>
      </c>
      <c r="AN13" s="58">
        <f t="shared" si="1"/>
        <v>8.2758688251437533</v>
      </c>
      <c r="AO13" s="58">
        <f t="shared" si="1"/>
        <v>6.8128166780819708</v>
      </c>
      <c r="AP13" s="58">
        <f t="shared" si="1"/>
        <v>4.835044639704952</v>
      </c>
      <c r="AQ13" s="58">
        <f t="shared" si="1"/>
        <v>1.8124247996996026</v>
      </c>
      <c r="AR13" s="58">
        <f t="shared" si="1"/>
        <v>2.7291851165921344</v>
      </c>
      <c r="AS13" s="58">
        <f t="shared" si="1"/>
        <v>2.1804980146652921</v>
      </c>
      <c r="AT13" s="58">
        <f t="shared" si="1"/>
        <v>2.7291851165921344</v>
      </c>
      <c r="AU13" s="58">
        <f t="shared" si="1"/>
        <v>4.2963393131373646</v>
      </c>
      <c r="AV13" s="58">
        <f t="shared" si="1"/>
        <v>3.7277618710308436</v>
      </c>
      <c r="AW13" s="58">
        <f t="shared" si="1"/>
        <v>4.1018873813512728</v>
      </c>
      <c r="AX13" s="58">
        <f t="shared" si="1"/>
        <v>4.7842022456128177</v>
      </c>
      <c r="AY13" s="58">
        <f t="shared" si="1"/>
        <v>2.6983387233524514</v>
      </c>
      <c r="AZ13" s="58">
        <f t="shared" si="1"/>
        <v>2.7291851165921344</v>
      </c>
      <c r="BA13" s="58" t="e">
        <f t="shared" si="1"/>
        <v>#VALUE!</v>
      </c>
      <c r="BB13" s="58" t="e">
        <f t="shared" si="1"/>
        <v>#VALUE!</v>
      </c>
      <c r="BC13" s="58" t="e">
        <f t="shared" si="1"/>
        <v>#VALUE!</v>
      </c>
      <c r="BD13" s="58" t="e">
        <f t="shared" si="1"/>
        <v>#VALUE!</v>
      </c>
      <c r="BE13" s="58" t="e">
        <f t="shared" si="1"/>
        <v>#VALUE!</v>
      </c>
      <c r="BF13" s="58" t="e">
        <f t="shared" si="1"/>
        <v>#VALUE!</v>
      </c>
      <c r="BG13" s="58">
        <f t="shared" si="1"/>
        <v>6.1055000000000005E-2</v>
      </c>
      <c r="BH13" s="58">
        <f t="shared" si="1"/>
        <v>16.992730018843766</v>
      </c>
      <c r="BI13" s="58" t="e">
        <f t="shared" si="1"/>
        <v>#NUM!</v>
      </c>
      <c r="BJ13" s="58" t="e">
        <f t="shared" si="1"/>
        <v>#NUM!</v>
      </c>
      <c r="BK13" s="58" t="e">
        <f t="shared" si="1"/>
        <v>#NUM!</v>
      </c>
      <c r="BL13" s="58">
        <f t="shared" si="1"/>
        <v>16.992730018843766</v>
      </c>
      <c r="BM13" s="58">
        <f t="shared" si="1"/>
        <v>13.000105952223514</v>
      </c>
      <c r="BN13" s="58">
        <v>36.402578678634008</v>
      </c>
      <c r="BO13" s="58" t="e">
        <v>#VALUE!</v>
      </c>
      <c r="BP13" s="58" t="e">
        <v>#VALUE!</v>
      </c>
      <c r="BQ13" s="58">
        <v>4.9028350813533583</v>
      </c>
      <c r="BR13" s="58">
        <v>5.5914999999999999</v>
      </c>
      <c r="BS13" s="58">
        <v>1.8445500000000001</v>
      </c>
      <c r="BT13" s="58">
        <v>1.2706999999999999</v>
      </c>
      <c r="BU13" s="58">
        <v>2.5911867750933717</v>
      </c>
      <c r="BV13" s="58">
        <v>1.1734955813904535</v>
      </c>
      <c r="BW13" s="58">
        <v>2.7607670614214719</v>
      </c>
      <c r="BX13" s="58">
        <v>4.646499845389946</v>
      </c>
      <c r="BY13" s="58" t="e">
        <v>#VALUE!</v>
      </c>
      <c r="BZ13" s="58" t="e">
        <v>#VALUE!</v>
      </c>
      <c r="CA13" s="58" t="e">
        <v>#VALUE!</v>
      </c>
      <c r="CB13" s="58" t="e">
        <v>#VALUE!</v>
      </c>
      <c r="CC13" s="58" t="e">
        <v>#VALUE!</v>
      </c>
      <c r="CD13" s="58" t="e">
        <v>#VALUE!</v>
      </c>
      <c r="CE13" s="57" t="e">
        <v>#VALUE!</v>
      </c>
      <c r="CF13" s="57" t="e">
        <v>#VALUE!</v>
      </c>
      <c r="CG13" s="57" t="e">
        <v>#VALUE!</v>
      </c>
      <c r="CH13" s="57" t="e">
        <v>#VALUE!</v>
      </c>
      <c r="CI13" s="57" t="e">
        <v>#VALUE!</v>
      </c>
      <c r="CJ13" s="59">
        <v>70.030650000000009</v>
      </c>
      <c r="CK13" s="57">
        <v>0.72466424569617161</v>
      </c>
      <c r="CL13" s="55"/>
    </row>
    <row r="14" spans="1:102" s="38" customFormat="1" ht="14.25" x14ac:dyDescent="0.15">
      <c r="A14" s="49"/>
      <c r="B14" s="69"/>
      <c r="C14" s="49"/>
      <c r="D14" s="42"/>
      <c r="E14" s="42"/>
      <c r="F14" s="50"/>
      <c r="G14" s="42"/>
      <c r="H14" s="42"/>
      <c r="I14" s="71"/>
      <c r="J14" s="71"/>
      <c r="K14" s="71"/>
      <c r="L14" s="71"/>
      <c r="M14" s="71"/>
      <c r="N14" s="71"/>
      <c r="O14" s="71"/>
      <c r="P14" s="71"/>
      <c r="Q14" s="71"/>
      <c r="R14" s="56" t="s">
        <v>64</v>
      </c>
      <c r="S14" s="56" t="s">
        <v>64</v>
      </c>
      <c r="T14" s="57" t="e">
        <v>#VALUE!</v>
      </c>
      <c r="U14" s="57" t="e">
        <v>#VALUE!</v>
      </c>
      <c r="V14" s="57" t="e">
        <v>#VALUE!</v>
      </c>
      <c r="W14" s="57" t="e">
        <v>#VALUE!</v>
      </c>
      <c r="X14" s="57" t="e">
        <v>#VALUE!</v>
      </c>
      <c r="Y14" s="57" t="e">
        <v>#VALUE!</v>
      </c>
      <c r="Z14" s="58"/>
      <c r="AA14" s="58"/>
      <c r="AB14" s="58"/>
      <c r="AC14" s="58"/>
      <c r="AD14" s="57">
        <v>12057.078356861854</v>
      </c>
      <c r="AE14" s="57" t="e">
        <v>#VALUE!</v>
      </c>
      <c r="AF14" s="58">
        <f>AVERAGE(AF7:AF10)</f>
        <v>41.817627741404067</v>
      </c>
      <c r="AG14" s="58">
        <f t="shared" ref="AG14:BM14" si="2">AVERAGE(AG7:AG10)</f>
        <v>62.691382402202237</v>
      </c>
      <c r="AH14" s="58">
        <f t="shared" si="2"/>
        <v>54.516381028488148</v>
      </c>
      <c r="AI14" s="58">
        <f t="shared" si="2"/>
        <v>36.843105382833997</v>
      </c>
      <c r="AJ14" s="58">
        <f t="shared" si="2"/>
        <v>82.137471375685678</v>
      </c>
      <c r="AK14" s="58">
        <f t="shared" si="2"/>
        <v>20.759469479647805</v>
      </c>
      <c r="AL14" s="58">
        <f t="shared" si="2"/>
        <v>16.43547880826787</v>
      </c>
      <c r="AM14" s="58">
        <f t="shared" si="2"/>
        <v>8.3639744696440204</v>
      </c>
      <c r="AN14" s="58">
        <f t="shared" si="2"/>
        <v>8.2758688251437533</v>
      </c>
      <c r="AO14" s="58">
        <f t="shared" si="2"/>
        <v>6.8128166780819708</v>
      </c>
      <c r="AP14" s="58">
        <f t="shared" si="2"/>
        <v>4.9319156920592055</v>
      </c>
      <c r="AQ14" s="58">
        <f t="shared" si="2"/>
        <v>3.9558666532691813</v>
      </c>
      <c r="AR14" s="58">
        <f t="shared" si="2"/>
        <v>5.4224006753911409</v>
      </c>
      <c r="AS14" s="58">
        <f t="shared" si="2"/>
        <v>4.3807109512614311</v>
      </c>
      <c r="AT14" s="58">
        <f t="shared" si="2"/>
        <v>5.4224006753911409</v>
      </c>
      <c r="AU14" s="58">
        <f t="shared" si="2"/>
        <v>4.2963393131373646</v>
      </c>
      <c r="AV14" s="58">
        <f t="shared" si="2"/>
        <v>3.7277618710308436</v>
      </c>
      <c r="AW14" s="58">
        <f t="shared" si="2"/>
        <v>5.977125767644484</v>
      </c>
      <c r="AX14" s="58">
        <f t="shared" si="2"/>
        <v>5.9343019874799268</v>
      </c>
      <c r="AY14" s="58">
        <f t="shared" si="2"/>
        <v>4.7215781233795946</v>
      </c>
      <c r="AZ14" s="58">
        <f t="shared" si="2"/>
        <v>5.4224006753911409</v>
      </c>
      <c r="BA14" s="58" t="e">
        <f t="shared" si="2"/>
        <v>#VALUE!</v>
      </c>
      <c r="BB14" s="58" t="e">
        <f t="shared" si="2"/>
        <v>#VALUE!</v>
      </c>
      <c r="BC14" s="58" t="e">
        <f t="shared" si="2"/>
        <v>#VALUE!</v>
      </c>
      <c r="BD14" s="58" t="e">
        <f t="shared" si="2"/>
        <v>#VALUE!</v>
      </c>
      <c r="BE14" s="58" t="e">
        <f t="shared" si="2"/>
        <v>#VALUE!</v>
      </c>
      <c r="BF14" s="58" t="e">
        <f t="shared" si="2"/>
        <v>#VALUE!</v>
      </c>
      <c r="BG14" s="58">
        <f t="shared" si="2"/>
        <v>1.7345000000000006E-2</v>
      </c>
      <c r="BH14" s="58">
        <f t="shared" si="2"/>
        <v>16.992730018843766</v>
      </c>
      <c r="BI14" s="58" t="e">
        <f t="shared" si="2"/>
        <v>#DIV/0!</v>
      </c>
      <c r="BJ14" s="58" t="e">
        <f t="shared" si="2"/>
        <v>#DIV/0!</v>
      </c>
      <c r="BK14" s="58" t="e">
        <f t="shared" si="2"/>
        <v>#DIV/0!</v>
      </c>
      <c r="BL14" s="58">
        <f t="shared" si="2"/>
        <v>16.992730018843766</v>
      </c>
      <c r="BM14" s="58">
        <f t="shared" si="2"/>
        <v>13.000105952223514</v>
      </c>
      <c r="BN14" s="58">
        <v>36.402578678634008</v>
      </c>
      <c r="BO14" s="58" t="e">
        <v>#VALUE!</v>
      </c>
      <c r="BP14" s="58" t="e">
        <v>#VALUE!</v>
      </c>
      <c r="BQ14" s="58">
        <v>4.9028350813533583</v>
      </c>
      <c r="BR14" s="58">
        <v>5.5914999999999999</v>
      </c>
      <c r="BS14" s="58">
        <v>1.8445499999999999</v>
      </c>
      <c r="BT14" s="58">
        <v>1.2706999999999999</v>
      </c>
      <c r="BU14" s="58">
        <v>2.5911867750933717</v>
      </c>
      <c r="BV14" s="58">
        <v>1.1734955813904535</v>
      </c>
      <c r="BW14" s="58">
        <v>2.7607670614214719</v>
      </c>
      <c r="BX14" s="58">
        <v>4.646499845389946</v>
      </c>
      <c r="BY14" s="58" t="e">
        <v>#VALUE!</v>
      </c>
      <c r="BZ14" s="58" t="e">
        <v>#VALUE!</v>
      </c>
      <c r="CA14" s="58" t="e">
        <v>#VALUE!</v>
      </c>
      <c r="CB14" s="58" t="e">
        <v>#VALUE!</v>
      </c>
      <c r="CC14" s="58" t="e">
        <v>#VALUE!</v>
      </c>
      <c r="CD14" s="58" t="e">
        <v>#VALUE!</v>
      </c>
      <c r="CE14" s="57" t="e">
        <v>#VALUE!</v>
      </c>
      <c r="CF14" s="57" t="e">
        <v>#VALUE!</v>
      </c>
      <c r="CG14" s="57" t="e">
        <v>#VALUE!</v>
      </c>
      <c r="CH14" s="57" t="e">
        <v>#VALUE!</v>
      </c>
      <c r="CI14" s="57" t="e">
        <v>#VALUE!</v>
      </c>
      <c r="CJ14" s="59">
        <v>70.030650000000009</v>
      </c>
      <c r="CK14" s="57">
        <v>0.72466424569617161</v>
      </c>
      <c r="CL14" s="55"/>
    </row>
    <row r="15" spans="1:102" s="38" customFormat="1" ht="14.25" x14ac:dyDescent="0.15">
      <c r="A15" s="49"/>
      <c r="B15" s="69"/>
      <c r="C15" s="49"/>
      <c r="D15" s="42"/>
      <c r="E15" s="42"/>
      <c r="F15" s="50"/>
      <c r="G15" s="42"/>
      <c r="H15" s="42"/>
      <c r="I15" s="71"/>
      <c r="J15" s="71"/>
      <c r="K15" s="71"/>
      <c r="L15" s="71"/>
      <c r="M15" s="71"/>
      <c r="N15" s="71"/>
      <c r="O15" s="71"/>
      <c r="P15" s="71"/>
      <c r="Q15" s="71"/>
      <c r="R15" s="60" t="s">
        <v>65</v>
      </c>
      <c r="S15" s="60" t="s">
        <v>65</v>
      </c>
      <c r="T15" s="61" t="e">
        <v>#VALUE!</v>
      </c>
      <c r="U15" s="61" t="e">
        <v>#VALUE!</v>
      </c>
      <c r="V15" s="61" t="e">
        <v>#VALUE!</v>
      </c>
      <c r="W15" s="61" t="e">
        <v>#VALUE!</v>
      </c>
      <c r="X15" s="61" t="e">
        <v>#VALUE!</v>
      </c>
      <c r="Y15" s="61" t="e">
        <v>#VALUE!</v>
      </c>
      <c r="Z15" s="62"/>
      <c r="AA15" s="62"/>
      <c r="AB15" s="62"/>
      <c r="AC15" s="62"/>
      <c r="AD15" s="61">
        <v>1396.9388903770052</v>
      </c>
      <c r="AE15" s="61" t="e">
        <v>#VALUE!</v>
      </c>
      <c r="AF15" s="62">
        <f>MIN(AF7:AF11)</f>
        <v>41.817627741404067</v>
      </c>
      <c r="AG15" s="62">
        <f t="shared" ref="AG15:BM15" si="3">MIN(AG7:AG11)</f>
        <v>14.507093745650637</v>
      </c>
      <c r="AH15" s="62">
        <f t="shared" si="3"/>
        <v>10.074629538126905</v>
      </c>
      <c r="AI15" s="62">
        <f t="shared" si="3"/>
        <v>13.314797367166191</v>
      </c>
      <c r="AJ15" s="62">
        <f t="shared" si="3"/>
        <v>12.188845281399301</v>
      </c>
      <c r="AK15" s="62">
        <f t="shared" si="3"/>
        <v>9.6935148590977498</v>
      </c>
      <c r="AL15" s="62">
        <f t="shared" si="3"/>
        <v>8.6997494391702759</v>
      </c>
      <c r="AM15" s="62">
        <f t="shared" si="3"/>
        <v>3.1921714981330371</v>
      </c>
      <c r="AN15" s="62">
        <f t="shared" si="3"/>
        <v>1.284581285963986</v>
      </c>
      <c r="AO15" s="62">
        <f t="shared" si="3"/>
        <v>1.1631757679791384</v>
      </c>
      <c r="AP15" s="62">
        <f t="shared" si="3"/>
        <v>1.01601349783274</v>
      </c>
      <c r="AQ15" s="62">
        <f t="shared" si="3"/>
        <v>1.027476500972845</v>
      </c>
      <c r="AR15" s="62">
        <f t="shared" si="3"/>
        <v>1.6438261569202579</v>
      </c>
      <c r="AS15" s="62">
        <f t="shared" si="3"/>
        <v>1.5585261356072844</v>
      </c>
      <c r="AT15" s="62">
        <f t="shared" si="3"/>
        <v>1.6438261569202579</v>
      </c>
      <c r="AU15" s="62">
        <f t="shared" si="3"/>
        <v>2.062634582306659</v>
      </c>
      <c r="AV15" s="62">
        <f t="shared" si="3"/>
        <v>2.0549868914486211</v>
      </c>
      <c r="AW15" s="62">
        <f t="shared" si="3"/>
        <v>1.7764967111507457</v>
      </c>
      <c r="AX15" s="62">
        <f t="shared" si="3"/>
        <v>1.7800223306966545</v>
      </c>
      <c r="AY15" s="62">
        <f t="shared" si="3"/>
        <v>0.92162074829931973</v>
      </c>
      <c r="AZ15" s="62">
        <f t="shared" si="3"/>
        <v>1.6438261569202579</v>
      </c>
      <c r="BA15" s="62" t="e">
        <f t="shared" si="3"/>
        <v>#VALUE!</v>
      </c>
      <c r="BB15" s="62" t="e">
        <f t="shared" si="3"/>
        <v>#VALUE!</v>
      </c>
      <c r="BC15" s="62" t="e">
        <f t="shared" si="3"/>
        <v>#VALUE!</v>
      </c>
      <c r="BD15" s="62" t="e">
        <f t="shared" si="3"/>
        <v>#VALUE!</v>
      </c>
      <c r="BE15" s="62" t="e">
        <f t="shared" si="3"/>
        <v>#VALUE!</v>
      </c>
      <c r="BF15" s="62" t="e">
        <f t="shared" si="3"/>
        <v>#VALUE!</v>
      </c>
      <c r="BG15" s="62">
        <f t="shared" si="3"/>
        <v>-0.17591999999999999</v>
      </c>
      <c r="BH15" s="62">
        <f t="shared" si="3"/>
        <v>8.873816215825256</v>
      </c>
      <c r="BI15" s="62">
        <f t="shared" si="3"/>
        <v>0</v>
      </c>
      <c r="BJ15" s="62">
        <f t="shared" si="3"/>
        <v>0</v>
      </c>
      <c r="BK15" s="62">
        <f t="shared" si="3"/>
        <v>0</v>
      </c>
      <c r="BL15" s="62">
        <f t="shared" si="3"/>
        <v>8.873816215825256</v>
      </c>
      <c r="BM15" s="62">
        <f t="shared" si="3"/>
        <v>7.3081190170973169</v>
      </c>
      <c r="BN15" s="62">
        <v>36.402578678634008</v>
      </c>
      <c r="BO15" s="62" t="e">
        <v>#VALUE!</v>
      </c>
      <c r="BP15" s="62" t="e">
        <v>#VALUE!</v>
      </c>
      <c r="BQ15" s="61">
        <v>4.9028350813533583</v>
      </c>
      <c r="BR15" s="61">
        <v>5.5914999999999999</v>
      </c>
      <c r="BS15" s="61">
        <v>0.75639999999999996</v>
      </c>
      <c r="BT15" s="61">
        <v>0.46949999999999997</v>
      </c>
      <c r="BU15" s="61">
        <v>2.5911867750933717</v>
      </c>
      <c r="BV15" s="61">
        <v>1.1734955813904535</v>
      </c>
      <c r="BW15" s="61">
        <v>2.7607670614214719</v>
      </c>
      <c r="BX15" s="61">
        <v>4.646499845389946</v>
      </c>
      <c r="BY15" s="61" t="e">
        <v>#VALUE!</v>
      </c>
      <c r="BZ15" s="61" t="e">
        <v>#VALUE!</v>
      </c>
      <c r="CA15" s="61" t="e">
        <v>#VALUE!</v>
      </c>
      <c r="CB15" s="61" t="e">
        <v>#VALUE!</v>
      </c>
      <c r="CC15" s="61" t="e">
        <v>#VALUE!</v>
      </c>
      <c r="CD15" s="61" t="e">
        <v>#VALUE!</v>
      </c>
      <c r="CE15" s="61" t="e">
        <v>#VALUE!</v>
      </c>
      <c r="CF15" s="61" t="e">
        <v>#VALUE!</v>
      </c>
      <c r="CG15" s="61" t="e">
        <v>#VALUE!</v>
      </c>
      <c r="CH15" s="61" t="e">
        <v>#VALUE!</v>
      </c>
      <c r="CI15" s="61" t="e">
        <v>#VALUE!</v>
      </c>
      <c r="CJ15" s="61">
        <v>40.404449999999997</v>
      </c>
      <c r="CK15" s="61">
        <v>0.39672103259187608</v>
      </c>
      <c r="CL15" s="55"/>
    </row>
    <row r="17" spans="1:102" s="20" customFormat="1" ht="14.25" x14ac:dyDescent="0.1">
      <c r="A17" s="21" t="s">
        <v>96</v>
      </c>
      <c r="B17" s="68"/>
      <c r="C17" s="22"/>
      <c r="D17" s="22"/>
      <c r="E17" s="22"/>
      <c r="F17" s="22"/>
      <c r="G17" s="23"/>
      <c r="H17" s="23"/>
      <c r="I17" s="23"/>
      <c r="J17" s="23"/>
      <c r="K17" s="23"/>
      <c r="L17" s="23"/>
      <c r="M17" s="23"/>
      <c r="N17" s="23"/>
      <c r="O17" s="23"/>
      <c r="P17" s="23"/>
      <c r="Q17" s="23"/>
      <c r="R17" s="23"/>
      <c r="S17" s="23"/>
      <c r="T17" s="23"/>
      <c r="U17" s="23"/>
      <c r="V17" s="24"/>
      <c r="W17" s="24"/>
      <c r="X17" s="24"/>
      <c r="Y17" s="24"/>
      <c r="Z17" s="25"/>
      <c r="AA17" s="25"/>
      <c r="AB17" s="25"/>
      <c r="AC17" s="25"/>
      <c r="AD17" s="24"/>
      <c r="AE17" s="24"/>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6"/>
      <c r="BR17" s="26"/>
      <c r="BS17" s="26"/>
      <c r="BT17" s="26"/>
      <c r="BU17" s="26"/>
      <c r="BV17" s="26"/>
      <c r="BW17" s="26"/>
      <c r="BX17" s="26"/>
      <c r="BY17" s="25"/>
      <c r="BZ17" s="25"/>
      <c r="CA17" s="25"/>
      <c r="CB17" s="25"/>
      <c r="CC17" s="25"/>
      <c r="CD17" s="25"/>
      <c r="CE17" s="27"/>
      <c r="CF17" s="27"/>
      <c r="CG17" s="27"/>
      <c r="CH17" s="27"/>
      <c r="CI17" s="27"/>
      <c r="CJ17" s="25"/>
      <c r="CK17" s="25"/>
      <c r="CL17" s="28"/>
    </row>
    <row r="18" spans="1:102" s="38" customFormat="1" ht="31.5" customHeight="1" x14ac:dyDescent="0.15">
      <c r="A18" s="29" t="s">
        <v>115</v>
      </c>
      <c r="B18" s="64" t="s">
        <v>116</v>
      </c>
      <c r="C18" s="64" t="s">
        <v>99</v>
      </c>
      <c r="D18" s="30">
        <v>120728.87458677372</v>
      </c>
      <c r="E18" s="30">
        <v>120728.87458677372</v>
      </c>
      <c r="F18" s="31">
        <v>47.78</v>
      </c>
      <c r="G18" s="30">
        <v>19915.543340913042</v>
      </c>
      <c r="H18" s="30">
        <v>19915.543340913042</v>
      </c>
      <c r="I18" s="30">
        <v>25298.658234777962</v>
      </c>
      <c r="J18" s="30">
        <v>25298.658234777962</v>
      </c>
      <c r="K18" s="30">
        <v>18.79237630253628</v>
      </c>
      <c r="L18" s="30">
        <v>2860.6134727488002</v>
      </c>
      <c r="M18" s="30">
        <v>26.585854006656366</v>
      </c>
      <c r="N18" s="30">
        <v>127796.93014194508</v>
      </c>
      <c r="O18" s="30">
        <v>351.32632886174491</v>
      </c>
      <c r="P18" s="30">
        <v>266.70383613297048</v>
      </c>
      <c r="Q18" s="30">
        <v>339.30966826572904</v>
      </c>
      <c r="R18" s="30">
        <v>607.09023263632173</v>
      </c>
      <c r="S18" s="30">
        <v>607.09023263632173</v>
      </c>
      <c r="T18" s="32">
        <v>0.42633285745217397</v>
      </c>
      <c r="U18" s="32">
        <v>0.11366954756961781</v>
      </c>
      <c r="V18" s="32">
        <v>2.3996934027187156E-2</v>
      </c>
      <c r="W18" s="32">
        <v>0.18792376302536279</v>
      </c>
      <c r="X18" s="32">
        <v>-0.14779908299706179</v>
      </c>
      <c r="Y18" s="32">
        <v>1.69758980649178E-2</v>
      </c>
      <c r="Z18" s="34">
        <v>113753.49099999999</v>
      </c>
      <c r="AA18" s="34">
        <v>113291.49099999999</v>
      </c>
      <c r="AB18" s="34">
        <v>859.53300000000002</v>
      </c>
      <c r="AC18" s="34">
        <v>1226.5330000000001</v>
      </c>
      <c r="AD18" s="33">
        <v>16654.310743676851</v>
      </c>
      <c r="AE18" s="32">
        <v>3.8574392785597454E-2</v>
      </c>
      <c r="AF18" s="34">
        <v>157.62265827188051</v>
      </c>
      <c r="AG18" s="34">
        <v>128.78706199460916</v>
      </c>
      <c r="AH18" s="34">
        <v>85.780969479353672</v>
      </c>
      <c r="AI18" s="34">
        <v>63.96251673360107</v>
      </c>
      <c r="AJ18" s="34">
        <v>197.43801652892563</v>
      </c>
      <c r="AK18" s="34">
        <v>105.94235033259423</v>
      </c>
      <c r="AL18" s="34">
        <v>76.570512820512818</v>
      </c>
      <c r="AM18" s="34">
        <v>4.3701086022887496</v>
      </c>
      <c r="AN18" s="34">
        <v>10.873918980427856</v>
      </c>
      <c r="AO18" s="34">
        <v>8.3560685554389647</v>
      </c>
      <c r="AP18" s="34">
        <v>7.1925334939033574</v>
      </c>
      <c r="AQ18" s="34">
        <v>6.6407227241139681</v>
      </c>
      <c r="AR18" s="34">
        <v>3.9715612172855281</v>
      </c>
      <c r="AS18" s="34">
        <v>3.3494332301710621</v>
      </c>
      <c r="AT18" s="34">
        <v>3.9715612172855281</v>
      </c>
      <c r="AU18" s="34">
        <v>10.681043612803405</v>
      </c>
      <c r="AV18" s="34">
        <v>8.6951437478351234</v>
      </c>
      <c r="AW18" s="34">
        <v>6.2047667297277433</v>
      </c>
      <c r="AX18" s="34">
        <v>5.499357569088831</v>
      </c>
      <c r="AY18" s="34">
        <v>4.7732974930530645</v>
      </c>
      <c r="AZ18" s="34">
        <v>3.9715612172855281</v>
      </c>
      <c r="BA18" s="32">
        <v>3.8574392785597454E-2</v>
      </c>
      <c r="BB18" s="32">
        <v>8.6850000000000011E-2</v>
      </c>
      <c r="BC18" s="32">
        <v>0.10095999999999999</v>
      </c>
      <c r="BD18" s="32">
        <v>0.11915000000000001</v>
      </c>
      <c r="BE18" s="32">
        <v>5.1850000000000007E-2</v>
      </c>
      <c r="BF18" s="32">
        <v>4.913E-2</v>
      </c>
      <c r="BG18" s="32">
        <v>3.1890000000000002E-2</v>
      </c>
      <c r="BH18" s="34">
        <v>38.28579511013686</v>
      </c>
      <c r="BI18" s="34" t="s">
        <v>61</v>
      </c>
      <c r="BJ18" s="34" t="s">
        <v>61</v>
      </c>
      <c r="BK18" s="34" t="s">
        <v>61</v>
      </c>
      <c r="BL18" s="34">
        <v>38.28579511013686</v>
      </c>
      <c r="BM18" s="34">
        <v>32.364373946579057</v>
      </c>
      <c r="BN18" s="34">
        <v>266.70383613297048</v>
      </c>
      <c r="BO18" s="34">
        <v>132.34336668865535</v>
      </c>
      <c r="BP18" s="34">
        <v>92.367258769230006</v>
      </c>
      <c r="BQ18" s="35">
        <v>0.20929259416097973</v>
      </c>
      <c r="BR18" s="34" t="s">
        <v>61</v>
      </c>
      <c r="BS18" s="34">
        <v>0.28999999999999998</v>
      </c>
      <c r="BT18" s="34">
        <v>0.2447</v>
      </c>
      <c r="BU18" s="35">
        <v>0.45835077438258681</v>
      </c>
      <c r="BV18" s="35">
        <v>0.16115529510255336</v>
      </c>
      <c r="BW18" s="35">
        <v>0.16534114692339891</v>
      </c>
      <c r="BX18" s="35">
        <v>0.11720385098367518</v>
      </c>
      <c r="BY18" s="34">
        <v>996.64800000000002</v>
      </c>
      <c r="BZ18" s="34">
        <v>1022.566</v>
      </c>
      <c r="CA18" s="34">
        <v>1890.2349999999999</v>
      </c>
      <c r="CB18" s="34">
        <v>1075.398236269167</v>
      </c>
      <c r="CC18" s="34">
        <v>1116.6056880060444</v>
      </c>
      <c r="CD18" s="34">
        <v>2022.9719513685068</v>
      </c>
      <c r="CE18" s="36">
        <v>1.8872169999999998E-3</v>
      </c>
      <c r="CF18" s="36">
        <v>7.394916E-2</v>
      </c>
      <c r="CG18" s="36">
        <v>-3.1295699999999999E-3</v>
      </c>
      <c r="CH18" s="36">
        <v>0.2349445</v>
      </c>
      <c r="CI18" s="36">
        <v>-1.117549E-2</v>
      </c>
      <c r="CJ18" s="35">
        <v>36.896459999999998</v>
      </c>
      <c r="CK18" s="32">
        <v>0.29614923708969265</v>
      </c>
      <c r="CL18" s="37" t="s">
        <v>117</v>
      </c>
    </row>
    <row r="19" spans="1:102" s="38" customFormat="1" ht="31.5" customHeight="1" x14ac:dyDescent="0.15">
      <c r="A19" s="29" t="s">
        <v>118</v>
      </c>
      <c r="B19" s="64" t="s">
        <v>119</v>
      </c>
      <c r="C19" s="64" t="s">
        <v>100</v>
      </c>
      <c r="D19" s="30">
        <v>48326.51574519815</v>
      </c>
      <c r="E19" s="30">
        <v>48326.51574519815</v>
      </c>
      <c r="F19" s="31">
        <v>35.22</v>
      </c>
      <c r="G19" s="30">
        <v>18073.349328413558</v>
      </c>
      <c r="H19" s="30">
        <v>18073.349328413558</v>
      </c>
      <c r="I19" s="30">
        <v>6136.8717861975847</v>
      </c>
      <c r="J19" s="30">
        <v>6136.8717861975847</v>
      </c>
      <c r="K19" s="30">
        <v>15.202564278970321</v>
      </c>
      <c r="L19" s="30">
        <v>-1559.2112701356955</v>
      </c>
      <c r="M19" s="30" t="s">
        <v>61</v>
      </c>
      <c r="N19" s="30">
        <v>45788.316201627</v>
      </c>
      <c r="O19" s="30">
        <v>-1908.0399867457857</v>
      </c>
      <c r="P19" s="30" t="s">
        <v>61</v>
      </c>
      <c r="Q19" s="30" t="s">
        <v>61</v>
      </c>
      <c r="R19" s="30">
        <v>-1728.4007871254989</v>
      </c>
      <c r="S19" s="30">
        <v>-1728.4007871254989</v>
      </c>
      <c r="T19" s="32">
        <v>0.73562066082658928</v>
      </c>
      <c r="U19" s="32">
        <v>-0.21577041158252944</v>
      </c>
      <c r="V19" s="32">
        <v>-0.28164199079616403</v>
      </c>
      <c r="W19" s="32">
        <v>0.15202564278970321</v>
      </c>
      <c r="X19" s="32" t="e">
        <v>#VALUE!</v>
      </c>
      <c r="Y19" s="32">
        <v>-0.10516601318474481</v>
      </c>
      <c r="Z19" s="34">
        <v>44099.851999999999</v>
      </c>
      <c r="AA19" s="34">
        <v>43948.851999999999</v>
      </c>
      <c r="AB19" s="34">
        <v>-658</v>
      </c>
      <c r="AC19" s="34">
        <v>-165.667</v>
      </c>
      <c r="AD19" s="33">
        <v>6194.5749936290267</v>
      </c>
      <c r="AE19" s="32">
        <v>-0.15280835933859097</v>
      </c>
      <c r="AF19" s="34" t="s">
        <v>61</v>
      </c>
      <c r="AG19" s="34">
        <v>32.401103955841769</v>
      </c>
      <c r="AH19" s="34">
        <v>14.116232464929858</v>
      </c>
      <c r="AI19" s="34">
        <v>21.475609756097558</v>
      </c>
      <c r="AJ19" s="34">
        <v>35.611729019211324</v>
      </c>
      <c r="AK19" s="34" t="s">
        <v>61</v>
      </c>
      <c r="AL19" s="34" t="s">
        <v>61</v>
      </c>
      <c r="AM19" s="34">
        <v>6.9573846220662645</v>
      </c>
      <c r="AN19" s="34">
        <v>6.5979767703259649</v>
      </c>
      <c r="AO19" s="34">
        <v>4.6866267465069855</v>
      </c>
      <c r="AP19" s="34">
        <v>3.6253216675244468</v>
      </c>
      <c r="AQ19" s="34">
        <v>3.561172901921132</v>
      </c>
      <c r="AR19" s="34">
        <v>6.7608445506476089</v>
      </c>
      <c r="AS19" s="34">
        <v>5.975829971278932</v>
      </c>
      <c r="AT19" s="34">
        <v>6.7608445506476089</v>
      </c>
      <c r="AU19" s="34">
        <v>11.725431810647748</v>
      </c>
      <c r="AV19" s="34">
        <v>13.707540536350953</v>
      </c>
      <c r="AW19" s="34">
        <v>8.8418502149785017</v>
      </c>
      <c r="AX19" s="34">
        <v>9.1745465554524248</v>
      </c>
      <c r="AY19" s="34">
        <v>8.2445894363899122</v>
      </c>
      <c r="AZ19" s="34">
        <v>6.7608445506476089</v>
      </c>
      <c r="BA19" s="32">
        <v>-0.15280835933859097</v>
      </c>
      <c r="BB19" s="32">
        <v>0.21893000000000001</v>
      </c>
      <c r="BC19" s="32">
        <v>0.33660000000000001</v>
      </c>
      <c r="BD19" s="32">
        <v>0.18934999999999999</v>
      </c>
      <c r="BE19" s="32">
        <v>0.10294</v>
      </c>
      <c r="BF19" s="32">
        <v>6.4030000000000004E-2</v>
      </c>
      <c r="BG19" s="32">
        <v>-5.3319999999999999E-2</v>
      </c>
      <c r="BH19" s="34" t="s">
        <v>61</v>
      </c>
      <c r="BI19" s="34" t="s">
        <v>61</v>
      </c>
      <c r="BJ19" s="34" t="s">
        <v>61</v>
      </c>
      <c r="BK19" s="34" t="s">
        <v>61</v>
      </c>
      <c r="BL19" s="34" t="s">
        <v>61</v>
      </c>
      <c r="BM19" s="34" t="s">
        <v>61</v>
      </c>
      <c r="BN19" s="34" t="s">
        <v>61</v>
      </c>
      <c r="BO19" s="34">
        <v>-67.021051671732522</v>
      </c>
      <c r="BP19" s="34">
        <v>-265.28428715435177</v>
      </c>
      <c r="BQ19" s="35" t="s">
        <v>61</v>
      </c>
      <c r="BR19" s="34" t="s">
        <v>61</v>
      </c>
      <c r="BS19" s="34" t="s">
        <v>61</v>
      </c>
      <c r="BT19" s="34">
        <v>0.12859999999999999</v>
      </c>
      <c r="BU19" s="35">
        <v>0.42589437819420783</v>
      </c>
      <c r="BV19" s="35">
        <v>0.36059057353776264</v>
      </c>
      <c r="BW19" s="35">
        <v>0.26973310618966495</v>
      </c>
      <c r="BX19" s="35" t="s">
        <v>61</v>
      </c>
      <c r="BY19" s="34">
        <v>1176.8579999999999</v>
      </c>
      <c r="BZ19" s="34">
        <v>1306.7729999999999</v>
      </c>
      <c r="CA19" s="34">
        <v>1582.498</v>
      </c>
      <c r="CB19" s="34">
        <v>1265.1119194668759</v>
      </c>
      <c r="CC19" s="34">
        <v>1438.3829591706592</v>
      </c>
      <c r="CD19" s="34">
        <v>1709.7184063083191</v>
      </c>
      <c r="CE19" s="36">
        <v>6.8892239999999993E-2</v>
      </c>
      <c r="CF19" s="36">
        <v>0.1623763</v>
      </c>
      <c r="CG19" s="36">
        <v>-3.4009850000000001E-2</v>
      </c>
      <c r="CH19" s="36">
        <v>0.15173320000000001</v>
      </c>
      <c r="CI19" s="36">
        <v>-8.4719320000000001E-2</v>
      </c>
      <c r="CJ19" s="35">
        <v>62.182830000000003</v>
      </c>
      <c r="CK19" s="32">
        <v>0.59658009278450463</v>
      </c>
      <c r="CL19" s="37" t="s">
        <v>120</v>
      </c>
    </row>
    <row r="21" spans="1:102" s="38" customFormat="1" ht="14.25" x14ac:dyDescent="0.15">
      <c r="A21" s="49"/>
      <c r="B21" s="69"/>
      <c r="C21" s="49"/>
      <c r="D21" s="42"/>
      <c r="E21" s="42"/>
      <c r="F21" s="50"/>
      <c r="G21" s="42"/>
      <c r="H21" s="42"/>
      <c r="I21" s="71"/>
      <c r="J21" s="71"/>
      <c r="K21" s="71"/>
      <c r="L21" s="71"/>
      <c r="M21" s="71"/>
      <c r="N21" s="71"/>
      <c r="O21" s="71"/>
      <c r="P21" s="71"/>
      <c r="Q21" s="71"/>
      <c r="R21" s="51" t="s">
        <v>62</v>
      </c>
      <c r="S21" s="51" t="s">
        <v>62</v>
      </c>
      <c r="T21" s="52" t="e">
        <v>#VALUE!</v>
      </c>
      <c r="U21" s="52" t="e">
        <v>#VALUE!</v>
      </c>
      <c r="V21" s="52" t="e">
        <v>#VALUE!</v>
      </c>
      <c r="W21" s="52" t="e">
        <v>#VALUE!</v>
      </c>
      <c r="X21" s="52" t="e">
        <v>#VALUE!</v>
      </c>
      <c r="Y21" s="52" t="e">
        <v>#VALUE!</v>
      </c>
      <c r="Z21" s="53"/>
      <c r="AA21" s="53"/>
      <c r="AB21" s="53"/>
      <c r="AC21" s="53"/>
      <c r="AD21" s="52">
        <v>22717.217823346702</v>
      </c>
      <c r="AE21" s="52" t="e">
        <v>#VALUE!</v>
      </c>
      <c r="AF21" s="53">
        <f t="shared" ref="AF21:BM21" si="4">MAX(AF18:AF19)</f>
        <v>157.62265827188051</v>
      </c>
      <c r="AG21" s="53">
        <f t="shared" si="4"/>
        <v>128.78706199460916</v>
      </c>
      <c r="AH21" s="53">
        <f t="shared" si="4"/>
        <v>85.780969479353672</v>
      </c>
      <c r="AI21" s="53">
        <f t="shared" si="4"/>
        <v>63.96251673360107</v>
      </c>
      <c r="AJ21" s="53">
        <f t="shared" si="4"/>
        <v>197.43801652892563</v>
      </c>
      <c r="AK21" s="53">
        <f t="shared" si="4"/>
        <v>105.94235033259423</v>
      </c>
      <c r="AL21" s="53">
        <f t="shared" si="4"/>
        <v>76.570512820512818</v>
      </c>
      <c r="AM21" s="53">
        <f t="shared" si="4"/>
        <v>6.9573846220662645</v>
      </c>
      <c r="AN21" s="53">
        <f t="shared" si="4"/>
        <v>10.873918980427856</v>
      </c>
      <c r="AO21" s="53">
        <f t="shared" si="4"/>
        <v>8.3560685554389647</v>
      </c>
      <c r="AP21" s="53">
        <f t="shared" si="4"/>
        <v>7.1925334939033574</v>
      </c>
      <c r="AQ21" s="53">
        <f t="shared" si="4"/>
        <v>6.6407227241139681</v>
      </c>
      <c r="AR21" s="53">
        <f t="shared" si="4"/>
        <v>6.7608445506476089</v>
      </c>
      <c r="AS21" s="53">
        <f t="shared" si="4"/>
        <v>5.975829971278932</v>
      </c>
      <c r="AT21" s="53">
        <f t="shared" si="4"/>
        <v>6.7608445506476089</v>
      </c>
      <c r="AU21" s="53">
        <f t="shared" si="4"/>
        <v>11.725431810647748</v>
      </c>
      <c r="AV21" s="53">
        <f t="shared" si="4"/>
        <v>13.707540536350953</v>
      </c>
      <c r="AW21" s="53">
        <f t="shared" si="4"/>
        <v>8.8418502149785017</v>
      </c>
      <c r="AX21" s="53">
        <f t="shared" si="4"/>
        <v>9.1745465554524248</v>
      </c>
      <c r="AY21" s="53">
        <f t="shared" si="4"/>
        <v>8.2445894363899122</v>
      </c>
      <c r="AZ21" s="53">
        <f t="shared" si="4"/>
        <v>6.7608445506476089</v>
      </c>
      <c r="BA21" s="53">
        <f t="shared" si="4"/>
        <v>3.8574392785597454E-2</v>
      </c>
      <c r="BB21" s="53">
        <f t="shared" si="4"/>
        <v>0.21893000000000001</v>
      </c>
      <c r="BC21" s="53">
        <f t="shared" si="4"/>
        <v>0.33660000000000001</v>
      </c>
      <c r="BD21" s="53">
        <f t="shared" si="4"/>
        <v>0.18934999999999999</v>
      </c>
      <c r="BE21" s="53">
        <f t="shared" si="4"/>
        <v>0.10294</v>
      </c>
      <c r="BF21" s="53">
        <f t="shared" si="4"/>
        <v>6.4030000000000004E-2</v>
      </c>
      <c r="BG21" s="53">
        <f t="shared" si="4"/>
        <v>3.1890000000000002E-2</v>
      </c>
      <c r="BH21" s="53">
        <f t="shared" si="4"/>
        <v>38.28579511013686</v>
      </c>
      <c r="BI21" s="53">
        <f t="shared" si="4"/>
        <v>0</v>
      </c>
      <c r="BJ21" s="53">
        <f t="shared" si="4"/>
        <v>0</v>
      </c>
      <c r="BK21" s="53">
        <f t="shared" si="4"/>
        <v>0</v>
      </c>
      <c r="BL21" s="53">
        <f t="shared" si="4"/>
        <v>38.28579511013686</v>
      </c>
      <c r="BM21" s="53">
        <f t="shared" si="4"/>
        <v>32.364373946579057</v>
      </c>
      <c r="BN21" s="53">
        <v>266.70383613297048</v>
      </c>
      <c r="BO21" s="53">
        <v>132.34336668865535</v>
      </c>
      <c r="BP21" s="53">
        <v>92.367258769230006</v>
      </c>
      <c r="BQ21" s="53">
        <v>4.9028350813533583</v>
      </c>
      <c r="BR21" s="53">
        <v>5.5914999999999999</v>
      </c>
      <c r="BS21" s="53">
        <v>2.9327000000000001</v>
      </c>
      <c r="BT21" s="53">
        <v>2.0718999999999999</v>
      </c>
      <c r="BU21" s="53">
        <v>2.5911867750933717</v>
      </c>
      <c r="BV21" s="53">
        <v>1.1734955813904535</v>
      </c>
      <c r="BW21" s="53">
        <v>2.7607670614214719</v>
      </c>
      <c r="BX21" s="53">
        <v>4.646499845389946</v>
      </c>
      <c r="BY21" s="53" t="e">
        <v>#VALUE!</v>
      </c>
      <c r="BZ21" s="53" t="e">
        <v>#VALUE!</v>
      </c>
      <c r="CA21" s="53" t="e">
        <v>#VALUE!</v>
      </c>
      <c r="CB21" s="53" t="e">
        <v>#VALUE!</v>
      </c>
      <c r="CC21" s="53" t="e">
        <v>#VALUE!</v>
      </c>
      <c r="CD21" s="53" t="e">
        <v>#VALUE!</v>
      </c>
      <c r="CE21" s="52" t="e">
        <v>#VALUE!</v>
      </c>
      <c r="CF21" s="52" t="e">
        <v>#VALUE!</v>
      </c>
      <c r="CG21" s="52" t="e">
        <v>#VALUE!</v>
      </c>
      <c r="CH21" s="52" t="e">
        <v>#VALUE!</v>
      </c>
      <c r="CI21" s="52" t="e">
        <v>#VALUE!</v>
      </c>
      <c r="CJ21" s="54">
        <v>99.656850000000006</v>
      </c>
      <c r="CK21" s="52">
        <v>1.0526074588004672</v>
      </c>
      <c r="CL21" s="55"/>
    </row>
    <row r="22" spans="1:102" s="38" customFormat="1" ht="14.25" x14ac:dyDescent="0.15">
      <c r="A22" s="49"/>
      <c r="B22" s="69"/>
      <c r="C22" s="49"/>
      <c r="D22" s="42"/>
      <c r="E22" s="42"/>
      <c r="F22" s="50"/>
      <c r="G22" s="42"/>
      <c r="H22" s="42"/>
      <c r="I22" s="71"/>
      <c r="J22" s="71"/>
      <c r="K22" s="71"/>
      <c r="L22" s="71"/>
      <c r="M22" s="71"/>
      <c r="N22" s="71"/>
      <c r="O22" s="71"/>
      <c r="P22" s="71"/>
      <c r="Q22" s="71"/>
      <c r="R22" s="56" t="s">
        <v>63</v>
      </c>
      <c r="S22" s="56" t="s">
        <v>63</v>
      </c>
      <c r="T22" s="57" t="e">
        <v>#VALUE!</v>
      </c>
      <c r="U22" s="57" t="e">
        <v>#VALUE!</v>
      </c>
      <c r="V22" s="57" t="e">
        <v>#VALUE!</v>
      </c>
      <c r="W22" s="57" t="e">
        <v>#VALUE!</v>
      </c>
      <c r="X22" s="57" t="e">
        <v>#VALUE!</v>
      </c>
      <c r="Y22" s="57" t="e">
        <v>#VALUE!</v>
      </c>
      <c r="Z22" s="58"/>
      <c r="AA22" s="58"/>
      <c r="AB22" s="58"/>
      <c r="AC22" s="58"/>
      <c r="AD22" s="57">
        <v>12057.078356861854</v>
      </c>
      <c r="AE22" s="57" t="e">
        <v>#VALUE!</v>
      </c>
      <c r="AF22" s="58">
        <f t="shared" ref="AF22:BM22" si="5">MEDIAN(AF18:AF19)</f>
        <v>157.62265827188051</v>
      </c>
      <c r="AG22" s="58">
        <f t="shared" si="5"/>
        <v>80.594082975225461</v>
      </c>
      <c r="AH22" s="58">
        <f t="shared" si="5"/>
        <v>49.948600972141769</v>
      </c>
      <c r="AI22" s="58">
        <f t="shared" si="5"/>
        <v>42.719063244849309</v>
      </c>
      <c r="AJ22" s="58">
        <f t="shared" si="5"/>
        <v>116.52487277406847</v>
      </c>
      <c r="AK22" s="58">
        <f t="shared" si="5"/>
        <v>105.94235033259423</v>
      </c>
      <c r="AL22" s="58">
        <f t="shared" si="5"/>
        <v>76.570512820512818</v>
      </c>
      <c r="AM22" s="58">
        <f t="shared" si="5"/>
        <v>5.6637466121775066</v>
      </c>
      <c r="AN22" s="58">
        <f t="shared" si="5"/>
        <v>8.73594787537691</v>
      </c>
      <c r="AO22" s="58">
        <f t="shared" si="5"/>
        <v>6.5213476509729755</v>
      </c>
      <c r="AP22" s="58">
        <f t="shared" si="5"/>
        <v>5.4089275807139021</v>
      </c>
      <c r="AQ22" s="58">
        <f t="shared" si="5"/>
        <v>5.1009478130175498</v>
      </c>
      <c r="AR22" s="58">
        <f t="shared" si="5"/>
        <v>5.3662028839665687</v>
      </c>
      <c r="AS22" s="58">
        <f t="shared" si="5"/>
        <v>4.662631600724997</v>
      </c>
      <c r="AT22" s="58">
        <f t="shared" si="5"/>
        <v>5.3662028839665687</v>
      </c>
      <c r="AU22" s="58">
        <f t="shared" si="5"/>
        <v>11.203237711725578</v>
      </c>
      <c r="AV22" s="58">
        <f t="shared" si="5"/>
        <v>11.201342142093038</v>
      </c>
      <c r="AW22" s="58">
        <f t="shared" si="5"/>
        <v>7.5233084723531221</v>
      </c>
      <c r="AX22" s="58">
        <f t="shared" si="5"/>
        <v>7.3369520622706279</v>
      </c>
      <c r="AY22" s="58">
        <f t="shared" si="5"/>
        <v>6.5089434647214883</v>
      </c>
      <c r="AZ22" s="58">
        <f t="shared" si="5"/>
        <v>5.3662028839665687</v>
      </c>
      <c r="BA22" s="58">
        <f t="shared" si="5"/>
        <v>-5.7116983276496752E-2</v>
      </c>
      <c r="BB22" s="58">
        <f t="shared" si="5"/>
        <v>0.15289000000000003</v>
      </c>
      <c r="BC22" s="58">
        <f t="shared" si="5"/>
        <v>0.21878</v>
      </c>
      <c r="BD22" s="58">
        <f t="shared" si="5"/>
        <v>0.15425</v>
      </c>
      <c r="BE22" s="58">
        <f t="shared" si="5"/>
        <v>7.7395000000000005E-2</v>
      </c>
      <c r="BF22" s="58">
        <f t="shared" si="5"/>
        <v>5.6580000000000005E-2</v>
      </c>
      <c r="BG22" s="58">
        <f t="shared" si="5"/>
        <v>-1.0714999999999995E-2</v>
      </c>
      <c r="BH22" s="58">
        <f t="shared" si="5"/>
        <v>38.28579511013686</v>
      </c>
      <c r="BI22" s="58" t="e">
        <f t="shared" si="5"/>
        <v>#NUM!</v>
      </c>
      <c r="BJ22" s="58" t="e">
        <f t="shared" si="5"/>
        <v>#NUM!</v>
      </c>
      <c r="BK22" s="58" t="e">
        <f t="shared" si="5"/>
        <v>#NUM!</v>
      </c>
      <c r="BL22" s="58">
        <f t="shared" si="5"/>
        <v>38.28579511013686</v>
      </c>
      <c r="BM22" s="58">
        <f t="shared" si="5"/>
        <v>32.364373946579057</v>
      </c>
      <c r="BN22" s="58">
        <v>266.70383613297048</v>
      </c>
      <c r="BO22" s="58">
        <v>32.661157508461415</v>
      </c>
      <c r="BP22" s="58">
        <v>-86.45851419256087</v>
      </c>
      <c r="BQ22" s="58">
        <v>4.9028350813533583</v>
      </c>
      <c r="BR22" s="58">
        <v>5.5914999999999999</v>
      </c>
      <c r="BS22" s="58">
        <v>1.8445500000000001</v>
      </c>
      <c r="BT22" s="58">
        <v>1.2706999999999999</v>
      </c>
      <c r="BU22" s="58">
        <v>2.5911867750933717</v>
      </c>
      <c r="BV22" s="58">
        <v>1.1734955813904535</v>
      </c>
      <c r="BW22" s="58">
        <v>2.7607670614214719</v>
      </c>
      <c r="BX22" s="58">
        <v>4.646499845389946</v>
      </c>
      <c r="BY22" s="58" t="e">
        <v>#VALUE!</v>
      </c>
      <c r="BZ22" s="58" t="e">
        <v>#VALUE!</v>
      </c>
      <c r="CA22" s="58" t="e">
        <v>#VALUE!</v>
      </c>
      <c r="CB22" s="58" t="e">
        <v>#VALUE!</v>
      </c>
      <c r="CC22" s="58" t="e">
        <v>#VALUE!</v>
      </c>
      <c r="CD22" s="58" t="e">
        <v>#VALUE!</v>
      </c>
      <c r="CE22" s="57" t="e">
        <v>#VALUE!</v>
      </c>
      <c r="CF22" s="57" t="e">
        <v>#VALUE!</v>
      </c>
      <c r="CG22" s="57" t="e">
        <v>#VALUE!</v>
      </c>
      <c r="CH22" s="57" t="e">
        <v>#VALUE!</v>
      </c>
      <c r="CI22" s="57" t="e">
        <v>#VALUE!</v>
      </c>
      <c r="CJ22" s="59">
        <v>70.030650000000009</v>
      </c>
      <c r="CK22" s="57">
        <v>0.72466424569617161</v>
      </c>
      <c r="CL22" s="55"/>
    </row>
    <row r="23" spans="1:102" s="38" customFormat="1" ht="14.25" x14ac:dyDescent="0.15">
      <c r="A23" s="49"/>
      <c r="B23" s="69"/>
      <c r="C23" s="49"/>
      <c r="D23" s="42"/>
      <c r="E23" s="42"/>
      <c r="F23" s="50"/>
      <c r="G23" s="42"/>
      <c r="H23" s="42"/>
      <c r="I23" s="71"/>
      <c r="J23" s="71"/>
      <c r="K23" s="71"/>
      <c r="L23" s="71"/>
      <c r="M23" s="71"/>
      <c r="N23" s="71"/>
      <c r="O23" s="71"/>
      <c r="P23" s="71"/>
      <c r="Q23" s="71"/>
      <c r="R23" s="56" t="s">
        <v>64</v>
      </c>
      <c r="S23" s="56" t="s">
        <v>64</v>
      </c>
      <c r="T23" s="57" t="e">
        <v>#VALUE!</v>
      </c>
      <c r="U23" s="57" t="e">
        <v>#VALUE!</v>
      </c>
      <c r="V23" s="57" t="e">
        <v>#VALUE!</v>
      </c>
      <c r="W23" s="57" t="e">
        <v>#VALUE!</v>
      </c>
      <c r="X23" s="57" t="e">
        <v>#VALUE!</v>
      </c>
      <c r="Y23" s="57" t="e">
        <v>#VALUE!</v>
      </c>
      <c r="Z23" s="58"/>
      <c r="AA23" s="58"/>
      <c r="AB23" s="58"/>
      <c r="AC23" s="58"/>
      <c r="AD23" s="57">
        <v>12057.078356861854</v>
      </c>
      <c r="AE23" s="57" t="e">
        <v>#VALUE!</v>
      </c>
      <c r="AF23" s="58">
        <f t="shared" ref="AF23:BM23" si="6">AVERAGE(AF18:AF19)</f>
        <v>157.62265827188051</v>
      </c>
      <c r="AG23" s="58">
        <f t="shared" si="6"/>
        <v>80.594082975225461</v>
      </c>
      <c r="AH23" s="58">
        <f t="shared" si="6"/>
        <v>49.948600972141762</v>
      </c>
      <c r="AI23" s="58">
        <f t="shared" si="6"/>
        <v>42.719063244849316</v>
      </c>
      <c r="AJ23" s="58">
        <f t="shared" si="6"/>
        <v>116.52487277406848</v>
      </c>
      <c r="AK23" s="58">
        <f t="shared" si="6"/>
        <v>105.94235033259423</v>
      </c>
      <c r="AL23" s="58">
        <f t="shared" si="6"/>
        <v>76.570512820512818</v>
      </c>
      <c r="AM23" s="58">
        <f t="shared" si="6"/>
        <v>5.6637466121775066</v>
      </c>
      <c r="AN23" s="58">
        <f t="shared" si="6"/>
        <v>8.73594787537691</v>
      </c>
      <c r="AO23" s="58">
        <f t="shared" si="6"/>
        <v>6.5213476509729755</v>
      </c>
      <c r="AP23" s="58">
        <f t="shared" si="6"/>
        <v>5.4089275807139021</v>
      </c>
      <c r="AQ23" s="58">
        <f t="shared" si="6"/>
        <v>5.1009478130175498</v>
      </c>
      <c r="AR23" s="58">
        <f t="shared" si="6"/>
        <v>5.3662028839665687</v>
      </c>
      <c r="AS23" s="58">
        <f t="shared" si="6"/>
        <v>4.662631600724997</v>
      </c>
      <c r="AT23" s="58">
        <f t="shared" si="6"/>
        <v>5.3662028839665687</v>
      </c>
      <c r="AU23" s="58">
        <f t="shared" si="6"/>
        <v>11.203237711725578</v>
      </c>
      <c r="AV23" s="58">
        <f t="shared" si="6"/>
        <v>11.201342142093038</v>
      </c>
      <c r="AW23" s="58">
        <f t="shared" si="6"/>
        <v>7.5233084723531221</v>
      </c>
      <c r="AX23" s="58">
        <f t="shared" si="6"/>
        <v>7.3369520622706279</v>
      </c>
      <c r="AY23" s="58">
        <f t="shared" si="6"/>
        <v>6.5089434647214883</v>
      </c>
      <c r="AZ23" s="58">
        <f t="shared" si="6"/>
        <v>5.3662028839665687</v>
      </c>
      <c r="BA23" s="58">
        <f t="shared" si="6"/>
        <v>-5.7116983276496752E-2</v>
      </c>
      <c r="BB23" s="58">
        <f t="shared" si="6"/>
        <v>0.15289000000000003</v>
      </c>
      <c r="BC23" s="58">
        <f t="shared" si="6"/>
        <v>0.21878</v>
      </c>
      <c r="BD23" s="58">
        <f t="shared" si="6"/>
        <v>0.15425</v>
      </c>
      <c r="BE23" s="58">
        <f t="shared" si="6"/>
        <v>7.7395000000000005E-2</v>
      </c>
      <c r="BF23" s="58">
        <f t="shared" si="6"/>
        <v>5.6580000000000005E-2</v>
      </c>
      <c r="BG23" s="58">
        <f t="shared" si="6"/>
        <v>-1.0714999999999999E-2</v>
      </c>
      <c r="BH23" s="58">
        <f t="shared" si="6"/>
        <v>38.28579511013686</v>
      </c>
      <c r="BI23" s="58" t="e">
        <f t="shared" si="6"/>
        <v>#DIV/0!</v>
      </c>
      <c r="BJ23" s="58" t="e">
        <f t="shared" si="6"/>
        <v>#DIV/0!</v>
      </c>
      <c r="BK23" s="58" t="e">
        <f t="shared" si="6"/>
        <v>#DIV/0!</v>
      </c>
      <c r="BL23" s="58">
        <f t="shared" si="6"/>
        <v>38.28579511013686</v>
      </c>
      <c r="BM23" s="58">
        <f t="shared" si="6"/>
        <v>32.364373946579057</v>
      </c>
      <c r="BN23" s="58">
        <v>266.70383613297048</v>
      </c>
      <c r="BO23" s="58">
        <v>32.661157508461415</v>
      </c>
      <c r="BP23" s="58">
        <v>-86.458514192560884</v>
      </c>
      <c r="BQ23" s="58">
        <v>4.9028350813533583</v>
      </c>
      <c r="BR23" s="58">
        <v>5.5914999999999999</v>
      </c>
      <c r="BS23" s="58">
        <v>1.8445499999999999</v>
      </c>
      <c r="BT23" s="58">
        <v>1.2706999999999999</v>
      </c>
      <c r="BU23" s="58">
        <v>2.5911867750933717</v>
      </c>
      <c r="BV23" s="58">
        <v>1.1734955813904535</v>
      </c>
      <c r="BW23" s="58">
        <v>2.7607670614214719</v>
      </c>
      <c r="BX23" s="58">
        <v>4.646499845389946</v>
      </c>
      <c r="BY23" s="58" t="e">
        <v>#VALUE!</v>
      </c>
      <c r="BZ23" s="58" t="e">
        <v>#VALUE!</v>
      </c>
      <c r="CA23" s="58" t="e">
        <v>#VALUE!</v>
      </c>
      <c r="CB23" s="58" t="e">
        <v>#VALUE!</v>
      </c>
      <c r="CC23" s="58" t="e">
        <v>#VALUE!</v>
      </c>
      <c r="CD23" s="58" t="e">
        <v>#VALUE!</v>
      </c>
      <c r="CE23" s="57" t="e">
        <v>#VALUE!</v>
      </c>
      <c r="CF23" s="57" t="e">
        <v>#VALUE!</v>
      </c>
      <c r="CG23" s="57" t="e">
        <v>#VALUE!</v>
      </c>
      <c r="CH23" s="57" t="e">
        <v>#VALUE!</v>
      </c>
      <c r="CI23" s="57" t="e">
        <v>#VALUE!</v>
      </c>
      <c r="CJ23" s="59">
        <v>70.030650000000009</v>
      </c>
      <c r="CK23" s="57">
        <v>0.72466424569617161</v>
      </c>
      <c r="CL23" s="55"/>
    </row>
    <row r="24" spans="1:102" s="38" customFormat="1" ht="14.25" x14ac:dyDescent="0.15">
      <c r="A24" s="49"/>
      <c r="B24" s="69"/>
      <c r="C24" s="49"/>
      <c r="D24" s="42"/>
      <c r="E24" s="42"/>
      <c r="F24" s="50"/>
      <c r="G24" s="42"/>
      <c r="H24" s="42"/>
      <c r="I24" s="71"/>
      <c r="J24" s="71"/>
      <c r="K24" s="71"/>
      <c r="L24" s="71"/>
      <c r="M24" s="71"/>
      <c r="N24" s="71"/>
      <c r="O24" s="71"/>
      <c r="P24" s="71"/>
      <c r="Q24" s="71"/>
      <c r="R24" s="60" t="s">
        <v>65</v>
      </c>
      <c r="S24" s="60" t="s">
        <v>65</v>
      </c>
      <c r="T24" s="61" t="e">
        <v>#VALUE!</v>
      </c>
      <c r="U24" s="61" t="e">
        <v>#VALUE!</v>
      </c>
      <c r="V24" s="61" t="e">
        <v>#VALUE!</v>
      </c>
      <c r="W24" s="61" t="e">
        <v>#VALUE!</v>
      </c>
      <c r="X24" s="61" t="e">
        <v>#VALUE!</v>
      </c>
      <c r="Y24" s="61" t="e">
        <v>#VALUE!</v>
      </c>
      <c r="Z24" s="62"/>
      <c r="AA24" s="62"/>
      <c r="AB24" s="62"/>
      <c r="AC24" s="62"/>
      <c r="AD24" s="61">
        <v>1396.9388903770052</v>
      </c>
      <c r="AE24" s="61" t="e">
        <v>#VALUE!</v>
      </c>
      <c r="AF24" s="62">
        <f t="shared" ref="AF24:BM24" si="7">MIN(AF18:AF19)</f>
        <v>157.62265827188051</v>
      </c>
      <c r="AG24" s="62">
        <f t="shared" si="7"/>
        <v>32.401103955841769</v>
      </c>
      <c r="AH24" s="62">
        <f t="shared" si="7"/>
        <v>14.116232464929858</v>
      </c>
      <c r="AI24" s="62">
        <f t="shared" si="7"/>
        <v>21.475609756097558</v>
      </c>
      <c r="AJ24" s="62">
        <f t="shared" si="7"/>
        <v>35.611729019211324</v>
      </c>
      <c r="AK24" s="62">
        <f t="shared" si="7"/>
        <v>105.94235033259423</v>
      </c>
      <c r="AL24" s="62">
        <f t="shared" si="7"/>
        <v>76.570512820512818</v>
      </c>
      <c r="AM24" s="62">
        <f t="shared" si="7"/>
        <v>4.3701086022887496</v>
      </c>
      <c r="AN24" s="62">
        <f t="shared" si="7"/>
        <v>6.5979767703259649</v>
      </c>
      <c r="AO24" s="62">
        <f t="shared" si="7"/>
        <v>4.6866267465069855</v>
      </c>
      <c r="AP24" s="62">
        <f t="shared" si="7"/>
        <v>3.6253216675244468</v>
      </c>
      <c r="AQ24" s="62">
        <f t="shared" si="7"/>
        <v>3.561172901921132</v>
      </c>
      <c r="AR24" s="62">
        <f t="shared" si="7"/>
        <v>3.9715612172855281</v>
      </c>
      <c r="AS24" s="62">
        <f t="shared" si="7"/>
        <v>3.3494332301710621</v>
      </c>
      <c r="AT24" s="62">
        <f t="shared" si="7"/>
        <v>3.9715612172855281</v>
      </c>
      <c r="AU24" s="62">
        <f t="shared" si="7"/>
        <v>10.681043612803405</v>
      </c>
      <c r="AV24" s="62">
        <f t="shared" si="7"/>
        <v>8.6951437478351234</v>
      </c>
      <c r="AW24" s="62">
        <f t="shared" si="7"/>
        <v>6.2047667297277433</v>
      </c>
      <c r="AX24" s="62">
        <f t="shared" si="7"/>
        <v>5.499357569088831</v>
      </c>
      <c r="AY24" s="62">
        <f t="shared" si="7"/>
        <v>4.7732974930530645</v>
      </c>
      <c r="AZ24" s="62">
        <f t="shared" si="7"/>
        <v>3.9715612172855281</v>
      </c>
      <c r="BA24" s="62">
        <f t="shared" si="7"/>
        <v>-0.15280835933859097</v>
      </c>
      <c r="BB24" s="62">
        <f t="shared" si="7"/>
        <v>8.6850000000000011E-2</v>
      </c>
      <c r="BC24" s="62">
        <f t="shared" si="7"/>
        <v>0.10095999999999999</v>
      </c>
      <c r="BD24" s="62">
        <f t="shared" si="7"/>
        <v>0.11915000000000001</v>
      </c>
      <c r="BE24" s="62">
        <f t="shared" si="7"/>
        <v>5.1850000000000007E-2</v>
      </c>
      <c r="BF24" s="62">
        <f t="shared" si="7"/>
        <v>4.913E-2</v>
      </c>
      <c r="BG24" s="62">
        <f t="shared" si="7"/>
        <v>-5.3319999999999999E-2</v>
      </c>
      <c r="BH24" s="62">
        <f t="shared" si="7"/>
        <v>38.28579511013686</v>
      </c>
      <c r="BI24" s="62">
        <f t="shared" si="7"/>
        <v>0</v>
      </c>
      <c r="BJ24" s="62">
        <f t="shared" si="7"/>
        <v>0</v>
      </c>
      <c r="BK24" s="62">
        <f t="shared" si="7"/>
        <v>0</v>
      </c>
      <c r="BL24" s="62">
        <f t="shared" si="7"/>
        <v>38.28579511013686</v>
      </c>
      <c r="BM24" s="62">
        <f t="shared" si="7"/>
        <v>32.364373946579057</v>
      </c>
      <c r="BN24" s="62">
        <v>266.70383613297048</v>
      </c>
      <c r="BO24" s="62">
        <v>-67.021051671732522</v>
      </c>
      <c r="BP24" s="62">
        <v>-265.28428715435177</v>
      </c>
      <c r="BQ24" s="61">
        <v>4.9028350813533583</v>
      </c>
      <c r="BR24" s="61">
        <v>5.5914999999999999</v>
      </c>
      <c r="BS24" s="61">
        <v>0.75639999999999996</v>
      </c>
      <c r="BT24" s="61">
        <v>0.46949999999999997</v>
      </c>
      <c r="BU24" s="61">
        <v>2.5911867750933717</v>
      </c>
      <c r="BV24" s="61">
        <v>1.1734955813904535</v>
      </c>
      <c r="BW24" s="61">
        <v>2.7607670614214719</v>
      </c>
      <c r="BX24" s="61">
        <v>4.646499845389946</v>
      </c>
      <c r="BY24" s="61" t="e">
        <v>#VALUE!</v>
      </c>
      <c r="BZ24" s="61" t="e">
        <v>#VALUE!</v>
      </c>
      <c r="CA24" s="61" t="e">
        <v>#VALUE!</v>
      </c>
      <c r="CB24" s="61" t="e">
        <v>#VALUE!</v>
      </c>
      <c r="CC24" s="61" t="e">
        <v>#VALUE!</v>
      </c>
      <c r="CD24" s="61" t="e">
        <v>#VALUE!</v>
      </c>
      <c r="CE24" s="61" t="e">
        <v>#VALUE!</v>
      </c>
      <c r="CF24" s="61" t="e">
        <v>#VALUE!</v>
      </c>
      <c r="CG24" s="61" t="e">
        <v>#VALUE!</v>
      </c>
      <c r="CH24" s="61" t="e">
        <v>#VALUE!</v>
      </c>
      <c r="CI24" s="61" t="e">
        <v>#VALUE!</v>
      </c>
      <c r="CJ24" s="61">
        <v>40.404449999999997</v>
      </c>
      <c r="CK24" s="61">
        <v>0.39672103259187608</v>
      </c>
      <c r="CL24" s="55"/>
    </row>
    <row r="29" spans="1:102" s="63" customFormat="1" x14ac:dyDescent="0.15">
      <c r="A29" s="10"/>
      <c r="B29" s="67"/>
      <c r="C29" s="10"/>
      <c r="D29" s="10"/>
      <c r="E29" s="10"/>
      <c r="F29" s="10"/>
      <c r="G29" s="10"/>
      <c r="H29" s="10"/>
      <c r="I29" s="10"/>
      <c r="J29" s="10">
        <v>60530</v>
      </c>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1"/>
      <c r="BR29" s="11"/>
      <c r="BS29" s="11"/>
      <c r="BT29" s="11"/>
      <c r="BU29" s="11"/>
      <c r="BV29" s="11"/>
      <c r="BW29" s="11"/>
      <c r="BX29" s="11"/>
      <c r="BY29" s="10"/>
      <c r="BZ29" s="10"/>
      <c r="CA29" s="10"/>
      <c r="CB29" s="10"/>
      <c r="CC29" s="10"/>
      <c r="CD29" s="10"/>
      <c r="CE29" s="12"/>
      <c r="CF29" s="12"/>
      <c r="CG29" s="12"/>
      <c r="CH29" s="12"/>
      <c r="CI29" s="12"/>
      <c r="CJ29" s="10"/>
      <c r="CK29" s="10"/>
      <c r="CN29" s="10"/>
      <c r="CO29" s="10"/>
      <c r="CP29" s="10"/>
      <c r="CQ29" s="10"/>
      <c r="CR29" s="10"/>
      <c r="CS29" s="10"/>
      <c r="CT29" s="10"/>
      <c r="CU29" s="10"/>
      <c r="CV29" s="10"/>
      <c r="CW29" s="10"/>
      <c r="CX29" s="13"/>
    </row>
  </sheetData>
  <mergeCells count="31">
    <mergeCell ref="A3:A5"/>
    <mergeCell ref="B3:B5"/>
    <mergeCell ref="C3:C5"/>
    <mergeCell ref="BY3:CI3"/>
    <mergeCell ref="BY4:BY5"/>
    <mergeCell ref="BZ4:BZ5"/>
    <mergeCell ref="CA4:CA5"/>
    <mergeCell ref="CB4:CB5"/>
    <mergeCell ref="CI4:CI5"/>
    <mergeCell ref="BA4:BG4"/>
    <mergeCell ref="BH4:BM4"/>
    <mergeCell ref="BN4:BP4"/>
    <mergeCell ref="BQ4:BX4"/>
    <mergeCell ref="AM4:AS4"/>
    <mergeCell ref="AT4:AZ4"/>
    <mergeCell ref="Z1:AA1"/>
    <mergeCell ref="AB1:AC1"/>
    <mergeCell ref="CJ4:CJ5"/>
    <mergeCell ref="CK4:CK5"/>
    <mergeCell ref="D3:R3"/>
    <mergeCell ref="AF3:BM3"/>
    <mergeCell ref="CC4:CC5"/>
    <mergeCell ref="CD4:CD5"/>
    <mergeCell ref="CE4:CE5"/>
    <mergeCell ref="CF4:CF5"/>
    <mergeCell ref="CG4:CG5"/>
    <mergeCell ref="CH4:CH5"/>
    <mergeCell ref="CJ3:CK3"/>
    <mergeCell ref="Z4:AA4"/>
    <mergeCell ref="AB4:AC4"/>
    <mergeCell ref="AF4:AL4"/>
  </mergeCells>
  <pageMargins left="0.33" right="0.75" top="0.17" bottom="1" header="0.5" footer="0.71"/>
  <pageSetup paperSize="8" scale="90"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87979-B822-4DC3-988E-2779759F12F8}">
  <sheetPr>
    <pageSetUpPr fitToPage="1"/>
  </sheetPr>
  <dimension ref="A1:CX29"/>
  <sheetViews>
    <sheetView showGridLines="0" zoomScale="85" zoomScaleNormal="85" workbookViewId="0">
      <pane xSplit="3" ySplit="5" topLeftCell="D6" activePane="bottomRight" state="frozen"/>
      <selection pane="bottomLeft" activeCell="A8" sqref="A8"/>
      <selection pane="topRight" activeCell="E1" sqref="E1"/>
      <selection pane="bottomRight" activeCell="I13" sqref="I13"/>
    </sheetView>
  </sheetViews>
  <sheetFormatPr defaultColWidth="9" defaultRowHeight="13.5" outlineLevelCol="1" x14ac:dyDescent="0.1"/>
  <cols>
    <col min="1" max="1" width="31.875" style="10" bestFit="1" customWidth="1"/>
    <col min="2" max="2" width="32.625" style="67" bestFit="1" customWidth="1"/>
    <col min="3" max="3" width="17.125" style="10" bestFit="1" customWidth="1"/>
    <col min="4" max="4" width="14.375" style="10" customWidth="1"/>
    <col min="5" max="6" width="12.625" style="10" hidden="1" customWidth="1" outlineLevel="1"/>
    <col min="7" max="7" width="14.375" style="10" hidden="1" customWidth="1" collapsed="1"/>
    <col min="8" max="8" width="12.625" style="10" hidden="1" customWidth="1" outlineLevel="1"/>
    <col min="9" max="9" width="12.625" style="10" customWidth="1" collapsed="1"/>
    <col min="10" max="17" width="12.625" style="10" hidden="1" customWidth="1" outlineLevel="1"/>
    <col min="18" max="18" width="14.375" style="10" customWidth="1" collapsed="1"/>
    <col min="19" max="19" width="12.625" style="10" hidden="1" customWidth="1" outlineLevel="1"/>
    <col min="20" max="20" width="12.625" style="10" hidden="1" customWidth="1" collapsed="1"/>
    <col min="21" max="24" width="12.625" style="10" hidden="1" customWidth="1"/>
    <col min="25" max="25" width="14.375" style="10" hidden="1" customWidth="1"/>
    <col min="26" max="29" width="8.875" style="10" hidden="1" customWidth="1"/>
    <col min="30" max="30" width="12.625" style="10" hidden="1" customWidth="1" outlineLevel="1"/>
    <col min="31" max="31" width="14.375" style="10" hidden="1" customWidth="1" collapsed="1"/>
    <col min="32" max="32" width="9.625" style="10" customWidth="1"/>
    <col min="33" max="33" width="7.75" style="10" hidden="1" customWidth="1" outlineLevel="1"/>
    <col min="34" max="34" width="7.875" style="10" hidden="1" customWidth="1" outlineLevel="1"/>
    <col min="35" max="36" width="7.875" style="10" hidden="1" customWidth="1" outlineLevel="1" collapsed="1"/>
    <col min="37" max="37" width="9.625" style="10" customWidth="1" collapsed="1"/>
    <col min="38" max="39" width="9.625" style="10" customWidth="1"/>
    <col min="40" max="41" width="7.875" style="10" hidden="1" customWidth="1" outlineLevel="1"/>
    <col min="42" max="42" width="7.875" style="10" hidden="1" customWidth="1" outlineLevel="1" collapsed="1"/>
    <col min="43" max="43" width="0.875" style="10" hidden="1" customWidth="1" outlineLevel="1" collapsed="1"/>
    <col min="44" max="44" width="9.625" style="10" customWidth="1" collapsed="1"/>
    <col min="45" max="45" width="8.875" style="10" customWidth="1"/>
    <col min="46" max="46" width="6.5" style="10" hidden="1" customWidth="1"/>
    <col min="47" max="48" width="6.5" style="10" hidden="1" customWidth="1" outlineLevel="1"/>
    <col min="49" max="50" width="6.5" style="10" hidden="1" customWidth="1" outlineLevel="1" collapsed="1"/>
    <col min="51" max="51" width="6.5" style="10" hidden="1" customWidth="1" collapsed="1"/>
    <col min="52" max="52" width="6.5" style="10" hidden="1" customWidth="1"/>
    <col min="53" max="53" width="7.125" style="10" hidden="1" customWidth="1"/>
    <col min="54" max="55" width="9.125" style="10" hidden="1" customWidth="1" outlineLevel="1"/>
    <col min="56" max="56" width="9.125" style="10" hidden="1" customWidth="1" outlineLevel="1" collapsed="1"/>
    <col min="57" max="57" width="9.125" style="10" hidden="1" customWidth="1" outlineLevel="1"/>
    <col min="58" max="58" width="9.125" style="10" hidden="1" customWidth="1" collapsed="1"/>
    <col min="59" max="59" width="9.125" style="10" hidden="1" customWidth="1"/>
    <col min="60" max="60" width="8.875" style="10" customWidth="1"/>
    <col min="61" max="61" width="7.875" style="10" hidden="1" customWidth="1" outlineLevel="1"/>
    <col min="62" max="62" width="7.875" style="10" hidden="1" customWidth="1" outlineLevel="1" collapsed="1"/>
    <col min="63" max="63" width="7.875" style="10" hidden="1" customWidth="1" outlineLevel="1"/>
    <col min="64" max="64" width="8.375" style="10" customWidth="1" collapsed="1"/>
    <col min="65" max="65" width="8.875" style="10" customWidth="1"/>
    <col min="66" max="66" width="8.875" style="10" hidden="1" customWidth="1"/>
    <col min="67" max="67" width="9.5" style="10" hidden="1" customWidth="1"/>
    <col min="68" max="68" width="8.875" style="10" hidden="1" customWidth="1"/>
    <col min="69" max="69" width="27.125" style="11" hidden="1" customWidth="1"/>
    <col min="70" max="72" width="27.125" style="11" hidden="1" customWidth="1" outlineLevel="1"/>
    <col min="73" max="73" width="27.125" style="11" hidden="1" customWidth="1" outlineLevel="1" collapsed="1"/>
    <col min="74" max="74" width="27.125" style="11" hidden="1" customWidth="1" outlineLevel="1"/>
    <col min="75" max="75" width="27.125" style="11" hidden="1" customWidth="1" collapsed="1"/>
    <col min="76" max="76" width="27.125" style="11" hidden="1" customWidth="1"/>
    <col min="77" max="82" width="9.125" style="10" hidden="1" customWidth="1"/>
    <col min="83" max="85" width="9.25" style="12" hidden="1" customWidth="1"/>
    <col min="86" max="86" width="9.125" style="12" hidden="1" customWidth="1"/>
    <col min="87" max="87" width="10.125" style="12" hidden="1" customWidth="1"/>
    <col min="88" max="89" width="27.125" style="10" hidden="1" customWidth="1"/>
    <col min="90" max="90" width="153.375" style="63" customWidth="1"/>
    <col min="91" max="91" width="8.625" style="63" customWidth="1"/>
    <col min="92" max="94" width="9.125" style="10" customWidth="1"/>
    <col min="95" max="96" width="7.875" style="10" customWidth="1"/>
    <col min="97" max="97" width="10.875" style="10" bestFit="1" customWidth="1"/>
    <col min="98" max="100" width="7.875" style="10" customWidth="1"/>
    <col min="101" max="101" width="8.625" style="10" customWidth="1"/>
    <col min="102" max="102" width="87" style="13" customWidth="1"/>
    <col min="103" max="16384" width="9" style="14"/>
  </cols>
  <sheetData>
    <row r="1" spans="1:102" s="3" customFormat="1" ht="23.25" x14ac:dyDescent="0.15">
      <c r="A1" s="1" t="s">
        <v>0</v>
      </c>
      <c r="B1" s="66" t="s">
        <v>1</v>
      </c>
      <c r="C1" s="2" t="s">
        <v>1</v>
      </c>
      <c r="D1" s="3" t="s">
        <v>2</v>
      </c>
      <c r="E1" s="3" t="s">
        <v>2</v>
      </c>
      <c r="F1" s="3" t="s">
        <v>3</v>
      </c>
      <c r="G1" s="3" t="s">
        <v>4</v>
      </c>
      <c r="H1" s="3" t="s">
        <v>4</v>
      </c>
      <c r="I1" s="3" t="s">
        <v>5</v>
      </c>
      <c r="J1" s="3" t="s">
        <v>5</v>
      </c>
      <c r="K1" s="3" t="s">
        <v>80</v>
      </c>
      <c r="L1" s="3" t="s">
        <v>79</v>
      </c>
      <c r="M1" s="3" t="s">
        <v>83</v>
      </c>
      <c r="N1" s="80" t="s">
        <v>87</v>
      </c>
      <c r="O1" s="81" t="s">
        <v>86</v>
      </c>
      <c r="P1" s="81" t="s">
        <v>85</v>
      </c>
      <c r="Q1" s="81" t="s">
        <v>88</v>
      </c>
      <c r="R1" s="3" t="s">
        <v>6</v>
      </c>
      <c r="S1" s="3" t="s">
        <v>6</v>
      </c>
      <c r="T1" s="3" t="s">
        <v>7</v>
      </c>
      <c r="U1" s="3" t="s">
        <v>8</v>
      </c>
      <c r="V1" s="3" t="s">
        <v>9</v>
      </c>
      <c r="W1" s="3" t="s">
        <v>10</v>
      </c>
      <c r="X1" s="4" t="s">
        <v>11</v>
      </c>
      <c r="Y1" s="4" t="s">
        <v>12</v>
      </c>
      <c r="Z1" s="113" t="s">
        <v>94</v>
      </c>
      <c r="AA1" s="113"/>
      <c r="AB1" s="113" t="s">
        <v>95</v>
      </c>
      <c r="AC1" s="113"/>
      <c r="AD1" s="4"/>
      <c r="AE1" s="4" t="s">
        <v>13</v>
      </c>
      <c r="AF1" s="3" t="s">
        <v>14</v>
      </c>
      <c r="AH1" s="3" t="s">
        <v>15</v>
      </c>
      <c r="AM1" s="4" t="s">
        <v>77</v>
      </c>
      <c r="AN1" s="4"/>
      <c r="AO1" s="3" t="s">
        <v>16</v>
      </c>
      <c r="BH1" s="3" t="s">
        <v>17</v>
      </c>
      <c r="BN1" s="3" t="s">
        <v>85</v>
      </c>
      <c r="BQ1" s="5" t="s">
        <v>18</v>
      </c>
      <c r="BR1" s="5"/>
      <c r="BS1" s="5"/>
      <c r="BT1" s="5"/>
      <c r="BU1" s="6" t="s">
        <v>19</v>
      </c>
      <c r="BV1" s="6"/>
      <c r="BW1" s="6"/>
      <c r="BX1" s="6"/>
      <c r="BY1" s="7"/>
      <c r="BZ1" s="7"/>
      <c r="CA1" s="7"/>
      <c r="CB1" s="7"/>
      <c r="CC1" s="7"/>
      <c r="CD1" s="7"/>
      <c r="CE1" s="8"/>
      <c r="CF1" s="8"/>
      <c r="CG1" s="8"/>
      <c r="CH1" s="8"/>
      <c r="CI1" s="8"/>
      <c r="CJ1" s="7"/>
      <c r="CK1" s="7"/>
      <c r="CL1" s="9" t="s">
        <v>20</v>
      </c>
    </row>
    <row r="2" spans="1:102" x14ac:dyDescent="0.15">
      <c r="N2" s="80"/>
      <c r="O2" s="80"/>
      <c r="P2" s="80"/>
      <c r="Q2" s="80"/>
      <c r="BR2" s="11">
        <v>20181231</v>
      </c>
      <c r="BS2" s="11">
        <v>20191231</v>
      </c>
      <c r="BT2" s="11">
        <v>20201231</v>
      </c>
      <c r="CL2" s="13"/>
      <c r="CM2" s="14"/>
      <c r="CN2" s="14"/>
      <c r="CO2" s="14"/>
      <c r="CP2" s="14"/>
      <c r="CQ2" s="14"/>
      <c r="CR2" s="14"/>
      <c r="CS2" s="14"/>
      <c r="CT2" s="14"/>
      <c r="CU2" s="14"/>
      <c r="CV2" s="14"/>
      <c r="CW2" s="14"/>
      <c r="CX2" s="14"/>
    </row>
    <row r="3" spans="1:102" s="16" customFormat="1" ht="15" thickBot="1" x14ac:dyDescent="0.15">
      <c r="A3" s="145" t="s">
        <v>21</v>
      </c>
      <c r="B3" s="148" t="s">
        <v>74</v>
      </c>
      <c r="C3" s="151" t="s">
        <v>22</v>
      </c>
      <c r="D3" s="77" t="s">
        <v>23</v>
      </c>
      <c r="E3" s="78"/>
      <c r="F3" s="78"/>
      <c r="G3" s="78"/>
      <c r="H3" s="78"/>
      <c r="I3" s="78"/>
      <c r="J3" s="78"/>
      <c r="K3" s="78"/>
      <c r="L3" s="78"/>
      <c r="M3" s="78"/>
      <c r="N3" s="78"/>
      <c r="O3" s="78"/>
      <c r="P3" s="78"/>
      <c r="Q3" s="78"/>
      <c r="R3" s="78"/>
      <c r="S3" s="78"/>
      <c r="T3" s="78"/>
      <c r="U3" s="78"/>
      <c r="V3" s="78"/>
      <c r="W3" s="78"/>
      <c r="X3" s="78"/>
      <c r="Y3" s="78"/>
      <c r="Z3" s="83"/>
      <c r="AA3" s="83"/>
      <c r="AB3" s="83"/>
      <c r="AC3" s="83"/>
      <c r="AD3" s="78"/>
      <c r="AE3" s="79"/>
      <c r="AF3" s="82" t="s">
        <v>70</v>
      </c>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4"/>
      <c r="BY3" s="122" t="s">
        <v>68</v>
      </c>
      <c r="BZ3" s="123"/>
      <c r="CA3" s="123"/>
      <c r="CB3" s="123"/>
      <c r="CC3" s="123"/>
      <c r="CD3" s="123"/>
      <c r="CE3" s="123"/>
      <c r="CF3" s="123"/>
      <c r="CG3" s="123"/>
      <c r="CH3" s="123"/>
      <c r="CI3" s="135"/>
      <c r="CJ3" s="122" t="s">
        <v>69</v>
      </c>
      <c r="CK3" s="123"/>
      <c r="CL3" s="15"/>
    </row>
    <row r="4" spans="1:102" s="16" customFormat="1" ht="48.75" customHeight="1" thickTop="1" thickBot="1" x14ac:dyDescent="0.2">
      <c r="A4" s="146"/>
      <c r="B4" s="149"/>
      <c r="C4" s="152"/>
      <c r="D4" s="75" t="s">
        <v>71</v>
      </c>
      <c r="E4" s="75" t="s">
        <v>24</v>
      </c>
      <c r="F4" s="75" t="s">
        <v>25</v>
      </c>
      <c r="G4" s="75" t="s">
        <v>26</v>
      </c>
      <c r="H4" s="75" t="s">
        <v>27</v>
      </c>
      <c r="I4" s="75" t="s">
        <v>28</v>
      </c>
      <c r="J4" s="75" t="s">
        <v>29</v>
      </c>
      <c r="K4" s="75" t="s">
        <v>78</v>
      </c>
      <c r="L4" s="75" t="s">
        <v>81</v>
      </c>
      <c r="M4" s="75" t="s">
        <v>82</v>
      </c>
      <c r="N4" s="75" t="s">
        <v>90</v>
      </c>
      <c r="O4" s="75" t="s">
        <v>91</v>
      </c>
      <c r="P4" s="75" t="s">
        <v>84</v>
      </c>
      <c r="Q4" s="75" t="s">
        <v>89</v>
      </c>
      <c r="R4" s="75" t="s">
        <v>30</v>
      </c>
      <c r="S4" s="75" t="s">
        <v>31</v>
      </c>
      <c r="T4" s="75" t="s">
        <v>32</v>
      </c>
      <c r="U4" s="75" t="s">
        <v>33</v>
      </c>
      <c r="V4" s="75" t="s">
        <v>34</v>
      </c>
      <c r="W4" s="75" t="s">
        <v>72</v>
      </c>
      <c r="X4" s="75" t="s">
        <v>73</v>
      </c>
      <c r="Y4" s="75" t="s">
        <v>66</v>
      </c>
      <c r="Z4" s="124" t="s">
        <v>93</v>
      </c>
      <c r="AA4" s="125"/>
      <c r="AB4" s="124" t="s">
        <v>86</v>
      </c>
      <c r="AC4" s="125"/>
      <c r="AD4" s="75" t="s">
        <v>35</v>
      </c>
      <c r="AE4" s="75" t="s">
        <v>67</v>
      </c>
      <c r="AF4" s="126" t="s">
        <v>36</v>
      </c>
      <c r="AG4" s="127"/>
      <c r="AH4" s="127"/>
      <c r="AI4" s="127"/>
      <c r="AJ4" s="127"/>
      <c r="AK4" s="127"/>
      <c r="AL4" s="128"/>
      <c r="AM4" s="126" t="s">
        <v>37</v>
      </c>
      <c r="AN4" s="127"/>
      <c r="AO4" s="127"/>
      <c r="AP4" s="127"/>
      <c r="AQ4" s="127"/>
      <c r="AR4" s="127"/>
      <c r="AS4" s="128"/>
      <c r="AT4" s="136" t="s">
        <v>37</v>
      </c>
      <c r="AU4" s="137"/>
      <c r="AV4" s="137"/>
      <c r="AW4" s="137"/>
      <c r="AX4" s="137"/>
      <c r="AY4" s="137"/>
      <c r="AZ4" s="138"/>
      <c r="BA4" s="136" t="s">
        <v>38</v>
      </c>
      <c r="BB4" s="137"/>
      <c r="BC4" s="137"/>
      <c r="BD4" s="137"/>
      <c r="BE4" s="137"/>
      <c r="BF4" s="137"/>
      <c r="BG4" s="138"/>
      <c r="BH4" s="139" t="s">
        <v>39</v>
      </c>
      <c r="BI4" s="140"/>
      <c r="BJ4" s="140"/>
      <c r="BK4" s="140"/>
      <c r="BL4" s="140"/>
      <c r="BM4" s="141"/>
      <c r="BN4" s="139" t="s">
        <v>92</v>
      </c>
      <c r="BO4" s="140"/>
      <c r="BP4" s="141"/>
      <c r="BQ4" s="142" t="s">
        <v>40</v>
      </c>
      <c r="BR4" s="143"/>
      <c r="BS4" s="143"/>
      <c r="BT4" s="143"/>
      <c r="BU4" s="143"/>
      <c r="BV4" s="143"/>
      <c r="BW4" s="143"/>
      <c r="BX4" s="144"/>
      <c r="BY4" s="154" t="s">
        <v>41</v>
      </c>
      <c r="BZ4" s="154" t="s">
        <v>42</v>
      </c>
      <c r="CA4" s="154" t="s">
        <v>43</v>
      </c>
      <c r="CB4" s="158" t="s">
        <v>44</v>
      </c>
      <c r="CC4" s="158" t="s">
        <v>45</v>
      </c>
      <c r="CD4" s="158" t="s">
        <v>46</v>
      </c>
      <c r="CE4" s="155" t="s">
        <v>47</v>
      </c>
      <c r="CF4" s="155" t="s">
        <v>48</v>
      </c>
      <c r="CG4" s="155" t="s">
        <v>49</v>
      </c>
      <c r="CH4" s="156" t="s">
        <v>50</v>
      </c>
      <c r="CI4" s="155" t="s">
        <v>51</v>
      </c>
      <c r="CJ4" s="154" t="s">
        <v>52</v>
      </c>
      <c r="CK4" s="154" t="s">
        <v>52</v>
      </c>
      <c r="CL4" s="15"/>
    </row>
    <row r="5" spans="1:102" s="20" customFormat="1" ht="68.25" thickTop="1" x14ac:dyDescent="0.15">
      <c r="A5" s="147"/>
      <c r="B5" s="150"/>
      <c r="C5" s="153"/>
      <c r="D5" s="76"/>
      <c r="E5" s="76"/>
      <c r="F5" s="76"/>
      <c r="G5" s="76"/>
      <c r="H5" s="76"/>
      <c r="I5" s="76"/>
      <c r="J5" s="76"/>
      <c r="K5" s="76"/>
      <c r="L5" s="76"/>
      <c r="M5" s="76"/>
      <c r="N5" s="76"/>
      <c r="O5" s="76"/>
      <c r="P5" s="76"/>
      <c r="Q5" s="76"/>
      <c r="R5" s="76"/>
      <c r="S5" s="76"/>
      <c r="T5" s="76"/>
      <c r="U5" s="76"/>
      <c r="V5" s="76"/>
      <c r="W5" s="76"/>
      <c r="X5" s="76"/>
      <c r="Y5" s="76"/>
      <c r="Z5" s="75" t="s">
        <v>59</v>
      </c>
      <c r="AA5" s="75" t="s">
        <v>75</v>
      </c>
      <c r="AB5" s="75" t="s">
        <v>59</v>
      </c>
      <c r="AC5" s="75" t="s">
        <v>75</v>
      </c>
      <c r="AD5" s="76"/>
      <c r="AE5" s="76"/>
      <c r="AF5" s="17" t="s">
        <v>53</v>
      </c>
      <c r="AG5" s="17" t="s">
        <v>54</v>
      </c>
      <c r="AH5" s="17" t="s">
        <v>55</v>
      </c>
      <c r="AI5" s="17" t="s">
        <v>56</v>
      </c>
      <c r="AJ5" s="17" t="s">
        <v>57</v>
      </c>
      <c r="AK5" s="17" t="s">
        <v>59</v>
      </c>
      <c r="AL5" s="17" t="s">
        <v>75</v>
      </c>
      <c r="AM5" s="17" t="s">
        <v>53</v>
      </c>
      <c r="AN5" s="17" t="s">
        <v>54</v>
      </c>
      <c r="AO5" s="17" t="s">
        <v>55</v>
      </c>
      <c r="AP5" s="17" t="s">
        <v>56</v>
      </c>
      <c r="AQ5" s="17" t="s">
        <v>57</v>
      </c>
      <c r="AR5" s="70" t="s">
        <v>59</v>
      </c>
      <c r="AS5" s="70" t="s">
        <v>75</v>
      </c>
      <c r="AT5" s="17" t="s">
        <v>53</v>
      </c>
      <c r="AU5" s="17" t="s">
        <v>54</v>
      </c>
      <c r="AV5" s="17" t="s">
        <v>55</v>
      </c>
      <c r="AW5" s="17" t="s">
        <v>56</v>
      </c>
      <c r="AX5" s="17" t="s">
        <v>57</v>
      </c>
      <c r="AY5" s="17" t="s">
        <v>58</v>
      </c>
      <c r="AZ5" s="17" t="s">
        <v>59</v>
      </c>
      <c r="BA5" s="17" t="s">
        <v>53</v>
      </c>
      <c r="BB5" s="17" t="s">
        <v>54</v>
      </c>
      <c r="BC5" s="17" t="s">
        <v>55</v>
      </c>
      <c r="BD5" s="17" t="s">
        <v>56</v>
      </c>
      <c r="BE5" s="17" t="s">
        <v>57</v>
      </c>
      <c r="BF5" s="17" t="s">
        <v>60</v>
      </c>
      <c r="BG5" s="17" t="s">
        <v>58</v>
      </c>
      <c r="BH5" s="17" t="s">
        <v>53</v>
      </c>
      <c r="BI5" s="17" t="s">
        <v>55</v>
      </c>
      <c r="BJ5" s="17" t="s">
        <v>56</v>
      </c>
      <c r="BK5" s="17" t="s">
        <v>57</v>
      </c>
      <c r="BL5" s="70" t="s">
        <v>59</v>
      </c>
      <c r="BM5" s="70" t="s">
        <v>75</v>
      </c>
      <c r="BN5" s="75" t="s">
        <v>53</v>
      </c>
      <c r="BO5" s="75" t="s">
        <v>59</v>
      </c>
      <c r="BP5" s="75" t="s">
        <v>75</v>
      </c>
      <c r="BQ5" s="18" t="s">
        <v>53</v>
      </c>
      <c r="BR5" s="17">
        <v>2018</v>
      </c>
      <c r="BS5" s="17">
        <v>2019</v>
      </c>
      <c r="BT5" s="17">
        <v>2020</v>
      </c>
      <c r="BU5" s="17" t="s">
        <v>56</v>
      </c>
      <c r="BV5" s="17" t="s">
        <v>57</v>
      </c>
      <c r="BW5" s="17" t="s">
        <v>60</v>
      </c>
      <c r="BX5" s="17" t="s">
        <v>58</v>
      </c>
      <c r="BY5" s="114"/>
      <c r="BZ5" s="114"/>
      <c r="CA5" s="114"/>
      <c r="CB5" s="118"/>
      <c r="CC5" s="118"/>
      <c r="CD5" s="118"/>
      <c r="CE5" s="120"/>
      <c r="CF5" s="120"/>
      <c r="CG5" s="120"/>
      <c r="CH5" s="157"/>
      <c r="CI5" s="120"/>
      <c r="CJ5" s="114"/>
      <c r="CK5" s="114"/>
      <c r="CL5" s="15"/>
      <c r="CM5" s="19"/>
      <c r="CN5" s="19"/>
      <c r="CO5" s="19"/>
    </row>
    <row r="6" spans="1:102" s="20" customFormat="1" ht="14.25" x14ac:dyDescent="0.1">
      <c r="A6" s="21" t="s">
        <v>76</v>
      </c>
      <c r="B6" s="68"/>
      <c r="C6" s="22"/>
      <c r="D6" s="22"/>
      <c r="E6" s="22"/>
      <c r="F6" s="22"/>
      <c r="G6" s="23"/>
      <c r="H6" s="23"/>
      <c r="I6" s="23"/>
      <c r="J6" s="23"/>
      <c r="K6" s="23"/>
      <c r="L6" s="23"/>
      <c r="M6" s="23"/>
      <c r="N6" s="23"/>
      <c r="O6" s="23"/>
      <c r="P6" s="23"/>
      <c r="Q6" s="23"/>
      <c r="R6" s="23"/>
      <c r="S6" s="23"/>
      <c r="T6" s="23"/>
      <c r="U6" s="23"/>
      <c r="V6" s="24"/>
      <c r="W6" s="24"/>
      <c r="X6" s="24"/>
      <c r="Y6" s="24"/>
      <c r="Z6" s="25"/>
      <c r="AA6" s="25"/>
      <c r="AB6" s="25"/>
      <c r="AC6" s="25"/>
      <c r="AD6" s="24"/>
      <c r="AE6" s="24"/>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6"/>
      <c r="BR6" s="26"/>
      <c r="BS6" s="26"/>
      <c r="BT6" s="26"/>
      <c r="BU6" s="26"/>
      <c r="BV6" s="26"/>
      <c r="BW6" s="26"/>
      <c r="BX6" s="26"/>
      <c r="BY6" s="25"/>
      <c r="BZ6" s="25"/>
      <c r="CA6" s="25"/>
      <c r="CB6" s="25"/>
      <c r="CC6" s="25"/>
      <c r="CD6" s="25"/>
      <c r="CE6" s="27"/>
      <c r="CF6" s="27"/>
      <c r="CG6" s="27"/>
      <c r="CH6" s="27"/>
      <c r="CI6" s="27"/>
      <c r="CJ6" s="25"/>
      <c r="CK6" s="25"/>
      <c r="CL6" s="28"/>
    </row>
    <row r="7" spans="1:102" s="38" customFormat="1" ht="31.5" customHeight="1" x14ac:dyDescent="0.15">
      <c r="A7" s="29" t="e">
        <f ca="1">_xll.BDP($C7,"security name")</f>
        <v>#NAME?</v>
      </c>
      <c r="B7" s="64" t="e">
        <f ca="1">_xll.BDP($C7,"NAME_CHINESE_SIMPLIFIED")</f>
        <v>#NAME?</v>
      </c>
      <c r="C7" s="64" t="s">
        <v>97</v>
      </c>
      <c r="D7" s="30" t="e">
        <f ca="1">_xll.BDP($C7,D$1,"EQY_FUND_CRNCY="&amp;$B$1)</f>
        <v>#NAME?</v>
      </c>
      <c r="E7" s="30" t="e">
        <f ca="1">_xll.BDP($C7,E$1,"EQY_FUND_CRNCY="&amp;$C$1)</f>
        <v>#NAME?</v>
      </c>
      <c r="F7" s="31" t="e">
        <f ca="1">_xll.BDP($C7,F$1)</f>
        <v>#NAME?</v>
      </c>
      <c r="G7" s="30" t="e">
        <f ca="1">_xll.BDP($C7,G$1,"EQY_FUND_CRNCY="&amp;$B$1)</f>
        <v>#NAME?</v>
      </c>
      <c r="H7" s="30" t="e">
        <f ca="1">_xll.BDP($C7,H$1,"EQY_FUND_CRNCY="&amp;$C$1)</f>
        <v>#NAME?</v>
      </c>
      <c r="I7" s="30" t="e">
        <f ca="1">_xll.BDP($C7,I$1,"EQY_FUND_CRNCY="&amp;$B$1)</f>
        <v>#NAME?</v>
      </c>
      <c r="J7" s="30" t="e">
        <f ca="1">_xll.BDP($C7,J$1,"EQY_FUND_CRNCY="&amp;$C$1)</f>
        <v>#NAME?</v>
      </c>
      <c r="K7" s="30" t="e">
        <f ca="1">_xll.BDP($C7,K$1,"EQY_FUND_CRNCY="&amp;$B$1)</f>
        <v>#NAME?</v>
      </c>
      <c r="L7" s="30" t="e">
        <f ca="1">_xll.BDP($C7,L$1,"EQY_FUND_CRNCY="&amp;$B$1)</f>
        <v>#NAME?</v>
      </c>
      <c r="M7" s="30" t="e">
        <f ca="1">_xll.BDP($C7,M$1,"EQY_FUND_CRNCY="&amp;$B$1)</f>
        <v>#NAME?</v>
      </c>
      <c r="N7" s="30" t="e">
        <f ca="1">_xll.BDP($C7,N$1,"EQY_FUND_CRNCY="&amp;$B$1)</f>
        <v>#NAME?</v>
      </c>
      <c r="O7" s="30" t="e">
        <f ca="1">_xll.BDP($C7,O$1,"EQY_FUND_CRNCY="&amp;$B$1)</f>
        <v>#NAME?</v>
      </c>
      <c r="P7" s="30" t="e">
        <f ca="1">_xll.BDP($C7,P$1,"EQY_FUND_CRNCY="&amp;$B$1)</f>
        <v>#NAME?</v>
      </c>
      <c r="Q7" s="30" t="e">
        <f ca="1">_xll.BDP($C7,Q$1,"EQY_FUND_CRNCY="&amp;$B$1)</f>
        <v>#NAME?</v>
      </c>
      <c r="R7" s="30" t="e">
        <f ca="1">_xll.BDP($C7,R$1,"EQY_FUND_CRNCY="&amp;$B$1)</f>
        <v>#NAME?</v>
      </c>
      <c r="S7" s="30" t="e">
        <f ca="1">_xll.BDP($C7,S$1,"EQY_FUND_CRNCY="&amp;$C$1)</f>
        <v>#NAME?</v>
      </c>
      <c r="T7" s="32" t="e">
        <f ca="1">_xll.BDP($C7,T$1)/100</f>
        <v>#NAME?</v>
      </c>
      <c r="U7" s="32" t="e">
        <f ca="1">_xll.BDP($C7,U$1)/100</f>
        <v>#NAME?</v>
      </c>
      <c r="V7" s="32" t="e">
        <f ca="1">_xll.BDP($C7,V$1)/100</f>
        <v>#NAME?</v>
      </c>
      <c r="W7" s="32" t="e">
        <f ca="1">_xll.BDP($C7,W$1)/100</f>
        <v>#NAME?</v>
      </c>
      <c r="X7" s="32" t="e">
        <f ca="1">_xll.BDP($C7,X$1)/100</f>
        <v>#NAME?</v>
      </c>
      <c r="Y7" s="32" t="e">
        <f ca="1">_xll.BDP($C7,Y$1)/100</f>
        <v>#NAME?</v>
      </c>
      <c r="Z7" s="34" t="e">
        <f ca="1">_xll.BDP($C7,"BEST_EV","BEST fperiod override","25Y")</f>
        <v>#NAME?</v>
      </c>
      <c r="AA7" s="34" t="e">
        <f ca="1">_xll.BDP($C7,"BEST_EV","BEST fperiod override","26Y")</f>
        <v>#NAME?</v>
      </c>
      <c r="AB7" s="34" t="e">
        <f ca="1">_xll.BDP($C7,"BEST_EBIT","BEST fperiod override","25Y")</f>
        <v>#NAME?</v>
      </c>
      <c r="AC7" s="34" t="e">
        <f ca="1">_xll.BDP($C7,"BEST_EBIT","BEST fperiod override","26Y")</f>
        <v>#NAME?</v>
      </c>
      <c r="AD7" s="33" t="e" cm="1">
        <f t="array" aca="1" ref="AD7" ca="1">_xll.BDP($C7,"CRNCY_ADJ_CURR_EV", "EQY_FUND_CRNCY=usd")</f>
        <v>#NAME?</v>
      </c>
      <c r="AE7" s="32" t="e">
        <f ca="1">_xll.BDP($C7,AE$1)/100</f>
        <v>#NAME?</v>
      </c>
      <c r="AF7" s="34" t="e">
        <f ca="1">_xll.BDP($C7,AF$1)</f>
        <v>#NAME?</v>
      </c>
      <c r="AG7" s="34" t="e">
        <f ca="1">_xll.BDP($C7,"BEST PE RATIO","BEST fperiod override","19Y")</f>
        <v>#NAME?</v>
      </c>
      <c r="AH7" s="34" t="e">
        <f ca="1">_xll.BDP($C7,"BEST PE RATIO","BEST fperiod override","20Y")</f>
        <v>#NAME?</v>
      </c>
      <c r="AI7" s="34" t="e">
        <f ca="1">_xll.BDP($C7,"BEST PE RATIO","BEST fperiod override","21Y")</f>
        <v>#NAME?</v>
      </c>
      <c r="AJ7" s="34" t="e">
        <f ca="1">_xll.BDP($C7,"BEST PE RATIO","BEST fperiod override","22Y")</f>
        <v>#NAME?</v>
      </c>
      <c r="AK7" s="34" t="e">
        <f ca="1">_xll.BDP($C7,"BEST PE RATIO","BEST fperiod override","25Y")</f>
        <v>#NAME?</v>
      </c>
      <c r="AL7" s="34" t="e">
        <f ca="1">_xll.BDP($C7,"BEST PE RATIO","BEST fperiod override","26Y")</f>
        <v>#NAME?</v>
      </c>
      <c r="AM7" s="34" t="e">
        <f ca="1">_xll.BDP($C7,AM$1)</f>
        <v>#NAME?</v>
      </c>
      <c r="AN7" s="34" t="e">
        <f ca="1">_xll.BDP($C7,"BEST Px bps ratio","BEST fperiod override","19Y")</f>
        <v>#NAME?</v>
      </c>
      <c r="AO7" s="34" t="e">
        <f ca="1">_xll.BDP($C7,"BEST Px bps ratio","BEST fperiod override","20Y")</f>
        <v>#NAME?</v>
      </c>
      <c r="AP7" s="34" t="e">
        <f ca="1">_xll.BDP($C7,"BEST Px bps ratio","BEST fperiod override","21Y")</f>
        <v>#NAME?</v>
      </c>
      <c r="AQ7" s="34" t="e">
        <f ca="1">_xll.BDP($C7,"BEST Px bps ratio","BEST fperiod override","22Y")</f>
        <v>#NAME?</v>
      </c>
      <c r="AR7" s="34" t="e">
        <f ca="1">_xll.BDP($C7,"BEST_PX_SALES_RATIO","BEST fperiod override","25Y")</f>
        <v>#NAME?</v>
      </c>
      <c r="AS7" s="34" t="e">
        <f ca="1">_xll.BDP($C7,"BEST_PX_SALES_RATIO","BEST fperiod override","26Y")</f>
        <v>#NAME?</v>
      </c>
      <c r="AT7" s="34" t="e">
        <f ca="1">_xll.BDP($C7,"BEST_PX_SALES_RATIO")</f>
        <v>#NAME?</v>
      </c>
      <c r="AU7" s="34" t="e">
        <f ca="1">_xll.BDP($C7,"BEST_PX_SALES_RATIO","BEST fperiod override","19Y")</f>
        <v>#NAME?</v>
      </c>
      <c r="AV7" s="34" t="e">
        <f ca="1">_xll.BDP($C7,"BEST_PX_SALES_RATIO","BEST fperiod override","20Y")</f>
        <v>#NAME?</v>
      </c>
      <c r="AW7" s="34" t="e">
        <f ca="1">_xll.BDP($C7,"BEST_PX_SALES_RATIO","BEST fperiod override","21Y")</f>
        <v>#NAME?</v>
      </c>
      <c r="AX7" s="34" t="e">
        <f ca="1">_xll.BDP($C7,"BEST_PX_SALES_RATIO","BEST fperiod override","22Y")</f>
        <v>#NAME?</v>
      </c>
      <c r="AY7" s="34" t="e">
        <f ca="1">_xll.BDP($C7,"BEST_PX_SALES_RATIO","BEST fperiod override","24Y")</f>
        <v>#NAME?</v>
      </c>
      <c r="AZ7" s="34" t="e">
        <f ca="1">_xll.BDP($C7,"BEST_PX_SALES_RATIO","BEST fperiod override","25Y")</f>
        <v>#NAME?</v>
      </c>
      <c r="BA7" s="32" t="e">
        <f t="shared" ref="BA7" ca="1" si="0">AE7</f>
        <v>#NAME?</v>
      </c>
      <c r="BB7" s="32" t="e">
        <f ca="1">_xll.BDP($C7,"BEST_ROE","BEST fperiod override","19Y")/100</f>
        <v>#NAME?</v>
      </c>
      <c r="BC7" s="32" t="e">
        <f ca="1">_xll.BDP($C7,"BEST_ROE","BEST fperiod override","20Y")/100</f>
        <v>#NAME?</v>
      </c>
      <c r="BD7" s="32" t="e">
        <f ca="1">_xll.BDP($C7,"BEST_ROE","BEST fperiod override","21Y")/100</f>
        <v>#NAME?</v>
      </c>
      <c r="BE7" s="32" t="e">
        <f ca="1">_xll.BDP($C7,"BEST_ROE","BEST fperiod override","22Y")/100</f>
        <v>#NAME?</v>
      </c>
      <c r="BF7" s="32" t="e">
        <f ca="1">_xll.BDP($C7,"BEST_ROE","BEST fperiod override","23Y")/100</f>
        <v>#NAME?</v>
      </c>
      <c r="BG7" s="32" t="e">
        <f ca="1">_xll.BDP($C7,"BEST_ROE","BEST fperiod override","24Y")/100</f>
        <v>#NAME?</v>
      </c>
      <c r="BH7" s="34" t="e">
        <f ca="1">_xll.BDP($C7,BH$1)</f>
        <v>#NAME?</v>
      </c>
      <c r="BI7" s="34" t="s">
        <v>61</v>
      </c>
      <c r="BJ7" s="34" t="s">
        <v>61</v>
      </c>
      <c r="BK7" s="34" t="s">
        <v>61</v>
      </c>
      <c r="BL7" s="34" t="e">
        <f ca="1">_xll.BDP(C7,$BH$1,"BEST fperiod override","25Y")</f>
        <v>#NAME?</v>
      </c>
      <c r="BM7" s="34" t="e">
        <f ca="1">_xll.BDP(C7,$BH$1,"BEST fperiod override","26Y")</f>
        <v>#NAME?</v>
      </c>
      <c r="BN7" s="34" t="e">
        <f ca="1">_xll.BDP($C7,BN$1,"EQY_FUND_CRNCY="&amp;$B$1)</f>
        <v>#NAME?</v>
      </c>
      <c r="BO7" s="34" t="e">
        <f ca="1">Z7/AB7</f>
        <v>#NAME?</v>
      </c>
      <c r="BP7" s="34" t="e">
        <f t="shared" ref="BP7:BP9" ca="1" si="1">AA7/AC7</f>
        <v>#NAME?</v>
      </c>
      <c r="BQ7" s="35" t="e">
        <f ca="1">_xll.BDP($C7,BQ$1)</f>
        <v>#NAME?</v>
      </c>
      <c r="BR7" s="34" t="e" cm="1">
        <f t="array" aca="1" ref="BR7" ca="1">_xll.BDH($C7,$BQ$1,BR$2)</f>
        <v>#NAME?</v>
      </c>
      <c r="BS7" s="34" t="e" cm="1">
        <f t="array" aca="1" ref="BS7" ca="1">_xll.BDH($C7,$BQ$1,BS$2)</f>
        <v>#NAME?</v>
      </c>
      <c r="BT7" s="34" t="e" cm="1">
        <f t="array" aca="1" ref="BT7" ca="1">_xll.BDH($C7,$BQ$1,BT$2)</f>
        <v>#NAME?</v>
      </c>
      <c r="BU7" s="35" t="e">
        <f ca="1">_xll.BDP($C7,$BU$1,"BEST fperiod override","21Y")</f>
        <v>#NAME?</v>
      </c>
      <c r="BV7" s="35" t="e">
        <f ca="1">_xll.BDP($C7,$BU$1,"BEST fperiod override","22Y")</f>
        <v>#NAME?</v>
      </c>
      <c r="BW7" s="35" t="e">
        <f ca="1">_xll.BDP($C7,$BU$1,"BEST fperiod override","23Y")</f>
        <v>#NAME?</v>
      </c>
      <c r="BX7" s="35" t="e">
        <f ca="1">_xll.BDP($C7,$BU$1,"BEST fperiod override","24Y")</f>
        <v>#NAME?</v>
      </c>
      <c r="BY7" s="34" t="e">
        <f ca="1">_xll.BDP($C7,"avg daily value traded 20d")/1000000</f>
        <v>#NAME?</v>
      </c>
      <c r="BZ7" s="34" t="e">
        <f ca="1">_xll.BDP($C7,"avg daily value traded 3m")/1000000</f>
        <v>#NAME?</v>
      </c>
      <c r="CA7" s="34" t="e">
        <f ca="1">_xll.BDP($C7,"avg daily value traded 6m")/1000000</f>
        <v>#NAME?</v>
      </c>
      <c r="CB7" s="34" t="e" cm="1">
        <f t="array" aca="1" ref="CB7" ca="1">_xll.BDP($C7,"INTERVAL_AVG", "MARKET_DATA_OVERRIDE=turnover", "CALC_INTERVAL=1m","CRNCY=HKD")/1000000</f>
        <v>#NAME?</v>
      </c>
      <c r="CC7" s="34" t="e" cm="1">
        <f t="array" aca="1" ref="CC7" ca="1">_xll.BDP($C7,"INTERVAL_AVG", "MARKET_DATA_OVERRIDE=turnover", "CALC_INTERVAL=3M","CRNCY=HKD")/1000000</f>
        <v>#NAME?</v>
      </c>
      <c r="CD7" s="34" t="e" cm="1">
        <f t="array" aca="1" ref="CD7" ca="1">_xll.BDP($C7,"INTERVAL_AVG", "MARKET_DATA_OVERRIDE=turnover", "CALC_INTERVAL=6M","CRNCY=HKD")/1000000</f>
        <v>#NAME?</v>
      </c>
      <c r="CE7" s="36" t="e">
        <f ca="1">_xll.BDP($C7,"chg pct 1m")/100</f>
        <v>#NAME?</v>
      </c>
      <c r="CF7" s="36" t="e">
        <f ca="1">_xll.BDP($C7,"chg pct 3m")/100</f>
        <v>#NAME?</v>
      </c>
      <c r="CG7" s="36" t="e">
        <f ca="1">_xll.BDP($C7,"chg pct 6m")/100</f>
        <v>#NAME?</v>
      </c>
      <c r="CH7" s="36" t="e">
        <f ca="1">_xll.BDP($C7,"chg pct 1yr")/100</f>
        <v>#NAME?</v>
      </c>
      <c r="CI7" s="36" t="e">
        <f ca="1">_xll.BDP($C7,"chg pct ytd")/100</f>
        <v>#NAME?</v>
      </c>
      <c r="CJ7" s="35" t="e">
        <f ca="1">_xll.BDP($C7,"VOLATILITY_180D")</f>
        <v>#NAME?</v>
      </c>
      <c r="CK7" s="32" t="e" cm="1">
        <f t="array" aca="1" ref="CK7" ca="1">_xll.BQL($C7, "volatility(calc_interval=range(-6M, 0D))")</f>
        <v>#NAME?</v>
      </c>
      <c r="CL7" s="37" t="e">
        <f ca="1">_xll.BDP($C7,CL$1)</f>
        <v>#NAME?</v>
      </c>
    </row>
    <row r="8" spans="1:102" s="38" customFormat="1" ht="31.5" customHeight="1" x14ac:dyDescent="0.15">
      <c r="A8" s="72" t="e">
        <f ca="1">_xll.BDP($C8,"security name")</f>
        <v>#NAME?</v>
      </c>
      <c r="B8" s="73" t="e">
        <f ca="1">_xll.BDP($C8,"NAME_CHINESE_SIMPLIFIED")</f>
        <v>#NAME?</v>
      </c>
      <c r="C8" s="73" t="s">
        <v>98</v>
      </c>
      <c r="D8" s="74" t="e">
        <f ca="1">_xll.BDP($C8,D$1,"EQY_FUND_CRNCY="&amp;$B$1)</f>
        <v>#NAME?</v>
      </c>
      <c r="E8" s="30" t="e">
        <f ca="1">_xll.BDP($C8,E$1,"EQY_FUND_CRNCY="&amp;$C$1)</f>
        <v>#NAME?</v>
      </c>
      <c r="F8" s="31" t="e">
        <f ca="1">_xll.BDP($C8,F$1)</f>
        <v>#NAME?</v>
      </c>
      <c r="G8" s="30" t="e">
        <f ca="1">_xll.BDP($C8,G$1,"EQY_FUND_CRNCY="&amp;$B$1)</f>
        <v>#NAME?</v>
      </c>
      <c r="H8" s="30" t="e">
        <f ca="1">_xll.BDP($C8,H$1,"EQY_FUND_CRNCY="&amp;$C$1)</f>
        <v>#NAME?</v>
      </c>
      <c r="I8" s="30" t="e">
        <f ca="1">_xll.BDP($C8,I$1,"EQY_FUND_CRNCY="&amp;$B$1)</f>
        <v>#NAME?</v>
      </c>
      <c r="J8" s="30" t="e">
        <f ca="1">_xll.BDP($C8,J$1,"EQY_FUND_CRNCY="&amp;$C$1)</f>
        <v>#NAME?</v>
      </c>
      <c r="K8" s="30" t="e">
        <f ca="1">_xll.BDP($C8,K$1,"EQY_FUND_CRNCY="&amp;$B$1)</f>
        <v>#NAME?</v>
      </c>
      <c r="L8" s="30" t="e">
        <f ca="1">_xll.BDP($C8,L$1,"EQY_FUND_CRNCY="&amp;$B$1)</f>
        <v>#NAME?</v>
      </c>
      <c r="M8" s="30" t="e">
        <f ca="1">_xll.BDP($C8,M$1,"EQY_FUND_CRNCY="&amp;$B$1)</f>
        <v>#NAME?</v>
      </c>
      <c r="N8" s="30" t="e">
        <f ca="1">_xll.BDP($C8,N$1,"EQY_FUND_CRNCY="&amp;$B$1)</f>
        <v>#NAME?</v>
      </c>
      <c r="O8" s="30" t="e">
        <f ca="1">_xll.BDP($C8,O$1,"EQY_FUND_CRNCY="&amp;$B$1)</f>
        <v>#NAME?</v>
      </c>
      <c r="P8" s="30" t="e">
        <f ca="1">_xll.BDP($C8,P$1,"EQY_FUND_CRNCY="&amp;$B$1)</f>
        <v>#NAME?</v>
      </c>
      <c r="Q8" s="30" t="e">
        <f ca="1">_xll.BDP($C8,Q$1,"EQY_FUND_CRNCY="&amp;$B$1)</f>
        <v>#NAME?</v>
      </c>
      <c r="R8" s="30" t="e">
        <f ca="1">_xll.BDP($C8,R$1,"EQY_FUND_CRNCY="&amp;$B$1)</f>
        <v>#NAME?</v>
      </c>
      <c r="S8" s="30" t="e">
        <f ca="1">_xll.BDP($C8,S$1,"EQY_FUND_CRNCY="&amp;$C$1)</f>
        <v>#NAME?</v>
      </c>
      <c r="T8" s="32" t="e">
        <f ca="1">_xll.BDP($C8,T$1)/100</f>
        <v>#NAME?</v>
      </c>
      <c r="U8" s="32" t="e">
        <f ca="1">_xll.BDP($C8,U$1)/100</f>
        <v>#NAME?</v>
      </c>
      <c r="V8" s="32" t="e">
        <f ca="1">_xll.BDP($C8,V$1)/100</f>
        <v>#NAME?</v>
      </c>
      <c r="W8" s="32" t="e">
        <f ca="1">_xll.BDP($C8,W$1)/100</f>
        <v>#NAME?</v>
      </c>
      <c r="X8" s="32" t="e">
        <f ca="1">_xll.BDP($C8,X$1)/100</f>
        <v>#NAME?</v>
      </c>
      <c r="Y8" s="32" t="e">
        <f ca="1">_xll.BDP($C8,Y$1)/100</f>
        <v>#NAME?</v>
      </c>
      <c r="Z8" s="34" t="e">
        <f ca="1">_xll.BDP($C8,"BEST_EV","BEST fperiod override","25Y")</f>
        <v>#NAME?</v>
      </c>
      <c r="AA8" s="34" t="e">
        <f ca="1">_xll.BDP($C8,"BEST_EV","BEST fperiod override","26Y")</f>
        <v>#NAME?</v>
      </c>
      <c r="AB8" s="34" t="e">
        <f ca="1">_xll.BDP($C8,"BEST_EBIT","BEST fperiod override","25Y")</f>
        <v>#NAME?</v>
      </c>
      <c r="AC8" s="34" t="e">
        <f ca="1">_xll.BDP($C8,"BEST_EBIT","BEST fperiod override","26Y")</f>
        <v>#NAME?</v>
      </c>
      <c r="AD8" s="33" t="e" cm="1">
        <f t="array" aca="1" ref="AD8" ca="1">_xll.BDP($C8,"CRNCY_ADJ_CURR_EV", "EQY_FUND_CRNCY=usd")</f>
        <v>#NAME?</v>
      </c>
      <c r="AE8" s="32" t="e">
        <f ca="1">_xll.BDP($C8,AE$1)/100</f>
        <v>#NAME?</v>
      </c>
      <c r="AF8" s="34" t="e">
        <f ca="1">_xll.BDP($C8,AF$1)</f>
        <v>#NAME?</v>
      </c>
      <c r="AG8" s="34" t="e">
        <f ca="1">_xll.BDP($C8,"BEST PE RATIO","BEST fperiod override","19Y")</f>
        <v>#NAME?</v>
      </c>
      <c r="AH8" s="34" t="e">
        <f ca="1">_xll.BDP($C8,"BEST PE RATIO","BEST fperiod override","20Y")</f>
        <v>#NAME?</v>
      </c>
      <c r="AI8" s="34" t="e">
        <f ca="1">_xll.BDP($C8,"BEST PE RATIO","BEST fperiod override","21Y")</f>
        <v>#NAME?</v>
      </c>
      <c r="AJ8" s="34" t="e">
        <f ca="1">_xll.BDP($C8,"BEST PE RATIO","BEST fperiod override","22Y")</f>
        <v>#NAME?</v>
      </c>
      <c r="AK8" s="34" t="e">
        <f ca="1">_xll.BDP($C8,"BEST PE RATIO","BEST fperiod override","25Y")</f>
        <v>#NAME?</v>
      </c>
      <c r="AL8" s="34" t="e">
        <f ca="1">_xll.BDP($C8,"BEST PE RATIO","BEST fperiod override","26Y")</f>
        <v>#NAME?</v>
      </c>
      <c r="AM8" s="34" t="e">
        <f ca="1">_xll.BDP($C8,AM$1)</f>
        <v>#NAME?</v>
      </c>
      <c r="AN8" s="34" t="e">
        <f ca="1">_xll.BDP($C8,"BEST Px bps ratio","BEST fperiod override","19Y")</f>
        <v>#NAME?</v>
      </c>
      <c r="AO8" s="34" t="e">
        <f ca="1">_xll.BDP($C8,"BEST Px bps ratio","BEST fperiod override","20Y")</f>
        <v>#NAME?</v>
      </c>
      <c r="AP8" s="34" t="e">
        <f ca="1">_xll.BDP($C8,"BEST Px bps ratio","BEST fperiod override","21Y")</f>
        <v>#NAME?</v>
      </c>
      <c r="AQ8" s="34" t="e">
        <f ca="1">_xll.BDP($C8,"BEST Px bps ratio","BEST fperiod override","22Y")</f>
        <v>#NAME?</v>
      </c>
      <c r="AR8" s="34" t="e">
        <f ca="1">_xll.BDP($C8,"BEST_PX_SALES_RATIO","BEST fperiod override","25Y")</f>
        <v>#NAME?</v>
      </c>
      <c r="AS8" s="34" t="e">
        <f ca="1">_xll.BDP($C8,"BEST_PX_SALES_RATIO","BEST fperiod override","26Y")</f>
        <v>#NAME?</v>
      </c>
      <c r="AT8" s="34" t="e">
        <f ca="1">_xll.BDP($C8,"BEST_PX_SALES_RATIO")</f>
        <v>#NAME?</v>
      </c>
      <c r="AU8" s="34" t="e">
        <f ca="1">_xll.BDP($C8,"BEST_PX_SALES_RATIO","BEST fperiod override","19Y")</f>
        <v>#NAME?</v>
      </c>
      <c r="AV8" s="34" t="e">
        <f ca="1">_xll.BDP($C8,"BEST_PX_SALES_RATIO","BEST fperiod override","20Y")</f>
        <v>#NAME?</v>
      </c>
      <c r="AW8" s="34" t="e">
        <f ca="1">_xll.BDP($C8,"BEST_PX_SALES_RATIO","BEST fperiod override","21Y")</f>
        <v>#NAME?</v>
      </c>
      <c r="AX8" s="34" t="e">
        <f ca="1">_xll.BDP($C8,"BEST_PX_SALES_RATIO","BEST fperiod override","22Y")</f>
        <v>#NAME?</v>
      </c>
      <c r="AY8" s="34" t="e">
        <f ca="1">_xll.BDP($C8,"BEST_PX_SALES_RATIO","BEST fperiod override","24Y")</f>
        <v>#NAME?</v>
      </c>
      <c r="AZ8" s="34" t="e">
        <f ca="1">_xll.BDP($C8,"BEST_PX_SALES_RATIO","BEST fperiod override","25Y")</f>
        <v>#NAME?</v>
      </c>
      <c r="BA8" s="32" t="e">
        <f ca="1">AE8</f>
        <v>#NAME?</v>
      </c>
      <c r="BB8" s="32" t="e">
        <f ca="1">_xll.BDP($C8,"BEST_ROE","BEST fperiod override","19Y")/100</f>
        <v>#NAME?</v>
      </c>
      <c r="BC8" s="32" t="e">
        <f ca="1">_xll.BDP($C8,"BEST_ROE","BEST fperiod override","20Y")/100</f>
        <v>#NAME?</v>
      </c>
      <c r="BD8" s="32" t="e">
        <f ca="1">_xll.BDP($C8,"BEST_ROE","BEST fperiod override","21Y")/100</f>
        <v>#NAME?</v>
      </c>
      <c r="BE8" s="32" t="e">
        <f ca="1">_xll.BDP($C8,"BEST_ROE","BEST fperiod override","22Y")/100</f>
        <v>#NAME?</v>
      </c>
      <c r="BF8" s="32" t="e">
        <f ca="1">_xll.BDP($C8,"BEST_ROE","BEST fperiod override","23Y")/100</f>
        <v>#NAME?</v>
      </c>
      <c r="BG8" s="32" t="e">
        <f ca="1">_xll.BDP($C8,"BEST_ROE","BEST fperiod override","24Y")/100</f>
        <v>#NAME?</v>
      </c>
      <c r="BH8" s="34" t="e">
        <f ca="1">_xll.BDP($C8,BH$1)</f>
        <v>#NAME?</v>
      </c>
      <c r="BI8" s="34" t="s">
        <v>61</v>
      </c>
      <c r="BJ8" s="34" t="s">
        <v>61</v>
      </c>
      <c r="BK8" s="34" t="s">
        <v>61</v>
      </c>
      <c r="BL8" s="34" t="e">
        <f ca="1">_xll.BDP(C8,$BH$1,"BEST fperiod override","25Y")</f>
        <v>#NAME?</v>
      </c>
      <c r="BM8" s="34" t="e">
        <f ca="1">_xll.BDP(C8,$BH$1,"BEST fperiod override","26Y")</f>
        <v>#NAME?</v>
      </c>
      <c r="BN8" s="34" t="e">
        <f ca="1">_xll.BDP($C8,BN$1,"EQY_FUND_CRNCY="&amp;$B$1)</f>
        <v>#NAME?</v>
      </c>
      <c r="BO8" s="34" t="e">
        <f t="shared" ref="BO8:BO9" ca="1" si="2">Z8/AB8</f>
        <v>#NAME?</v>
      </c>
      <c r="BP8" s="34" t="e">
        <f t="shared" ca="1" si="1"/>
        <v>#NAME?</v>
      </c>
      <c r="BQ8" s="35" t="e">
        <f ca="1">_xll.BDP($C8,BQ$1)</f>
        <v>#NAME?</v>
      </c>
      <c r="BR8" s="34" t="e" cm="1">
        <f t="array" aca="1" ref="BR8" ca="1">_xll.BDH($C8,$BQ$1,BR$2)</f>
        <v>#NAME?</v>
      </c>
      <c r="BS8" s="34" t="e" cm="1">
        <f t="array" aca="1" ref="BS8" ca="1">_xll.BDH($C8,$BQ$1,BS$2)</f>
        <v>#NAME?</v>
      </c>
      <c r="BT8" s="34" t="e" cm="1">
        <f t="array" aca="1" ref="BT8" ca="1">_xll.BDH($C8,$BQ$1,BT$2)</f>
        <v>#NAME?</v>
      </c>
      <c r="BU8" s="35" t="e">
        <f ca="1">_xll.BDP($C8,$BU$1,"BEST fperiod override","21Y")</f>
        <v>#NAME?</v>
      </c>
      <c r="BV8" s="35" t="e">
        <f ca="1">_xll.BDP($C8,$BU$1,"BEST fperiod override","22Y")</f>
        <v>#NAME?</v>
      </c>
      <c r="BW8" s="35" t="e">
        <f ca="1">_xll.BDP($C8,$BU$1,"BEST fperiod override","23Y")</f>
        <v>#NAME?</v>
      </c>
      <c r="BX8" s="35" t="e">
        <f ca="1">_xll.BDP($C8,$BU$1,"BEST fperiod override","24Y")</f>
        <v>#NAME?</v>
      </c>
      <c r="BY8" s="34" t="e">
        <f ca="1">_xll.BDP($C8,"avg daily value traded 20d")/1000000</f>
        <v>#NAME?</v>
      </c>
      <c r="BZ8" s="34" t="e">
        <f ca="1">_xll.BDP($C8,"avg daily value traded 3m")/1000000</f>
        <v>#NAME?</v>
      </c>
      <c r="CA8" s="34" t="e">
        <f ca="1">_xll.BDP($C8,"avg daily value traded 6m")/1000000</f>
        <v>#NAME?</v>
      </c>
      <c r="CB8" s="34" t="e" cm="1">
        <f t="array" aca="1" ref="CB8" ca="1">_xll.BDP($C8,"INTERVAL_AVG", "MARKET_DATA_OVERRIDE=turnover", "CALC_INTERVAL=1m","CRNCY=HKD")/1000000</f>
        <v>#NAME?</v>
      </c>
      <c r="CC8" s="34" t="e" cm="1">
        <f t="array" aca="1" ref="CC8" ca="1">_xll.BDP($C8,"INTERVAL_AVG", "MARKET_DATA_OVERRIDE=turnover", "CALC_INTERVAL=3M","CRNCY=HKD")/1000000</f>
        <v>#NAME?</v>
      </c>
      <c r="CD8" s="34" t="e" cm="1">
        <f t="array" aca="1" ref="CD8" ca="1">_xll.BDP($C8,"INTERVAL_AVG", "MARKET_DATA_OVERRIDE=turnover", "CALC_INTERVAL=6M","CRNCY=HKD")/1000000</f>
        <v>#NAME?</v>
      </c>
      <c r="CE8" s="36" t="e">
        <f ca="1">_xll.BDP($C8,"chg pct 1m")/100</f>
        <v>#NAME?</v>
      </c>
      <c r="CF8" s="36" t="e">
        <f ca="1">_xll.BDP($C8,"chg pct 3m")/100</f>
        <v>#NAME?</v>
      </c>
      <c r="CG8" s="36" t="e">
        <f ca="1">_xll.BDP($C8,"chg pct 6m")/100</f>
        <v>#NAME?</v>
      </c>
      <c r="CH8" s="36" t="e">
        <f ca="1">_xll.BDP($C8,"chg pct 1yr")/100</f>
        <v>#NAME?</v>
      </c>
      <c r="CI8" s="36" t="e">
        <f ca="1">_xll.BDP($C8,"chg pct ytd")/100</f>
        <v>#NAME?</v>
      </c>
      <c r="CJ8" s="35" t="e">
        <f ca="1">_xll.BDP($C8,"VOLATILITY_180D")</f>
        <v>#NAME?</v>
      </c>
      <c r="CK8" s="32" t="e" cm="1">
        <f t="array" aca="1" ref="CK8" ca="1">_xll.BQL($C8, "volatility(calc_interval=range(-6M, 0D))")</f>
        <v>#NAME?</v>
      </c>
      <c r="CL8" s="37" t="e">
        <f ca="1">_xll.BDP($C8,CL$1)</f>
        <v>#NAME?</v>
      </c>
    </row>
    <row r="9" spans="1:102" s="38" customFormat="1" ht="31.5" customHeight="1" x14ac:dyDescent="0.15">
      <c r="A9" s="29" t="e">
        <f ca="1">_xll.BDP($C9,"security name")</f>
        <v>#NAME?</v>
      </c>
      <c r="B9" s="64" t="e">
        <f ca="1">_xll.BDP($C9,"NAME_CHINESE_SIMPLIFIED")</f>
        <v>#NAME?</v>
      </c>
      <c r="C9" s="64" t="s">
        <v>101</v>
      </c>
      <c r="D9" s="30" t="e">
        <f ca="1">_xll.BDP($C9,D$1,"EQY_FUND_CRNCY="&amp;$B$1)</f>
        <v>#NAME?</v>
      </c>
      <c r="E9" s="30" t="e">
        <f ca="1">_xll.BDP($C9,E$1,"EQY_FUND_CRNCY="&amp;$C$1)</f>
        <v>#NAME?</v>
      </c>
      <c r="F9" s="31" t="e">
        <f ca="1">_xll.BDP($C9,F$1)</f>
        <v>#NAME?</v>
      </c>
      <c r="G9" s="30" t="e">
        <f ca="1">_xll.BDP($C9,G$1,"EQY_FUND_CRNCY="&amp;$B$1)</f>
        <v>#NAME?</v>
      </c>
      <c r="H9" s="30" t="e">
        <f ca="1">_xll.BDP($C9,H$1,"EQY_FUND_CRNCY="&amp;$C$1)</f>
        <v>#NAME?</v>
      </c>
      <c r="I9" s="30" t="e">
        <f ca="1">_xll.BDP($C9,I$1,"EQY_FUND_CRNCY="&amp;$B$1)</f>
        <v>#NAME?</v>
      </c>
      <c r="J9" s="30" t="e">
        <f ca="1">_xll.BDP($C9,J$1,"EQY_FUND_CRNCY="&amp;$C$1)</f>
        <v>#NAME?</v>
      </c>
      <c r="K9" s="30" t="e">
        <f ca="1">_xll.BDP($C9,K$1,"EQY_FUND_CRNCY="&amp;$B$1)</f>
        <v>#NAME?</v>
      </c>
      <c r="L9" s="30" t="e">
        <f ca="1">_xll.BDP($C9,L$1,"EQY_FUND_CRNCY="&amp;$B$1)</f>
        <v>#NAME?</v>
      </c>
      <c r="M9" s="30" t="e">
        <f ca="1">_xll.BDP($C9,M$1,"EQY_FUND_CRNCY="&amp;$B$1)</f>
        <v>#NAME?</v>
      </c>
      <c r="N9" s="30" t="e">
        <f ca="1">_xll.BDP($C9,N$1,"EQY_FUND_CRNCY="&amp;$B$1)</f>
        <v>#NAME?</v>
      </c>
      <c r="O9" s="30" t="e">
        <f ca="1">_xll.BDP($C9,O$1,"EQY_FUND_CRNCY="&amp;$B$1)</f>
        <v>#NAME?</v>
      </c>
      <c r="P9" s="30" t="e">
        <f ca="1">_xll.BDP($C9,P$1,"EQY_FUND_CRNCY="&amp;$B$1)</f>
        <v>#NAME?</v>
      </c>
      <c r="Q9" s="30" t="e">
        <f ca="1">_xll.BDP($C9,Q$1,"EQY_FUND_CRNCY="&amp;$B$1)</f>
        <v>#NAME?</v>
      </c>
      <c r="R9" s="30" t="e">
        <f ca="1">_xll.BDP($C9,R$1,"EQY_FUND_CRNCY="&amp;$B$1)</f>
        <v>#NAME?</v>
      </c>
      <c r="S9" s="30" t="e">
        <f ca="1">_xll.BDP($C9,S$1,"EQY_FUND_CRNCY="&amp;$C$1)</f>
        <v>#NAME?</v>
      </c>
      <c r="T9" s="32" t="e">
        <f ca="1">_xll.BDP($C9,T$1)/100</f>
        <v>#NAME?</v>
      </c>
      <c r="U9" s="32" t="e">
        <f ca="1">_xll.BDP($C9,U$1)/100</f>
        <v>#NAME?</v>
      </c>
      <c r="V9" s="32" t="e">
        <f ca="1">_xll.BDP($C9,V$1)/100</f>
        <v>#NAME?</v>
      </c>
      <c r="W9" s="32" t="e">
        <f ca="1">_xll.BDP($C9,W$1)/100</f>
        <v>#NAME?</v>
      </c>
      <c r="X9" s="32" t="e">
        <f ca="1">_xll.BDP($C9,X$1)/100</f>
        <v>#NAME?</v>
      </c>
      <c r="Y9" s="32" t="e">
        <f ca="1">_xll.BDP($C9,Y$1)/100</f>
        <v>#NAME?</v>
      </c>
      <c r="Z9" s="34" t="e">
        <f ca="1">_xll.BDP($C9,"BEST_EV","BEST fperiod override","25Y")</f>
        <v>#NAME?</v>
      </c>
      <c r="AA9" s="34" t="e">
        <f ca="1">_xll.BDP($C9,"BEST_EV","BEST fperiod override","26Y")</f>
        <v>#NAME?</v>
      </c>
      <c r="AB9" s="34" t="e">
        <f ca="1">_xll.BDP($C9,"BEST_EBIT","BEST fperiod override","25Y")</f>
        <v>#NAME?</v>
      </c>
      <c r="AC9" s="34" t="e">
        <f ca="1">_xll.BDP($C9,"BEST_EBIT","BEST fperiod override","26Y")</f>
        <v>#NAME?</v>
      </c>
      <c r="AD9" s="33" t="e" cm="1">
        <f t="array" aca="1" ref="AD9" ca="1">_xll.BDP($C9,"CRNCY_ADJ_CURR_EV", "EQY_FUND_CRNCY=usd")</f>
        <v>#NAME?</v>
      </c>
      <c r="AE9" s="32" t="e">
        <f ca="1">_xll.BDP($C9,AE$1)/100</f>
        <v>#NAME?</v>
      </c>
      <c r="AF9" s="34" t="e">
        <f ca="1">_xll.BDP($C9,AF$1)</f>
        <v>#NAME?</v>
      </c>
      <c r="AG9" s="34" t="e">
        <f ca="1">_xll.BDP($C9,"BEST PE RATIO","BEST fperiod override","19Y")</f>
        <v>#NAME?</v>
      </c>
      <c r="AH9" s="34" t="e">
        <f ca="1">_xll.BDP($C9,"BEST PE RATIO","BEST fperiod override","20Y")</f>
        <v>#NAME?</v>
      </c>
      <c r="AI9" s="34" t="e">
        <f ca="1">_xll.BDP($C9,"BEST PE RATIO","BEST fperiod override","21Y")</f>
        <v>#NAME?</v>
      </c>
      <c r="AJ9" s="34" t="e">
        <f ca="1">_xll.BDP($C9,"BEST PE RATIO","BEST fperiod override","22Y")</f>
        <v>#NAME?</v>
      </c>
      <c r="AK9" s="34" t="e">
        <f ca="1">_xll.BDP($C9,"BEST PE RATIO","BEST fperiod override","25Y")</f>
        <v>#NAME?</v>
      </c>
      <c r="AL9" s="34" t="e">
        <f ca="1">_xll.BDP($C9,"BEST PE RATIO","BEST fperiod override","26Y")</f>
        <v>#NAME?</v>
      </c>
      <c r="AM9" s="34" t="e">
        <f ca="1">_xll.BDP($C9,AM$1)</f>
        <v>#NAME?</v>
      </c>
      <c r="AN9" s="34" t="e">
        <f ca="1">_xll.BDP($C9,"BEST Px bps ratio","BEST fperiod override","19Y")</f>
        <v>#NAME?</v>
      </c>
      <c r="AO9" s="34" t="e">
        <f ca="1">_xll.BDP($C9,"BEST Px bps ratio","BEST fperiod override","20Y")</f>
        <v>#NAME?</v>
      </c>
      <c r="AP9" s="34" t="e">
        <f ca="1">_xll.BDP($C9,"BEST Px bps ratio","BEST fperiod override","21Y")</f>
        <v>#NAME?</v>
      </c>
      <c r="AQ9" s="34" t="e">
        <f ca="1">_xll.BDP($C9,"BEST Px bps ratio","BEST fperiod override","22Y")</f>
        <v>#NAME?</v>
      </c>
      <c r="AR9" s="34" t="e">
        <f ca="1">_xll.BDP($C9,"BEST_PX_SALES_RATIO","BEST fperiod override","25Y")</f>
        <v>#NAME?</v>
      </c>
      <c r="AS9" s="34" t="e">
        <f ca="1">_xll.BDP($C9,"BEST_PX_SALES_RATIO","BEST fperiod override","26Y")</f>
        <v>#NAME?</v>
      </c>
      <c r="AT9" s="34" t="e">
        <f ca="1">_xll.BDP($C9,"BEST_PX_SALES_RATIO")</f>
        <v>#NAME?</v>
      </c>
      <c r="AU9" s="34" t="e">
        <f ca="1">_xll.BDP($C9,"BEST_PX_SALES_RATIO","BEST fperiod override","19Y")</f>
        <v>#NAME?</v>
      </c>
      <c r="AV9" s="34" t="e">
        <f ca="1">_xll.BDP($C9,"BEST_PX_SALES_RATIO","BEST fperiod override","20Y")</f>
        <v>#NAME?</v>
      </c>
      <c r="AW9" s="34" t="e">
        <f ca="1">_xll.BDP($C9,"BEST_PX_SALES_RATIO","BEST fperiod override","21Y")</f>
        <v>#NAME?</v>
      </c>
      <c r="AX9" s="34" t="e">
        <f ca="1">_xll.BDP($C9,"BEST_PX_SALES_RATIO","BEST fperiod override","22Y")</f>
        <v>#NAME?</v>
      </c>
      <c r="AY9" s="34" t="e">
        <f ca="1">_xll.BDP($C9,"BEST_PX_SALES_RATIO","BEST fperiod override","24Y")</f>
        <v>#NAME?</v>
      </c>
      <c r="AZ9" s="34" t="e">
        <f ca="1">_xll.BDP($C9,"BEST_PX_SALES_RATIO","BEST fperiod override","25Y")</f>
        <v>#NAME?</v>
      </c>
      <c r="BA9" s="32" t="e">
        <f ca="1">AE9</f>
        <v>#NAME?</v>
      </c>
      <c r="BB9" s="32" t="e">
        <f ca="1">_xll.BDP($C9,"BEST_ROE","BEST fperiod override","19Y")/100</f>
        <v>#NAME?</v>
      </c>
      <c r="BC9" s="32" t="e">
        <f ca="1">_xll.BDP($C9,"BEST_ROE","BEST fperiod override","20Y")/100</f>
        <v>#NAME?</v>
      </c>
      <c r="BD9" s="32" t="e">
        <f ca="1">_xll.BDP($C9,"BEST_ROE","BEST fperiod override","21Y")/100</f>
        <v>#NAME?</v>
      </c>
      <c r="BE9" s="32" t="e">
        <f ca="1">_xll.BDP($C9,"BEST_ROE","BEST fperiod override","22Y")/100</f>
        <v>#NAME?</v>
      </c>
      <c r="BF9" s="32" t="e">
        <f ca="1">_xll.BDP($C9,"BEST_ROE","BEST fperiod override","23Y")/100</f>
        <v>#NAME?</v>
      </c>
      <c r="BG9" s="32" t="e">
        <f ca="1">_xll.BDP($C9,"BEST_ROE","BEST fperiod override","24Y")/100</f>
        <v>#NAME?</v>
      </c>
      <c r="BH9" s="34" t="e">
        <f ca="1">_xll.BDP($C9,BH$1)</f>
        <v>#NAME?</v>
      </c>
      <c r="BI9" s="34" t="s">
        <v>61</v>
      </c>
      <c r="BJ9" s="34" t="s">
        <v>61</v>
      </c>
      <c r="BK9" s="34" t="s">
        <v>61</v>
      </c>
      <c r="BL9" s="34" t="e">
        <f ca="1">_xll.BDP(C9,$BH$1,"BEST fperiod override","25Y")</f>
        <v>#NAME?</v>
      </c>
      <c r="BM9" s="34" t="e">
        <f ca="1">_xll.BDP(C9,$BH$1,"BEST fperiod override","26Y")</f>
        <v>#NAME?</v>
      </c>
      <c r="BN9" s="34" t="e">
        <f ca="1">_xll.BDP($C9,BN$1,"EQY_FUND_CRNCY="&amp;$B$1)</f>
        <v>#NAME?</v>
      </c>
      <c r="BO9" s="34" t="e">
        <f t="shared" ca="1" si="2"/>
        <v>#NAME?</v>
      </c>
      <c r="BP9" s="34" t="e">
        <f t="shared" ca="1" si="1"/>
        <v>#NAME?</v>
      </c>
      <c r="BQ9" s="35" t="e">
        <f ca="1">_xll.BDP($C9,BQ$1)</f>
        <v>#NAME?</v>
      </c>
      <c r="BR9" s="34" t="e" cm="1">
        <f t="array" aca="1" ref="BR9" ca="1">_xll.BDH($C9,$BQ$1,BR$2)</f>
        <v>#NAME?</v>
      </c>
      <c r="BS9" s="34" t="e" cm="1">
        <f t="array" aca="1" ref="BS9" ca="1">_xll.BDH($C9,$BQ$1,BS$2)</f>
        <v>#NAME?</v>
      </c>
      <c r="BT9" s="34" t="e" cm="1">
        <f t="array" aca="1" ref="BT9" ca="1">_xll.BDH($C9,$BQ$1,BT$2)</f>
        <v>#NAME?</v>
      </c>
      <c r="BU9" s="35" t="e">
        <f ca="1">_xll.BDP($C9,$BU$1,"BEST fperiod override","21Y")</f>
        <v>#NAME?</v>
      </c>
      <c r="BV9" s="35" t="e">
        <f ca="1">_xll.BDP($C9,$BU$1,"BEST fperiod override","22Y")</f>
        <v>#NAME?</v>
      </c>
      <c r="BW9" s="35" t="e">
        <f ca="1">_xll.BDP($C9,$BU$1,"BEST fperiod override","23Y")</f>
        <v>#NAME?</v>
      </c>
      <c r="BX9" s="35" t="e">
        <f ca="1">_xll.BDP($C9,$BU$1,"BEST fperiod override","24Y")</f>
        <v>#NAME?</v>
      </c>
      <c r="BY9" s="34" t="e">
        <f ca="1">_xll.BDP($C9,"avg daily value traded 20d")/1000000</f>
        <v>#NAME?</v>
      </c>
      <c r="BZ9" s="34" t="e">
        <f ca="1">_xll.BDP($C9,"avg daily value traded 3m")/1000000</f>
        <v>#NAME?</v>
      </c>
      <c r="CA9" s="34" t="e">
        <f ca="1">_xll.BDP($C9,"avg daily value traded 6m")/1000000</f>
        <v>#NAME?</v>
      </c>
      <c r="CB9" s="34" t="e" cm="1">
        <f t="array" aca="1" ref="CB9" ca="1">_xll.BDP($C9,"INTERVAL_AVG", "MARKET_DATA_OVERRIDE=turnover", "CALC_INTERVAL=1m","CRNCY=HKD")/1000000</f>
        <v>#NAME?</v>
      </c>
      <c r="CC9" s="34" t="e" cm="1">
        <f t="array" aca="1" ref="CC9" ca="1">_xll.BDP($C9,"INTERVAL_AVG", "MARKET_DATA_OVERRIDE=turnover", "CALC_INTERVAL=3M","CRNCY=HKD")/1000000</f>
        <v>#NAME?</v>
      </c>
      <c r="CD9" s="34" t="e" cm="1">
        <f t="array" aca="1" ref="CD9" ca="1">_xll.BDP($C9,"INTERVAL_AVG", "MARKET_DATA_OVERRIDE=turnover", "CALC_INTERVAL=6M","CRNCY=HKD")/1000000</f>
        <v>#NAME?</v>
      </c>
      <c r="CE9" s="36" t="e">
        <f ca="1">_xll.BDP($C9,"chg pct 1m")/100</f>
        <v>#NAME?</v>
      </c>
      <c r="CF9" s="36" t="e">
        <f ca="1">_xll.BDP($C9,"chg pct 3m")/100</f>
        <v>#NAME?</v>
      </c>
      <c r="CG9" s="36" t="e">
        <f ca="1">_xll.BDP($C9,"chg pct 6m")/100</f>
        <v>#NAME?</v>
      </c>
      <c r="CH9" s="36" t="e">
        <f ca="1">_xll.BDP($C9,"chg pct 1yr")/100</f>
        <v>#NAME?</v>
      </c>
      <c r="CI9" s="36" t="e">
        <f ca="1">_xll.BDP($C9,"chg pct ytd")/100</f>
        <v>#NAME?</v>
      </c>
      <c r="CJ9" s="35" t="e">
        <f ca="1">_xll.BDP($C9,"VOLATILITY_180D")</f>
        <v>#NAME?</v>
      </c>
      <c r="CK9" s="32" t="e" cm="1">
        <f t="array" aca="1" ref="CK9" ca="1">_xll.BQL($C9, "volatility(calc_interval=range(-6M, 0D))")</f>
        <v>#NAME?</v>
      </c>
      <c r="CL9" s="37" t="e">
        <f ca="1">_xll.BDP($C9,CL$1)</f>
        <v>#NAME?</v>
      </c>
    </row>
    <row r="10" spans="1:102" s="38" customFormat="1" ht="31.5" customHeight="1" x14ac:dyDescent="0.15">
      <c r="A10" s="29" t="e">
        <f ca="1">_xll.BDP($C10,"security name")</f>
        <v>#NAME?</v>
      </c>
      <c r="B10" s="64" t="e">
        <f ca="1">_xll.BDP($C10,"NAME_CHINESE_SIMPLIFIED")</f>
        <v>#NAME?</v>
      </c>
      <c r="C10" s="64" t="s">
        <v>102</v>
      </c>
      <c r="D10" s="30" t="e">
        <f ca="1">_xll.BDP($C10,D$1,"EQY_FUND_CRNCY="&amp;$B$1)</f>
        <v>#NAME?</v>
      </c>
      <c r="E10" s="30" t="e">
        <f ca="1">_xll.BDP($C10,E$1,"EQY_FUND_CRNCY="&amp;$C$1)</f>
        <v>#NAME?</v>
      </c>
      <c r="F10" s="31" t="e">
        <f ca="1">_xll.BDP($C10,F$1)</f>
        <v>#NAME?</v>
      </c>
      <c r="G10" s="30" t="e">
        <f ca="1">_xll.BDP($C10,G$1,"EQY_FUND_CRNCY="&amp;$B$1)</f>
        <v>#NAME?</v>
      </c>
      <c r="H10" s="30" t="e">
        <f ca="1">_xll.BDP($C10,H$1,"EQY_FUND_CRNCY="&amp;$C$1)</f>
        <v>#NAME?</v>
      </c>
      <c r="I10" s="30" t="e">
        <f ca="1">_xll.BDP($C10,I$1,"EQY_FUND_CRNCY="&amp;$B$1)</f>
        <v>#NAME?</v>
      </c>
      <c r="J10" s="30" t="e">
        <f ca="1">_xll.BDP($C10,J$1,"EQY_FUND_CRNCY="&amp;$C$1)</f>
        <v>#NAME?</v>
      </c>
      <c r="K10" s="30" t="e">
        <f ca="1">_xll.BDP($C10,K$1,"EQY_FUND_CRNCY="&amp;$B$1)</f>
        <v>#NAME?</v>
      </c>
      <c r="L10" s="30" t="e">
        <f ca="1">_xll.BDP($C10,L$1,"EQY_FUND_CRNCY="&amp;$B$1)</f>
        <v>#NAME?</v>
      </c>
      <c r="M10" s="30" t="e">
        <f ca="1">_xll.BDP($C10,M$1,"EQY_FUND_CRNCY="&amp;$B$1)</f>
        <v>#NAME?</v>
      </c>
      <c r="N10" s="30" t="e">
        <f ca="1">_xll.BDP($C10,N$1,"EQY_FUND_CRNCY="&amp;$B$1)</f>
        <v>#NAME?</v>
      </c>
      <c r="O10" s="30" t="e">
        <f ca="1">_xll.BDP($C10,O$1,"EQY_FUND_CRNCY="&amp;$B$1)</f>
        <v>#NAME?</v>
      </c>
      <c r="P10" s="30" t="e">
        <f ca="1">_xll.BDP($C10,P$1,"EQY_FUND_CRNCY="&amp;$B$1)</f>
        <v>#NAME?</v>
      </c>
      <c r="Q10" s="30" t="e">
        <f ca="1">_xll.BDP($C10,Q$1,"EQY_FUND_CRNCY="&amp;$B$1)</f>
        <v>#NAME?</v>
      </c>
      <c r="R10" s="30" t="e">
        <f ca="1">_xll.BDP($C10,R$1,"EQY_FUND_CRNCY="&amp;$B$1)</f>
        <v>#NAME?</v>
      </c>
      <c r="S10" s="30" t="e">
        <f ca="1">_xll.BDP($C10,S$1,"EQY_FUND_CRNCY="&amp;$C$1)</f>
        <v>#NAME?</v>
      </c>
      <c r="T10" s="32" t="e">
        <f ca="1">_xll.BDP($C10,T$1)/100</f>
        <v>#NAME?</v>
      </c>
      <c r="U10" s="32" t="e">
        <f ca="1">_xll.BDP($C10,U$1)/100</f>
        <v>#NAME?</v>
      </c>
      <c r="V10" s="32" t="e">
        <f ca="1">_xll.BDP($C10,V$1)/100</f>
        <v>#NAME?</v>
      </c>
      <c r="W10" s="32" t="e">
        <f ca="1">_xll.BDP($C10,W$1)/100</f>
        <v>#NAME?</v>
      </c>
      <c r="X10" s="32" t="e">
        <f ca="1">_xll.BDP($C10,X$1)/100</f>
        <v>#NAME?</v>
      </c>
      <c r="Y10" s="32" t="e">
        <f ca="1">_xll.BDP($C10,Y$1)/100</f>
        <v>#NAME?</v>
      </c>
      <c r="Z10" s="34" t="e">
        <f ca="1">_xll.BDP($C10,"BEST_EV","BEST fperiod override","25Y")</f>
        <v>#NAME?</v>
      </c>
      <c r="AA10" s="34" t="e">
        <f ca="1">_xll.BDP($C10,"BEST_EV","BEST fperiod override","26Y")</f>
        <v>#NAME?</v>
      </c>
      <c r="AB10" s="34" t="e">
        <f ca="1">_xll.BDP($C10,"BEST_EBIT","BEST fperiod override","25Y")</f>
        <v>#NAME?</v>
      </c>
      <c r="AC10" s="34" t="e">
        <f ca="1">_xll.BDP($C10,"BEST_EBIT","BEST fperiod override","26Y")</f>
        <v>#NAME?</v>
      </c>
      <c r="AD10" s="33" t="e" cm="1">
        <f t="array" aca="1" ref="AD10" ca="1">_xll.BDP($C10,"CRNCY_ADJ_CURR_EV", "EQY_FUND_CRNCY=usd")</f>
        <v>#NAME?</v>
      </c>
      <c r="AE10" s="32" t="e">
        <f ca="1">_xll.BDP($C10,AE$1)/100</f>
        <v>#NAME?</v>
      </c>
      <c r="AF10" s="34" t="e">
        <f ca="1">_xll.BDP($C10,AF$1)</f>
        <v>#NAME?</v>
      </c>
      <c r="AG10" s="34" t="e">
        <f ca="1">_xll.BDP($C10,"BEST PE RATIO","BEST fperiod override","19Y")</f>
        <v>#NAME?</v>
      </c>
      <c r="AH10" s="34" t="e">
        <f ca="1">_xll.BDP($C10,"BEST PE RATIO","BEST fperiod override","20Y")</f>
        <v>#NAME?</v>
      </c>
      <c r="AI10" s="34" t="e">
        <f ca="1">_xll.BDP($C10,"BEST PE RATIO","BEST fperiod override","21Y")</f>
        <v>#NAME?</v>
      </c>
      <c r="AJ10" s="34" t="e">
        <f ca="1">_xll.BDP($C10,"BEST PE RATIO","BEST fperiod override","22Y")</f>
        <v>#NAME?</v>
      </c>
      <c r="AK10" s="34" t="e">
        <f ca="1">_xll.BDP($C10,"BEST PE RATIO","BEST fperiod override","25Y")</f>
        <v>#NAME?</v>
      </c>
      <c r="AL10" s="34" t="e">
        <f ca="1">_xll.BDP($C10,"BEST PE RATIO","BEST fperiod override","26Y")</f>
        <v>#NAME?</v>
      </c>
      <c r="AM10" s="34" t="e">
        <f ca="1">_xll.BDP($C10,AM$1)</f>
        <v>#NAME?</v>
      </c>
      <c r="AN10" s="34" t="e">
        <f ca="1">_xll.BDP($C10,"BEST Px bps ratio","BEST fperiod override","19Y")</f>
        <v>#NAME?</v>
      </c>
      <c r="AO10" s="34" t="e">
        <f ca="1">_xll.BDP($C10,"BEST Px bps ratio","BEST fperiod override","20Y")</f>
        <v>#NAME?</v>
      </c>
      <c r="AP10" s="34" t="e">
        <f ca="1">_xll.BDP($C10,"BEST Px bps ratio","BEST fperiod override","21Y")</f>
        <v>#NAME?</v>
      </c>
      <c r="AQ10" s="34" t="e">
        <f ca="1">_xll.BDP($C10,"BEST Px bps ratio","BEST fperiod override","22Y")</f>
        <v>#NAME?</v>
      </c>
      <c r="AR10" s="34" t="e">
        <f ca="1">_xll.BDP($C10,"BEST_PX_SALES_RATIO","BEST fperiod override","25Y")</f>
        <v>#NAME?</v>
      </c>
      <c r="AS10" s="34" t="e">
        <f ca="1">_xll.BDP($C10,"BEST_PX_SALES_RATIO","BEST fperiod override","26Y")</f>
        <v>#NAME?</v>
      </c>
      <c r="AT10" s="34" t="e">
        <f ca="1">_xll.BDP($C10,"BEST_PX_SALES_RATIO")</f>
        <v>#NAME?</v>
      </c>
      <c r="AU10" s="34" t="e">
        <f ca="1">_xll.BDP($C10,"BEST_PX_SALES_RATIO","BEST fperiod override","19Y")</f>
        <v>#NAME?</v>
      </c>
      <c r="AV10" s="34" t="e">
        <f ca="1">_xll.BDP($C10,"BEST_PX_SALES_RATIO","BEST fperiod override","20Y")</f>
        <v>#NAME?</v>
      </c>
      <c r="AW10" s="34" t="e">
        <f ca="1">_xll.BDP($C10,"BEST_PX_SALES_RATIO","BEST fperiod override","21Y")</f>
        <v>#NAME?</v>
      </c>
      <c r="AX10" s="34" t="e">
        <f ca="1">_xll.BDP($C10,"BEST_PX_SALES_RATIO","BEST fperiod override","22Y")</f>
        <v>#NAME?</v>
      </c>
      <c r="AY10" s="34" t="e">
        <f ca="1">_xll.BDP($C10,"BEST_PX_SALES_RATIO","BEST fperiod override","24Y")</f>
        <v>#NAME?</v>
      </c>
      <c r="AZ10" s="34" t="e">
        <f ca="1">_xll.BDP($C10,"BEST_PX_SALES_RATIO","BEST fperiod override","25Y")</f>
        <v>#NAME?</v>
      </c>
      <c r="BA10" s="32" t="e">
        <f ca="1">AE10</f>
        <v>#NAME?</v>
      </c>
      <c r="BB10" s="32" t="e">
        <f ca="1">_xll.BDP($C10,"BEST_ROE","BEST fperiod override","19Y")/100</f>
        <v>#NAME?</v>
      </c>
      <c r="BC10" s="32" t="e">
        <f ca="1">_xll.BDP($C10,"BEST_ROE","BEST fperiod override","20Y")/100</f>
        <v>#NAME?</v>
      </c>
      <c r="BD10" s="32" t="e">
        <f ca="1">_xll.BDP($C10,"BEST_ROE","BEST fperiod override","21Y")/100</f>
        <v>#NAME?</v>
      </c>
      <c r="BE10" s="32" t="e">
        <f ca="1">_xll.BDP($C10,"BEST_ROE","BEST fperiod override","22Y")/100</f>
        <v>#NAME?</v>
      </c>
      <c r="BF10" s="32" t="e">
        <f ca="1">_xll.BDP($C10,"BEST_ROE","BEST fperiod override","23Y")/100</f>
        <v>#NAME?</v>
      </c>
      <c r="BG10" s="32" t="e">
        <f ca="1">_xll.BDP($C10,"BEST_ROE","BEST fperiod override","24Y")/100</f>
        <v>#NAME?</v>
      </c>
      <c r="BH10" s="34" t="e">
        <f ca="1">_xll.BDP($C10,BH$1)</f>
        <v>#NAME?</v>
      </c>
      <c r="BI10" s="34" t="s">
        <v>61</v>
      </c>
      <c r="BJ10" s="34" t="s">
        <v>61</v>
      </c>
      <c r="BK10" s="34" t="s">
        <v>61</v>
      </c>
      <c r="BL10" s="34" t="e">
        <f ca="1">_xll.BDP(C10,$BH$1,"BEST fperiod override","25Y")</f>
        <v>#NAME?</v>
      </c>
      <c r="BM10" s="34" t="e">
        <f ca="1">_xll.BDP(C10,$BH$1,"BEST fperiod override","26Y")</f>
        <v>#NAME?</v>
      </c>
      <c r="BN10" s="34" t="e">
        <f ca="1">_xll.BDP($C10,BN$1,"EQY_FUND_CRNCY="&amp;$B$1)</f>
        <v>#NAME?</v>
      </c>
      <c r="BO10" s="34" t="e">
        <f t="shared" ref="BO10" ca="1" si="3">Z10/AB10</f>
        <v>#NAME?</v>
      </c>
      <c r="BP10" s="34" t="e">
        <f t="shared" ref="BP10" ca="1" si="4">AA10/AC10</f>
        <v>#NAME?</v>
      </c>
      <c r="BQ10" s="35" t="e">
        <f ca="1">_xll.BDP($C10,BQ$1)</f>
        <v>#NAME?</v>
      </c>
      <c r="BR10" s="34" t="e" cm="1">
        <f t="array" aca="1" ref="BR10" ca="1">_xll.BDH($C10,$BQ$1,BR$2)</f>
        <v>#NAME?</v>
      </c>
      <c r="BS10" s="34" t="e" cm="1">
        <f t="array" aca="1" ref="BS10" ca="1">_xll.BDH($C10,$BQ$1,BS$2)</f>
        <v>#NAME?</v>
      </c>
      <c r="BT10" s="34" t="e" cm="1">
        <f t="array" aca="1" ref="BT10" ca="1">_xll.BDH($C10,$BQ$1,BT$2)</f>
        <v>#NAME?</v>
      </c>
      <c r="BU10" s="35" t="e">
        <f ca="1">_xll.BDP($C10,$BU$1,"BEST fperiod override","21Y")</f>
        <v>#NAME?</v>
      </c>
      <c r="BV10" s="35" t="e">
        <f ca="1">_xll.BDP($C10,$BU$1,"BEST fperiod override","22Y")</f>
        <v>#NAME?</v>
      </c>
      <c r="BW10" s="35" t="e">
        <f ca="1">_xll.BDP($C10,$BU$1,"BEST fperiod override","23Y")</f>
        <v>#NAME?</v>
      </c>
      <c r="BX10" s="35" t="e">
        <f ca="1">_xll.BDP($C10,$BU$1,"BEST fperiod override","24Y")</f>
        <v>#NAME?</v>
      </c>
      <c r="BY10" s="34" t="e">
        <f ca="1">_xll.BDP($C10,"avg daily value traded 20d")/1000000</f>
        <v>#NAME?</v>
      </c>
      <c r="BZ10" s="34" t="e">
        <f ca="1">_xll.BDP($C10,"avg daily value traded 3m")/1000000</f>
        <v>#NAME?</v>
      </c>
      <c r="CA10" s="34" t="e">
        <f ca="1">_xll.BDP($C10,"avg daily value traded 6m")/1000000</f>
        <v>#NAME?</v>
      </c>
      <c r="CB10" s="34" t="e" cm="1">
        <f t="array" aca="1" ref="CB10" ca="1">_xll.BDP($C10,"INTERVAL_AVG", "MARKET_DATA_OVERRIDE=turnover", "CALC_INTERVAL=1m","CRNCY=HKD")/1000000</f>
        <v>#NAME?</v>
      </c>
      <c r="CC10" s="34" t="e" cm="1">
        <f t="array" aca="1" ref="CC10" ca="1">_xll.BDP($C10,"INTERVAL_AVG", "MARKET_DATA_OVERRIDE=turnover", "CALC_INTERVAL=3M","CRNCY=HKD")/1000000</f>
        <v>#NAME?</v>
      </c>
      <c r="CD10" s="34" t="e" cm="1">
        <f t="array" aca="1" ref="CD10" ca="1">_xll.BDP($C10,"INTERVAL_AVG", "MARKET_DATA_OVERRIDE=turnover", "CALC_INTERVAL=6M","CRNCY=HKD")/1000000</f>
        <v>#NAME?</v>
      </c>
      <c r="CE10" s="36" t="e">
        <f ca="1">_xll.BDP($C10,"chg pct 1m")/100</f>
        <v>#NAME?</v>
      </c>
      <c r="CF10" s="36" t="e">
        <f ca="1">_xll.BDP($C10,"chg pct 3m")/100</f>
        <v>#NAME?</v>
      </c>
      <c r="CG10" s="36" t="e">
        <f ca="1">_xll.BDP($C10,"chg pct 6m")/100</f>
        <v>#NAME?</v>
      </c>
      <c r="CH10" s="36" t="e">
        <f ca="1">_xll.BDP($C10,"chg pct 1yr")/100</f>
        <v>#NAME?</v>
      </c>
      <c r="CI10" s="36" t="e">
        <f ca="1">_xll.BDP($C10,"chg pct ytd")/100</f>
        <v>#NAME?</v>
      </c>
      <c r="CJ10" s="35" t="e">
        <f ca="1">_xll.BDP($C10,"VOLATILITY_180D")</f>
        <v>#NAME?</v>
      </c>
      <c r="CK10" s="32" t="e" cm="1">
        <f t="array" aca="1" ref="CK10" ca="1">_xll.BQL($C10, "volatility(calc_interval=range(-6M, 0D))")</f>
        <v>#NAME?</v>
      </c>
      <c r="CL10" s="37" t="e">
        <f ca="1">_xll.BDP($C10,CL$1)</f>
        <v>#NAME?</v>
      </c>
    </row>
    <row r="11" spans="1:102" s="38" customFormat="1" ht="14.25" x14ac:dyDescent="0.1">
      <c r="A11" s="39"/>
      <c r="B11" s="65"/>
      <c r="C11" s="39"/>
      <c r="D11" s="40"/>
      <c r="E11" s="40"/>
      <c r="F11" s="41"/>
      <c r="G11" s="40"/>
      <c r="H11" s="40"/>
      <c r="I11" s="71"/>
      <c r="J11" s="71"/>
      <c r="K11" s="71"/>
      <c r="L11" s="71"/>
      <c r="M11" s="71"/>
      <c r="N11" s="71"/>
      <c r="O11" s="71"/>
      <c r="P11" s="71"/>
      <c r="Q11" s="71"/>
      <c r="R11" s="42"/>
      <c r="S11" s="42"/>
      <c r="T11" s="43"/>
      <c r="U11" s="43"/>
      <c r="V11" s="43"/>
      <c r="W11" s="43"/>
      <c r="X11" s="43"/>
      <c r="Y11" s="43"/>
      <c r="Z11" s="45"/>
      <c r="AA11" s="45"/>
      <c r="AB11" s="45"/>
      <c r="AC11" s="45"/>
      <c r="AD11" s="44"/>
      <c r="AE11" s="43"/>
      <c r="AF11" s="45"/>
      <c r="AG11" s="45"/>
      <c r="AH11" s="45"/>
      <c r="AI11" s="45"/>
      <c r="AJ11" s="45"/>
      <c r="AK11" s="45"/>
      <c r="AL11" s="45"/>
      <c r="AM11" s="45"/>
      <c r="AN11" s="45"/>
      <c r="AO11" s="45"/>
      <c r="AP11" s="45"/>
      <c r="AQ11" s="45"/>
      <c r="AR11" s="45"/>
      <c r="AS11" s="45"/>
      <c r="AT11" s="45"/>
      <c r="AU11" s="45"/>
      <c r="AV11" s="45"/>
      <c r="AW11" s="45"/>
      <c r="AX11" s="45"/>
      <c r="AY11" s="45"/>
      <c r="AZ11" s="45"/>
      <c r="BA11" s="43"/>
      <c r="BB11" s="43"/>
      <c r="BC11" s="43"/>
      <c r="BD11" s="43"/>
      <c r="BE11" s="43"/>
      <c r="BF11" s="43"/>
      <c r="BG11" s="43"/>
      <c r="BH11" s="45"/>
      <c r="BI11" s="45"/>
      <c r="BJ11" s="45"/>
      <c r="BK11" s="45"/>
      <c r="BL11" s="45"/>
      <c r="BM11" s="45"/>
      <c r="BN11" s="45"/>
      <c r="BO11" s="45"/>
      <c r="BP11" s="45"/>
      <c r="BQ11" s="46"/>
      <c r="BR11" s="45"/>
      <c r="BS11" s="45"/>
      <c r="BT11" s="45"/>
      <c r="BU11" s="46"/>
      <c r="BV11" s="46"/>
      <c r="BW11" s="46"/>
      <c r="BX11" s="46"/>
      <c r="BY11" s="45"/>
      <c r="BZ11" s="45"/>
      <c r="CA11" s="45"/>
      <c r="CB11" s="45"/>
      <c r="CC11" s="45"/>
      <c r="CD11" s="45"/>
      <c r="CE11" s="47"/>
      <c r="CF11" s="47"/>
      <c r="CG11" s="47"/>
      <c r="CH11" s="47"/>
      <c r="CI11" s="47"/>
      <c r="CJ11" s="46"/>
      <c r="CK11" s="43"/>
      <c r="CL11" s="48"/>
    </row>
    <row r="12" spans="1:102" s="38" customFormat="1" ht="14.25" x14ac:dyDescent="0.15">
      <c r="A12" s="49"/>
      <c r="B12" s="69"/>
      <c r="C12" s="49"/>
      <c r="D12" s="42"/>
      <c r="E12" s="42"/>
      <c r="F12" s="50"/>
      <c r="G12" s="42"/>
      <c r="H12" s="42"/>
      <c r="I12" s="71"/>
      <c r="J12" s="71"/>
      <c r="K12" s="71"/>
      <c r="L12" s="71"/>
      <c r="M12" s="71"/>
      <c r="N12" s="71"/>
      <c r="O12" s="71"/>
      <c r="P12" s="71"/>
      <c r="Q12" s="71"/>
      <c r="R12" s="51" t="s">
        <v>62</v>
      </c>
      <c r="S12" s="51" t="s">
        <v>62</v>
      </c>
      <c r="T12" s="52" t="e">
        <f t="shared" ref="T12:Y12" ca="1" si="5">MAX(T7:T18)</f>
        <v>#NAME?</v>
      </c>
      <c r="U12" s="52" t="e">
        <f t="shared" ca="1" si="5"/>
        <v>#NAME?</v>
      </c>
      <c r="V12" s="52" t="e">
        <f t="shared" ca="1" si="5"/>
        <v>#NAME?</v>
      </c>
      <c r="W12" s="52" t="e">
        <f t="shared" ca="1" si="5"/>
        <v>#NAME?</v>
      </c>
      <c r="X12" s="52" t="e">
        <f t="shared" ca="1" si="5"/>
        <v>#NAME?</v>
      </c>
      <c r="Y12" s="52" t="e">
        <f t="shared" ca="1" si="5"/>
        <v>#NAME?</v>
      </c>
      <c r="Z12" s="53"/>
      <c r="AA12" s="53"/>
      <c r="AB12" s="53"/>
      <c r="AC12" s="53"/>
      <c r="AD12" s="52" t="e">
        <f ca="1">MAX(AD7:AD18)</f>
        <v>#NAME?</v>
      </c>
      <c r="AE12" s="52" t="e">
        <f ca="1">MAX(AE7:AE18)</f>
        <v>#NAME?</v>
      </c>
      <c r="AF12" s="53" t="e">
        <f ca="1">MAX(AF7:AF10)</f>
        <v>#NAME?</v>
      </c>
      <c r="AG12" s="53" t="e">
        <f t="shared" ref="AG12:BM12" ca="1" si="6">MAX(AG7:AG10)</f>
        <v>#NAME?</v>
      </c>
      <c r="AH12" s="53" t="e">
        <f t="shared" ca="1" si="6"/>
        <v>#NAME?</v>
      </c>
      <c r="AI12" s="53" t="e">
        <f t="shared" ca="1" si="6"/>
        <v>#NAME?</v>
      </c>
      <c r="AJ12" s="53" t="e">
        <f t="shared" ca="1" si="6"/>
        <v>#NAME?</v>
      </c>
      <c r="AK12" s="53" t="e">
        <f t="shared" ca="1" si="6"/>
        <v>#NAME?</v>
      </c>
      <c r="AL12" s="53" t="e">
        <f t="shared" ca="1" si="6"/>
        <v>#NAME?</v>
      </c>
      <c r="AM12" s="53" t="e">
        <f t="shared" ca="1" si="6"/>
        <v>#NAME?</v>
      </c>
      <c r="AN12" s="53" t="e">
        <f t="shared" ca="1" si="6"/>
        <v>#NAME?</v>
      </c>
      <c r="AO12" s="53" t="e">
        <f t="shared" ca="1" si="6"/>
        <v>#NAME?</v>
      </c>
      <c r="AP12" s="53" t="e">
        <f t="shared" ca="1" si="6"/>
        <v>#NAME?</v>
      </c>
      <c r="AQ12" s="53" t="e">
        <f t="shared" ca="1" si="6"/>
        <v>#NAME?</v>
      </c>
      <c r="AR12" s="53" t="e">
        <f t="shared" ca="1" si="6"/>
        <v>#NAME?</v>
      </c>
      <c r="AS12" s="53" t="e">
        <f t="shared" ca="1" si="6"/>
        <v>#NAME?</v>
      </c>
      <c r="AT12" s="53" t="e">
        <f t="shared" ca="1" si="6"/>
        <v>#NAME?</v>
      </c>
      <c r="AU12" s="53" t="e">
        <f t="shared" ca="1" si="6"/>
        <v>#NAME?</v>
      </c>
      <c r="AV12" s="53" t="e">
        <f t="shared" ca="1" si="6"/>
        <v>#NAME?</v>
      </c>
      <c r="AW12" s="53" t="e">
        <f t="shared" ca="1" si="6"/>
        <v>#NAME?</v>
      </c>
      <c r="AX12" s="53" t="e">
        <f t="shared" ca="1" si="6"/>
        <v>#NAME?</v>
      </c>
      <c r="AY12" s="53" t="e">
        <f t="shared" ca="1" si="6"/>
        <v>#NAME?</v>
      </c>
      <c r="AZ12" s="53" t="e">
        <f t="shared" ca="1" si="6"/>
        <v>#NAME?</v>
      </c>
      <c r="BA12" s="53" t="e">
        <f t="shared" ca="1" si="6"/>
        <v>#NAME?</v>
      </c>
      <c r="BB12" s="53" t="e">
        <f t="shared" ca="1" si="6"/>
        <v>#NAME?</v>
      </c>
      <c r="BC12" s="53" t="e">
        <f t="shared" ca="1" si="6"/>
        <v>#NAME?</v>
      </c>
      <c r="BD12" s="53" t="e">
        <f t="shared" ca="1" si="6"/>
        <v>#NAME?</v>
      </c>
      <c r="BE12" s="53" t="e">
        <f t="shared" ca="1" si="6"/>
        <v>#NAME?</v>
      </c>
      <c r="BF12" s="53" t="e">
        <f t="shared" ca="1" si="6"/>
        <v>#NAME?</v>
      </c>
      <c r="BG12" s="53" t="e">
        <f t="shared" ca="1" si="6"/>
        <v>#NAME?</v>
      </c>
      <c r="BH12" s="53" t="e">
        <f t="shared" ca="1" si="6"/>
        <v>#NAME?</v>
      </c>
      <c r="BI12" s="53">
        <f t="shared" si="6"/>
        <v>0</v>
      </c>
      <c r="BJ12" s="53">
        <f t="shared" si="6"/>
        <v>0</v>
      </c>
      <c r="BK12" s="53">
        <f t="shared" si="6"/>
        <v>0</v>
      </c>
      <c r="BL12" s="53" t="e">
        <f t="shared" ca="1" si="6"/>
        <v>#NAME?</v>
      </c>
      <c r="BM12" s="53" t="e">
        <f t="shared" ca="1" si="6"/>
        <v>#NAME?</v>
      </c>
      <c r="BN12" s="53" t="e">
        <f t="shared" ref="BN12:BP12" ca="1" si="7">MAX(BN7:BN9)</f>
        <v>#NAME?</v>
      </c>
      <c r="BO12" s="53" t="e">
        <f t="shared" ca="1" si="7"/>
        <v>#NAME?</v>
      </c>
      <c r="BP12" s="53" t="e">
        <f t="shared" ca="1" si="7"/>
        <v>#NAME?</v>
      </c>
      <c r="BQ12" s="53" t="e">
        <f t="shared" ref="BQ12:CK12" ca="1" si="8">MAX(BQ7:BQ18)</f>
        <v>#NAME?</v>
      </c>
      <c r="BR12" s="53" t="e">
        <f t="shared" ca="1" si="8"/>
        <v>#NAME?</v>
      </c>
      <c r="BS12" s="53" t="e">
        <f t="shared" ca="1" si="8"/>
        <v>#NAME?</v>
      </c>
      <c r="BT12" s="53" t="e">
        <f t="shared" ca="1" si="8"/>
        <v>#NAME?</v>
      </c>
      <c r="BU12" s="53" t="e">
        <f t="shared" ca="1" si="8"/>
        <v>#NAME?</v>
      </c>
      <c r="BV12" s="53" t="e">
        <f t="shared" ca="1" si="8"/>
        <v>#NAME?</v>
      </c>
      <c r="BW12" s="53" t="e">
        <f t="shared" ca="1" si="8"/>
        <v>#NAME?</v>
      </c>
      <c r="BX12" s="53" t="e">
        <f t="shared" ca="1" si="8"/>
        <v>#NAME?</v>
      </c>
      <c r="BY12" s="53" t="e">
        <f t="shared" ca="1" si="8"/>
        <v>#NAME?</v>
      </c>
      <c r="BZ12" s="53" t="e">
        <f t="shared" ca="1" si="8"/>
        <v>#NAME?</v>
      </c>
      <c r="CA12" s="53" t="e">
        <f t="shared" ca="1" si="8"/>
        <v>#NAME?</v>
      </c>
      <c r="CB12" s="53" t="e">
        <f t="shared" ca="1" si="8"/>
        <v>#NAME?</v>
      </c>
      <c r="CC12" s="53" t="e">
        <f t="shared" ca="1" si="8"/>
        <v>#NAME?</v>
      </c>
      <c r="CD12" s="53" t="e">
        <f t="shared" ca="1" si="8"/>
        <v>#NAME?</v>
      </c>
      <c r="CE12" s="52" t="e">
        <f t="shared" ca="1" si="8"/>
        <v>#NAME?</v>
      </c>
      <c r="CF12" s="52" t="e">
        <f t="shared" ca="1" si="8"/>
        <v>#NAME?</v>
      </c>
      <c r="CG12" s="52" t="e">
        <f t="shared" ca="1" si="8"/>
        <v>#NAME?</v>
      </c>
      <c r="CH12" s="52" t="e">
        <f t="shared" ca="1" si="8"/>
        <v>#NAME?</v>
      </c>
      <c r="CI12" s="52" t="e">
        <f t="shared" ca="1" si="8"/>
        <v>#NAME?</v>
      </c>
      <c r="CJ12" s="54" t="e">
        <f t="shared" ca="1" si="8"/>
        <v>#NAME?</v>
      </c>
      <c r="CK12" s="52" t="e">
        <f t="shared" ca="1" si="8"/>
        <v>#NAME?</v>
      </c>
      <c r="CL12" s="55"/>
    </row>
    <row r="13" spans="1:102" s="38" customFormat="1" ht="14.25" x14ac:dyDescent="0.15">
      <c r="A13" s="49"/>
      <c r="B13" s="69"/>
      <c r="C13" s="49"/>
      <c r="D13" s="42"/>
      <c r="E13" s="42"/>
      <c r="F13" s="50"/>
      <c r="G13" s="42"/>
      <c r="H13" s="42"/>
      <c r="I13" s="71"/>
      <c r="J13" s="71"/>
      <c r="K13" s="71"/>
      <c r="L13" s="71"/>
      <c r="M13" s="71"/>
      <c r="N13" s="71"/>
      <c r="O13" s="71"/>
      <c r="P13" s="71"/>
      <c r="Q13" s="71"/>
      <c r="R13" s="56" t="s">
        <v>63</v>
      </c>
      <c r="S13" s="56" t="s">
        <v>63</v>
      </c>
      <c r="T13" s="57" t="e">
        <f t="shared" ref="T13:Y13" ca="1" si="9">MEDIAN(T7:T18)</f>
        <v>#NAME?</v>
      </c>
      <c r="U13" s="57" t="e">
        <f t="shared" ca="1" si="9"/>
        <v>#NAME?</v>
      </c>
      <c r="V13" s="57" t="e">
        <f t="shared" ca="1" si="9"/>
        <v>#NAME?</v>
      </c>
      <c r="W13" s="57" t="e">
        <f t="shared" ca="1" si="9"/>
        <v>#NAME?</v>
      </c>
      <c r="X13" s="57" t="e">
        <f t="shared" ca="1" si="9"/>
        <v>#NAME?</v>
      </c>
      <c r="Y13" s="57" t="e">
        <f t="shared" ca="1" si="9"/>
        <v>#NAME?</v>
      </c>
      <c r="Z13" s="58"/>
      <c r="AA13" s="58"/>
      <c r="AB13" s="58"/>
      <c r="AC13" s="58"/>
      <c r="AD13" s="57" t="e">
        <f ca="1">MEDIAN(AD7:AD18)</f>
        <v>#NAME?</v>
      </c>
      <c r="AE13" s="57" t="e">
        <f ca="1">MEDIAN(AE7:AE18)</f>
        <v>#NAME?</v>
      </c>
      <c r="AF13" s="58" t="e">
        <f ca="1">MEDIAN(AF7:AF10)</f>
        <v>#NAME?</v>
      </c>
      <c r="AG13" s="58" t="e">
        <f t="shared" ref="AG13:BM13" ca="1" si="10">MEDIAN(AG7:AG10)</f>
        <v>#NAME?</v>
      </c>
      <c r="AH13" s="58" t="e">
        <f t="shared" ca="1" si="10"/>
        <v>#NAME?</v>
      </c>
      <c r="AI13" s="58" t="e">
        <f t="shared" ca="1" si="10"/>
        <v>#NAME?</v>
      </c>
      <c r="AJ13" s="58" t="e">
        <f t="shared" ca="1" si="10"/>
        <v>#NAME?</v>
      </c>
      <c r="AK13" s="58" t="e">
        <f t="shared" ca="1" si="10"/>
        <v>#NAME?</v>
      </c>
      <c r="AL13" s="58" t="e">
        <f t="shared" ca="1" si="10"/>
        <v>#NAME?</v>
      </c>
      <c r="AM13" s="58" t="e">
        <f t="shared" ca="1" si="10"/>
        <v>#NAME?</v>
      </c>
      <c r="AN13" s="58" t="e">
        <f t="shared" ca="1" si="10"/>
        <v>#NAME?</v>
      </c>
      <c r="AO13" s="58" t="e">
        <f t="shared" ca="1" si="10"/>
        <v>#NAME?</v>
      </c>
      <c r="AP13" s="58" t="e">
        <f t="shared" ca="1" si="10"/>
        <v>#NAME?</v>
      </c>
      <c r="AQ13" s="58" t="e">
        <f t="shared" ca="1" si="10"/>
        <v>#NAME?</v>
      </c>
      <c r="AR13" s="58" t="e">
        <f t="shared" ca="1" si="10"/>
        <v>#NAME?</v>
      </c>
      <c r="AS13" s="58" t="e">
        <f t="shared" ca="1" si="10"/>
        <v>#NAME?</v>
      </c>
      <c r="AT13" s="58" t="e">
        <f t="shared" ca="1" si="10"/>
        <v>#NAME?</v>
      </c>
      <c r="AU13" s="58" t="e">
        <f t="shared" ca="1" si="10"/>
        <v>#NAME?</v>
      </c>
      <c r="AV13" s="58" t="e">
        <f t="shared" ca="1" si="10"/>
        <v>#NAME?</v>
      </c>
      <c r="AW13" s="58" t="e">
        <f t="shared" ca="1" si="10"/>
        <v>#NAME?</v>
      </c>
      <c r="AX13" s="58" t="e">
        <f t="shared" ca="1" si="10"/>
        <v>#NAME?</v>
      </c>
      <c r="AY13" s="58" t="e">
        <f t="shared" ca="1" si="10"/>
        <v>#NAME?</v>
      </c>
      <c r="AZ13" s="58" t="e">
        <f t="shared" ca="1" si="10"/>
        <v>#NAME?</v>
      </c>
      <c r="BA13" s="58" t="e">
        <f t="shared" ca="1" si="10"/>
        <v>#NAME?</v>
      </c>
      <c r="BB13" s="58" t="e">
        <f t="shared" ca="1" si="10"/>
        <v>#NAME?</v>
      </c>
      <c r="BC13" s="58" t="e">
        <f t="shared" ca="1" si="10"/>
        <v>#NAME?</v>
      </c>
      <c r="BD13" s="58" t="e">
        <f t="shared" ca="1" si="10"/>
        <v>#NAME?</v>
      </c>
      <c r="BE13" s="58" t="e">
        <f t="shared" ca="1" si="10"/>
        <v>#NAME?</v>
      </c>
      <c r="BF13" s="58" t="e">
        <f t="shared" ca="1" si="10"/>
        <v>#NAME?</v>
      </c>
      <c r="BG13" s="58" t="e">
        <f t="shared" ca="1" si="10"/>
        <v>#NAME?</v>
      </c>
      <c r="BH13" s="58" t="e">
        <f t="shared" ca="1" si="10"/>
        <v>#NAME?</v>
      </c>
      <c r="BI13" s="58" t="e">
        <f t="shared" si="10"/>
        <v>#NUM!</v>
      </c>
      <c r="BJ13" s="58" t="e">
        <f t="shared" si="10"/>
        <v>#NUM!</v>
      </c>
      <c r="BK13" s="58" t="e">
        <f t="shared" si="10"/>
        <v>#NUM!</v>
      </c>
      <c r="BL13" s="58" t="e">
        <f t="shared" ca="1" si="10"/>
        <v>#NAME?</v>
      </c>
      <c r="BM13" s="58" t="e">
        <f t="shared" ca="1" si="10"/>
        <v>#NAME?</v>
      </c>
      <c r="BN13" s="58" t="e">
        <f t="shared" ref="BN13:BP13" ca="1" si="11">MEDIAN(BN7:BN9)</f>
        <v>#NAME?</v>
      </c>
      <c r="BO13" s="58" t="e">
        <f t="shared" ca="1" si="11"/>
        <v>#NAME?</v>
      </c>
      <c r="BP13" s="58" t="e">
        <f t="shared" ca="1" si="11"/>
        <v>#NAME?</v>
      </c>
      <c r="BQ13" s="58" t="e">
        <f t="shared" ref="BQ13:CK13" ca="1" si="12">MEDIAN(BQ7:BQ18)</f>
        <v>#NAME?</v>
      </c>
      <c r="BR13" s="58" t="e">
        <f t="shared" ca="1" si="12"/>
        <v>#NAME?</v>
      </c>
      <c r="BS13" s="58" t="e">
        <f t="shared" ca="1" si="12"/>
        <v>#NAME?</v>
      </c>
      <c r="BT13" s="58" t="e">
        <f t="shared" ca="1" si="12"/>
        <v>#NAME?</v>
      </c>
      <c r="BU13" s="58" t="e">
        <f t="shared" ca="1" si="12"/>
        <v>#NAME?</v>
      </c>
      <c r="BV13" s="58" t="e">
        <f t="shared" ca="1" si="12"/>
        <v>#NAME?</v>
      </c>
      <c r="BW13" s="58" t="e">
        <f t="shared" ca="1" si="12"/>
        <v>#NAME?</v>
      </c>
      <c r="BX13" s="58" t="e">
        <f t="shared" ca="1" si="12"/>
        <v>#NAME?</v>
      </c>
      <c r="BY13" s="58" t="e">
        <f t="shared" ca="1" si="12"/>
        <v>#NAME?</v>
      </c>
      <c r="BZ13" s="58" t="e">
        <f t="shared" ca="1" si="12"/>
        <v>#NAME?</v>
      </c>
      <c r="CA13" s="58" t="e">
        <f t="shared" ca="1" si="12"/>
        <v>#NAME?</v>
      </c>
      <c r="CB13" s="58" t="e">
        <f t="shared" ca="1" si="12"/>
        <v>#NAME?</v>
      </c>
      <c r="CC13" s="58" t="e">
        <f t="shared" ca="1" si="12"/>
        <v>#NAME?</v>
      </c>
      <c r="CD13" s="58" t="e">
        <f t="shared" ca="1" si="12"/>
        <v>#NAME?</v>
      </c>
      <c r="CE13" s="57" t="e">
        <f t="shared" ca="1" si="12"/>
        <v>#NAME?</v>
      </c>
      <c r="CF13" s="57" t="e">
        <f t="shared" ca="1" si="12"/>
        <v>#NAME?</v>
      </c>
      <c r="CG13" s="57" t="e">
        <f t="shared" ca="1" si="12"/>
        <v>#NAME?</v>
      </c>
      <c r="CH13" s="57" t="e">
        <f t="shared" ca="1" si="12"/>
        <v>#NAME?</v>
      </c>
      <c r="CI13" s="57" t="e">
        <f t="shared" ca="1" si="12"/>
        <v>#NAME?</v>
      </c>
      <c r="CJ13" s="59" t="e">
        <f t="shared" ca="1" si="12"/>
        <v>#NAME?</v>
      </c>
      <c r="CK13" s="57" t="e">
        <f t="shared" ca="1" si="12"/>
        <v>#NAME?</v>
      </c>
      <c r="CL13" s="55"/>
    </row>
    <row r="14" spans="1:102" s="38" customFormat="1" ht="14.25" x14ac:dyDescent="0.15">
      <c r="A14" s="49"/>
      <c r="B14" s="69"/>
      <c r="C14" s="49"/>
      <c r="D14" s="42"/>
      <c r="E14" s="42"/>
      <c r="F14" s="50"/>
      <c r="G14" s="42"/>
      <c r="H14" s="42"/>
      <c r="I14" s="71"/>
      <c r="J14" s="71"/>
      <c r="K14" s="71"/>
      <c r="L14" s="71"/>
      <c r="M14" s="71"/>
      <c r="N14" s="71"/>
      <c r="O14" s="71"/>
      <c r="P14" s="71"/>
      <c r="Q14" s="71"/>
      <c r="R14" s="56" t="s">
        <v>64</v>
      </c>
      <c r="S14" s="56" t="s">
        <v>64</v>
      </c>
      <c r="T14" s="57" t="e">
        <f t="shared" ref="T14:Y14" ca="1" si="13">AVERAGE(T7:T18)</f>
        <v>#NAME?</v>
      </c>
      <c r="U14" s="57" t="e">
        <f t="shared" ca="1" si="13"/>
        <v>#NAME?</v>
      </c>
      <c r="V14" s="57" t="e">
        <f t="shared" ca="1" si="13"/>
        <v>#NAME?</v>
      </c>
      <c r="W14" s="57" t="e">
        <f t="shared" ca="1" si="13"/>
        <v>#NAME?</v>
      </c>
      <c r="X14" s="57" t="e">
        <f t="shared" ca="1" si="13"/>
        <v>#NAME?</v>
      </c>
      <c r="Y14" s="57" t="e">
        <f t="shared" ca="1" si="13"/>
        <v>#NAME?</v>
      </c>
      <c r="Z14" s="58"/>
      <c r="AA14" s="58"/>
      <c r="AB14" s="58"/>
      <c r="AC14" s="58"/>
      <c r="AD14" s="57" t="e">
        <f ca="1">AVERAGE(AD7:AD18)</f>
        <v>#NAME?</v>
      </c>
      <c r="AE14" s="57" t="e">
        <f ca="1">AVERAGE(AE7:AE18)</f>
        <v>#NAME?</v>
      </c>
      <c r="AF14" s="58" t="e">
        <f ca="1">AVERAGE(AF7:AF10)</f>
        <v>#NAME?</v>
      </c>
      <c r="AG14" s="58" t="e">
        <f t="shared" ref="AG14:BM14" ca="1" si="14">AVERAGE(AG7:AG10)</f>
        <v>#NAME?</v>
      </c>
      <c r="AH14" s="58" t="e">
        <f t="shared" ca="1" si="14"/>
        <v>#NAME?</v>
      </c>
      <c r="AI14" s="58" t="e">
        <f t="shared" ca="1" si="14"/>
        <v>#NAME?</v>
      </c>
      <c r="AJ14" s="58" t="e">
        <f t="shared" ca="1" si="14"/>
        <v>#NAME?</v>
      </c>
      <c r="AK14" s="58" t="e">
        <f t="shared" ca="1" si="14"/>
        <v>#NAME?</v>
      </c>
      <c r="AL14" s="58" t="e">
        <f t="shared" ca="1" si="14"/>
        <v>#NAME?</v>
      </c>
      <c r="AM14" s="58" t="e">
        <f t="shared" ca="1" si="14"/>
        <v>#NAME?</v>
      </c>
      <c r="AN14" s="58" t="e">
        <f t="shared" ca="1" si="14"/>
        <v>#NAME?</v>
      </c>
      <c r="AO14" s="58" t="e">
        <f t="shared" ca="1" si="14"/>
        <v>#NAME?</v>
      </c>
      <c r="AP14" s="58" t="e">
        <f t="shared" ca="1" si="14"/>
        <v>#NAME?</v>
      </c>
      <c r="AQ14" s="58" t="e">
        <f t="shared" ca="1" si="14"/>
        <v>#NAME?</v>
      </c>
      <c r="AR14" s="58" t="e">
        <f t="shared" ca="1" si="14"/>
        <v>#NAME?</v>
      </c>
      <c r="AS14" s="58" t="e">
        <f t="shared" ca="1" si="14"/>
        <v>#NAME?</v>
      </c>
      <c r="AT14" s="58" t="e">
        <f t="shared" ca="1" si="14"/>
        <v>#NAME?</v>
      </c>
      <c r="AU14" s="58" t="e">
        <f t="shared" ca="1" si="14"/>
        <v>#NAME?</v>
      </c>
      <c r="AV14" s="58" t="e">
        <f t="shared" ca="1" si="14"/>
        <v>#NAME?</v>
      </c>
      <c r="AW14" s="58" t="e">
        <f t="shared" ca="1" si="14"/>
        <v>#NAME?</v>
      </c>
      <c r="AX14" s="58" t="e">
        <f t="shared" ca="1" si="14"/>
        <v>#NAME?</v>
      </c>
      <c r="AY14" s="58" t="e">
        <f t="shared" ca="1" si="14"/>
        <v>#NAME?</v>
      </c>
      <c r="AZ14" s="58" t="e">
        <f t="shared" ca="1" si="14"/>
        <v>#NAME?</v>
      </c>
      <c r="BA14" s="58" t="e">
        <f t="shared" ca="1" si="14"/>
        <v>#NAME?</v>
      </c>
      <c r="BB14" s="58" t="e">
        <f t="shared" ca="1" si="14"/>
        <v>#NAME?</v>
      </c>
      <c r="BC14" s="58" t="e">
        <f t="shared" ca="1" si="14"/>
        <v>#NAME?</v>
      </c>
      <c r="BD14" s="58" t="e">
        <f t="shared" ca="1" si="14"/>
        <v>#NAME?</v>
      </c>
      <c r="BE14" s="58" t="e">
        <f t="shared" ca="1" si="14"/>
        <v>#NAME?</v>
      </c>
      <c r="BF14" s="58" t="e">
        <f t="shared" ca="1" si="14"/>
        <v>#NAME?</v>
      </c>
      <c r="BG14" s="58" t="e">
        <f t="shared" ca="1" si="14"/>
        <v>#NAME?</v>
      </c>
      <c r="BH14" s="58" t="e">
        <f t="shared" ca="1" si="14"/>
        <v>#NAME?</v>
      </c>
      <c r="BI14" s="58" t="e">
        <f t="shared" si="14"/>
        <v>#DIV/0!</v>
      </c>
      <c r="BJ14" s="58" t="e">
        <f t="shared" si="14"/>
        <v>#DIV/0!</v>
      </c>
      <c r="BK14" s="58" t="e">
        <f t="shared" si="14"/>
        <v>#DIV/0!</v>
      </c>
      <c r="BL14" s="58" t="e">
        <f t="shared" ca="1" si="14"/>
        <v>#NAME?</v>
      </c>
      <c r="BM14" s="58" t="e">
        <f t="shared" ca="1" si="14"/>
        <v>#NAME?</v>
      </c>
      <c r="BN14" s="58" t="e">
        <f t="shared" ref="BN14:BP14" ca="1" si="15">AVERAGE(BN7:BN9)</f>
        <v>#NAME?</v>
      </c>
      <c r="BO14" s="58" t="e">
        <f t="shared" ca="1" si="15"/>
        <v>#NAME?</v>
      </c>
      <c r="BP14" s="58" t="e">
        <f t="shared" ca="1" si="15"/>
        <v>#NAME?</v>
      </c>
      <c r="BQ14" s="58" t="e">
        <f t="shared" ref="BQ14:CK14" ca="1" si="16">AVERAGE(BQ7:BQ18)</f>
        <v>#NAME?</v>
      </c>
      <c r="BR14" s="58" t="e">
        <f t="shared" ca="1" si="16"/>
        <v>#NAME?</v>
      </c>
      <c r="BS14" s="58" t="e">
        <f t="shared" ca="1" si="16"/>
        <v>#NAME?</v>
      </c>
      <c r="BT14" s="58" t="e">
        <f t="shared" ca="1" si="16"/>
        <v>#NAME?</v>
      </c>
      <c r="BU14" s="58" t="e">
        <f t="shared" ca="1" si="16"/>
        <v>#NAME?</v>
      </c>
      <c r="BV14" s="58" t="e">
        <f t="shared" ca="1" si="16"/>
        <v>#NAME?</v>
      </c>
      <c r="BW14" s="58" t="e">
        <f t="shared" ca="1" si="16"/>
        <v>#NAME?</v>
      </c>
      <c r="BX14" s="58" t="e">
        <f t="shared" ca="1" si="16"/>
        <v>#NAME?</v>
      </c>
      <c r="BY14" s="58" t="e">
        <f t="shared" ca="1" si="16"/>
        <v>#NAME?</v>
      </c>
      <c r="BZ14" s="58" t="e">
        <f t="shared" ca="1" si="16"/>
        <v>#NAME?</v>
      </c>
      <c r="CA14" s="58" t="e">
        <f t="shared" ca="1" si="16"/>
        <v>#NAME?</v>
      </c>
      <c r="CB14" s="58" t="e">
        <f t="shared" ca="1" si="16"/>
        <v>#NAME?</v>
      </c>
      <c r="CC14" s="58" t="e">
        <f t="shared" ca="1" si="16"/>
        <v>#NAME?</v>
      </c>
      <c r="CD14" s="58" t="e">
        <f t="shared" ca="1" si="16"/>
        <v>#NAME?</v>
      </c>
      <c r="CE14" s="57" t="e">
        <f t="shared" ca="1" si="16"/>
        <v>#NAME?</v>
      </c>
      <c r="CF14" s="57" t="e">
        <f t="shared" ca="1" si="16"/>
        <v>#NAME?</v>
      </c>
      <c r="CG14" s="57" t="e">
        <f t="shared" ca="1" si="16"/>
        <v>#NAME?</v>
      </c>
      <c r="CH14" s="57" t="e">
        <f t="shared" ca="1" si="16"/>
        <v>#NAME?</v>
      </c>
      <c r="CI14" s="57" t="e">
        <f t="shared" ca="1" si="16"/>
        <v>#NAME?</v>
      </c>
      <c r="CJ14" s="59" t="e">
        <f t="shared" ca="1" si="16"/>
        <v>#NAME?</v>
      </c>
      <c r="CK14" s="57" t="e">
        <f t="shared" ca="1" si="16"/>
        <v>#NAME?</v>
      </c>
      <c r="CL14" s="55"/>
    </row>
    <row r="15" spans="1:102" s="38" customFormat="1" ht="14.25" x14ac:dyDescent="0.15">
      <c r="A15" s="49"/>
      <c r="B15" s="69"/>
      <c r="C15" s="49"/>
      <c r="D15" s="42"/>
      <c r="E15" s="42"/>
      <c r="F15" s="50"/>
      <c r="G15" s="42"/>
      <c r="H15" s="42"/>
      <c r="I15" s="71"/>
      <c r="J15" s="71"/>
      <c r="K15" s="71"/>
      <c r="L15" s="71"/>
      <c r="M15" s="71"/>
      <c r="N15" s="71"/>
      <c r="O15" s="71"/>
      <c r="P15" s="71"/>
      <c r="Q15" s="71"/>
      <c r="R15" s="60" t="s">
        <v>65</v>
      </c>
      <c r="S15" s="60" t="s">
        <v>65</v>
      </c>
      <c r="T15" s="61" t="e">
        <f t="shared" ref="T15:Y15" ca="1" si="17">MIN(T7:T18)</f>
        <v>#NAME?</v>
      </c>
      <c r="U15" s="61" t="e">
        <f t="shared" ca="1" si="17"/>
        <v>#NAME?</v>
      </c>
      <c r="V15" s="61" t="e">
        <f t="shared" ca="1" si="17"/>
        <v>#NAME?</v>
      </c>
      <c r="W15" s="61" t="e">
        <f t="shared" ca="1" si="17"/>
        <v>#NAME?</v>
      </c>
      <c r="X15" s="61" t="e">
        <f t="shared" ca="1" si="17"/>
        <v>#NAME?</v>
      </c>
      <c r="Y15" s="61" t="e">
        <f t="shared" ca="1" si="17"/>
        <v>#NAME?</v>
      </c>
      <c r="Z15" s="62"/>
      <c r="AA15" s="62"/>
      <c r="AB15" s="62"/>
      <c r="AC15" s="62"/>
      <c r="AD15" s="61" t="e">
        <f ca="1">MIN(AD7:AD18)</f>
        <v>#NAME?</v>
      </c>
      <c r="AE15" s="61" t="e">
        <f ca="1">MIN(AE7:AE18)</f>
        <v>#NAME?</v>
      </c>
      <c r="AF15" s="62" t="e">
        <f ca="1">MIN(AF7:AF11)</f>
        <v>#NAME?</v>
      </c>
      <c r="AG15" s="62" t="e">
        <f t="shared" ref="AG15:BM15" ca="1" si="18">MIN(AG7:AG11)</f>
        <v>#NAME?</v>
      </c>
      <c r="AH15" s="62" t="e">
        <f t="shared" ca="1" si="18"/>
        <v>#NAME?</v>
      </c>
      <c r="AI15" s="62" t="e">
        <f t="shared" ca="1" si="18"/>
        <v>#NAME?</v>
      </c>
      <c r="AJ15" s="62" t="e">
        <f t="shared" ca="1" si="18"/>
        <v>#NAME?</v>
      </c>
      <c r="AK15" s="62" t="e">
        <f t="shared" ca="1" si="18"/>
        <v>#NAME?</v>
      </c>
      <c r="AL15" s="62" t="e">
        <f t="shared" ca="1" si="18"/>
        <v>#NAME?</v>
      </c>
      <c r="AM15" s="62" t="e">
        <f t="shared" ca="1" si="18"/>
        <v>#NAME?</v>
      </c>
      <c r="AN15" s="62" t="e">
        <f t="shared" ca="1" si="18"/>
        <v>#NAME?</v>
      </c>
      <c r="AO15" s="62" t="e">
        <f t="shared" ca="1" si="18"/>
        <v>#NAME?</v>
      </c>
      <c r="AP15" s="62" t="e">
        <f t="shared" ca="1" si="18"/>
        <v>#NAME?</v>
      </c>
      <c r="AQ15" s="62" t="e">
        <f t="shared" ca="1" si="18"/>
        <v>#NAME?</v>
      </c>
      <c r="AR15" s="62" t="e">
        <f t="shared" ca="1" si="18"/>
        <v>#NAME?</v>
      </c>
      <c r="AS15" s="62" t="e">
        <f t="shared" ca="1" si="18"/>
        <v>#NAME?</v>
      </c>
      <c r="AT15" s="62" t="e">
        <f t="shared" ca="1" si="18"/>
        <v>#NAME?</v>
      </c>
      <c r="AU15" s="62" t="e">
        <f t="shared" ca="1" si="18"/>
        <v>#NAME?</v>
      </c>
      <c r="AV15" s="62" t="e">
        <f t="shared" ca="1" si="18"/>
        <v>#NAME?</v>
      </c>
      <c r="AW15" s="62" t="e">
        <f t="shared" ca="1" si="18"/>
        <v>#NAME?</v>
      </c>
      <c r="AX15" s="62" t="e">
        <f t="shared" ca="1" si="18"/>
        <v>#NAME?</v>
      </c>
      <c r="AY15" s="62" t="e">
        <f t="shared" ca="1" si="18"/>
        <v>#NAME?</v>
      </c>
      <c r="AZ15" s="62" t="e">
        <f t="shared" ca="1" si="18"/>
        <v>#NAME?</v>
      </c>
      <c r="BA15" s="62" t="e">
        <f t="shared" ca="1" si="18"/>
        <v>#NAME?</v>
      </c>
      <c r="BB15" s="62" t="e">
        <f t="shared" ca="1" si="18"/>
        <v>#NAME?</v>
      </c>
      <c r="BC15" s="62" t="e">
        <f t="shared" ca="1" si="18"/>
        <v>#NAME?</v>
      </c>
      <c r="BD15" s="62" t="e">
        <f t="shared" ca="1" si="18"/>
        <v>#NAME?</v>
      </c>
      <c r="BE15" s="62" t="e">
        <f t="shared" ca="1" si="18"/>
        <v>#NAME?</v>
      </c>
      <c r="BF15" s="62" t="e">
        <f t="shared" ca="1" si="18"/>
        <v>#NAME?</v>
      </c>
      <c r="BG15" s="62" t="e">
        <f t="shared" ca="1" si="18"/>
        <v>#NAME?</v>
      </c>
      <c r="BH15" s="62" t="e">
        <f t="shared" ca="1" si="18"/>
        <v>#NAME?</v>
      </c>
      <c r="BI15" s="62">
        <f t="shared" si="18"/>
        <v>0</v>
      </c>
      <c r="BJ15" s="62">
        <f t="shared" si="18"/>
        <v>0</v>
      </c>
      <c r="BK15" s="62">
        <f t="shared" si="18"/>
        <v>0</v>
      </c>
      <c r="BL15" s="62" t="e">
        <f t="shared" ca="1" si="18"/>
        <v>#NAME?</v>
      </c>
      <c r="BM15" s="62" t="e">
        <f t="shared" ca="1" si="18"/>
        <v>#NAME?</v>
      </c>
      <c r="BN15" s="62" t="e">
        <f t="shared" ref="BN15:BP15" ca="1" si="19">MIN(BN7:BN9)</f>
        <v>#NAME?</v>
      </c>
      <c r="BO15" s="62" t="e">
        <f t="shared" ca="1" si="19"/>
        <v>#NAME?</v>
      </c>
      <c r="BP15" s="62" t="e">
        <f t="shared" ca="1" si="19"/>
        <v>#NAME?</v>
      </c>
      <c r="BQ15" s="61" t="e">
        <f t="shared" ref="BQ15:CK15" ca="1" si="20">MIN(BQ7:BQ18)</f>
        <v>#NAME?</v>
      </c>
      <c r="BR15" s="61" t="e">
        <f t="shared" ca="1" si="20"/>
        <v>#NAME?</v>
      </c>
      <c r="BS15" s="61" t="e">
        <f t="shared" ca="1" si="20"/>
        <v>#NAME?</v>
      </c>
      <c r="BT15" s="61" t="e">
        <f t="shared" ca="1" si="20"/>
        <v>#NAME?</v>
      </c>
      <c r="BU15" s="61" t="e">
        <f t="shared" ca="1" si="20"/>
        <v>#NAME?</v>
      </c>
      <c r="BV15" s="61" t="e">
        <f t="shared" ca="1" si="20"/>
        <v>#NAME?</v>
      </c>
      <c r="BW15" s="61" t="e">
        <f t="shared" ca="1" si="20"/>
        <v>#NAME?</v>
      </c>
      <c r="BX15" s="61" t="e">
        <f t="shared" ca="1" si="20"/>
        <v>#NAME?</v>
      </c>
      <c r="BY15" s="61" t="e">
        <f t="shared" ca="1" si="20"/>
        <v>#NAME?</v>
      </c>
      <c r="BZ15" s="61" t="e">
        <f t="shared" ca="1" si="20"/>
        <v>#NAME?</v>
      </c>
      <c r="CA15" s="61" t="e">
        <f t="shared" ca="1" si="20"/>
        <v>#NAME?</v>
      </c>
      <c r="CB15" s="61" t="e">
        <f t="shared" ca="1" si="20"/>
        <v>#NAME?</v>
      </c>
      <c r="CC15" s="61" t="e">
        <f t="shared" ca="1" si="20"/>
        <v>#NAME?</v>
      </c>
      <c r="CD15" s="61" t="e">
        <f t="shared" ca="1" si="20"/>
        <v>#NAME?</v>
      </c>
      <c r="CE15" s="61" t="e">
        <f t="shared" ca="1" si="20"/>
        <v>#NAME?</v>
      </c>
      <c r="CF15" s="61" t="e">
        <f t="shared" ca="1" si="20"/>
        <v>#NAME?</v>
      </c>
      <c r="CG15" s="61" t="e">
        <f t="shared" ca="1" si="20"/>
        <v>#NAME?</v>
      </c>
      <c r="CH15" s="61" t="e">
        <f t="shared" ca="1" si="20"/>
        <v>#NAME?</v>
      </c>
      <c r="CI15" s="61" t="e">
        <f t="shared" ca="1" si="20"/>
        <v>#NAME?</v>
      </c>
      <c r="CJ15" s="61" t="e">
        <f t="shared" ca="1" si="20"/>
        <v>#NAME?</v>
      </c>
      <c r="CK15" s="61" t="e">
        <f t="shared" ca="1" si="20"/>
        <v>#NAME?</v>
      </c>
      <c r="CL15" s="55"/>
    </row>
    <row r="17" spans="1:90" s="20" customFormat="1" ht="14.25" x14ac:dyDescent="0.1">
      <c r="A17" s="21" t="s">
        <v>96</v>
      </c>
      <c r="B17" s="68"/>
      <c r="C17" s="22"/>
      <c r="D17" s="22"/>
      <c r="E17" s="22"/>
      <c r="F17" s="22"/>
      <c r="G17" s="23"/>
      <c r="H17" s="23"/>
      <c r="I17" s="23"/>
      <c r="J17" s="23"/>
      <c r="K17" s="23"/>
      <c r="L17" s="23"/>
      <c r="M17" s="23"/>
      <c r="N17" s="23"/>
      <c r="O17" s="23"/>
      <c r="P17" s="23"/>
      <c r="Q17" s="23"/>
      <c r="R17" s="23"/>
      <c r="S17" s="23"/>
      <c r="T17" s="23"/>
      <c r="U17" s="23"/>
      <c r="V17" s="24"/>
      <c r="W17" s="24"/>
      <c r="X17" s="24"/>
      <c r="Y17" s="24"/>
      <c r="Z17" s="25"/>
      <c r="AA17" s="25"/>
      <c r="AB17" s="25"/>
      <c r="AC17" s="25"/>
      <c r="AD17" s="24"/>
      <c r="AE17" s="24"/>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6"/>
      <c r="BR17" s="26"/>
      <c r="BS17" s="26"/>
      <c r="BT17" s="26"/>
      <c r="BU17" s="26"/>
      <c r="BV17" s="26"/>
      <c r="BW17" s="26"/>
      <c r="BX17" s="26"/>
      <c r="BY17" s="25"/>
      <c r="BZ17" s="25"/>
      <c r="CA17" s="25"/>
      <c r="CB17" s="25"/>
      <c r="CC17" s="25"/>
      <c r="CD17" s="25"/>
      <c r="CE17" s="27"/>
      <c r="CF17" s="27"/>
      <c r="CG17" s="27"/>
      <c r="CH17" s="27"/>
      <c r="CI17" s="27"/>
      <c r="CJ17" s="25"/>
      <c r="CK17" s="25"/>
      <c r="CL17" s="28"/>
    </row>
    <row r="18" spans="1:90" s="38" customFormat="1" ht="31.5" customHeight="1" x14ac:dyDescent="0.15">
      <c r="A18" s="29" t="e">
        <f ca="1">_xll.BDP($C18,"security name")</f>
        <v>#NAME?</v>
      </c>
      <c r="B18" s="64" t="e">
        <f ca="1">_xll.BDP($C18,"NAME_CHINESE_SIMPLIFIED")</f>
        <v>#NAME?</v>
      </c>
      <c r="C18" s="64" t="s">
        <v>99</v>
      </c>
      <c r="D18" s="30" t="e">
        <f ca="1">_xll.BDP($C18,D$1,"EQY_FUND_CRNCY="&amp;$B$1)</f>
        <v>#NAME?</v>
      </c>
      <c r="E18" s="30" t="e">
        <f ca="1">_xll.BDP($C18,E$1,"EQY_FUND_CRNCY="&amp;$C$1)</f>
        <v>#NAME?</v>
      </c>
      <c r="F18" s="31" t="e">
        <f ca="1">_xll.BDP($C18,F$1)</f>
        <v>#NAME?</v>
      </c>
      <c r="G18" s="30" t="e">
        <f ca="1">_xll.BDP($C18,G$1,"EQY_FUND_CRNCY="&amp;$B$1)</f>
        <v>#NAME?</v>
      </c>
      <c r="H18" s="30" t="e">
        <f ca="1">_xll.BDP($C18,H$1,"EQY_FUND_CRNCY="&amp;$C$1)</f>
        <v>#NAME?</v>
      </c>
      <c r="I18" s="30" t="e">
        <f ca="1">_xll.BDP($C18,I$1,"EQY_FUND_CRNCY="&amp;$B$1)</f>
        <v>#NAME?</v>
      </c>
      <c r="J18" s="30" t="e">
        <f ca="1">_xll.BDP($C18,J$1,"EQY_FUND_CRNCY="&amp;$C$1)</f>
        <v>#NAME?</v>
      </c>
      <c r="K18" s="30" t="e">
        <f ca="1">_xll.BDP($C18,K$1,"EQY_FUND_CRNCY="&amp;$B$1)</f>
        <v>#NAME?</v>
      </c>
      <c r="L18" s="30" t="e">
        <f ca="1">_xll.BDP($C18,L$1,"EQY_FUND_CRNCY="&amp;$B$1)</f>
        <v>#NAME?</v>
      </c>
      <c r="M18" s="30" t="e">
        <f ca="1">_xll.BDP($C18,M$1,"EQY_FUND_CRNCY="&amp;$B$1)</f>
        <v>#NAME?</v>
      </c>
      <c r="N18" s="30" t="e">
        <f ca="1">_xll.BDP($C18,N$1,"EQY_FUND_CRNCY="&amp;$B$1)</f>
        <v>#NAME?</v>
      </c>
      <c r="O18" s="30" t="e">
        <f ca="1">_xll.BDP($C18,O$1,"EQY_FUND_CRNCY="&amp;$B$1)</f>
        <v>#NAME?</v>
      </c>
      <c r="P18" s="30" t="e">
        <f ca="1">_xll.BDP($C18,P$1,"EQY_FUND_CRNCY="&amp;$B$1)</f>
        <v>#NAME?</v>
      </c>
      <c r="Q18" s="30" t="e">
        <f ca="1">_xll.BDP($C18,Q$1,"EQY_FUND_CRNCY="&amp;$B$1)</f>
        <v>#NAME?</v>
      </c>
      <c r="R18" s="30" t="e">
        <f ca="1">_xll.BDP($C18,R$1,"EQY_FUND_CRNCY="&amp;$B$1)</f>
        <v>#NAME?</v>
      </c>
      <c r="S18" s="30" t="e">
        <f ca="1">_xll.BDP($C18,S$1,"EQY_FUND_CRNCY="&amp;$C$1)</f>
        <v>#NAME?</v>
      </c>
      <c r="T18" s="32" t="e">
        <f ca="1">_xll.BDP($C18,T$1)/100</f>
        <v>#NAME?</v>
      </c>
      <c r="U18" s="32" t="e">
        <f ca="1">_xll.BDP($C18,U$1)/100</f>
        <v>#NAME?</v>
      </c>
      <c r="V18" s="32" t="e">
        <f ca="1">_xll.BDP($C18,V$1)/100</f>
        <v>#NAME?</v>
      </c>
      <c r="W18" s="32" t="e">
        <f ca="1">_xll.BDP($C18,W$1)/100</f>
        <v>#NAME?</v>
      </c>
      <c r="X18" s="32" t="e">
        <f ca="1">_xll.BDP($C18,X$1)/100</f>
        <v>#NAME?</v>
      </c>
      <c r="Y18" s="32" t="e">
        <f ca="1">_xll.BDP($C18,Y$1)/100</f>
        <v>#NAME?</v>
      </c>
      <c r="Z18" s="34" t="e">
        <f ca="1">_xll.BDP($C18,"BEST_EV","BEST fperiod override","25Y")</f>
        <v>#NAME?</v>
      </c>
      <c r="AA18" s="34" t="e">
        <f ca="1">_xll.BDP($C18,"BEST_EV","BEST fperiod override","26Y")</f>
        <v>#NAME?</v>
      </c>
      <c r="AB18" s="34" t="e">
        <f ca="1">_xll.BDP($C18,"BEST_EBIT","BEST fperiod override","25Y")</f>
        <v>#NAME?</v>
      </c>
      <c r="AC18" s="34" t="e">
        <f ca="1">_xll.BDP($C18,"BEST_EBIT","BEST fperiod override","26Y")</f>
        <v>#NAME?</v>
      </c>
      <c r="AD18" s="33" t="e" cm="1">
        <f t="array" aca="1" ref="AD18" ca="1">_xll.BDP($C18,"CRNCY_ADJ_CURR_EV", "EQY_FUND_CRNCY=usd")</f>
        <v>#NAME?</v>
      </c>
      <c r="AE18" s="32" t="e">
        <f ca="1">_xll.BDP($C18,AE$1)/100</f>
        <v>#NAME?</v>
      </c>
      <c r="AF18" s="34" t="e">
        <f ca="1">_xll.BDP($C18,AF$1)</f>
        <v>#NAME?</v>
      </c>
      <c r="AG18" s="34" t="e">
        <f ca="1">_xll.BDP($C18,"BEST PE RATIO","BEST fperiod override","19Y")</f>
        <v>#NAME?</v>
      </c>
      <c r="AH18" s="34" t="e">
        <f ca="1">_xll.BDP($C18,"BEST PE RATIO","BEST fperiod override","20Y")</f>
        <v>#NAME?</v>
      </c>
      <c r="AI18" s="34" t="e">
        <f ca="1">_xll.BDP($C18,"BEST PE RATIO","BEST fperiod override","21Y")</f>
        <v>#NAME?</v>
      </c>
      <c r="AJ18" s="34" t="e">
        <f ca="1">_xll.BDP($C18,"BEST PE RATIO","BEST fperiod override","22Y")</f>
        <v>#NAME?</v>
      </c>
      <c r="AK18" s="34" t="e">
        <f ca="1">_xll.BDP($C18,"BEST PE RATIO","BEST fperiod override","25Y")</f>
        <v>#NAME?</v>
      </c>
      <c r="AL18" s="34" t="e">
        <f ca="1">_xll.BDP($C18,"BEST PE RATIO","BEST fperiod override","26Y")</f>
        <v>#NAME?</v>
      </c>
      <c r="AM18" s="34" t="e">
        <f ca="1">_xll.BDP($C18,AM$1)</f>
        <v>#NAME?</v>
      </c>
      <c r="AN18" s="34" t="e">
        <f ca="1">_xll.BDP($C18,"BEST Px bps ratio","BEST fperiod override","19Y")</f>
        <v>#NAME?</v>
      </c>
      <c r="AO18" s="34" t="e">
        <f ca="1">_xll.BDP($C18,"BEST Px bps ratio","BEST fperiod override","20Y")</f>
        <v>#NAME?</v>
      </c>
      <c r="AP18" s="34" t="e">
        <f ca="1">_xll.BDP($C18,"BEST Px bps ratio","BEST fperiod override","21Y")</f>
        <v>#NAME?</v>
      </c>
      <c r="AQ18" s="34" t="e">
        <f ca="1">_xll.BDP($C18,"BEST Px bps ratio","BEST fperiod override","22Y")</f>
        <v>#NAME?</v>
      </c>
      <c r="AR18" s="34" t="e">
        <f ca="1">_xll.BDP($C18,"BEST_PX_SALES_RATIO","BEST fperiod override","25Y")</f>
        <v>#NAME?</v>
      </c>
      <c r="AS18" s="34" t="e">
        <f ca="1">_xll.BDP($C18,"BEST_PX_SALES_RATIO","BEST fperiod override","26Y")</f>
        <v>#NAME?</v>
      </c>
      <c r="AT18" s="34" t="e">
        <f ca="1">_xll.BDP($C18,"BEST_PX_SALES_RATIO")</f>
        <v>#NAME?</v>
      </c>
      <c r="AU18" s="34" t="e">
        <f ca="1">_xll.BDP($C18,"BEST_PX_SALES_RATIO","BEST fperiod override","19Y")</f>
        <v>#NAME?</v>
      </c>
      <c r="AV18" s="34" t="e">
        <f ca="1">_xll.BDP($C18,"BEST_PX_SALES_RATIO","BEST fperiod override","20Y")</f>
        <v>#NAME?</v>
      </c>
      <c r="AW18" s="34" t="e">
        <f ca="1">_xll.BDP($C18,"BEST_PX_SALES_RATIO","BEST fperiod override","21Y")</f>
        <v>#NAME?</v>
      </c>
      <c r="AX18" s="34" t="e">
        <f ca="1">_xll.BDP($C18,"BEST_PX_SALES_RATIO","BEST fperiod override","22Y")</f>
        <v>#NAME?</v>
      </c>
      <c r="AY18" s="34" t="e">
        <f ca="1">_xll.BDP($C18,"BEST_PX_SALES_RATIO","BEST fperiod override","24Y")</f>
        <v>#NAME?</v>
      </c>
      <c r="AZ18" s="34" t="e">
        <f ca="1">_xll.BDP($C18,"BEST_PX_SALES_RATIO","BEST fperiod override","25Y")</f>
        <v>#NAME?</v>
      </c>
      <c r="BA18" s="32" t="e">
        <f t="shared" ref="BA18" ca="1" si="21">AE18</f>
        <v>#NAME?</v>
      </c>
      <c r="BB18" s="32" t="e">
        <f ca="1">_xll.BDP($C18,"BEST_ROE","BEST fperiod override","19Y")/100</f>
        <v>#NAME?</v>
      </c>
      <c r="BC18" s="32" t="e">
        <f ca="1">_xll.BDP($C18,"BEST_ROE","BEST fperiod override","20Y")/100</f>
        <v>#NAME?</v>
      </c>
      <c r="BD18" s="32" t="e">
        <f ca="1">_xll.BDP($C18,"BEST_ROE","BEST fperiod override","21Y")/100</f>
        <v>#NAME?</v>
      </c>
      <c r="BE18" s="32" t="e">
        <f ca="1">_xll.BDP($C18,"BEST_ROE","BEST fperiod override","22Y")/100</f>
        <v>#NAME?</v>
      </c>
      <c r="BF18" s="32" t="e">
        <f ca="1">_xll.BDP($C18,"BEST_ROE","BEST fperiod override","23Y")/100</f>
        <v>#NAME?</v>
      </c>
      <c r="BG18" s="32" t="e">
        <f ca="1">_xll.BDP($C18,"BEST_ROE","BEST fperiod override","24Y")/100</f>
        <v>#NAME?</v>
      </c>
      <c r="BH18" s="34" t="e">
        <f ca="1">_xll.BDP($C18,BH$1)</f>
        <v>#NAME?</v>
      </c>
      <c r="BI18" s="34" t="s">
        <v>61</v>
      </c>
      <c r="BJ18" s="34" t="s">
        <v>61</v>
      </c>
      <c r="BK18" s="34" t="s">
        <v>61</v>
      </c>
      <c r="BL18" s="34" t="e">
        <f ca="1">_xll.BDP(C18,$BH$1,"BEST fperiod override","25Y")</f>
        <v>#NAME?</v>
      </c>
      <c r="BM18" s="34" t="e">
        <f ca="1">_xll.BDP(C18,$BH$1,"BEST fperiod override","26Y")</f>
        <v>#NAME?</v>
      </c>
      <c r="BN18" s="34" t="e">
        <f ca="1">_xll.BDP($C18,BN$1,"EQY_FUND_CRNCY="&amp;$B$1)</f>
        <v>#NAME?</v>
      </c>
      <c r="BO18" s="34" t="e">
        <f t="shared" ref="BO18:BP19" ca="1" si="22">Z18/AB18</f>
        <v>#NAME?</v>
      </c>
      <c r="BP18" s="34" t="e">
        <f t="shared" ca="1" si="22"/>
        <v>#NAME?</v>
      </c>
      <c r="BQ18" s="35" t="e">
        <f ca="1">_xll.BDP($C18,BQ$1)</f>
        <v>#NAME?</v>
      </c>
      <c r="BR18" s="34" t="e" cm="1">
        <f t="array" aca="1" ref="BR18" ca="1">_xll.BDH($C18,$BQ$1,BR$2)</f>
        <v>#NAME?</v>
      </c>
      <c r="BS18" s="34" t="e" cm="1">
        <f t="array" aca="1" ref="BS18" ca="1">_xll.BDH($C18,$BQ$1,BS$2)</f>
        <v>#NAME?</v>
      </c>
      <c r="BT18" s="34" t="e" cm="1">
        <f t="array" aca="1" ref="BT18" ca="1">_xll.BDH($C18,$BQ$1,BT$2)</f>
        <v>#NAME?</v>
      </c>
      <c r="BU18" s="35" t="e">
        <f ca="1">_xll.BDP($C18,$BU$1,"BEST fperiod override","21Y")</f>
        <v>#NAME?</v>
      </c>
      <c r="BV18" s="35" t="e">
        <f ca="1">_xll.BDP($C18,$BU$1,"BEST fperiod override","22Y")</f>
        <v>#NAME?</v>
      </c>
      <c r="BW18" s="35" t="e">
        <f ca="1">_xll.BDP($C18,$BU$1,"BEST fperiod override","23Y")</f>
        <v>#NAME?</v>
      </c>
      <c r="BX18" s="35" t="e">
        <f ca="1">_xll.BDP($C18,$BU$1,"BEST fperiod override","24Y")</f>
        <v>#NAME?</v>
      </c>
      <c r="BY18" s="34" t="e">
        <f ca="1">_xll.BDP($C18,"avg daily value traded 20d")/1000000</f>
        <v>#NAME?</v>
      </c>
      <c r="BZ18" s="34" t="e">
        <f ca="1">_xll.BDP($C18,"avg daily value traded 3m")/1000000</f>
        <v>#NAME?</v>
      </c>
      <c r="CA18" s="34" t="e">
        <f ca="1">_xll.BDP($C18,"avg daily value traded 6m")/1000000</f>
        <v>#NAME?</v>
      </c>
      <c r="CB18" s="34" t="e" cm="1">
        <f t="array" aca="1" ref="CB18" ca="1">_xll.BDP($C18,"INTERVAL_AVG", "MARKET_DATA_OVERRIDE=turnover", "CALC_INTERVAL=1m","CRNCY=HKD")/1000000</f>
        <v>#NAME?</v>
      </c>
      <c r="CC18" s="34" t="e" cm="1">
        <f t="array" aca="1" ref="CC18" ca="1">_xll.BDP($C18,"INTERVAL_AVG", "MARKET_DATA_OVERRIDE=turnover", "CALC_INTERVAL=3M","CRNCY=HKD")/1000000</f>
        <v>#NAME?</v>
      </c>
      <c r="CD18" s="34" t="e" cm="1">
        <f t="array" aca="1" ref="CD18" ca="1">_xll.BDP($C18,"INTERVAL_AVG", "MARKET_DATA_OVERRIDE=turnover", "CALC_INTERVAL=6M","CRNCY=HKD")/1000000</f>
        <v>#NAME?</v>
      </c>
      <c r="CE18" s="36" t="e">
        <f ca="1">_xll.BDP($C18,"chg pct 1m")/100</f>
        <v>#NAME?</v>
      </c>
      <c r="CF18" s="36" t="e">
        <f ca="1">_xll.BDP($C18,"chg pct 3m")/100</f>
        <v>#NAME?</v>
      </c>
      <c r="CG18" s="36" t="e">
        <f ca="1">_xll.BDP($C18,"chg pct 6m")/100</f>
        <v>#NAME?</v>
      </c>
      <c r="CH18" s="36" t="e">
        <f ca="1">_xll.BDP($C18,"chg pct 1yr")/100</f>
        <v>#NAME?</v>
      </c>
      <c r="CI18" s="36" t="e">
        <f ca="1">_xll.BDP($C18,"chg pct ytd")/100</f>
        <v>#NAME?</v>
      </c>
      <c r="CJ18" s="35" t="e">
        <f ca="1">_xll.BDP($C18,"VOLATILITY_180D")</f>
        <v>#NAME?</v>
      </c>
      <c r="CK18" s="32" t="e" cm="1">
        <f t="array" aca="1" ref="CK18" ca="1">_xll.BQL($C18, "volatility(calc_interval=range(-6M, 0D))")</f>
        <v>#NAME?</v>
      </c>
      <c r="CL18" s="37" t="e">
        <f ca="1">_xll.BDP($C18,CL$1)</f>
        <v>#NAME?</v>
      </c>
    </row>
    <row r="19" spans="1:90" s="38" customFormat="1" ht="31.5" customHeight="1" x14ac:dyDescent="0.15">
      <c r="A19" s="29" t="e">
        <f ca="1">_xll.BDP($C19,"security name")</f>
        <v>#NAME?</v>
      </c>
      <c r="B19" s="64" t="e">
        <f ca="1">_xll.BDP($C19,"NAME_CHINESE_SIMPLIFIED")</f>
        <v>#NAME?</v>
      </c>
      <c r="C19" s="64" t="s">
        <v>100</v>
      </c>
      <c r="D19" s="30" t="e">
        <f ca="1">_xll.BDP($C19,D$1,"EQY_FUND_CRNCY="&amp;$B$1)</f>
        <v>#NAME?</v>
      </c>
      <c r="E19" s="30" t="e">
        <f ca="1">_xll.BDP($C19,E$1,"EQY_FUND_CRNCY="&amp;$C$1)</f>
        <v>#NAME?</v>
      </c>
      <c r="F19" s="31" t="e">
        <f ca="1">_xll.BDP($C19,F$1)</f>
        <v>#NAME?</v>
      </c>
      <c r="G19" s="30" t="e">
        <f ca="1">_xll.BDP($C19,G$1,"EQY_FUND_CRNCY="&amp;$B$1)</f>
        <v>#NAME?</v>
      </c>
      <c r="H19" s="30" t="e">
        <f ca="1">_xll.BDP($C19,H$1,"EQY_FUND_CRNCY="&amp;$C$1)</f>
        <v>#NAME?</v>
      </c>
      <c r="I19" s="30" t="e">
        <f ca="1">_xll.BDP($C19,I$1,"EQY_FUND_CRNCY="&amp;$B$1)</f>
        <v>#NAME?</v>
      </c>
      <c r="J19" s="30" t="e">
        <f ca="1">_xll.BDP($C19,J$1,"EQY_FUND_CRNCY="&amp;$C$1)</f>
        <v>#NAME?</v>
      </c>
      <c r="K19" s="30" t="e">
        <f ca="1">_xll.BDP($C19,K$1,"EQY_FUND_CRNCY="&amp;$B$1)</f>
        <v>#NAME?</v>
      </c>
      <c r="L19" s="30" t="e">
        <f ca="1">_xll.BDP($C19,L$1,"EQY_FUND_CRNCY="&amp;$B$1)</f>
        <v>#NAME?</v>
      </c>
      <c r="M19" s="30" t="e">
        <f ca="1">_xll.BDP($C19,M$1,"EQY_FUND_CRNCY="&amp;$B$1)</f>
        <v>#NAME?</v>
      </c>
      <c r="N19" s="30" t="e">
        <f ca="1">_xll.BDP($C19,N$1,"EQY_FUND_CRNCY="&amp;$B$1)</f>
        <v>#NAME?</v>
      </c>
      <c r="O19" s="30" t="e">
        <f ca="1">_xll.BDP($C19,O$1,"EQY_FUND_CRNCY="&amp;$B$1)</f>
        <v>#NAME?</v>
      </c>
      <c r="P19" s="30" t="e">
        <f ca="1">_xll.BDP($C19,P$1,"EQY_FUND_CRNCY="&amp;$B$1)</f>
        <v>#NAME?</v>
      </c>
      <c r="Q19" s="30" t="e">
        <f ca="1">_xll.BDP($C19,Q$1,"EQY_FUND_CRNCY="&amp;$B$1)</f>
        <v>#NAME?</v>
      </c>
      <c r="R19" s="30" t="e">
        <f ca="1">_xll.BDP($C19,R$1,"EQY_FUND_CRNCY="&amp;$B$1)</f>
        <v>#NAME?</v>
      </c>
      <c r="S19" s="30" t="e">
        <f ca="1">_xll.BDP($C19,S$1,"EQY_FUND_CRNCY="&amp;$C$1)</f>
        <v>#NAME?</v>
      </c>
      <c r="T19" s="32" t="e">
        <f ca="1">_xll.BDP($C19,T$1)/100</f>
        <v>#NAME?</v>
      </c>
      <c r="U19" s="32" t="e">
        <f ca="1">_xll.BDP($C19,U$1)/100</f>
        <v>#NAME?</v>
      </c>
      <c r="V19" s="32" t="e">
        <f ca="1">_xll.BDP($C19,V$1)/100</f>
        <v>#NAME?</v>
      </c>
      <c r="W19" s="32" t="e">
        <f ca="1">_xll.BDP($C19,W$1)/100</f>
        <v>#NAME?</v>
      </c>
      <c r="X19" s="32" t="e">
        <f ca="1">_xll.BDP($C19,X$1)/100</f>
        <v>#NAME?</v>
      </c>
      <c r="Y19" s="32" t="e">
        <f ca="1">_xll.BDP($C19,Y$1)/100</f>
        <v>#NAME?</v>
      </c>
      <c r="Z19" s="34" t="e">
        <f ca="1">_xll.BDP($C19,"BEST_EV","BEST fperiod override","25Y")</f>
        <v>#NAME?</v>
      </c>
      <c r="AA19" s="34" t="e">
        <f ca="1">_xll.BDP($C19,"BEST_EV","BEST fperiod override","26Y")</f>
        <v>#NAME?</v>
      </c>
      <c r="AB19" s="34" t="e">
        <f ca="1">_xll.BDP($C19,"BEST_EBIT","BEST fperiod override","25Y")</f>
        <v>#NAME?</v>
      </c>
      <c r="AC19" s="34" t="e">
        <f ca="1">_xll.BDP($C19,"BEST_EBIT","BEST fperiod override","26Y")</f>
        <v>#NAME?</v>
      </c>
      <c r="AD19" s="33" t="e" cm="1">
        <f t="array" aca="1" ref="AD19" ca="1">_xll.BDP($C19,"CRNCY_ADJ_CURR_EV", "EQY_FUND_CRNCY=usd")</f>
        <v>#NAME?</v>
      </c>
      <c r="AE19" s="32" t="e">
        <f ca="1">_xll.BDP($C19,AE$1)/100</f>
        <v>#NAME?</v>
      </c>
      <c r="AF19" s="34" t="e">
        <f ca="1">_xll.BDP($C19,AF$1)</f>
        <v>#NAME?</v>
      </c>
      <c r="AG19" s="34" t="e">
        <f ca="1">_xll.BDP($C19,"BEST PE RATIO","BEST fperiod override","19Y")</f>
        <v>#NAME?</v>
      </c>
      <c r="AH19" s="34" t="e">
        <f ca="1">_xll.BDP($C19,"BEST PE RATIO","BEST fperiod override","20Y")</f>
        <v>#NAME?</v>
      </c>
      <c r="AI19" s="34" t="e">
        <f ca="1">_xll.BDP($C19,"BEST PE RATIO","BEST fperiod override","21Y")</f>
        <v>#NAME?</v>
      </c>
      <c r="AJ19" s="34" t="e">
        <f ca="1">_xll.BDP($C19,"BEST PE RATIO","BEST fperiod override","22Y")</f>
        <v>#NAME?</v>
      </c>
      <c r="AK19" s="34" t="e">
        <f ca="1">_xll.BDP($C19,"BEST PE RATIO","BEST fperiod override","25Y")</f>
        <v>#NAME?</v>
      </c>
      <c r="AL19" s="34" t="e">
        <f ca="1">_xll.BDP($C19,"BEST PE RATIO","BEST fperiod override","26Y")</f>
        <v>#NAME?</v>
      </c>
      <c r="AM19" s="34" t="e">
        <f ca="1">_xll.BDP($C19,AM$1)</f>
        <v>#NAME?</v>
      </c>
      <c r="AN19" s="34" t="e">
        <f ca="1">_xll.BDP($C19,"BEST Px bps ratio","BEST fperiod override","19Y")</f>
        <v>#NAME?</v>
      </c>
      <c r="AO19" s="34" t="e">
        <f ca="1">_xll.BDP($C19,"BEST Px bps ratio","BEST fperiod override","20Y")</f>
        <v>#NAME?</v>
      </c>
      <c r="AP19" s="34" t="e">
        <f ca="1">_xll.BDP($C19,"BEST Px bps ratio","BEST fperiod override","21Y")</f>
        <v>#NAME?</v>
      </c>
      <c r="AQ19" s="34" t="e">
        <f ca="1">_xll.BDP($C19,"BEST Px bps ratio","BEST fperiod override","22Y")</f>
        <v>#NAME?</v>
      </c>
      <c r="AR19" s="34" t="e">
        <f ca="1">_xll.BDP($C19,"BEST_PX_SALES_RATIO","BEST fperiod override","25Y")</f>
        <v>#NAME?</v>
      </c>
      <c r="AS19" s="34" t="e">
        <f ca="1">_xll.BDP($C19,"BEST_PX_SALES_RATIO","BEST fperiod override","26Y")</f>
        <v>#NAME?</v>
      </c>
      <c r="AT19" s="34" t="e">
        <f ca="1">_xll.BDP($C19,"BEST_PX_SALES_RATIO")</f>
        <v>#NAME?</v>
      </c>
      <c r="AU19" s="34" t="e">
        <f ca="1">_xll.BDP($C19,"BEST_PX_SALES_RATIO","BEST fperiod override","19Y")</f>
        <v>#NAME?</v>
      </c>
      <c r="AV19" s="34" t="e">
        <f ca="1">_xll.BDP($C19,"BEST_PX_SALES_RATIO","BEST fperiod override","20Y")</f>
        <v>#NAME?</v>
      </c>
      <c r="AW19" s="34" t="e">
        <f ca="1">_xll.BDP($C19,"BEST_PX_SALES_RATIO","BEST fperiod override","21Y")</f>
        <v>#NAME?</v>
      </c>
      <c r="AX19" s="34" t="e">
        <f ca="1">_xll.BDP($C19,"BEST_PX_SALES_RATIO","BEST fperiod override","22Y")</f>
        <v>#NAME?</v>
      </c>
      <c r="AY19" s="34" t="e">
        <f ca="1">_xll.BDP($C19,"BEST_PX_SALES_RATIO","BEST fperiod override","24Y")</f>
        <v>#NAME?</v>
      </c>
      <c r="AZ19" s="34" t="e">
        <f ca="1">_xll.BDP($C19,"BEST_PX_SALES_RATIO","BEST fperiod override","25Y")</f>
        <v>#NAME?</v>
      </c>
      <c r="BA19" s="32" t="e">
        <f t="shared" ref="BA19" ca="1" si="23">AE19</f>
        <v>#NAME?</v>
      </c>
      <c r="BB19" s="32" t="e">
        <f ca="1">_xll.BDP($C19,"BEST_ROE","BEST fperiod override","19Y")/100</f>
        <v>#NAME?</v>
      </c>
      <c r="BC19" s="32" t="e">
        <f ca="1">_xll.BDP($C19,"BEST_ROE","BEST fperiod override","20Y")/100</f>
        <v>#NAME?</v>
      </c>
      <c r="BD19" s="32" t="e">
        <f ca="1">_xll.BDP($C19,"BEST_ROE","BEST fperiod override","21Y")/100</f>
        <v>#NAME?</v>
      </c>
      <c r="BE19" s="32" t="e">
        <f ca="1">_xll.BDP($C19,"BEST_ROE","BEST fperiod override","22Y")/100</f>
        <v>#NAME?</v>
      </c>
      <c r="BF19" s="32" t="e">
        <f ca="1">_xll.BDP($C19,"BEST_ROE","BEST fperiod override","23Y")/100</f>
        <v>#NAME?</v>
      </c>
      <c r="BG19" s="32" t="e">
        <f ca="1">_xll.BDP($C19,"BEST_ROE","BEST fperiod override","24Y")/100</f>
        <v>#NAME?</v>
      </c>
      <c r="BH19" s="34" t="e">
        <f ca="1">_xll.BDP($C19,BH$1)</f>
        <v>#NAME?</v>
      </c>
      <c r="BI19" s="34" t="s">
        <v>61</v>
      </c>
      <c r="BJ19" s="34" t="s">
        <v>61</v>
      </c>
      <c r="BK19" s="34" t="s">
        <v>61</v>
      </c>
      <c r="BL19" s="34" t="e">
        <f ca="1">_xll.BDP(C19,$BH$1,"BEST fperiod override","25Y")</f>
        <v>#NAME?</v>
      </c>
      <c r="BM19" s="34" t="e">
        <f ca="1">_xll.BDP(C19,$BH$1,"BEST fperiod override","26Y")</f>
        <v>#NAME?</v>
      </c>
      <c r="BN19" s="34" t="e">
        <f ca="1">_xll.BDP($C19,BN$1,"EQY_FUND_CRNCY="&amp;$B$1)</f>
        <v>#NAME?</v>
      </c>
      <c r="BO19" s="34" t="e">
        <f t="shared" ca="1" si="22"/>
        <v>#NAME?</v>
      </c>
      <c r="BP19" s="34" t="e">
        <f t="shared" ca="1" si="22"/>
        <v>#NAME?</v>
      </c>
      <c r="BQ19" s="35" t="e">
        <f ca="1">_xll.BDP($C19,BQ$1)</f>
        <v>#NAME?</v>
      </c>
      <c r="BR19" s="34" t="e" cm="1">
        <f t="array" aca="1" ref="BR19" ca="1">_xll.BDH($C19,$BQ$1,BR$2)</f>
        <v>#NAME?</v>
      </c>
      <c r="BS19" s="34" t="e" cm="1">
        <f t="array" aca="1" ref="BS19" ca="1">_xll.BDH($C19,$BQ$1,BS$2)</f>
        <v>#NAME?</v>
      </c>
      <c r="BT19" s="34" t="e" cm="1">
        <f t="array" aca="1" ref="BT19" ca="1">_xll.BDH($C19,$BQ$1,BT$2)</f>
        <v>#NAME?</v>
      </c>
      <c r="BU19" s="35" t="e">
        <f ca="1">_xll.BDP($C19,$BU$1,"BEST fperiod override","21Y")</f>
        <v>#NAME?</v>
      </c>
      <c r="BV19" s="35" t="e">
        <f ca="1">_xll.BDP($C19,$BU$1,"BEST fperiod override","22Y")</f>
        <v>#NAME?</v>
      </c>
      <c r="BW19" s="35" t="e">
        <f ca="1">_xll.BDP($C19,$BU$1,"BEST fperiod override","23Y")</f>
        <v>#NAME?</v>
      </c>
      <c r="BX19" s="35" t="e">
        <f ca="1">_xll.BDP($C19,$BU$1,"BEST fperiod override","24Y")</f>
        <v>#NAME?</v>
      </c>
      <c r="BY19" s="34" t="e">
        <f ca="1">_xll.BDP($C19,"avg daily value traded 20d")/1000000</f>
        <v>#NAME?</v>
      </c>
      <c r="BZ19" s="34" t="e">
        <f ca="1">_xll.BDP($C19,"avg daily value traded 3m")/1000000</f>
        <v>#NAME?</v>
      </c>
      <c r="CA19" s="34" t="e">
        <f ca="1">_xll.BDP($C19,"avg daily value traded 6m")/1000000</f>
        <v>#NAME?</v>
      </c>
      <c r="CB19" s="34" t="e" cm="1">
        <f t="array" aca="1" ref="CB19" ca="1">_xll.BDP($C19,"INTERVAL_AVG", "MARKET_DATA_OVERRIDE=turnover", "CALC_INTERVAL=1m","CRNCY=HKD")/1000000</f>
        <v>#NAME?</v>
      </c>
      <c r="CC19" s="34" t="e" cm="1">
        <f t="array" aca="1" ref="CC19" ca="1">_xll.BDP($C19,"INTERVAL_AVG", "MARKET_DATA_OVERRIDE=turnover", "CALC_INTERVAL=3M","CRNCY=HKD")/1000000</f>
        <v>#NAME?</v>
      </c>
      <c r="CD19" s="34" t="e" cm="1">
        <f t="array" aca="1" ref="CD19" ca="1">_xll.BDP($C19,"INTERVAL_AVG", "MARKET_DATA_OVERRIDE=turnover", "CALC_INTERVAL=6M","CRNCY=HKD")/1000000</f>
        <v>#NAME?</v>
      </c>
      <c r="CE19" s="36" t="e">
        <f ca="1">_xll.BDP($C19,"chg pct 1m")/100</f>
        <v>#NAME?</v>
      </c>
      <c r="CF19" s="36" t="e">
        <f ca="1">_xll.BDP($C19,"chg pct 3m")/100</f>
        <v>#NAME?</v>
      </c>
      <c r="CG19" s="36" t="e">
        <f ca="1">_xll.BDP($C19,"chg pct 6m")/100</f>
        <v>#NAME?</v>
      </c>
      <c r="CH19" s="36" t="e">
        <f ca="1">_xll.BDP($C19,"chg pct 1yr")/100</f>
        <v>#NAME?</v>
      </c>
      <c r="CI19" s="36" t="e">
        <f ca="1">_xll.BDP($C19,"chg pct ytd")/100</f>
        <v>#NAME?</v>
      </c>
      <c r="CJ19" s="35" t="e">
        <f ca="1">_xll.BDP($C19,"VOLATILITY_180D")</f>
        <v>#NAME?</v>
      </c>
      <c r="CK19" s="32" t="e" cm="1">
        <f t="array" aca="1" ref="CK19" ca="1">_xll.BQL($C19, "volatility(calc_interval=range(-6M, 0D))")</f>
        <v>#NAME?</v>
      </c>
      <c r="CL19" s="37" t="e">
        <f ca="1">_xll.BDP($C19,CL$1)</f>
        <v>#NAME?</v>
      </c>
    </row>
    <row r="21" spans="1:90" s="38" customFormat="1" ht="14.25" x14ac:dyDescent="0.15">
      <c r="A21" s="49"/>
      <c r="B21" s="69"/>
      <c r="C21" s="49"/>
      <c r="D21" s="42"/>
      <c r="E21" s="42"/>
      <c r="F21" s="50"/>
      <c r="G21" s="42"/>
      <c r="H21" s="42"/>
      <c r="I21" s="71"/>
      <c r="J21" s="71"/>
      <c r="K21" s="71"/>
      <c r="L21" s="71"/>
      <c r="M21" s="71"/>
      <c r="N21" s="71"/>
      <c r="O21" s="71"/>
      <c r="P21" s="71"/>
      <c r="Q21" s="71"/>
      <c r="R21" s="51" t="s">
        <v>62</v>
      </c>
      <c r="S21" s="51" t="s">
        <v>62</v>
      </c>
      <c r="T21" s="52" t="e">
        <f t="shared" ref="T21:Y21" ca="1" si="24">MAX(T18:T27)</f>
        <v>#NAME?</v>
      </c>
      <c r="U21" s="52" t="e">
        <f t="shared" ca="1" si="24"/>
        <v>#NAME?</v>
      </c>
      <c r="V21" s="52" t="e">
        <f t="shared" ca="1" si="24"/>
        <v>#NAME?</v>
      </c>
      <c r="W21" s="52" t="e">
        <f t="shared" ca="1" si="24"/>
        <v>#NAME?</v>
      </c>
      <c r="X21" s="52" t="e">
        <f t="shared" ca="1" si="24"/>
        <v>#NAME?</v>
      </c>
      <c r="Y21" s="52" t="e">
        <f t="shared" ca="1" si="24"/>
        <v>#NAME?</v>
      </c>
      <c r="Z21" s="53"/>
      <c r="AA21" s="53"/>
      <c r="AB21" s="53"/>
      <c r="AC21" s="53"/>
      <c r="AD21" s="52" t="e">
        <f ca="1">MAX(AD18:AD27)</f>
        <v>#NAME?</v>
      </c>
      <c r="AE21" s="52" t="e">
        <f ca="1">MAX(AE18:AE27)</f>
        <v>#NAME?</v>
      </c>
      <c r="AF21" s="53" t="e">
        <f t="shared" ref="AF21:BP21" ca="1" si="25">MAX(AF18:AF19)</f>
        <v>#NAME?</v>
      </c>
      <c r="AG21" s="53" t="e">
        <f t="shared" ca="1" si="25"/>
        <v>#NAME?</v>
      </c>
      <c r="AH21" s="53" t="e">
        <f t="shared" ca="1" si="25"/>
        <v>#NAME?</v>
      </c>
      <c r="AI21" s="53" t="e">
        <f t="shared" ca="1" si="25"/>
        <v>#NAME?</v>
      </c>
      <c r="AJ21" s="53" t="e">
        <f t="shared" ca="1" si="25"/>
        <v>#NAME?</v>
      </c>
      <c r="AK21" s="53" t="e">
        <f t="shared" ca="1" si="25"/>
        <v>#NAME?</v>
      </c>
      <c r="AL21" s="53" t="e">
        <f t="shared" ca="1" si="25"/>
        <v>#NAME?</v>
      </c>
      <c r="AM21" s="53" t="e">
        <f t="shared" ca="1" si="25"/>
        <v>#NAME?</v>
      </c>
      <c r="AN21" s="53" t="e">
        <f t="shared" ca="1" si="25"/>
        <v>#NAME?</v>
      </c>
      <c r="AO21" s="53" t="e">
        <f t="shared" ca="1" si="25"/>
        <v>#NAME?</v>
      </c>
      <c r="AP21" s="53" t="e">
        <f t="shared" ca="1" si="25"/>
        <v>#NAME?</v>
      </c>
      <c r="AQ21" s="53" t="e">
        <f t="shared" ca="1" si="25"/>
        <v>#NAME?</v>
      </c>
      <c r="AR21" s="53" t="e">
        <f t="shared" ca="1" si="25"/>
        <v>#NAME?</v>
      </c>
      <c r="AS21" s="53" t="e">
        <f t="shared" ca="1" si="25"/>
        <v>#NAME?</v>
      </c>
      <c r="AT21" s="53" t="e">
        <f t="shared" ca="1" si="25"/>
        <v>#NAME?</v>
      </c>
      <c r="AU21" s="53" t="e">
        <f t="shared" ca="1" si="25"/>
        <v>#NAME?</v>
      </c>
      <c r="AV21" s="53" t="e">
        <f t="shared" ca="1" si="25"/>
        <v>#NAME?</v>
      </c>
      <c r="AW21" s="53" t="e">
        <f t="shared" ca="1" si="25"/>
        <v>#NAME?</v>
      </c>
      <c r="AX21" s="53" t="e">
        <f t="shared" ca="1" si="25"/>
        <v>#NAME?</v>
      </c>
      <c r="AY21" s="53" t="e">
        <f t="shared" ca="1" si="25"/>
        <v>#NAME?</v>
      </c>
      <c r="AZ21" s="53" t="e">
        <f t="shared" ca="1" si="25"/>
        <v>#NAME?</v>
      </c>
      <c r="BA21" s="53" t="e">
        <f t="shared" ca="1" si="25"/>
        <v>#NAME?</v>
      </c>
      <c r="BB21" s="53" t="e">
        <f t="shared" ca="1" si="25"/>
        <v>#NAME?</v>
      </c>
      <c r="BC21" s="53" t="e">
        <f t="shared" ca="1" si="25"/>
        <v>#NAME?</v>
      </c>
      <c r="BD21" s="53" t="e">
        <f t="shared" ca="1" si="25"/>
        <v>#NAME?</v>
      </c>
      <c r="BE21" s="53" t="e">
        <f t="shared" ca="1" si="25"/>
        <v>#NAME?</v>
      </c>
      <c r="BF21" s="53" t="e">
        <f t="shared" ca="1" si="25"/>
        <v>#NAME?</v>
      </c>
      <c r="BG21" s="53" t="e">
        <f t="shared" ca="1" si="25"/>
        <v>#NAME?</v>
      </c>
      <c r="BH21" s="53" t="e">
        <f t="shared" ca="1" si="25"/>
        <v>#NAME?</v>
      </c>
      <c r="BI21" s="53">
        <f t="shared" si="25"/>
        <v>0</v>
      </c>
      <c r="BJ21" s="53">
        <f t="shared" si="25"/>
        <v>0</v>
      </c>
      <c r="BK21" s="53">
        <f t="shared" si="25"/>
        <v>0</v>
      </c>
      <c r="BL21" s="53" t="e">
        <f t="shared" ca="1" si="25"/>
        <v>#NAME?</v>
      </c>
      <c r="BM21" s="53" t="e">
        <f t="shared" ca="1" si="25"/>
        <v>#NAME?</v>
      </c>
      <c r="BN21" s="53" t="e">
        <f t="shared" ca="1" si="25"/>
        <v>#NAME?</v>
      </c>
      <c r="BO21" s="53" t="e">
        <f t="shared" ca="1" si="25"/>
        <v>#NAME?</v>
      </c>
      <c r="BP21" s="53" t="e">
        <f t="shared" ca="1" si="25"/>
        <v>#NAME?</v>
      </c>
      <c r="BQ21" s="53" t="e">
        <f t="shared" ref="BQ21:CK21" ca="1" si="26">MAX(BQ18:BQ27)</f>
        <v>#NAME?</v>
      </c>
      <c r="BR21" s="53" t="e">
        <f t="shared" ca="1" si="26"/>
        <v>#NAME?</v>
      </c>
      <c r="BS21" s="53" t="e">
        <f t="shared" ca="1" si="26"/>
        <v>#NAME?</v>
      </c>
      <c r="BT21" s="53" t="e">
        <f t="shared" ca="1" si="26"/>
        <v>#NAME?</v>
      </c>
      <c r="BU21" s="53" t="e">
        <f t="shared" ca="1" si="26"/>
        <v>#NAME?</v>
      </c>
      <c r="BV21" s="53" t="e">
        <f t="shared" ca="1" si="26"/>
        <v>#NAME?</v>
      </c>
      <c r="BW21" s="53" t="e">
        <f t="shared" ca="1" si="26"/>
        <v>#NAME?</v>
      </c>
      <c r="BX21" s="53" t="e">
        <f t="shared" ca="1" si="26"/>
        <v>#NAME?</v>
      </c>
      <c r="BY21" s="53" t="e">
        <f t="shared" ca="1" si="26"/>
        <v>#NAME?</v>
      </c>
      <c r="BZ21" s="53" t="e">
        <f t="shared" ca="1" si="26"/>
        <v>#NAME?</v>
      </c>
      <c r="CA21" s="53" t="e">
        <f t="shared" ca="1" si="26"/>
        <v>#NAME?</v>
      </c>
      <c r="CB21" s="53" t="e">
        <f t="shared" ca="1" si="26"/>
        <v>#NAME?</v>
      </c>
      <c r="CC21" s="53" t="e">
        <f t="shared" ca="1" si="26"/>
        <v>#NAME?</v>
      </c>
      <c r="CD21" s="53" t="e">
        <f t="shared" ca="1" si="26"/>
        <v>#NAME?</v>
      </c>
      <c r="CE21" s="52" t="e">
        <f t="shared" ca="1" si="26"/>
        <v>#NAME?</v>
      </c>
      <c r="CF21" s="52" t="e">
        <f t="shared" ca="1" si="26"/>
        <v>#NAME?</v>
      </c>
      <c r="CG21" s="52" t="e">
        <f t="shared" ca="1" si="26"/>
        <v>#NAME?</v>
      </c>
      <c r="CH21" s="52" t="e">
        <f t="shared" ca="1" si="26"/>
        <v>#NAME?</v>
      </c>
      <c r="CI21" s="52" t="e">
        <f t="shared" ca="1" si="26"/>
        <v>#NAME?</v>
      </c>
      <c r="CJ21" s="54" t="e">
        <f t="shared" ca="1" si="26"/>
        <v>#NAME?</v>
      </c>
      <c r="CK21" s="52" t="e">
        <f t="shared" ca="1" si="26"/>
        <v>#NAME?</v>
      </c>
      <c r="CL21" s="55"/>
    </row>
    <row r="22" spans="1:90" s="38" customFormat="1" ht="14.25" x14ac:dyDescent="0.15">
      <c r="A22" s="49"/>
      <c r="B22" s="69"/>
      <c r="C22" s="49"/>
      <c r="D22" s="42"/>
      <c r="E22" s="42"/>
      <c r="F22" s="50"/>
      <c r="G22" s="42"/>
      <c r="H22" s="42"/>
      <c r="I22" s="71"/>
      <c r="J22" s="71"/>
      <c r="K22" s="71"/>
      <c r="L22" s="71"/>
      <c r="M22" s="71"/>
      <c r="N22" s="71"/>
      <c r="O22" s="71"/>
      <c r="P22" s="71"/>
      <c r="Q22" s="71"/>
      <c r="R22" s="56" t="s">
        <v>63</v>
      </c>
      <c r="S22" s="56" t="s">
        <v>63</v>
      </c>
      <c r="T22" s="57" t="e">
        <f t="shared" ref="T22:Y22" ca="1" si="27">MEDIAN(T18:T27)</f>
        <v>#NAME?</v>
      </c>
      <c r="U22" s="57" t="e">
        <f t="shared" ca="1" si="27"/>
        <v>#NAME?</v>
      </c>
      <c r="V22" s="57" t="e">
        <f t="shared" ca="1" si="27"/>
        <v>#NAME?</v>
      </c>
      <c r="W22" s="57" t="e">
        <f t="shared" ca="1" si="27"/>
        <v>#NAME?</v>
      </c>
      <c r="X22" s="57" t="e">
        <f t="shared" ca="1" si="27"/>
        <v>#NAME?</v>
      </c>
      <c r="Y22" s="57" t="e">
        <f t="shared" ca="1" si="27"/>
        <v>#NAME?</v>
      </c>
      <c r="Z22" s="58"/>
      <c r="AA22" s="58"/>
      <c r="AB22" s="58"/>
      <c r="AC22" s="58"/>
      <c r="AD22" s="57" t="e">
        <f ca="1">MEDIAN(AD18:AD27)</f>
        <v>#NAME?</v>
      </c>
      <c r="AE22" s="57" t="e">
        <f ca="1">MEDIAN(AE18:AE27)</f>
        <v>#NAME?</v>
      </c>
      <c r="AF22" s="58" t="e">
        <f t="shared" ref="AF22:BP22" ca="1" si="28">MEDIAN(AF18:AF19)</f>
        <v>#NAME?</v>
      </c>
      <c r="AG22" s="58" t="e">
        <f t="shared" ca="1" si="28"/>
        <v>#NAME?</v>
      </c>
      <c r="AH22" s="58" t="e">
        <f t="shared" ca="1" si="28"/>
        <v>#NAME?</v>
      </c>
      <c r="AI22" s="58" t="e">
        <f t="shared" ca="1" si="28"/>
        <v>#NAME?</v>
      </c>
      <c r="AJ22" s="58" t="e">
        <f t="shared" ca="1" si="28"/>
        <v>#NAME?</v>
      </c>
      <c r="AK22" s="58" t="e">
        <f t="shared" ca="1" si="28"/>
        <v>#NAME?</v>
      </c>
      <c r="AL22" s="58" t="e">
        <f t="shared" ca="1" si="28"/>
        <v>#NAME?</v>
      </c>
      <c r="AM22" s="58" t="e">
        <f t="shared" ca="1" si="28"/>
        <v>#NAME?</v>
      </c>
      <c r="AN22" s="58" t="e">
        <f t="shared" ca="1" si="28"/>
        <v>#NAME?</v>
      </c>
      <c r="AO22" s="58" t="e">
        <f t="shared" ca="1" si="28"/>
        <v>#NAME?</v>
      </c>
      <c r="AP22" s="58" t="e">
        <f t="shared" ca="1" si="28"/>
        <v>#NAME?</v>
      </c>
      <c r="AQ22" s="58" t="e">
        <f t="shared" ca="1" si="28"/>
        <v>#NAME?</v>
      </c>
      <c r="AR22" s="58" t="e">
        <f t="shared" ca="1" si="28"/>
        <v>#NAME?</v>
      </c>
      <c r="AS22" s="58" t="e">
        <f t="shared" ca="1" si="28"/>
        <v>#NAME?</v>
      </c>
      <c r="AT22" s="58" t="e">
        <f t="shared" ca="1" si="28"/>
        <v>#NAME?</v>
      </c>
      <c r="AU22" s="58" t="e">
        <f t="shared" ca="1" si="28"/>
        <v>#NAME?</v>
      </c>
      <c r="AV22" s="58" t="e">
        <f t="shared" ca="1" si="28"/>
        <v>#NAME?</v>
      </c>
      <c r="AW22" s="58" t="e">
        <f t="shared" ca="1" si="28"/>
        <v>#NAME?</v>
      </c>
      <c r="AX22" s="58" t="e">
        <f t="shared" ca="1" si="28"/>
        <v>#NAME?</v>
      </c>
      <c r="AY22" s="58" t="e">
        <f t="shared" ca="1" si="28"/>
        <v>#NAME?</v>
      </c>
      <c r="AZ22" s="58" t="e">
        <f t="shared" ca="1" si="28"/>
        <v>#NAME?</v>
      </c>
      <c r="BA22" s="58" t="e">
        <f t="shared" ca="1" si="28"/>
        <v>#NAME?</v>
      </c>
      <c r="BB22" s="58" t="e">
        <f t="shared" ca="1" si="28"/>
        <v>#NAME?</v>
      </c>
      <c r="BC22" s="58" t="e">
        <f t="shared" ca="1" si="28"/>
        <v>#NAME?</v>
      </c>
      <c r="BD22" s="58" t="e">
        <f t="shared" ca="1" si="28"/>
        <v>#NAME?</v>
      </c>
      <c r="BE22" s="58" t="e">
        <f t="shared" ca="1" si="28"/>
        <v>#NAME?</v>
      </c>
      <c r="BF22" s="58" t="e">
        <f t="shared" ca="1" si="28"/>
        <v>#NAME?</v>
      </c>
      <c r="BG22" s="58" t="e">
        <f t="shared" ca="1" si="28"/>
        <v>#NAME?</v>
      </c>
      <c r="BH22" s="58" t="e">
        <f t="shared" ca="1" si="28"/>
        <v>#NAME?</v>
      </c>
      <c r="BI22" s="58" t="e">
        <f t="shared" si="28"/>
        <v>#NUM!</v>
      </c>
      <c r="BJ22" s="58" t="e">
        <f t="shared" si="28"/>
        <v>#NUM!</v>
      </c>
      <c r="BK22" s="58" t="e">
        <f t="shared" si="28"/>
        <v>#NUM!</v>
      </c>
      <c r="BL22" s="58" t="e">
        <f t="shared" ca="1" si="28"/>
        <v>#NAME?</v>
      </c>
      <c r="BM22" s="58" t="e">
        <f t="shared" ca="1" si="28"/>
        <v>#NAME?</v>
      </c>
      <c r="BN22" s="58" t="e">
        <f t="shared" ca="1" si="28"/>
        <v>#NAME?</v>
      </c>
      <c r="BO22" s="58" t="e">
        <f t="shared" ca="1" si="28"/>
        <v>#NAME?</v>
      </c>
      <c r="BP22" s="58" t="e">
        <f t="shared" ca="1" si="28"/>
        <v>#NAME?</v>
      </c>
      <c r="BQ22" s="58" t="e">
        <f t="shared" ref="BQ22:CK22" ca="1" si="29">MEDIAN(BQ18:BQ27)</f>
        <v>#NAME?</v>
      </c>
      <c r="BR22" s="58" t="e">
        <f t="shared" ca="1" si="29"/>
        <v>#NAME?</v>
      </c>
      <c r="BS22" s="58" t="e">
        <f t="shared" ca="1" si="29"/>
        <v>#NAME?</v>
      </c>
      <c r="BT22" s="58" t="e">
        <f t="shared" ca="1" si="29"/>
        <v>#NAME?</v>
      </c>
      <c r="BU22" s="58" t="e">
        <f t="shared" ca="1" si="29"/>
        <v>#NAME?</v>
      </c>
      <c r="BV22" s="58" t="e">
        <f t="shared" ca="1" si="29"/>
        <v>#NAME?</v>
      </c>
      <c r="BW22" s="58" t="e">
        <f t="shared" ca="1" si="29"/>
        <v>#NAME?</v>
      </c>
      <c r="BX22" s="58" t="e">
        <f t="shared" ca="1" si="29"/>
        <v>#NAME?</v>
      </c>
      <c r="BY22" s="58" t="e">
        <f t="shared" ca="1" si="29"/>
        <v>#NAME?</v>
      </c>
      <c r="BZ22" s="58" t="e">
        <f t="shared" ca="1" si="29"/>
        <v>#NAME?</v>
      </c>
      <c r="CA22" s="58" t="e">
        <f t="shared" ca="1" si="29"/>
        <v>#NAME?</v>
      </c>
      <c r="CB22" s="58" t="e">
        <f t="shared" ca="1" si="29"/>
        <v>#NAME?</v>
      </c>
      <c r="CC22" s="58" t="e">
        <f t="shared" ca="1" si="29"/>
        <v>#NAME?</v>
      </c>
      <c r="CD22" s="58" t="e">
        <f t="shared" ca="1" si="29"/>
        <v>#NAME?</v>
      </c>
      <c r="CE22" s="57" t="e">
        <f t="shared" ca="1" si="29"/>
        <v>#NAME?</v>
      </c>
      <c r="CF22" s="57" t="e">
        <f t="shared" ca="1" si="29"/>
        <v>#NAME?</v>
      </c>
      <c r="CG22" s="57" t="e">
        <f t="shared" ca="1" si="29"/>
        <v>#NAME?</v>
      </c>
      <c r="CH22" s="57" t="e">
        <f t="shared" ca="1" si="29"/>
        <v>#NAME?</v>
      </c>
      <c r="CI22" s="57" t="e">
        <f t="shared" ca="1" si="29"/>
        <v>#NAME?</v>
      </c>
      <c r="CJ22" s="59" t="e">
        <f t="shared" ca="1" si="29"/>
        <v>#NAME?</v>
      </c>
      <c r="CK22" s="57" t="e">
        <f t="shared" ca="1" si="29"/>
        <v>#NAME?</v>
      </c>
      <c r="CL22" s="55"/>
    </row>
    <row r="23" spans="1:90" s="38" customFormat="1" ht="14.25" x14ac:dyDescent="0.15">
      <c r="A23" s="49"/>
      <c r="B23" s="69"/>
      <c r="C23" s="49"/>
      <c r="D23" s="42"/>
      <c r="E23" s="42"/>
      <c r="F23" s="50"/>
      <c r="G23" s="42"/>
      <c r="H23" s="42"/>
      <c r="I23" s="71"/>
      <c r="J23" s="71"/>
      <c r="K23" s="71"/>
      <c r="L23" s="71"/>
      <c r="M23" s="71"/>
      <c r="N23" s="71"/>
      <c r="O23" s="71"/>
      <c r="P23" s="71"/>
      <c r="Q23" s="71"/>
      <c r="R23" s="56" t="s">
        <v>64</v>
      </c>
      <c r="S23" s="56" t="s">
        <v>64</v>
      </c>
      <c r="T23" s="57" t="e">
        <f t="shared" ref="T23:Y23" ca="1" si="30">AVERAGE(T18:T27)</f>
        <v>#NAME?</v>
      </c>
      <c r="U23" s="57" t="e">
        <f t="shared" ca="1" si="30"/>
        <v>#NAME?</v>
      </c>
      <c r="V23" s="57" t="e">
        <f t="shared" ca="1" si="30"/>
        <v>#NAME?</v>
      </c>
      <c r="W23" s="57" t="e">
        <f t="shared" ca="1" si="30"/>
        <v>#NAME?</v>
      </c>
      <c r="X23" s="57" t="e">
        <f t="shared" ca="1" si="30"/>
        <v>#NAME?</v>
      </c>
      <c r="Y23" s="57" t="e">
        <f t="shared" ca="1" si="30"/>
        <v>#NAME?</v>
      </c>
      <c r="Z23" s="58"/>
      <c r="AA23" s="58"/>
      <c r="AB23" s="58"/>
      <c r="AC23" s="58"/>
      <c r="AD23" s="57" t="e">
        <f ca="1">AVERAGE(AD18:AD27)</f>
        <v>#NAME?</v>
      </c>
      <c r="AE23" s="57" t="e">
        <f ca="1">AVERAGE(AE18:AE27)</f>
        <v>#NAME?</v>
      </c>
      <c r="AF23" s="58" t="e">
        <f t="shared" ref="AF23:BP23" ca="1" si="31">AVERAGE(AF18:AF19)</f>
        <v>#NAME?</v>
      </c>
      <c r="AG23" s="58" t="e">
        <f t="shared" ca="1" si="31"/>
        <v>#NAME?</v>
      </c>
      <c r="AH23" s="58" t="e">
        <f t="shared" ca="1" si="31"/>
        <v>#NAME?</v>
      </c>
      <c r="AI23" s="58" t="e">
        <f t="shared" ca="1" si="31"/>
        <v>#NAME?</v>
      </c>
      <c r="AJ23" s="58" t="e">
        <f t="shared" ca="1" si="31"/>
        <v>#NAME?</v>
      </c>
      <c r="AK23" s="58" t="e">
        <f t="shared" ca="1" si="31"/>
        <v>#NAME?</v>
      </c>
      <c r="AL23" s="58" t="e">
        <f t="shared" ca="1" si="31"/>
        <v>#NAME?</v>
      </c>
      <c r="AM23" s="58" t="e">
        <f t="shared" ca="1" si="31"/>
        <v>#NAME?</v>
      </c>
      <c r="AN23" s="58" t="e">
        <f t="shared" ca="1" si="31"/>
        <v>#NAME?</v>
      </c>
      <c r="AO23" s="58" t="e">
        <f t="shared" ca="1" si="31"/>
        <v>#NAME?</v>
      </c>
      <c r="AP23" s="58" t="e">
        <f t="shared" ca="1" si="31"/>
        <v>#NAME?</v>
      </c>
      <c r="AQ23" s="58" t="e">
        <f t="shared" ca="1" si="31"/>
        <v>#NAME?</v>
      </c>
      <c r="AR23" s="58" t="e">
        <f t="shared" ca="1" si="31"/>
        <v>#NAME?</v>
      </c>
      <c r="AS23" s="58" t="e">
        <f t="shared" ca="1" si="31"/>
        <v>#NAME?</v>
      </c>
      <c r="AT23" s="58" t="e">
        <f t="shared" ca="1" si="31"/>
        <v>#NAME?</v>
      </c>
      <c r="AU23" s="58" t="e">
        <f t="shared" ca="1" si="31"/>
        <v>#NAME?</v>
      </c>
      <c r="AV23" s="58" t="e">
        <f t="shared" ca="1" si="31"/>
        <v>#NAME?</v>
      </c>
      <c r="AW23" s="58" t="e">
        <f t="shared" ca="1" si="31"/>
        <v>#NAME?</v>
      </c>
      <c r="AX23" s="58" t="e">
        <f t="shared" ca="1" si="31"/>
        <v>#NAME?</v>
      </c>
      <c r="AY23" s="58" t="e">
        <f t="shared" ca="1" si="31"/>
        <v>#NAME?</v>
      </c>
      <c r="AZ23" s="58" t="e">
        <f t="shared" ca="1" si="31"/>
        <v>#NAME?</v>
      </c>
      <c r="BA23" s="58" t="e">
        <f t="shared" ca="1" si="31"/>
        <v>#NAME?</v>
      </c>
      <c r="BB23" s="58" t="e">
        <f t="shared" ca="1" si="31"/>
        <v>#NAME?</v>
      </c>
      <c r="BC23" s="58" t="e">
        <f t="shared" ca="1" si="31"/>
        <v>#NAME?</v>
      </c>
      <c r="BD23" s="58" t="e">
        <f t="shared" ca="1" si="31"/>
        <v>#NAME?</v>
      </c>
      <c r="BE23" s="58" t="e">
        <f t="shared" ca="1" si="31"/>
        <v>#NAME?</v>
      </c>
      <c r="BF23" s="58" t="e">
        <f t="shared" ca="1" si="31"/>
        <v>#NAME?</v>
      </c>
      <c r="BG23" s="58" t="e">
        <f t="shared" ca="1" si="31"/>
        <v>#NAME?</v>
      </c>
      <c r="BH23" s="58" t="e">
        <f t="shared" ca="1" si="31"/>
        <v>#NAME?</v>
      </c>
      <c r="BI23" s="58" t="e">
        <f t="shared" si="31"/>
        <v>#DIV/0!</v>
      </c>
      <c r="BJ23" s="58" t="e">
        <f t="shared" si="31"/>
        <v>#DIV/0!</v>
      </c>
      <c r="BK23" s="58" t="e">
        <f t="shared" si="31"/>
        <v>#DIV/0!</v>
      </c>
      <c r="BL23" s="58" t="e">
        <f t="shared" ca="1" si="31"/>
        <v>#NAME?</v>
      </c>
      <c r="BM23" s="58" t="e">
        <f t="shared" ca="1" si="31"/>
        <v>#NAME?</v>
      </c>
      <c r="BN23" s="58" t="e">
        <f t="shared" ca="1" si="31"/>
        <v>#NAME?</v>
      </c>
      <c r="BO23" s="58" t="e">
        <f t="shared" ca="1" si="31"/>
        <v>#NAME?</v>
      </c>
      <c r="BP23" s="58" t="e">
        <f t="shared" ca="1" si="31"/>
        <v>#NAME?</v>
      </c>
      <c r="BQ23" s="58" t="e">
        <f t="shared" ref="BQ23:CK23" ca="1" si="32">AVERAGE(BQ18:BQ27)</f>
        <v>#NAME?</v>
      </c>
      <c r="BR23" s="58" t="e">
        <f t="shared" ca="1" si="32"/>
        <v>#NAME?</v>
      </c>
      <c r="BS23" s="58" t="e">
        <f t="shared" ca="1" si="32"/>
        <v>#NAME?</v>
      </c>
      <c r="BT23" s="58" t="e">
        <f t="shared" ca="1" si="32"/>
        <v>#NAME?</v>
      </c>
      <c r="BU23" s="58" t="e">
        <f t="shared" ca="1" si="32"/>
        <v>#NAME?</v>
      </c>
      <c r="BV23" s="58" t="e">
        <f t="shared" ca="1" si="32"/>
        <v>#NAME?</v>
      </c>
      <c r="BW23" s="58" t="e">
        <f t="shared" ca="1" si="32"/>
        <v>#NAME?</v>
      </c>
      <c r="BX23" s="58" t="e">
        <f t="shared" ca="1" si="32"/>
        <v>#NAME?</v>
      </c>
      <c r="BY23" s="58" t="e">
        <f t="shared" ca="1" si="32"/>
        <v>#NAME?</v>
      </c>
      <c r="BZ23" s="58" t="e">
        <f t="shared" ca="1" si="32"/>
        <v>#NAME?</v>
      </c>
      <c r="CA23" s="58" t="e">
        <f t="shared" ca="1" si="32"/>
        <v>#NAME?</v>
      </c>
      <c r="CB23" s="58" t="e">
        <f t="shared" ca="1" si="32"/>
        <v>#NAME?</v>
      </c>
      <c r="CC23" s="58" t="e">
        <f t="shared" ca="1" si="32"/>
        <v>#NAME?</v>
      </c>
      <c r="CD23" s="58" t="e">
        <f t="shared" ca="1" si="32"/>
        <v>#NAME?</v>
      </c>
      <c r="CE23" s="57" t="e">
        <f t="shared" ca="1" si="32"/>
        <v>#NAME?</v>
      </c>
      <c r="CF23" s="57" t="e">
        <f t="shared" ca="1" si="32"/>
        <v>#NAME?</v>
      </c>
      <c r="CG23" s="57" t="e">
        <f t="shared" ca="1" si="32"/>
        <v>#NAME?</v>
      </c>
      <c r="CH23" s="57" t="e">
        <f t="shared" ca="1" si="32"/>
        <v>#NAME?</v>
      </c>
      <c r="CI23" s="57" t="e">
        <f t="shared" ca="1" si="32"/>
        <v>#NAME?</v>
      </c>
      <c r="CJ23" s="59" t="e">
        <f t="shared" ca="1" si="32"/>
        <v>#NAME?</v>
      </c>
      <c r="CK23" s="57" t="e">
        <f t="shared" ca="1" si="32"/>
        <v>#NAME?</v>
      </c>
      <c r="CL23" s="55"/>
    </row>
    <row r="24" spans="1:90" s="38" customFormat="1" ht="14.25" x14ac:dyDescent="0.15">
      <c r="A24" s="49"/>
      <c r="B24" s="69"/>
      <c r="C24" s="49"/>
      <c r="D24" s="42"/>
      <c r="E24" s="42"/>
      <c r="F24" s="50"/>
      <c r="G24" s="42"/>
      <c r="H24" s="42"/>
      <c r="I24" s="71"/>
      <c r="J24" s="71"/>
      <c r="K24" s="71"/>
      <c r="L24" s="71"/>
      <c r="M24" s="71"/>
      <c r="N24" s="71"/>
      <c r="O24" s="71"/>
      <c r="P24" s="71"/>
      <c r="Q24" s="71"/>
      <c r="R24" s="60" t="s">
        <v>65</v>
      </c>
      <c r="S24" s="60" t="s">
        <v>65</v>
      </c>
      <c r="T24" s="61" t="e">
        <f t="shared" ref="T24:Y24" ca="1" si="33">MIN(T18:T27)</f>
        <v>#NAME?</v>
      </c>
      <c r="U24" s="61" t="e">
        <f t="shared" ca="1" si="33"/>
        <v>#NAME?</v>
      </c>
      <c r="V24" s="61" t="e">
        <f t="shared" ca="1" si="33"/>
        <v>#NAME?</v>
      </c>
      <c r="W24" s="61" t="e">
        <f t="shared" ca="1" si="33"/>
        <v>#NAME?</v>
      </c>
      <c r="X24" s="61" t="e">
        <f t="shared" ca="1" si="33"/>
        <v>#NAME?</v>
      </c>
      <c r="Y24" s="61" t="e">
        <f t="shared" ca="1" si="33"/>
        <v>#NAME?</v>
      </c>
      <c r="Z24" s="62"/>
      <c r="AA24" s="62"/>
      <c r="AB24" s="62"/>
      <c r="AC24" s="62"/>
      <c r="AD24" s="61" t="e">
        <f ca="1">MIN(AD18:AD27)</f>
        <v>#NAME?</v>
      </c>
      <c r="AE24" s="61" t="e">
        <f ca="1">MIN(AE18:AE27)</f>
        <v>#NAME?</v>
      </c>
      <c r="AF24" s="62" t="e">
        <f t="shared" ref="AF24:BP24" ca="1" si="34">MIN(AF18:AF19)</f>
        <v>#NAME?</v>
      </c>
      <c r="AG24" s="62" t="e">
        <f t="shared" ca="1" si="34"/>
        <v>#NAME?</v>
      </c>
      <c r="AH24" s="62" t="e">
        <f t="shared" ca="1" si="34"/>
        <v>#NAME?</v>
      </c>
      <c r="AI24" s="62" t="e">
        <f t="shared" ca="1" si="34"/>
        <v>#NAME?</v>
      </c>
      <c r="AJ24" s="62" t="e">
        <f t="shared" ca="1" si="34"/>
        <v>#NAME?</v>
      </c>
      <c r="AK24" s="62" t="e">
        <f t="shared" ca="1" si="34"/>
        <v>#NAME?</v>
      </c>
      <c r="AL24" s="62" t="e">
        <f t="shared" ca="1" si="34"/>
        <v>#NAME?</v>
      </c>
      <c r="AM24" s="62" t="e">
        <f t="shared" ca="1" si="34"/>
        <v>#NAME?</v>
      </c>
      <c r="AN24" s="62" t="e">
        <f t="shared" ca="1" si="34"/>
        <v>#NAME?</v>
      </c>
      <c r="AO24" s="62" t="e">
        <f t="shared" ca="1" si="34"/>
        <v>#NAME?</v>
      </c>
      <c r="AP24" s="62" t="e">
        <f t="shared" ca="1" si="34"/>
        <v>#NAME?</v>
      </c>
      <c r="AQ24" s="62" t="e">
        <f t="shared" ca="1" si="34"/>
        <v>#NAME?</v>
      </c>
      <c r="AR24" s="62" t="e">
        <f t="shared" ca="1" si="34"/>
        <v>#NAME?</v>
      </c>
      <c r="AS24" s="62" t="e">
        <f t="shared" ca="1" si="34"/>
        <v>#NAME?</v>
      </c>
      <c r="AT24" s="62" t="e">
        <f t="shared" ca="1" si="34"/>
        <v>#NAME?</v>
      </c>
      <c r="AU24" s="62" t="e">
        <f t="shared" ca="1" si="34"/>
        <v>#NAME?</v>
      </c>
      <c r="AV24" s="62" t="e">
        <f t="shared" ca="1" si="34"/>
        <v>#NAME?</v>
      </c>
      <c r="AW24" s="62" t="e">
        <f t="shared" ca="1" si="34"/>
        <v>#NAME?</v>
      </c>
      <c r="AX24" s="62" t="e">
        <f t="shared" ca="1" si="34"/>
        <v>#NAME?</v>
      </c>
      <c r="AY24" s="62" t="e">
        <f t="shared" ca="1" si="34"/>
        <v>#NAME?</v>
      </c>
      <c r="AZ24" s="62" t="e">
        <f t="shared" ca="1" si="34"/>
        <v>#NAME?</v>
      </c>
      <c r="BA24" s="62" t="e">
        <f t="shared" ca="1" si="34"/>
        <v>#NAME?</v>
      </c>
      <c r="BB24" s="62" t="e">
        <f t="shared" ca="1" si="34"/>
        <v>#NAME?</v>
      </c>
      <c r="BC24" s="62" t="e">
        <f t="shared" ca="1" si="34"/>
        <v>#NAME?</v>
      </c>
      <c r="BD24" s="62" t="e">
        <f t="shared" ca="1" si="34"/>
        <v>#NAME?</v>
      </c>
      <c r="BE24" s="62" t="e">
        <f t="shared" ca="1" si="34"/>
        <v>#NAME?</v>
      </c>
      <c r="BF24" s="62" t="e">
        <f t="shared" ca="1" si="34"/>
        <v>#NAME?</v>
      </c>
      <c r="BG24" s="62" t="e">
        <f t="shared" ca="1" si="34"/>
        <v>#NAME?</v>
      </c>
      <c r="BH24" s="62" t="e">
        <f t="shared" ca="1" si="34"/>
        <v>#NAME?</v>
      </c>
      <c r="BI24" s="62">
        <f t="shared" si="34"/>
        <v>0</v>
      </c>
      <c r="BJ24" s="62">
        <f t="shared" si="34"/>
        <v>0</v>
      </c>
      <c r="BK24" s="62">
        <f t="shared" si="34"/>
        <v>0</v>
      </c>
      <c r="BL24" s="62" t="e">
        <f t="shared" ca="1" si="34"/>
        <v>#NAME?</v>
      </c>
      <c r="BM24" s="62" t="e">
        <f t="shared" ca="1" si="34"/>
        <v>#NAME?</v>
      </c>
      <c r="BN24" s="62" t="e">
        <f t="shared" ca="1" si="34"/>
        <v>#NAME?</v>
      </c>
      <c r="BO24" s="62" t="e">
        <f t="shared" ca="1" si="34"/>
        <v>#NAME?</v>
      </c>
      <c r="BP24" s="62" t="e">
        <f t="shared" ca="1" si="34"/>
        <v>#NAME?</v>
      </c>
      <c r="BQ24" s="61" t="e">
        <f t="shared" ref="BQ24:CK24" ca="1" si="35">MIN(BQ18:BQ27)</f>
        <v>#NAME?</v>
      </c>
      <c r="BR24" s="61" t="e">
        <f t="shared" ca="1" si="35"/>
        <v>#NAME?</v>
      </c>
      <c r="BS24" s="61" t="e">
        <f t="shared" ca="1" si="35"/>
        <v>#NAME?</v>
      </c>
      <c r="BT24" s="61" t="e">
        <f t="shared" ca="1" si="35"/>
        <v>#NAME?</v>
      </c>
      <c r="BU24" s="61" t="e">
        <f t="shared" ca="1" si="35"/>
        <v>#NAME?</v>
      </c>
      <c r="BV24" s="61" t="e">
        <f t="shared" ca="1" si="35"/>
        <v>#NAME?</v>
      </c>
      <c r="BW24" s="61" t="e">
        <f t="shared" ca="1" si="35"/>
        <v>#NAME?</v>
      </c>
      <c r="BX24" s="61" t="e">
        <f t="shared" ca="1" si="35"/>
        <v>#NAME?</v>
      </c>
      <c r="BY24" s="61" t="e">
        <f t="shared" ca="1" si="35"/>
        <v>#NAME?</v>
      </c>
      <c r="BZ24" s="61" t="e">
        <f t="shared" ca="1" si="35"/>
        <v>#NAME?</v>
      </c>
      <c r="CA24" s="61" t="e">
        <f t="shared" ca="1" si="35"/>
        <v>#NAME?</v>
      </c>
      <c r="CB24" s="61" t="e">
        <f t="shared" ca="1" si="35"/>
        <v>#NAME?</v>
      </c>
      <c r="CC24" s="61" t="e">
        <f t="shared" ca="1" si="35"/>
        <v>#NAME?</v>
      </c>
      <c r="CD24" s="61" t="e">
        <f t="shared" ca="1" si="35"/>
        <v>#NAME?</v>
      </c>
      <c r="CE24" s="61" t="e">
        <f t="shared" ca="1" si="35"/>
        <v>#NAME?</v>
      </c>
      <c r="CF24" s="61" t="e">
        <f t="shared" ca="1" si="35"/>
        <v>#NAME?</v>
      </c>
      <c r="CG24" s="61" t="e">
        <f t="shared" ca="1" si="35"/>
        <v>#NAME?</v>
      </c>
      <c r="CH24" s="61" t="e">
        <f t="shared" ca="1" si="35"/>
        <v>#NAME?</v>
      </c>
      <c r="CI24" s="61" t="e">
        <f t="shared" ca="1" si="35"/>
        <v>#NAME?</v>
      </c>
      <c r="CJ24" s="61" t="e">
        <f t="shared" ca="1" si="35"/>
        <v>#NAME?</v>
      </c>
      <c r="CK24" s="61" t="e">
        <f t="shared" ca="1" si="35"/>
        <v>#NAME?</v>
      </c>
      <c r="CL24" s="55"/>
    </row>
    <row r="29" spans="1:90" x14ac:dyDescent="0.15">
      <c r="J29" s="10" t="e" cm="1">
        <f t="array" aca="1" ref="J29" ca="1">_xll.BDP("IBM US Equity", "SALES_REV_TURN", "EQY_FUND_YEAR=2022")</f>
        <v>#NAME?</v>
      </c>
    </row>
  </sheetData>
  <sortState xmlns:xlrd2="http://schemas.microsoft.com/office/spreadsheetml/2017/richdata2" ref="A1:CL9">
    <sortCondition descending="1" ref="D25:D29"/>
  </sortState>
  <mergeCells count="29">
    <mergeCell ref="CJ3:CK3"/>
    <mergeCell ref="CK4:CK5"/>
    <mergeCell ref="BY3:CI3"/>
    <mergeCell ref="CE4:CE5"/>
    <mergeCell ref="CF4:CF5"/>
    <mergeCell ref="CG4:CG5"/>
    <mergeCell ref="CH4:CH5"/>
    <mergeCell ref="CI4:CI5"/>
    <mergeCell ref="BY4:BY5"/>
    <mergeCell ref="BZ4:BZ5"/>
    <mergeCell ref="CA4:CA5"/>
    <mergeCell ref="CJ4:CJ5"/>
    <mergeCell ref="CC4:CC5"/>
    <mergeCell ref="CD4:CD5"/>
    <mergeCell ref="CB4:CB5"/>
    <mergeCell ref="BQ4:BX4"/>
    <mergeCell ref="AM4:AS4"/>
    <mergeCell ref="AT4:AZ4"/>
    <mergeCell ref="BA4:BG4"/>
    <mergeCell ref="BH4:BM4"/>
    <mergeCell ref="BN4:BP4"/>
    <mergeCell ref="Z1:AA1"/>
    <mergeCell ref="AB1:AC1"/>
    <mergeCell ref="AF4:AL4"/>
    <mergeCell ref="A3:A5"/>
    <mergeCell ref="B3:B5"/>
    <mergeCell ref="C3:C5"/>
    <mergeCell ref="Z4:AA4"/>
    <mergeCell ref="AB4:AC4"/>
  </mergeCells>
  <phoneticPr fontId="5" type="noConversion"/>
  <pageMargins left="0.33" right="0.75" top="0.17" bottom="1" header="0.5" footer="0.71"/>
  <pageSetup paperSize="8" scale="9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9E85E-7E58-43FB-8DE8-99DC18CB7B13}">
  <dimension ref="A1:L37"/>
  <sheetViews>
    <sheetView zoomScale="85" zoomScaleNormal="85" workbookViewId="0">
      <selection activeCell="G25" sqref="G25"/>
    </sheetView>
  </sheetViews>
  <sheetFormatPr defaultRowHeight="14.25" x14ac:dyDescent="0.1"/>
  <sheetData>
    <row r="1" spans="1:12" x14ac:dyDescent="0.1">
      <c r="A1" t="s">
        <v>127</v>
      </c>
    </row>
    <row r="2" spans="1:12" x14ac:dyDescent="0.1">
      <c r="A2" t="s">
        <v>126</v>
      </c>
      <c r="H2" s="90" t="s">
        <v>121</v>
      </c>
    </row>
    <row r="4" spans="1:12" x14ac:dyDescent="0.1">
      <c r="L4" t="s">
        <v>122</v>
      </c>
    </row>
    <row r="5" spans="1:12" x14ac:dyDescent="0.1">
      <c r="L5" t="s">
        <v>124</v>
      </c>
    </row>
    <row r="6" spans="1:12" x14ac:dyDescent="0.1">
      <c r="L6" t="s">
        <v>123</v>
      </c>
    </row>
    <row r="16" spans="1:12" s="89" customFormat="1" x14ac:dyDescent="0.1"/>
    <row r="17" spans="1:11" x14ac:dyDescent="0.1">
      <c r="A17" t="s">
        <v>125</v>
      </c>
    </row>
    <row r="18" spans="1:11" x14ac:dyDescent="0.1">
      <c r="A18" t="s">
        <v>126</v>
      </c>
      <c r="H18" t="s">
        <v>128</v>
      </c>
    </row>
    <row r="25" spans="1:11" s="89" customFormat="1" x14ac:dyDescent="0.1"/>
    <row r="26" spans="1:11" x14ac:dyDescent="0.1">
      <c r="A26" t="s">
        <v>115</v>
      </c>
    </row>
    <row r="27" spans="1:11" x14ac:dyDescent="0.1">
      <c r="K27" t="s">
        <v>131</v>
      </c>
    </row>
    <row r="35" spans="1:7" s="89" customFormat="1" x14ac:dyDescent="0.1"/>
    <row r="36" spans="1:7" x14ac:dyDescent="0.1">
      <c r="A36" t="s">
        <v>118</v>
      </c>
    </row>
    <row r="37" spans="1:7" x14ac:dyDescent="0.1">
      <c r="A37" t="s">
        <v>129</v>
      </c>
      <c r="G37" t="s">
        <v>130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d9ece9de-2e42-4e84-b2e6-f70b1482ff80" xsi:nil="true"/>
    <lcf76f155ced4ddcb4097134ff3c332f xmlns="92b0d9ab-8f7a-473a-8291-8838e1c085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EDB56714D579F478C19C5F19612549C" ma:contentTypeVersion="21" ma:contentTypeDescription="Create a new document." ma:contentTypeScope="" ma:versionID="86d2ba380aabeb27492c8cc9a41fabb3">
  <xsd:schema xmlns:xsd="http://www.w3.org/2001/XMLSchema" xmlns:xs="http://www.w3.org/2001/XMLSchema" xmlns:p="http://schemas.microsoft.com/office/2006/metadata/properties" xmlns:ns2="92b0d9ab-8f7a-473a-8291-8838e1c085e9" xmlns:ns3="d9ece9de-2e42-4e84-b2e6-f70b1482ff80" targetNamespace="http://schemas.microsoft.com/office/2006/metadata/properties" ma:root="true" ma:fieldsID="c372d25c8e4dc558f245ee2ba7772a49" ns2:_="" ns3:_="">
    <xsd:import namespace="92b0d9ab-8f7a-473a-8291-8838e1c085e9"/>
    <xsd:import namespace="d9ece9de-2e42-4e84-b2e6-f70b1482ff8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b0d9ab-8f7a-473a-8291-8838e1c08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5afc53d-a465-4c37-9d87-7482417fd6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ece9de-2e42-4e84-b2e6-f70b1482ff8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54a85d1-65e9-4cd2-8582-19aaa32d319c}" ma:internalName="TaxCatchAll" ma:showField="CatchAllData" ma:web="d9ece9de-2e42-4e84-b2e6-f70b1482ff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3E6D2F-3948-413A-AB4F-73CE3F859591}">
  <ds:schemaRefs>
    <ds:schemaRef ds:uri="http://schemas.microsoft.com/DataMashup"/>
  </ds:schemaRefs>
</ds:datastoreItem>
</file>

<file path=customXml/itemProps2.xml><?xml version="1.0" encoding="utf-8"?>
<ds:datastoreItem xmlns:ds="http://schemas.openxmlformats.org/officeDocument/2006/customXml" ds:itemID="{B7CD6000-056B-4BBA-8E4C-4CE3EFC9EC50}">
  <ds:schemaRefs>
    <ds:schemaRef ds:uri="http://schemas.microsoft.com/office/2006/metadata/properties"/>
    <ds:schemaRef ds:uri="http://www.w3.org/2000/xmlns/"/>
    <ds:schemaRef ds:uri="d9ece9de-2e42-4e84-b2e6-f70b1482ff80"/>
    <ds:schemaRef ds:uri="http://www.w3.org/2001/XMLSchema-instance"/>
    <ds:schemaRef ds:uri="92b0d9ab-8f7a-473a-8291-8838e1c085e9"/>
    <ds:schemaRef ds:uri="http://schemas.microsoft.com/office/infopath/2007/PartnerControls"/>
  </ds:schemaRefs>
</ds:datastoreItem>
</file>

<file path=customXml/itemProps3.xml><?xml version="1.0" encoding="utf-8"?>
<ds:datastoreItem xmlns:ds="http://schemas.openxmlformats.org/officeDocument/2006/customXml" ds:itemID="{DE724283-A58A-4309-81E6-0C7A95D36F8A}">
  <ds:schemaRefs>
    <ds:schemaRef ds:uri="http://schemas.microsoft.com/sharepoint/v3/contenttype/forms"/>
  </ds:schemaRefs>
</ds:datastoreItem>
</file>

<file path=customXml/itemProps4.xml><?xml version="1.0" encoding="utf-8"?>
<ds:datastoreItem xmlns:ds="http://schemas.openxmlformats.org/officeDocument/2006/customXml" ds:itemID="{7CF8E724-8710-4885-AFAD-FA96143D0C03}">
  <ds:schemaRefs>
    <ds:schemaRef ds:uri="http://schemas.microsoft.com/office/2006/metadata/contentType"/>
    <ds:schemaRef ds:uri="http://schemas.microsoft.com/office/2006/metadata/properties/metaAttributes"/>
    <ds:schemaRef ds:uri="http://www.w3.org/2000/xmlns/"/>
    <ds:schemaRef ds:uri="http://www.w3.org/2001/XMLSchema"/>
    <ds:schemaRef ds:uri="92b0d9ab-8f7a-473a-8291-8838e1c085e9"/>
    <ds:schemaRef ds:uri="d9ece9de-2e42-4e84-b2e6-f70b1482ff80"/>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product matrix</vt:lpstr>
      <vt:lpstr>250718</vt:lpstr>
      <vt:lpstr>BBG RAW</vt:lpstr>
      <vt:lpstr>reference</vt:lpstr>
      <vt:lpstr>250718!Print_Area</vt:lpstr>
      <vt:lpstr>BBG RAW!Print_Area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Hazel Yuehan WU</cp:lastModifiedBy>
  <cp:revision/>
  <dcterms:created xsi:type="dcterms:W3CDTF">2015-11-04T06:51:27Z</dcterms:created>
  <dcterms:modified xsi:type="dcterms:W3CDTF">2025-07-23T09:32:59Z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y fmtid="{D5CDD505-2E9C-101B-9397-08002B2CF9AE}" pid="3" name="ContentTypeId">
    <vt:lpwstr>0x010100CEDB56714D579F478C19C5F19612549C</vt:lpwstr>
  </property>
  <property fmtid="{D5CDD505-2E9C-101B-9397-08002B2CF9AE}" pid="4" name="MediaServiceImageTags">
    <vt:lpwstr/>
  </property>
</Properties>
</file>