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s" sheetId="1" r:id="rId4"/>
    <sheet state="visible" name="fin_model" sheetId="2" r:id="rId5"/>
  </sheets>
  <definedNames/>
  <calcPr/>
</workbook>
</file>

<file path=xl/sharedStrings.xml><?xml version="1.0" encoding="utf-8"?>
<sst xmlns="http://schemas.openxmlformats.org/spreadsheetml/2006/main" count="45" uniqueCount="42">
  <si>
    <t>ЦА</t>
  </si>
  <si>
    <t>Число городского населения</t>
  </si>
  <si>
    <t>Возраст</t>
  </si>
  <si>
    <t xml:space="preserve"> 22-25 лет</t>
  </si>
  <si>
    <t>Сумма</t>
  </si>
  <si>
    <t>Доля клиентов среди ЦА</t>
  </si>
  <si>
    <t>Доля клиентов выбравших экологичесикй вариант</t>
  </si>
  <si>
    <t>среднемесячные затраты ца</t>
  </si>
  <si>
    <t>&lt;-20% затрат с картой ВТБ</t>
  </si>
  <si>
    <t>среднемесячные переводы/снятия</t>
  </si>
  <si>
    <t>interchange</t>
  </si>
  <si>
    <t>cor</t>
  </si>
  <si>
    <t>aur</t>
  </si>
  <si>
    <t>кредиты~средняя сумма</t>
  </si>
  <si>
    <t>&lt;-10% доля тех, платит проценты по кредиту</t>
  </si>
  <si>
    <t>процент на снятие наличных</t>
  </si>
  <si>
    <t>кешбек</t>
  </si>
  <si>
    <t>кешбек лояльный</t>
  </si>
  <si>
    <t xml:space="preserve">ставка цб </t>
  </si>
  <si>
    <t>расходы 15 инфлюенсеров</t>
  </si>
  <si>
    <t>реклама соцсети</t>
  </si>
  <si>
    <t>аудитория вк</t>
  </si>
  <si>
    <t>30RUB CPM</t>
  </si>
  <si>
    <t>аудитория тг</t>
  </si>
  <si>
    <t>8EUR CPM</t>
  </si>
  <si>
    <t>кредитный портфель</t>
  </si>
  <si>
    <t>расходы яндекс директ</t>
  </si>
  <si>
    <t>расходы наружная реклама + мероприятия</t>
  </si>
  <si>
    <t>Доходная часть</t>
  </si>
  <si>
    <t>процентный доход</t>
  </si>
  <si>
    <t>комиссионный доход</t>
  </si>
  <si>
    <t>Расходная часть</t>
  </si>
  <si>
    <t>расходы на лояльность</t>
  </si>
  <si>
    <t>прочие операционные расходы</t>
  </si>
  <si>
    <t>прочие комиссионные расходы</t>
  </si>
  <si>
    <t>трансфенрный расход</t>
  </si>
  <si>
    <t>расходы на маркетинг</t>
  </si>
  <si>
    <t>разработка приложения+AI</t>
  </si>
  <si>
    <t>операционная маржа</t>
  </si>
  <si>
    <t>чистая прибыль банка</t>
  </si>
  <si>
    <t>NPV_real</t>
  </si>
  <si>
    <t>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</si>
</sst>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FFFFFF"/>
      <name val="Arial"/>
    </font>
    <font>
      <color rgb="FFFFFFFF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4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10" xfId="0" applyAlignment="1" applyBorder="1" applyFont="1" applyNumberFormat="1">
      <alignment readingOrder="0"/>
    </xf>
    <xf borderId="9" fillId="0" fontId="1" numFmtId="9" xfId="0" applyAlignment="1" applyBorder="1" applyFont="1" applyNumberFormat="1">
      <alignment readingOrder="0"/>
    </xf>
    <xf borderId="0" fillId="2" fontId="2" numFmtId="0" xfId="0" applyFont="1"/>
    <xf borderId="9" fillId="0" fontId="1" numFmtId="4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3" numFmtId="0" xfId="0" applyAlignment="1" applyFill="1" applyFont="1">
      <alignment readingOrder="0" textRotation="90"/>
    </xf>
    <xf borderId="0" fillId="3" fontId="4" numFmtId="0" xfId="0" applyAlignment="1" applyFont="1">
      <alignment readingOrder="0"/>
    </xf>
    <xf borderId="0" fillId="3" fontId="5" numFmtId="1" xfId="0" applyFont="1" applyNumberFormat="1"/>
    <xf borderId="0" fillId="3" fontId="5" numFmtId="0" xfId="0" applyFont="1"/>
    <xf borderId="0" fillId="2" fontId="4" numFmtId="0" xfId="0" applyFont="1"/>
    <xf borderId="0" fillId="2" fontId="5" numFmtId="0" xfId="0" applyFont="1"/>
    <xf borderId="0" fillId="3" fontId="5" numFmtId="0" xfId="0" applyAlignment="1" applyFont="1">
      <alignment readingOrder="0"/>
    </xf>
    <xf borderId="0" fillId="3" fontId="5" numFmtId="3" xfId="0" applyFont="1" applyNumberFormat="1"/>
    <xf borderId="0" fillId="3" fontId="4" numFmtId="0" xfId="0" applyFont="1"/>
    <xf borderId="0" fillId="3" fontId="5" numFmtId="1" xfId="0" applyAlignment="1" applyFont="1" applyNumberFormat="1">
      <alignment readingOrder="0"/>
    </xf>
    <xf borderId="0" fillId="3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3" max="3" width="37.5"/>
    <col customWidth="1" min="6" max="6" width="21.88"/>
    <col customWidth="1" min="8" max="8" width="23.25"/>
  </cols>
  <sheetData>
    <row r="1">
      <c r="A1" s="1" t="s">
        <v>0</v>
      </c>
      <c r="B1" s="2" t="s">
        <v>1</v>
      </c>
      <c r="C1" s="3" t="s">
        <v>2</v>
      </c>
      <c r="F1" s="4"/>
      <c r="H1" s="4"/>
    </row>
    <row r="2">
      <c r="A2" s="5" t="s">
        <v>3</v>
      </c>
      <c r="B2" s="4">
        <v>970668.0</v>
      </c>
      <c r="C2" s="6">
        <v>22.0</v>
      </c>
      <c r="F2" s="7"/>
      <c r="G2" s="8"/>
      <c r="H2" s="7"/>
    </row>
    <row r="3">
      <c r="A3" s="9"/>
      <c r="B3" s="4">
        <v>938174.0</v>
      </c>
      <c r="C3" s="6">
        <v>23.0</v>
      </c>
      <c r="F3" s="7"/>
      <c r="G3" s="8"/>
      <c r="H3" s="7"/>
    </row>
    <row r="4">
      <c r="A4" s="9"/>
      <c r="B4" s="4">
        <v>992840.0</v>
      </c>
      <c r="C4" s="6">
        <v>24.0</v>
      </c>
      <c r="F4" s="7"/>
      <c r="G4" s="8"/>
      <c r="H4" s="7"/>
    </row>
    <row r="5">
      <c r="A5" s="9"/>
      <c r="B5" s="4">
        <v>1088738.0</v>
      </c>
      <c r="C5" s="6">
        <v>25.0</v>
      </c>
      <c r="F5" s="8"/>
      <c r="G5" s="8"/>
      <c r="H5" s="8"/>
    </row>
    <row r="6">
      <c r="A6" s="10" t="s">
        <v>4</v>
      </c>
      <c r="B6" s="11">
        <f>SUM(B2:B5)</f>
        <v>3990420</v>
      </c>
      <c r="C6" s="12"/>
      <c r="F6" s="7"/>
      <c r="G6" s="8"/>
      <c r="H6" s="7"/>
    </row>
    <row r="7">
      <c r="F7" s="7"/>
      <c r="G7" s="8"/>
      <c r="H7" s="7"/>
    </row>
    <row r="8" ht="27.0" customHeight="1">
      <c r="A8" s="13" t="s">
        <v>5</v>
      </c>
      <c r="B8" s="13">
        <v>0.05</v>
      </c>
      <c r="F8" s="7"/>
      <c r="G8" s="8"/>
      <c r="H8" s="7"/>
    </row>
    <row r="9">
      <c r="C9" s="4"/>
      <c r="F9" s="7"/>
      <c r="G9" s="8"/>
      <c r="H9" s="8"/>
    </row>
    <row r="10" ht="33.75" customHeight="1">
      <c r="A10" s="13" t="s">
        <v>6</v>
      </c>
      <c r="B10" s="13">
        <v>0.01</v>
      </c>
      <c r="F10" s="7"/>
      <c r="G10" s="8"/>
      <c r="H10" s="7"/>
    </row>
    <row r="11">
      <c r="F11" s="7"/>
      <c r="G11" s="8"/>
      <c r="H11" s="7"/>
    </row>
    <row r="12">
      <c r="F12" s="7"/>
      <c r="G12" s="8"/>
      <c r="H12" s="7"/>
    </row>
    <row r="13">
      <c r="F13" s="7"/>
      <c r="G13" s="8"/>
      <c r="H13" s="7"/>
    </row>
    <row r="14">
      <c r="A14" s="13" t="s">
        <v>7</v>
      </c>
      <c r="B14" s="13">
        <v>23390.0</v>
      </c>
      <c r="C14" s="4" t="s">
        <v>8</v>
      </c>
      <c r="F14" s="8"/>
      <c r="G14" s="8"/>
      <c r="H14" s="8"/>
    </row>
    <row r="15">
      <c r="A15" s="13" t="s">
        <v>9</v>
      </c>
      <c r="B15" s="13">
        <v>2339.0</v>
      </c>
      <c r="F15" s="7"/>
      <c r="G15" s="8"/>
      <c r="H15" s="7"/>
    </row>
    <row r="16">
      <c r="A16" s="13" t="s">
        <v>10</v>
      </c>
      <c r="B16" s="14">
        <v>0.012</v>
      </c>
      <c r="F16" s="7"/>
      <c r="G16" s="8"/>
      <c r="H16" s="7"/>
    </row>
    <row r="17">
      <c r="A17" s="13" t="s">
        <v>11</v>
      </c>
      <c r="B17" s="15">
        <v>0.07</v>
      </c>
      <c r="F17" s="8"/>
      <c r="G17" s="8"/>
      <c r="H17" s="8"/>
    </row>
    <row r="18">
      <c r="A18" s="13" t="s">
        <v>12</v>
      </c>
      <c r="B18" s="15">
        <v>0.12</v>
      </c>
      <c r="F18" s="7"/>
      <c r="G18" s="8"/>
      <c r="H18" s="7"/>
    </row>
    <row r="19">
      <c r="A19" s="13" t="s">
        <v>13</v>
      </c>
      <c r="B19" s="13">
        <f>10000</f>
        <v>10000</v>
      </c>
      <c r="C19" s="4" t="s">
        <v>14</v>
      </c>
      <c r="F19" s="7"/>
      <c r="G19" s="8"/>
      <c r="H19" s="8"/>
    </row>
    <row r="20">
      <c r="A20" s="13" t="s">
        <v>15</v>
      </c>
      <c r="B20" s="14">
        <v>0.09</v>
      </c>
      <c r="F20" s="7"/>
      <c r="G20" s="8"/>
      <c r="H20" s="16"/>
    </row>
    <row r="21">
      <c r="A21" s="13" t="s">
        <v>16</v>
      </c>
      <c r="B21" s="15">
        <v>0.01</v>
      </c>
      <c r="F21" s="7"/>
      <c r="G21" s="8"/>
      <c r="H21" s="7"/>
    </row>
    <row r="22">
      <c r="A22" s="13" t="s">
        <v>17</v>
      </c>
      <c r="B22" s="14">
        <v>0.015</v>
      </c>
      <c r="F22" s="8"/>
      <c r="G22" s="8"/>
      <c r="H22" s="8"/>
    </row>
    <row r="23">
      <c r="A23" s="13" t="s">
        <v>18</v>
      </c>
      <c r="B23" s="14">
        <v>0.075</v>
      </c>
      <c r="F23" s="8"/>
      <c r="G23" s="8"/>
      <c r="H23" s="8"/>
    </row>
    <row r="24">
      <c r="A24" s="13" t="s">
        <v>19</v>
      </c>
      <c r="B24" s="13">
        <f>350000*15</f>
        <v>5250000</v>
      </c>
      <c r="F24" s="8"/>
      <c r="G24" s="8"/>
      <c r="H24" s="8"/>
    </row>
    <row r="25">
      <c r="A25" s="13" t="s">
        <v>20</v>
      </c>
      <c r="B25" s="13">
        <f>(B26*50*76900000/1000+B27*500*25500000/1000)</f>
        <v>1799150</v>
      </c>
    </row>
    <row r="26">
      <c r="A26" s="13" t="s">
        <v>21</v>
      </c>
      <c r="B26" s="15">
        <v>0.07</v>
      </c>
      <c r="C26" s="4" t="s">
        <v>22</v>
      </c>
    </row>
    <row r="27">
      <c r="A27" s="13" t="s">
        <v>23</v>
      </c>
      <c r="B27" s="15">
        <v>0.12</v>
      </c>
      <c r="C27" s="4" t="s">
        <v>24</v>
      </c>
    </row>
    <row r="28">
      <c r="A28" s="13" t="s">
        <v>25</v>
      </c>
      <c r="B28" s="13">
        <f>B8*B6*B19</f>
        <v>1995210000</v>
      </c>
    </row>
    <row r="29">
      <c r="A29" s="13" t="s">
        <v>26</v>
      </c>
      <c r="B29" s="17">
        <f>5000000</f>
        <v>5000000</v>
      </c>
    </row>
    <row r="30">
      <c r="A30" s="13" t="s">
        <v>27</v>
      </c>
      <c r="B30" s="17">
        <v>5000000.0</v>
      </c>
    </row>
    <row r="36">
      <c r="B36" s="18"/>
    </row>
    <row r="38">
      <c r="B38" s="19"/>
    </row>
    <row r="39">
      <c r="B39" s="19"/>
    </row>
    <row r="40">
      <c r="B4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20" t="s">
        <v>28</v>
      </c>
      <c r="B1" s="21" t="s">
        <v>29</v>
      </c>
      <c r="C1" s="22">
        <f>workings!B15*(workings!B20)*workings!B6*workings!B8+90*workings!B6*workings!B8</f>
        <v>59958055.71</v>
      </c>
    </row>
    <row r="2">
      <c r="B2" s="21" t="s">
        <v>30</v>
      </c>
      <c r="C2" s="23">
        <f>0*workings!B6*(workings!B8-workings!B10)+10*workings!B6*workings!B10</f>
        <v>399042</v>
      </c>
    </row>
    <row r="3" ht="57.0" customHeight="1">
      <c r="B3" s="21" t="s">
        <v>10</v>
      </c>
      <c r="C3" s="22">
        <f>workings!B6*workings!B8*workings!B16*workings!B14*0.2</f>
        <v>11200310.86</v>
      </c>
    </row>
    <row r="4">
      <c r="A4" s="24"/>
      <c r="B4" s="24"/>
      <c r="C4" s="25"/>
    </row>
    <row r="5">
      <c r="A5" s="20" t="s">
        <v>31</v>
      </c>
      <c r="B5" s="21" t="s">
        <v>32</v>
      </c>
      <c r="C5" s="22">
        <f>(0.2*0.01* workings!B14 + 0.005*0.2*0.125* workings!B14)*workings!B6*workings!B8</f>
        <v>9916941.904</v>
      </c>
    </row>
    <row r="6">
      <c r="B6" s="21" t="s">
        <v>33</v>
      </c>
      <c r="C6" s="23">
        <f>10000/70000*workings!B8*workings!B6</f>
        <v>28503</v>
      </c>
    </row>
    <row r="7">
      <c r="B7" s="21" t="s">
        <v>34</v>
      </c>
      <c r="C7" s="23">
        <f>30000/70000*workings!B6*workings!B8</f>
        <v>85509</v>
      </c>
    </row>
    <row r="8">
      <c r="B8" s="21" t="s">
        <v>35</v>
      </c>
      <c r="C8" s="26">
        <f>workings!B28*(8.5%-workings!B23)</f>
        <v>19952100</v>
      </c>
    </row>
    <row r="9">
      <c r="B9" s="21" t="s">
        <v>36</v>
      </c>
      <c r="C9" s="27">
        <f>workings!B24+workings!B25+workings!B29 +workings!B30</f>
        <v>17049150</v>
      </c>
    </row>
    <row r="10">
      <c r="B10" s="21" t="s">
        <v>37</v>
      </c>
      <c r="C10" s="26">
        <f>5000000</f>
        <v>5000000</v>
      </c>
    </row>
    <row r="11">
      <c r="A11" s="24"/>
      <c r="B11" s="24"/>
      <c r="C11" s="25"/>
    </row>
    <row r="12">
      <c r="A12" s="28"/>
      <c r="B12" s="21" t="s">
        <v>38</v>
      </c>
      <c r="C12" s="29">
        <f>SUM(C1:C3)-SUM(C5:C11)</f>
        <v>19525204.66</v>
      </c>
    </row>
    <row r="13">
      <c r="A13" s="28"/>
      <c r="B13" s="21" t="s">
        <v>11</v>
      </c>
      <c r="C13" s="26">
        <f>(workings!B17/2)*C12</f>
        <v>683382.1632</v>
      </c>
    </row>
    <row r="14">
      <c r="A14" s="28"/>
      <c r="B14" s="21" t="s">
        <v>12</v>
      </c>
      <c r="C14" s="29">
        <f>(workings!B18/2)*C12</f>
        <v>1171512.28</v>
      </c>
    </row>
    <row r="15">
      <c r="A15" s="24"/>
      <c r="B15" s="24"/>
      <c r="C15" s="25"/>
    </row>
    <row r="16">
      <c r="A16" s="28"/>
      <c r="B16" s="21" t="s">
        <v>39</v>
      </c>
      <c r="C16" s="29">
        <f>C12-C14-C13</f>
        <v>17670310.22</v>
      </c>
    </row>
    <row r="17">
      <c r="A17" s="28"/>
      <c r="B17" s="21" t="s">
        <v>40</v>
      </c>
      <c r="C17" s="27">
        <f>-C9-C10+SUM(C1:C3)/(1+0.085/2)-SUM(C5:C8)/(1+0.085/2)-SUM(C13:C14)/(1+0.085/2)</f>
        <v>16051051.65</v>
      </c>
    </row>
    <row r="18">
      <c r="A18" s="28"/>
      <c r="B18" s="21" t="s">
        <v>41</v>
      </c>
      <c r="C18" s="30">
        <f>(Sum(C1:C3)-Sum(C5:C8)-Sum(C13:C14))/Sum(C9:C10)</f>
        <v>1.801405506</v>
      </c>
    </row>
  </sheetData>
  <mergeCells count="2">
    <mergeCell ref="A1:A3"/>
    <mergeCell ref="A5:A10"/>
  </mergeCells>
  <drawing r:id="rId1"/>
</worksheet>
</file>